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C:\Users\yam-s\Downloads\"/>
    </mc:Choice>
  </mc:AlternateContent>
  <xr:revisionPtr revIDLastSave="0" documentId="13_ncr:1_{679C957B-3ECF-48EF-A309-192D510116BB}" xr6:coauthVersionLast="45" xr6:coauthVersionMax="45" xr10:uidLastSave="{00000000-0000-0000-0000-000000000000}"/>
  <workbookProtection workbookPassword="CAD7" lockStructure="1"/>
  <bookViews>
    <workbookView xWindow="-108" yWindow="-108" windowWidth="23256" windowHeight="12576" tabRatio="910" xr2:uid="{00000000-000D-0000-FFFF-FFFF00000000}"/>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４" sheetId="16" r:id="rId5"/>
    <sheet name="人件費単価計算書（別添２-１）" sheetId="11" r:id="rId6"/>
    <sheet name="専門家一覧（別紙１）" sheetId="6" r:id="rId7"/>
    <sheet name="補助事業概要説明書（別添１）５" sheetId="42" r:id="rId8"/>
    <sheet name="補助事業概要説明書(別添1)6" sheetId="46" r:id="rId9"/>
    <sheet name="支出計画書（別添２）" sheetId="41" r:id="rId10"/>
    <sheet name="支援中小企業等（予定）一覧（別紙２） " sheetId="29" r:id="rId11"/>
    <sheet name="健保等級単価一覧表" sheetId="32" state="hidden" r:id="rId12"/>
    <sheet name="人員テーブル" sheetId="43" state="hidden" r:id="rId13"/>
    <sheet name="支援人員" sheetId="44" state="hidden" r:id="rId14"/>
  </sheets>
  <definedNames>
    <definedName name="_xlnm._FilterDatabase" localSheetId="6" hidden="1">'専門家一覧（別紙１）'!#REF!</definedName>
    <definedName name="_xlnm._FilterDatabase" localSheetId="7" hidden="1">'補助事業概要説明書（別添１）５'!$P$8:$P$172</definedName>
    <definedName name="_xlnm.Extract" localSheetId="7">'補助事業概要説明書（別添１）５'!$W$8</definedName>
    <definedName name="_xlnm.Print_Area" localSheetId="10">'支援中小企業等（予定）一覧（別紙２） '!$B$2:$N$47</definedName>
    <definedName name="_xlnm.Print_Area" localSheetId="9">'支出計画書（別添２）'!$A$2:$M$238</definedName>
    <definedName name="_xlnm.Print_Area" localSheetId="5">'人件費単価計算書（別添２-１）'!$B$2:$J$64</definedName>
    <definedName name="_xlnm.Print_Area" localSheetId="6">'専門家一覧（別紙１）'!$D$2:$R$57</definedName>
    <definedName name="_xlnm.Print_Area" localSheetId="0">提出資料チェックシート!$A$2:$J$164</definedName>
    <definedName name="_xlnm.Print_Area" localSheetId="4">'補助事業概要説明書（別添１）１～４'!$B$2:$E$117</definedName>
    <definedName name="_xlnm.Print_Area" localSheetId="7">'補助事業概要説明書（別添１）５'!$B$2:$Q$322</definedName>
    <definedName name="_xlnm.Print_Area" localSheetId="8">'補助事業概要説明書(別添1)6'!$A$2:$R$27</definedName>
    <definedName name="_xlnm.Print_Area" localSheetId="2">'様式第１（別紙１・２） '!$B$2:$G$28</definedName>
    <definedName name="_xlnm.Print_Area" localSheetId="3">'様式第１（別紙３）'!$B$2:$J$30</definedName>
    <definedName name="_xlnm.Print_Area" localSheetId="1">様式第１_交付申請書!$B$2:$H$39</definedName>
    <definedName name="_xlnm.Print_Titles" localSheetId="10">'支援中小企業等（予定）一覧（別紙２） '!$9:$12</definedName>
    <definedName name="_xlnm.Print_Titles" localSheetId="5">'人件費単価計算書（別添２-１）'!$2:$2</definedName>
    <definedName name="_xlnm.Print_Titles" localSheetId="6">'専門家一覧（別紙１）'!$11:$14</definedName>
    <definedName name="アラート">'支出計画書（別添２）'!$R$1</definedName>
    <definedName name="ターゲット属性_１">人員テーブル!$E$10:$E$24</definedName>
    <definedName name="ターゲット属性_１０">人員テーブル!$W$10:$W$24</definedName>
    <definedName name="ターゲット属性_２">人員テーブル!$G$10:$G$24</definedName>
    <definedName name="ターゲット属性_３">人員テーブル!$I$10:$I$24</definedName>
    <definedName name="ターゲット属性_４">人員テーブル!$K$10:$K$24</definedName>
    <definedName name="ターゲット属性_５">人員テーブル!$M$10:$M$24</definedName>
    <definedName name="ターゲット属性_６">人員テーブル!$O$10:$O$24</definedName>
    <definedName name="ターゲット属性_７">人員テーブル!$Q$10:$Q$24</definedName>
    <definedName name="ターゲット属性_８">人員テーブル!$S$10:$S$24</definedName>
    <definedName name="ターゲット属性_９">人員テーブル!$U$10:$U$24</definedName>
    <definedName name="外部専門家">人員テーブル!$G$32:$G$84</definedName>
    <definedName name="雇用区分">'人件費単価計算書（別添２-１）'!$N$2:$N$3</definedName>
    <definedName name="支援地域">'補助事業概要説明書（別添１）１～４'!$E$16:$E$23</definedName>
    <definedName name="支援地域共通含む">'補助事業概要説明書（別添１）１～４'!$E$14:$E$23</definedName>
    <definedName name="事業者の属性">'支出計画書（別添２）'!$T$5:$T$10</definedName>
    <definedName name="消費税の扱いを選択してください">'支出計画書（別添２）'!$R$5:$R$9</definedName>
    <definedName name="消費税を補助対象に含める">'支出計画書（別添２）'!$T$5:$T$11</definedName>
    <definedName name="消費税区分選択">'支出計画書（別添２）'!$R$4:$T$4</definedName>
    <definedName name="消費税抜き">#REF!</definedName>
    <definedName name="職員">'補助事業概要説明書（別添１）１～４'!$B$40:$B$50</definedName>
    <definedName name="職員のみ">人員テーブル!$E$32:$E$52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6" l="1"/>
  <c r="G13" i="11" l="1"/>
  <c r="C14" i="46" l="1"/>
  <c r="B23" i="46" s="1"/>
  <c r="C13" i="46"/>
  <c r="S167" i="42"/>
  <c r="S161" i="42"/>
  <c r="S155" i="42"/>
  <c r="S149" i="42"/>
  <c r="S143" i="42"/>
  <c r="E213" i="41"/>
  <c r="J236" i="41" s="1"/>
  <c r="Q308" i="42" l="1"/>
  <c r="Q293" i="42"/>
  <c r="Q278" i="42"/>
  <c r="Q263" i="42"/>
  <c r="Q248" i="42"/>
  <c r="Q233" i="42"/>
  <c r="Q218" i="42"/>
  <c r="Q203" i="42"/>
  <c r="K3" i="42"/>
  <c r="Q188" i="42"/>
  <c r="Q173" i="42"/>
  <c r="E51" i="41" l="1"/>
  <c r="J230" i="41" l="1"/>
  <c r="D234" i="41"/>
  <c r="O141" i="42"/>
  <c r="O109" i="42"/>
  <c r="O67" i="42"/>
  <c r="O25" i="42"/>
  <c r="S69" i="42" l="1"/>
  <c r="U69" i="42"/>
  <c r="T69" i="42"/>
  <c r="U59" i="42"/>
  <c r="T59" i="42"/>
  <c r="S59" i="42"/>
  <c r="R59" i="42" s="1"/>
  <c r="U51" i="42"/>
  <c r="T51" i="42"/>
  <c r="S51" i="42"/>
  <c r="R51" i="42" s="1"/>
  <c r="U161" i="42"/>
  <c r="T161" i="42"/>
  <c r="R161" i="42"/>
  <c r="U167" i="42"/>
  <c r="T167" i="42"/>
  <c r="R167" i="42"/>
  <c r="U155" i="42"/>
  <c r="T155" i="42"/>
  <c r="U149" i="42"/>
  <c r="T149" i="42"/>
  <c r="U143" i="42"/>
  <c r="T143" i="42"/>
  <c r="U135" i="42"/>
  <c r="T135" i="42"/>
  <c r="S135" i="42"/>
  <c r="R135" i="42" s="1"/>
  <c r="U129" i="42"/>
  <c r="T129" i="42"/>
  <c r="S129" i="42"/>
  <c r="R129" i="42" s="1"/>
  <c r="U123" i="42"/>
  <c r="T123" i="42"/>
  <c r="S123" i="42"/>
  <c r="U117" i="42"/>
  <c r="T117" i="42"/>
  <c r="S117" i="42"/>
  <c r="S111" i="42"/>
  <c r="U111" i="42"/>
  <c r="T111" i="42"/>
  <c r="U101" i="42"/>
  <c r="T101" i="42"/>
  <c r="S101" i="42"/>
  <c r="R101" i="42" s="1"/>
  <c r="U93" i="42"/>
  <c r="T93" i="42"/>
  <c r="S93" i="42"/>
  <c r="R93" i="42" s="1"/>
  <c r="U85" i="42"/>
  <c r="T85" i="42"/>
  <c r="S85" i="42"/>
  <c r="R149" i="42" s="1"/>
  <c r="U77" i="42"/>
  <c r="T77" i="42"/>
  <c r="S77" i="42"/>
  <c r="U43" i="42"/>
  <c r="T43" i="42"/>
  <c r="S43" i="42"/>
  <c r="U35" i="42"/>
  <c r="T35" i="42"/>
  <c r="S35" i="42"/>
  <c r="R35" i="42" s="1"/>
  <c r="S27" i="42"/>
  <c r="R169" i="42"/>
  <c r="U27" i="42"/>
  <c r="T27" i="42"/>
  <c r="R163" i="42"/>
  <c r="R164" i="42"/>
  <c r="R165" i="42"/>
  <c r="R170" i="42"/>
  <c r="R171" i="42"/>
  <c r="R172" i="42"/>
  <c r="R69" i="42" l="1"/>
  <c r="R123" i="42"/>
  <c r="R111" i="42"/>
  <c r="R27" i="42"/>
  <c r="R85" i="42"/>
  <c r="R117" i="42"/>
  <c r="R77" i="42"/>
  <c r="R43" i="42"/>
  <c r="R143" i="42"/>
  <c r="R155" i="42"/>
  <c r="B21" i="46"/>
  <c r="C12" i="46"/>
  <c r="B19" i="46" s="1"/>
  <c r="C11" i="46"/>
  <c r="B25" i="46" s="1"/>
  <c r="R162" i="42"/>
  <c r="R168" i="42"/>
  <c r="R166" i="42"/>
  <c r="B28" i="41" l="1"/>
  <c r="D30" i="41"/>
  <c r="C33" i="41"/>
  <c r="B36" i="41"/>
  <c r="D38" i="41"/>
  <c r="C41" i="41"/>
  <c r="B44" i="41"/>
  <c r="D46" i="41"/>
  <c r="D41" i="41"/>
  <c r="D27" i="41"/>
  <c r="C28" i="41"/>
  <c r="B31" i="41"/>
  <c r="D33" i="41"/>
  <c r="C36" i="41"/>
  <c r="B39" i="41"/>
  <c r="C44" i="41"/>
  <c r="D28" i="41"/>
  <c r="C31" i="41"/>
  <c r="B34" i="41"/>
  <c r="D36" i="41"/>
  <c r="C39" i="41"/>
  <c r="B42" i="41"/>
  <c r="D44" i="41"/>
  <c r="C27" i="41"/>
  <c r="C45" i="41"/>
  <c r="C46" i="41"/>
  <c r="B29" i="41"/>
  <c r="D31" i="41"/>
  <c r="C34" i="41"/>
  <c r="B37" i="41"/>
  <c r="D39" i="41"/>
  <c r="C42" i="41"/>
  <c r="B45" i="41"/>
  <c r="B27" i="41"/>
  <c r="D42" i="41"/>
  <c r="B41" i="41"/>
  <c r="C29" i="41"/>
  <c r="B32" i="41"/>
  <c r="D34" i="41"/>
  <c r="C37" i="41"/>
  <c r="B40" i="41"/>
  <c r="D43" i="41"/>
  <c r="D29" i="41"/>
  <c r="C32" i="41"/>
  <c r="B35" i="41"/>
  <c r="D37" i="41"/>
  <c r="C40" i="41"/>
  <c r="B43" i="41"/>
  <c r="D45" i="41"/>
  <c r="B33" i="41"/>
  <c r="D35" i="41"/>
  <c r="B30" i="41"/>
  <c r="D32" i="41"/>
  <c r="C35" i="41"/>
  <c r="B38" i="41"/>
  <c r="D40" i="41"/>
  <c r="C43" i="41"/>
  <c r="B46" i="41"/>
  <c r="C30" i="41"/>
  <c r="C38" i="41"/>
  <c r="P170" i="42"/>
  <c r="Q170" i="42" s="1"/>
  <c r="P171" i="42"/>
  <c r="Q171" i="42" s="1"/>
  <c r="P169" i="42"/>
  <c r="Q169" i="42" s="1"/>
  <c r="P164" i="42"/>
  <c r="Q164" i="42" s="1"/>
  <c r="P165" i="42"/>
  <c r="Q165" i="42" s="1"/>
  <c r="P163" i="42"/>
  <c r="Q163" i="42" s="1"/>
  <c r="P158" i="42"/>
  <c r="P159" i="42"/>
  <c r="Q159" i="42" s="1"/>
  <c r="P157" i="42"/>
  <c r="P152" i="42"/>
  <c r="Q152" i="42" s="1"/>
  <c r="P153" i="42"/>
  <c r="Q153" i="42" s="1"/>
  <c r="P151" i="42"/>
  <c r="P146" i="42"/>
  <c r="P147" i="42"/>
  <c r="Q147" i="42" s="1"/>
  <c r="P145" i="42"/>
  <c r="P138" i="42"/>
  <c r="Q138" i="42" s="1"/>
  <c r="P139" i="42"/>
  <c r="Q139" i="42" s="1"/>
  <c r="P137" i="42"/>
  <c r="Q137" i="42" s="1"/>
  <c r="P132" i="42"/>
  <c r="P133" i="42"/>
  <c r="Q133" i="42" s="1"/>
  <c r="P131" i="42"/>
  <c r="Q131" i="42" s="1"/>
  <c r="P126" i="42"/>
  <c r="Q126" i="42" s="1"/>
  <c r="P127" i="42"/>
  <c r="Q127" i="42" s="1"/>
  <c r="P125" i="42"/>
  <c r="P120" i="42"/>
  <c r="Q120" i="42" s="1"/>
  <c r="P121" i="42"/>
  <c r="Q121" i="42" s="1"/>
  <c r="P119" i="42"/>
  <c r="P114" i="42"/>
  <c r="Q114" i="42" s="1"/>
  <c r="P115" i="42"/>
  <c r="Q115" i="42" s="1"/>
  <c r="P113" i="42"/>
  <c r="P104" i="42"/>
  <c r="Q104" i="42" s="1"/>
  <c r="P105" i="42"/>
  <c r="Q105" i="42" s="1"/>
  <c r="P106" i="42"/>
  <c r="P107" i="42"/>
  <c r="P103" i="42"/>
  <c r="P96" i="42"/>
  <c r="Q96" i="42" s="1"/>
  <c r="P97" i="42"/>
  <c r="Q97" i="42" s="1"/>
  <c r="P98" i="42"/>
  <c r="P99" i="42"/>
  <c r="P95" i="42"/>
  <c r="Q95" i="42" s="1"/>
  <c r="P88" i="42"/>
  <c r="P89" i="42"/>
  <c r="P90" i="42"/>
  <c r="Q90" i="42" s="1"/>
  <c r="P91" i="42"/>
  <c r="Q91" i="42" s="1"/>
  <c r="P87" i="42"/>
  <c r="P80" i="42"/>
  <c r="P81" i="42"/>
  <c r="P82" i="42"/>
  <c r="Q82" i="42" s="1"/>
  <c r="P83" i="42"/>
  <c r="Q83" i="42" s="1"/>
  <c r="P79" i="42"/>
  <c r="P72" i="42"/>
  <c r="P73" i="42"/>
  <c r="P74" i="42"/>
  <c r="Q74" i="42" s="1"/>
  <c r="P75" i="42"/>
  <c r="P71" i="42"/>
  <c r="P62" i="42"/>
  <c r="P63" i="42"/>
  <c r="Q63" i="42" s="1"/>
  <c r="P64" i="42"/>
  <c r="Q64" i="42" s="1"/>
  <c r="P65" i="42"/>
  <c r="P61" i="42"/>
  <c r="P54" i="42"/>
  <c r="Q54" i="42" s="1"/>
  <c r="P55" i="42"/>
  <c r="Q55" i="42" s="1"/>
  <c r="P56" i="42"/>
  <c r="Q56" i="42" s="1"/>
  <c r="P57" i="42"/>
  <c r="Q57" i="42" s="1"/>
  <c r="P53" i="42"/>
  <c r="P46" i="42"/>
  <c r="P47" i="42"/>
  <c r="P48" i="42"/>
  <c r="Q48" i="42" s="1"/>
  <c r="P49" i="42"/>
  <c r="Q49" i="42" s="1"/>
  <c r="P45" i="42"/>
  <c r="P38" i="42"/>
  <c r="P39" i="42"/>
  <c r="P40" i="42"/>
  <c r="Q40" i="42" s="1"/>
  <c r="P41" i="42"/>
  <c r="Q41" i="42" s="1"/>
  <c r="P37" i="42"/>
  <c r="P30" i="42"/>
  <c r="P31" i="42"/>
  <c r="P32" i="42"/>
  <c r="Q32" i="42" s="1"/>
  <c r="P33" i="42"/>
  <c r="Q33" i="42" s="1"/>
  <c r="P29" i="42"/>
  <c r="Q109" i="42" s="1"/>
  <c r="P10" i="42"/>
  <c r="P11" i="42"/>
  <c r="P12" i="42"/>
  <c r="P13" i="42"/>
  <c r="Q13" i="42" s="1"/>
  <c r="P14" i="42"/>
  <c r="Q14" i="42" s="1"/>
  <c r="P15" i="42"/>
  <c r="Q15" i="42" s="1"/>
  <c r="P16" i="42"/>
  <c r="Q16" i="42" s="1"/>
  <c r="P17" i="42"/>
  <c r="Q17" i="42" s="1"/>
  <c r="P18" i="42"/>
  <c r="Q18" i="42" s="1"/>
  <c r="P19" i="42"/>
  <c r="Q19" i="42" s="1"/>
  <c r="P20" i="42"/>
  <c r="Q20" i="42" s="1"/>
  <c r="P21" i="42"/>
  <c r="Q21" i="42" s="1"/>
  <c r="P22" i="42"/>
  <c r="Q22" i="42" s="1"/>
  <c r="P23" i="42"/>
  <c r="Q23" i="42" s="1"/>
  <c r="Q12" i="42"/>
  <c r="P9" i="42"/>
  <c r="Q24" i="42"/>
  <c r="Q25" i="42"/>
  <c r="Q26" i="42"/>
  <c r="Q27" i="42"/>
  <c r="Q28" i="42"/>
  <c r="Q34" i="42"/>
  <c r="Q35" i="42"/>
  <c r="Q36" i="42"/>
  <c r="Q42" i="42"/>
  <c r="Q43" i="42"/>
  <c r="Q44" i="42"/>
  <c r="Q50" i="42"/>
  <c r="Q51" i="42"/>
  <c r="Q52" i="42"/>
  <c r="Q58" i="42"/>
  <c r="Q59" i="42"/>
  <c r="Q60" i="42"/>
  <c r="Q66" i="42"/>
  <c r="Q68" i="42"/>
  <c r="Q69" i="42"/>
  <c r="Q70" i="42"/>
  <c r="Q76" i="42"/>
  <c r="Q77" i="42"/>
  <c r="Q78" i="42"/>
  <c r="Q84" i="42"/>
  <c r="Q85" i="42"/>
  <c r="Q86" i="42"/>
  <c r="Q92" i="42"/>
  <c r="Q93" i="42"/>
  <c r="Q94" i="42"/>
  <c r="Q100" i="42"/>
  <c r="Q101" i="42"/>
  <c r="Q102" i="42"/>
  <c r="Q108" i="42"/>
  <c r="Q110" i="42"/>
  <c r="Q111" i="42"/>
  <c r="Q112" i="42"/>
  <c r="Q116" i="42"/>
  <c r="Q117" i="42"/>
  <c r="Q118" i="42"/>
  <c r="Q122" i="42"/>
  <c r="Q123" i="42"/>
  <c r="Q124" i="42"/>
  <c r="Q128" i="42"/>
  <c r="Q129" i="42"/>
  <c r="Q130" i="42"/>
  <c r="Q134" i="42"/>
  <c r="Q135" i="42"/>
  <c r="Q136" i="42"/>
  <c r="Q140" i="42"/>
  <c r="Q142" i="42"/>
  <c r="Q143" i="42"/>
  <c r="Q144" i="42"/>
  <c r="Q148" i="42"/>
  <c r="Q149" i="42"/>
  <c r="Q150" i="42"/>
  <c r="Q154" i="42"/>
  <c r="Q155" i="42"/>
  <c r="Q156" i="42"/>
  <c r="Q160" i="42"/>
  <c r="Q161" i="42"/>
  <c r="Q162" i="42"/>
  <c r="Q166" i="42"/>
  <c r="Q167" i="42"/>
  <c r="Q168" i="42"/>
  <c r="Q172" i="42"/>
  <c r="Q158" i="42"/>
  <c r="Q132" i="42"/>
  <c r="Q106" i="42"/>
  <c r="Q107" i="42"/>
  <c r="Q103" i="42"/>
  <c r="Q98" i="42"/>
  <c r="Q99" i="42"/>
  <c r="Q75" i="42"/>
  <c r="Q62" i="42"/>
  <c r="Q53" i="42"/>
  <c r="Q141" i="42"/>
  <c r="A100" i="42"/>
  <c r="A92" i="42"/>
  <c r="A60" i="42"/>
  <c r="A52" i="42"/>
  <c r="F31" i="11"/>
  <c r="D230" i="41" l="1"/>
  <c r="D229" i="41"/>
  <c r="D228" i="41"/>
  <c r="D231" i="41"/>
  <c r="Q37" i="42"/>
  <c r="Q113" i="42"/>
  <c r="Q39" i="42"/>
  <c r="Q9" i="42"/>
  <c r="Q11" i="42"/>
  <c r="Q46" i="42"/>
  <c r="Q10" i="42"/>
  <c r="Q31" i="42"/>
  <c r="Q30" i="42"/>
  <c r="Q47" i="42"/>
  <c r="Q145" i="42"/>
  <c r="Q67" i="42"/>
  <c r="Q29" i="42"/>
  <c r="Q38" i="42"/>
  <c r="Q45" i="42"/>
  <c r="Q157" i="42"/>
  <c r="Q151" i="42"/>
  <c r="Q146" i="42"/>
  <c r="Q89" i="42"/>
  <c r="Q81" i="42"/>
  <c r="Q73" i="42"/>
  <c r="Q65" i="42"/>
  <c r="Q80" i="42"/>
  <c r="Q72" i="42"/>
  <c r="Q87" i="42"/>
  <c r="Q71" i="42"/>
  <c r="Q119" i="42"/>
  <c r="Q79" i="42"/>
  <c r="Q88" i="42"/>
  <c r="Q125" i="42"/>
  <c r="Q61" i="42"/>
  <c r="C13" i="41" l="1" a="1"/>
  <c r="C13" i="41" s="1"/>
  <c r="E13" i="41" s="1"/>
  <c r="B19" i="41" a="1"/>
  <c r="B19" i="41" s="1"/>
  <c r="B13" i="41" a="1"/>
  <c r="B13" i="41" s="1"/>
  <c r="B16" i="41" a="1"/>
  <c r="B16" i="41" s="1"/>
  <c r="B18" i="41" a="1"/>
  <c r="B18" i="41" s="1"/>
  <c r="B22" i="41" a="1"/>
  <c r="B22" i="41" s="1"/>
  <c r="B20" i="41" a="1"/>
  <c r="B20" i="41" s="1"/>
  <c r="B17" i="41" a="1"/>
  <c r="B17" i="41" s="1"/>
  <c r="B15" i="41" a="1"/>
  <c r="B15" i="41" s="1"/>
  <c r="B21" i="41" a="1"/>
  <c r="B21" i="41" s="1"/>
  <c r="B14" i="41" a="1"/>
  <c r="B14" i="41" s="1"/>
  <c r="C18" i="41" a="1"/>
  <c r="C18" i="41" s="1"/>
  <c r="E18" i="41" s="1"/>
  <c r="C19" i="41" a="1"/>
  <c r="C19" i="41" s="1"/>
  <c r="E19" i="41" s="1"/>
  <c r="C20" i="41" a="1"/>
  <c r="C20" i="41" s="1"/>
  <c r="E20" i="41" s="1"/>
  <c r="C14" i="41" a="1"/>
  <c r="C14" i="41" s="1"/>
  <c r="E14" i="41" s="1"/>
  <c r="C21" i="41" a="1"/>
  <c r="C21" i="41" s="1"/>
  <c r="E21" i="41" s="1"/>
  <c r="C15" i="41" a="1"/>
  <c r="C15" i="41" s="1"/>
  <c r="E15" i="41" s="1"/>
  <c r="C16" i="41" a="1"/>
  <c r="C16" i="41" s="1"/>
  <c r="E16" i="41" s="1"/>
  <c r="C22" i="41" a="1"/>
  <c r="C22" i="41" s="1"/>
  <c r="E22" i="41" s="1"/>
  <c r="C17" i="41" a="1"/>
  <c r="C17" i="41" s="1"/>
  <c r="E17" i="41" s="1"/>
  <c r="A18" i="6" l="1"/>
  <c r="A17" i="6"/>
  <c r="BG19" i="44" l="1"/>
  <c r="BH19" i="44"/>
  <c r="BG20" i="44"/>
  <c r="BH20" i="44"/>
  <c r="BI20" i="44" s="1"/>
  <c r="BG21" i="44"/>
  <c r="BH21" i="44"/>
  <c r="BI21" i="44" s="1"/>
  <c r="BG22" i="44"/>
  <c r="BH22" i="44"/>
  <c r="BI22" i="44" s="1"/>
  <c r="BG14" i="44"/>
  <c r="BH14" i="44"/>
  <c r="BG15" i="44"/>
  <c r="BH15" i="44"/>
  <c r="BI15" i="44" s="1"/>
  <c r="BG16" i="44"/>
  <c r="BH16" i="44"/>
  <c r="BI16" i="44" s="1"/>
  <c r="BG17" i="44"/>
  <c r="BH17" i="44"/>
  <c r="BI17" i="44" s="1"/>
  <c r="BG9" i="44"/>
  <c r="BH9" i="44"/>
  <c r="BG10" i="44"/>
  <c r="BH10" i="44"/>
  <c r="BI10" i="44" s="1"/>
  <c r="BG11" i="44"/>
  <c r="BH11" i="44"/>
  <c r="BI11" i="44" s="1"/>
  <c r="BG12" i="44"/>
  <c r="BH12" i="44"/>
  <c r="BI12" i="44" s="1"/>
  <c r="BG4" i="44"/>
  <c r="BH4" i="44"/>
  <c r="BG5" i="44"/>
  <c r="BH5" i="44"/>
  <c r="BI5" i="44" s="1"/>
  <c r="BG6" i="44"/>
  <c r="BH6" i="44"/>
  <c r="BI6" i="44" s="1"/>
  <c r="BG7" i="44"/>
  <c r="BH7" i="44"/>
  <c r="BI7" i="44" s="1"/>
  <c r="BH18" i="44"/>
  <c r="BG18" i="44"/>
  <c r="BH13" i="44"/>
  <c r="BI13" i="44" s="1"/>
  <c r="BG13" i="44"/>
  <c r="BH8" i="44"/>
  <c r="BI8" i="44" s="1"/>
  <c r="BG8" i="44"/>
  <c r="BH3" i="44"/>
  <c r="BG3" i="44"/>
  <c r="BF3" i="44" s="1"/>
  <c r="BA19" i="44"/>
  <c r="BB19" i="44"/>
  <c r="BA20" i="44"/>
  <c r="BB20" i="44"/>
  <c r="BA21" i="44"/>
  <c r="BB21" i="44"/>
  <c r="BC21" i="44" s="1"/>
  <c r="BA22" i="44"/>
  <c r="BB22" i="44"/>
  <c r="BC22" i="44" s="1"/>
  <c r="BA14" i="44"/>
  <c r="BB14" i="44"/>
  <c r="BA15" i="44"/>
  <c r="BB15" i="44"/>
  <c r="BC15" i="44" s="1"/>
  <c r="BA16" i="44"/>
  <c r="BB16" i="44"/>
  <c r="BC16" i="44" s="1"/>
  <c r="BA17" i="44"/>
  <c r="BB17" i="44"/>
  <c r="BC17" i="44" s="1"/>
  <c r="BA9" i="44"/>
  <c r="BB9" i="44"/>
  <c r="BC9" i="44" s="1"/>
  <c r="BA10" i="44"/>
  <c r="BB10" i="44"/>
  <c r="BC10" i="44" s="1"/>
  <c r="BA11" i="44"/>
  <c r="BB11" i="44"/>
  <c r="BC11" i="44" s="1"/>
  <c r="BA12" i="44"/>
  <c r="BB12" i="44"/>
  <c r="BC12" i="44" s="1"/>
  <c r="BA4" i="44"/>
  <c r="BB4" i="44"/>
  <c r="BA5" i="44"/>
  <c r="BB5" i="44"/>
  <c r="BC5" i="44" s="1"/>
  <c r="BA6" i="44"/>
  <c r="BB6" i="44"/>
  <c r="BC6" i="44" s="1"/>
  <c r="BA7" i="44"/>
  <c r="BB7" i="44"/>
  <c r="BC7" i="44" s="1"/>
  <c r="BB18" i="44"/>
  <c r="BC18" i="44" s="1"/>
  <c r="BA18" i="44"/>
  <c r="BB13" i="44"/>
  <c r="BC13" i="44" s="1"/>
  <c r="BA13" i="44"/>
  <c r="BB8" i="44"/>
  <c r="BA8" i="44"/>
  <c r="BB3" i="44"/>
  <c r="BC3" i="44" s="1"/>
  <c r="BA3" i="44"/>
  <c r="AZ3" i="44" s="1"/>
  <c r="AU12" i="44"/>
  <c r="AV22" i="44"/>
  <c r="AU19" i="44"/>
  <c r="AV19" i="44"/>
  <c r="AW19" i="44" s="1"/>
  <c r="AU20" i="44"/>
  <c r="AV20" i="44"/>
  <c r="AW20" i="44" s="1"/>
  <c r="AU21" i="44"/>
  <c r="AV21" i="44"/>
  <c r="AW21" i="44" s="1"/>
  <c r="AU22" i="44"/>
  <c r="AU14" i="44"/>
  <c r="AV14" i="44"/>
  <c r="AW14" i="44" s="1"/>
  <c r="AU15" i="44"/>
  <c r="AV15" i="44"/>
  <c r="AW15" i="44" s="1"/>
  <c r="AU16" i="44"/>
  <c r="AV16" i="44"/>
  <c r="AW16" i="44" s="1"/>
  <c r="AU17" i="44"/>
  <c r="AV17" i="44"/>
  <c r="AW17" i="44" s="1"/>
  <c r="AU9" i="44"/>
  <c r="AV9" i="44"/>
  <c r="AU10" i="44"/>
  <c r="AV10" i="44"/>
  <c r="AW10" i="44" s="1"/>
  <c r="AU11" i="44"/>
  <c r="AV11" i="44"/>
  <c r="AV12" i="44"/>
  <c r="AW12" i="44" s="1"/>
  <c r="AU4" i="44"/>
  <c r="AV4" i="44"/>
  <c r="AW4" i="44" s="1"/>
  <c r="AU5" i="44"/>
  <c r="AV5" i="44"/>
  <c r="AW5" i="44" s="1"/>
  <c r="AU6" i="44"/>
  <c r="AV6" i="44"/>
  <c r="AW6" i="44" s="1"/>
  <c r="AU7" i="44"/>
  <c r="AV7" i="44"/>
  <c r="AW7" i="44" s="1"/>
  <c r="AV18" i="44"/>
  <c r="AW18" i="44" s="1"/>
  <c r="AU18" i="44"/>
  <c r="AV13" i="44"/>
  <c r="AU13" i="44"/>
  <c r="AV8" i="44"/>
  <c r="AW8" i="44" s="1"/>
  <c r="AU8" i="44"/>
  <c r="AV3" i="44"/>
  <c r="AW3" i="44" s="1"/>
  <c r="AU3" i="44"/>
  <c r="AT3" i="44" s="1"/>
  <c r="AO19" i="44"/>
  <c r="AP19" i="44"/>
  <c r="AQ19" i="44" s="1"/>
  <c r="AO20" i="44"/>
  <c r="AP20" i="44"/>
  <c r="AO21" i="44"/>
  <c r="AP21" i="44"/>
  <c r="AQ21" i="44" s="1"/>
  <c r="AO22" i="44"/>
  <c r="AP22" i="44"/>
  <c r="AQ22" i="44" s="1"/>
  <c r="AO14" i="44"/>
  <c r="AP14" i="44"/>
  <c r="AQ14" i="44" s="1"/>
  <c r="AO15" i="44"/>
  <c r="AP15" i="44"/>
  <c r="AQ15" i="44" s="1"/>
  <c r="AO16" i="44"/>
  <c r="AP16" i="44"/>
  <c r="AQ16" i="44" s="1"/>
  <c r="AO17" i="44"/>
  <c r="AP17" i="44"/>
  <c r="AQ17" i="44" s="1"/>
  <c r="AO9" i="44"/>
  <c r="AP9" i="44"/>
  <c r="AO10" i="44"/>
  <c r="AP10" i="44"/>
  <c r="AQ10" i="44" s="1"/>
  <c r="AO11" i="44"/>
  <c r="AP11" i="44"/>
  <c r="AQ11" i="44" s="1"/>
  <c r="AO12" i="44"/>
  <c r="AP12" i="44"/>
  <c r="AQ12" i="44" s="1"/>
  <c r="AO4" i="44"/>
  <c r="AP4" i="44"/>
  <c r="AQ4" i="44" s="1"/>
  <c r="AO5" i="44"/>
  <c r="AP5" i="44"/>
  <c r="AO6" i="44"/>
  <c r="AP6" i="44"/>
  <c r="AQ6" i="44" s="1"/>
  <c r="AO7" i="44"/>
  <c r="AP7" i="44"/>
  <c r="AQ7" i="44" s="1"/>
  <c r="AP18" i="44"/>
  <c r="AQ18" i="44" s="1"/>
  <c r="AO18" i="44"/>
  <c r="AP13" i="44"/>
  <c r="AO13" i="44"/>
  <c r="AP8" i="44"/>
  <c r="AQ8" i="44" s="1"/>
  <c r="AO8" i="44"/>
  <c r="AP3" i="44"/>
  <c r="AQ3" i="44" s="1"/>
  <c r="AO3" i="44"/>
  <c r="AN3" i="44" s="1"/>
  <c r="AI19" i="44"/>
  <c r="AJ19" i="44"/>
  <c r="AK19" i="44" s="1"/>
  <c r="AI20" i="44"/>
  <c r="AJ20" i="44"/>
  <c r="AK20" i="44" s="1"/>
  <c r="AI21" i="44"/>
  <c r="AJ21" i="44"/>
  <c r="AK21" i="44" s="1"/>
  <c r="AI22" i="44"/>
  <c r="AJ22" i="44"/>
  <c r="AK22" i="44" s="1"/>
  <c r="AI14" i="44"/>
  <c r="AJ14" i="44"/>
  <c r="AK14" i="44" s="1"/>
  <c r="AI15" i="44"/>
  <c r="AJ15" i="44"/>
  <c r="AI16" i="44"/>
  <c r="AJ16" i="44"/>
  <c r="AK16" i="44" s="1"/>
  <c r="AI17" i="44"/>
  <c r="AJ17" i="44"/>
  <c r="AK17" i="44" s="1"/>
  <c r="AI11" i="44"/>
  <c r="AI9" i="44"/>
  <c r="AJ9" i="44"/>
  <c r="AK9" i="44" s="1"/>
  <c r="AI10" i="44"/>
  <c r="AJ10" i="44"/>
  <c r="AK10" i="44" s="1"/>
  <c r="AJ11" i="44"/>
  <c r="AK11" i="44" s="1"/>
  <c r="AI12" i="44"/>
  <c r="AJ12" i="44"/>
  <c r="AK12" i="44" s="1"/>
  <c r="AI4" i="44"/>
  <c r="AJ4" i="44"/>
  <c r="AK4" i="44" s="1"/>
  <c r="AI5" i="44"/>
  <c r="AJ5" i="44"/>
  <c r="AK5" i="44" s="1"/>
  <c r="AI6" i="44"/>
  <c r="AJ6" i="44"/>
  <c r="AK6" i="44" s="1"/>
  <c r="AI7" i="44"/>
  <c r="AJ7" i="44"/>
  <c r="AK7" i="44" s="1"/>
  <c r="AJ18" i="44"/>
  <c r="AI18" i="44"/>
  <c r="AJ13" i="44"/>
  <c r="AK13" i="44" s="1"/>
  <c r="AI13" i="44"/>
  <c r="AJ8" i="44"/>
  <c r="AK8" i="44" s="1"/>
  <c r="AI8" i="44"/>
  <c r="AJ3" i="44"/>
  <c r="AK3" i="44" s="1"/>
  <c r="AI3" i="44"/>
  <c r="AH3" i="44" s="1"/>
  <c r="AD22" i="44"/>
  <c r="AE22" i="44" s="1"/>
  <c r="AC19" i="44"/>
  <c r="AD19" i="44"/>
  <c r="AE19" i="44" s="1"/>
  <c r="AC20" i="44"/>
  <c r="AD20" i="44"/>
  <c r="AE20" i="44" s="1"/>
  <c r="AC21" i="44"/>
  <c r="AD21" i="44"/>
  <c r="AE21" i="44" s="1"/>
  <c r="AC22" i="44"/>
  <c r="AC14" i="44"/>
  <c r="AD14" i="44"/>
  <c r="AE14" i="44" s="1"/>
  <c r="AC15" i="44"/>
  <c r="AD15" i="44"/>
  <c r="AC16" i="44"/>
  <c r="AD16" i="44"/>
  <c r="AE16" i="44" s="1"/>
  <c r="AC17" i="44"/>
  <c r="AD17" i="44"/>
  <c r="AE17" i="44" s="1"/>
  <c r="AC9" i="44"/>
  <c r="AD9" i="44"/>
  <c r="AE9" i="44" s="1"/>
  <c r="AC10" i="44"/>
  <c r="AD10" i="44"/>
  <c r="AE10" i="44" s="1"/>
  <c r="AC11" i="44"/>
  <c r="AD11" i="44"/>
  <c r="AE11" i="44" s="1"/>
  <c r="AC12" i="44"/>
  <c r="AD12" i="44"/>
  <c r="AE12" i="44" s="1"/>
  <c r="AC4" i="44"/>
  <c r="AD4" i="44"/>
  <c r="AE4" i="44" s="1"/>
  <c r="AC5" i="44"/>
  <c r="AD5" i="44"/>
  <c r="AE5" i="44" s="1"/>
  <c r="AC6" i="44"/>
  <c r="AD6" i="44"/>
  <c r="AE6" i="44" s="1"/>
  <c r="AC7" i="44"/>
  <c r="AD7" i="44"/>
  <c r="AE7" i="44" s="1"/>
  <c r="AD18" i="44"/>
  <c r="AE18" i="44" s="1"/>
  <c r="AC18" i="44"/>
  <c r="AD13" i="44"/>
  <c r="AC13" i="44"/>
  <c r="AD8" i="44"/>
  <c r="AE8" i="44" s="1"/>
  <c r="AC8" i="44"/>
  <c r="AD3" i="44"/>
  <c r="AE3" i="44" s="1"/>
  <c r="AC3" i="44"/>
  <c r="AB3" i="44" s="1"/>
  <c r="AA3" i="44" s="1"/>
  <c r="W20" i="44"/>
  <c r="W9" i="44"/>
  <c r="W19" i="44"/>
  <c r="X19" i="44"/>
  <c r="X20" i="44"/>
  <c r="Y20" i="44" s="1"/>
  <c r="W21" i="44"/>
  <c r="X21" i="44"/>
  <c r="Y21" i="44" s="1"/>
  <c r="W22" i="44"/>
  <c r="X22" i="44"/>
  <c r="Y22" i="44" s="1"/>
  <c r="W14" i="44"/>
  <c r="X14" i="44"/>
  <c r="Y14" i="44" s="1"/>
  <c r="W15" i="44"/>
  <c r="X15" i="44"/>
  <c r="Y15" i="44" s="1"/>
  <c r="W16" i="44"/>
  <c r="X16" i="44"/>
  <c r="Y16" i="44" s="1"/>
  <c r="W17" i="44"/>
  <c r="X17" i="44"/>
  <c r="Y17" i="44" s="1"/>
  <c r="X9" i="44"/>
  <c r="W10" i="44"/>
  <c r="X10" i="44"/>
  <c r="Y10" i="44" s="1"/>
  <c r="W11" i="44"/>
  <c r="X11" i="44"/>
  <c r="Y11" i="44" s="1"/>
  <c r="W12" i="44"/>
  <c r="X12" i="44"/>
  <c r="Y12" i="44" s="1"/>
  <c r="W4" i="44"/>
  <c r="X4" i="44"/>
  <c r="Y4" i="44" s="1"/>
  <c r="W5" i="44"/>
  <c r="X5" i="44"/>
  <c r="Y5" i="44" s="1"/>
  <c r="W6" i="44"/>
  <c r="X6" i="44"/>
  <c r="Y6" i="44" s="1"/>
  <c r="W7" i="44"/>
  <c r="X7" i="44"/>
  <c r="Y7" i="44" s="1"/>
  <c r="X18" i="44"/>
  <c r="W18" i="44"/>
  <c r="X13" i="44"/>
  <c r="Y13" i="44" s="1"/>
  <c r="W13" i="44"/>
  <c r="X8" i="44"/>
  <c r="Y8" i="44" s="1"/>
  <c r="W8" i="44"/>
  <c r="X3" i="44"/>
  <c r="Y3" i="44" s="1"/>
  <c r="W3" i="44"/>
  <c r="V3" i="44" s="1"/>
  <c r="Q20" i="44"/>
  <c r="R20" i="44"/>
  <c r="S20" i="44" s="1"/>
  <c r="Q21" i="44"/>
  <c r="R21" i="44"/>
  <c r="Q22" i="44"/>
  <c r="R22" i="44"/>
  <c r="S22" i="44" s="1"/>
  <c r="Q14" i="44"/>
  <c r="R14" i="44"/>
  <c r="Q15" i="44"/>
  <c r="R15" i="44"/>
  <c r="S15" i="44" s="1"/>
  <c r="Q16" i="44"/>
  <c r="R16" i="44"/>
  <c r="S16" i="44" s="1"/>
  <c r="Q17" i="44"/>
  <c r="R17" i="44"/>
  <c r="S17" i="44" s="1"/>
  <c r="Q11" i="44"/>
  <c r="R11" i="44"/>
  <c r="S11" i="44" s="1"/>
  <c r="Q12" i="44"/>
  <c r="R12" i="44"/>
  <c r="S12" i="44" s="1"/>
  <c r="Q4" i="44"/>
  <c r="R4" i="44"/>
  <c r="S4" i="44" s="1"/>
  <c r="Q5" i="44"/>
  <c r="R5" i="44"/>
  <c r="S5" i="44" s="1"/>
  <c r="Q6" i="44"/>
  <c r="R6" i="44"/>
  <c r="S6" i="44" s="1"/>
  <c r="Q7" i="44"/>
  <c r="R7" i="44"/>
  <c r="S7" i="44" s="1"/>
  <c r="R18" i="44"/>
  <c r="S18" i="44" s="1"/>
  <c r="Q18" i="44"/>
  <c r="R13" i="44"/>
  <c r="S13" i="44" s="1"/>
  <c r="Q13" i="44"/>
  <c r="R3" i="44"/>
  <c r="S3" i="44" s="1"/>
  <c r="Q3" i="44"/>
  <c r="P3" i="44" s="1"/>
  <c r="O3" i="44" s="1"/>
  <c r="L13" i="44"/>
  <c r="M13" i="44" s="1"/>
  <c r="L14" i="44"/>
  <c r="M14" i="44" s="1"/>
  <c r="L15" i="44"/>
  <c r="M15" i="44" s="1"/>
  <c r="L16" i="44"/>
  <c r="M16" i="44" s="1"/>
  <c r="K20" i="44"/>
  <c r="L20" i="44"/>
  <c r="M20" i="44" s="1"/>
  <c r="K21" i="44"/>
  <c r="L21" i="44"/>
  <c r="M21" i="44" s="1"/>
  <c r="K22" i="44"/>
  <c r="L22" i="44"/>
  <c r="M22" i="44" s="1"/>
  <c r="K14" i="44"/>
  <c r="K15" i="44"/>
  <c r="K16" i="44"/>
  <c r="K17" i="44"/>
  <c r="L17" i="44"/>
  <c r="M17" i="44" s="1"/>
  <c r="L3" i="44"/>
  <c r="M3" i="44" s="1"/>
  <c r="L4" i="44"/>
  <c r="M4" i="44" s="1"/>
  <c r="L5" i="44"/>
  <c r="M5" i="44" s="1"/>
  <c r="L6" i="44"/>
  <c r="M6" i="44" s="1"/>
  <c r="K11" i="44"/>
  <c r="L11" i="44"/>
  <c r="M11" i="44" s="1"/>
  <c r="K12" i="44"/>
  <c r="L12" i="44"/>
  <c r="M12" i="44" s="1"/>
  <c r="K4" i="44"/>
  <c r="K5" i="44"/>
  <c r="K6" i="44"/>
  <c r="K7" i="44"/>
  <c r="L7" i="44"/>
  <c r="M7" i="44" s="1"/>
  <c r="L18" i="44"/>
  <c r="M18" i="44" s="1"/>
  <c r="K18" i="44"/>
  <c r="K13" i="44"/>
  <c r="K3" i="44"/>
  <c r="J3" i="44" s="1"/>
  <c r="I3" i="44" s="1"/>
  <c r="E20" i="44"/>
  <c r="F20" i="44"/>
  <c r="G20" i="44" s="1"/>
  <c r="E21" i="44"/>
  <c r="F21" i="44"/>
  <c r="G21" i="44" s="1"/>
  <c r="E22" i="44"/>
  <c r="F22" i="44"/>
  <c r="G22" i="44" s="1"/>
  <c r="E10" i="44"/>
  <c r="F10" i="44"/>
  <c r="G10" i="44" s="1"/>
  <c r="E11" i="44"/>
  <c r="F11" i="44"/>
  <c r="G11" i="44" s="1"/>
  <c r="E12" i="44"/>
  <c r="F12" i="44"/>
  <c r="G12" i="44" s="1"/>
  <c r="F18" i="44"/>
  <c r="G18" i="44" s="1"/>
  <c r="E18" i="44"/>
  <c r="D41" i="16"/>
  <c r="L232" i="41"/>
  <c r="M232" i="41" s="1"/>
  <c r="L231" i="41"/>
  <c r="M231" i="41" s="1"/>
  <c r="L230" i="41"/>
  <c r="M230" i="41" s="1"/>
  <c r="L229" i="41"/>
  <c r="M229" i="41" s="1"/>
  <c r="L228" i="41"/>
  <c r="M228" i="41" s="1"/>
  <c r="L227" i="41"/>
  <c r="L226" i="41"/>
  <c r="L225" i="41"/>
  <c r="F238" i="41"/>
  <c r="B236" i="41"/>
  <c r="M223" i="41"/>
  <c r="J223" i="41"/>
  <c r="D223" i="41"/>
  <c r="K5" i="41"/>
  <c r="C41" i="16"/>
  <c r="A42" i="16" s="1"/>
  <c r="B41" i="16"/>
  <c r="I7" i="41"/>
  <c r="C52" i="11"/>
  <c r="C49" i="11"/>
  <c r="C48" i="11"/>
  <c r="C36" i="11"/>
  <c r="C34" i="11"/>
  <c r="C33" i="11"/>
  <c r="C32" i="11"/>
  <c r="C21" i="11"/>
  <c r="C19" i="11"/>
  <c r="C18" i="11"/>
  <c r="C17" i="11"/>
  <c r="C14" i="11"/>
  <c r="N44" i="29"/>
  <c r="N9" i="29"/>
  <c r="N2" i="29"/>
  <c r="E3" i="44"/>
  <c r="D3" i="44" s="1"/>
  <c r="E4" i="44"/>
  <c r="E5" i="44"/>
  <c r="E6" i="44"/>
  <c r="E7" i="44"/>
  <c r="E13" i="44"/>
  <c r="E14" i="44"/>
  <c r="E15" i="44"/>
  <c r="E16" i="44"/>
  <c r="E17" i="44"/>
  <c r="BI19" i="44"/>
  <c r="BI14" i="44"/>
  <c r="BI9" i="44"/>
  <c r="BI4" i="44"/>
  <c r="BI18" i="44"/>
  <c r="BI3" i="44"/>
  <c r="BC19" i="44"/>
  <c r="BC20" i="44"/>
  <c r="BC14" i="44"/>
  <c r="BC4" i="44"/>
  <c r="BC8" i="44"/>
  <c r="AW22" i="44"/>
  <c r="AW9" i="44"/>
  <c r="AW11" i="44"/>
  <c r="AW13" i="44"/>
  <c r="AQ20" i="44"/>
  <c r="AQ9" i="44"/>
  <c r="AQ5" i="44"/>
  <c r="AQ13" i="44"/>
  <c r="AK15" i="44"/>
  <c r="AK18" i="44"/>
  <c r="AE15" i="44"/>
  <c r="AE13" i="44"/>
  <c r="Y19" i="44"/>
  <c r="Y9" i="44"/>
  <c r="Y18" i="44"/>
  <c r="S21" i="44"/>
  <c r="F14" i="44"/>
  <c r="G14" i="44" s="1"/>
  <c r="F15" i="44"/>
  <c r="G15" i="44" s="1"/>
  <c r="F16" i="44"/>
  <c r="G16" i="44" s="1"/>
  <c r="F17" i="44"/>
  <c r="G17" i="44" s="1"/>
  <c r="F13" i="44"/>
  <c r="L1" i="44"/>
  <c r="R1" i="44" s="1"/>
  <c r="X1" i="44" s="1"/>
  <c r="AD1" i="44" s="1"/>
  <c r="AJ1" i="44" s="1"/>
  <c r="AP1" i="44" s="1"/>
  <c r="AV1" i="44" s="1"/>
  <c r="BB1" i="44" s="1"/>
  <c r="BH1" i="44" s="1"/>
  <c r="F4" i="44"/>
  <c r="G4" i="44" s="1"/>
  <c r="F5" i="44"/>
  <c r="G5" i="44" s="1"/>
  <c r="F6" i="44"/>
  <c r="G6" i="44" s="1"/>
  <c r="F7" i="44"/>
  <c r="G7" i="44" s="1"/>
  <c r="F3" i="44"/>
  <c r="G3" i="44" s="1"/>
  <c r="K1" i="44"/>
  <c r="Q1" i="44" s="1"/>
  <c r="W1" i="44" s="1"/>
  <c r="AC1" i="44" s="1"/>
  <c r="AI1" i="44" s="1"/>
  <c r="AO1" i="44" s="1"/>
  <c r="AU1" i="44" s="1"/>
  <c r="BA1" i="44" s="1"/>
  <c r="BG1" i="44" s="1"/>
  <c r="A84" i="42"/>
  <c r="A76" i="42"/>
  <c r="A68" i="42"/>
  <c r="A44" i="42"/>
  <c r="A36" i="42"/>
  <c r="A28" i="42"/>
  <c r="A18" i="42"/>
  <c r="A10" i="42"/>
  <c r="A50" i="16"/>
  <c r="A49" i="16"/>
  <c r="A48" i="16"/>
  <c r="A47" i="16"/>
  <c r="A46" i="16"/>
  <c r="A45" i="16"/>
  <c r="A44" i="16"/>
  <c r="A43" i="16"/>
  <c r="E9" i="16"/>
  <c r="C196" i="41"/>
  <c r="C181" i="41"/>
  <c r="C166" i="41"/>
  <c r="C151" i="41"/>
  <c r="C136" i="41"/>
  <c r="C121" i="41"/>
  <c r="C106" i="41"/>
  <c r="C91" i="41"/>
  <c r="C76" i="41"/>
  <c r="A190" i="42"/>
  <c r="A205" i="42"/>
  <c r="A220" i="42"/>
  <c r="A229" i="42" s="1"/>
  <c r="A235" i="42"/>
  <c r="A236" i="42" s="1"/>
  <c r="A250" i="42"/>
  <c r="A258" i="42" s="1"/>
  <c r="A265" i="42"/>
  <c r="A280" i="42"/>
  <c r="A295" i="42"/>
  <c r="A303" i="42" s="1"/>
  <c r="A310" i="42"/>
  <c r="A311" i="42" s="1"/>
  <c r="E26" i="41"/>
  <c r="A230" i="42"/>
  <c r="A227" i="42"/>
  <c r="A231" i="42"/>
  <c r="G21" i="11"/>
  <c r="G196" i="41"/>
  <c r="D196" i="41"/>
  <c r="G181" i="41"/>
  <c r="D181" i="41"/>
  <c r="G166" i="41"/>
  <c r="D166" i="41"/>
  <c r="G151" i="41"/>
  <c r="D151" i="41"/>
  <c r="G136" i="41"/>
  <c r="D136" i="41"/>
  <c r="G121" i="41"/>
  <c r="D121" i="41"/>
  <c r="G106" i="41"/>
  <c r="D106" i="41"/>
  <c r="G91" i="41"/>
  <c r="D91" i="41"/>
  <c r="G76" i="41"/>
  <c r="D76" i="41"/>
  <c r="I78" i="41"/>
  <c r="H78" i="41"/>
  <c r="G78" i="41"/>
  <c r="G61" i="41"/>
  <c r="D61" i="41"/>
  <c r="C61" i="41"/>
  <c r="A175" i="42"/>
  <c r="A184" i="42" s="1"/>
  <c r="B17" i="6"/>
  <c r="B18" i="6"/>
  <c r="A19" i="6"/>
  <c r="B19" i="6" s="1"/>
  <c r="A20" i="6"/>
  <c r="B20" i="6" s="1"/>
  <c r="A21" i="6"/>
  <c r="B21" i="6" s="1"/>
  <c r="A22" i="6"/>
  <c r="A23" i="6"/>
  <c r="B23" i="6" s="1"/>
  <c r="A24" i="6"/>
  <c r="B24" i="6" s="1"/>
  <c r="A25" i="6"/>
  <c r="B25" i="6" s="1"/>
  <c r="A26" i="6"/>
  <c r="B26" i="6" s="1"/>
  <c r="A27" i="6"/>
  <c r="B27" i="6" s="1"/>
  <c r="A28" i="6"/>
  <c r="B28" i="6" s="1"/>
  <c r="A29" i="6"/>
  <c r="B29" i="6" s="1"/>
  <c r="A30" i="6"/>
  <c r="B30" i="6" s="1"/>
  <c r="A31" i="6"/>
  <c r="B31" i="6" s="1"/>
  <c r="A32" i="6"/>
  <c r="B32" i="6" s="1"/>
  <c r="A33" i="6"/>
  <c r="B33" i="6" s="1"/>
  <c r="A34" i="6"/>
  <c r="B34" i="6" s="1"/>
  <c r="A35" i="6"/>
  <c r="B35" i="6" s="1"/>
  <c r="A36" i="6"/>
  <c r="B36" i="6" s="1"/>
  <c r="A37" i="6"/>
  <c r="B37" i="6" s="1"/>
  <c r="A38" i="6"/>
  <c r="B38" i="6" s="1"/>
  <c r="A39" i="6"/>
  <c r="B39" i="6" s="1"/>
  <c r="A40" i="6"/>
  <c r="B40" i="6" s="1"/>
  <c r="A41" i="6"/>
  <c r="B41" i="6" s="1"/>
  <c r="A42" i="6"/>
  <c r="B42" i="6" s="1"/>
  <c r="A43" i="6"/>
  <c r="B43" i="6" s="1"/>
  <c r="A44" i="6"/>
  <c r="B44" i="6" s="1"/>
  <c r="A45" i="6"/>
  <c r="B45" i="6" s="1"/>
  <c r="A46" i="6"/>
  <c r="B46" i="6" s="1"/>
  <c r="A47" i="6"/>
  <c r="B47" i="6" s="1"/>
  <c r="A48" i="6"/>
  <c r="B48" i="6" s="1"/>
  <c r="A49" i="6"/>
  <c r="B49" i="6" s="1"/>
  <c r="A50" i="6"/>
  <c r="B50" i="6" s="1"/>
  <c r="A51" i="6"/>
  <c r="B51" i="6" s="1"/>
  <c r="A52" i="6"/>
  <c r="B52" i="6" s="1"/>
  <c r="A53" i="6"/>
  <c r="B53" i="6" s="1"/>
  <c r="A54" i="6"/>
  <c r="B54" i="6" s="1"/>
  <c r="A55" i="6"/>
  <c r="B55" i="6" s="1"/>
  <c r="A16" i="6"/>
  <c r="B16" i="6" s="1"/>
  <c r="I198" i="41"/>
  <c r="H198" i="41"/>
  <c r="G198" i="41"/>
  <c r="I183" i="41"/>
  <c r="H183" i="41"/>
  <c r="G183" i="41"/>
  <c r="I168" i="41"/>
  <c r="H168" i="41"/>
  <c r="G168" i="41"/>
  <c r="I153" i="41"/>
  <c r="H153" i="41"/>
  <c r="G153" i="41"/>
  <c r="I138" i="41"/>
  <c r="H138" i="41"/>
  <c r="G138" i="41"/>
  <c r="I123" i="41"/>
  <c r="H123" i="41"/>
  <c r="G123" i="41"/>
  <c r="I108" i="41"/>
  <c r="H108" i="41"/>
  <c r="G108" i="41"/>
  <c r="I93" i="41"/>
  <c r="H93" i="41"/>
  <c r="G93" i="41"/>
  <c r="H8" i="6"/>
  <c r="R57" i="6" s="1"/>
  <c r="G57" i="11"/>
  <c r="G56" i="11"/>
  <c r="G55" i="11"/>
  <c r="G54" i="11"/>
  <c r="G53" i="11"/>
  <c r="G52" i="11"/>
  <c r="G51" i="11"/>
  <c r="G50" i="11"/>
  <c r="F37" i="11"/>
  <c r="F36" i="11"/>
  <c r="F35" i="11"/>
  <c r="F34" i="11"/>
  <c r="F33" i="11"/>
  <c r="F32" i="11"/>
  <c r="G39" i="11"/>
  <c r="G38" i="11"/>
  <c r="G37" i="11"/>
  <c r="G36" i="11"/>
  <c r="G35" i="11"/>
  <c r="G34" i="11"/>
  <c r="G33" i="11"/>
  <c r="G20" i="11"/>
  <c r="G19" i="11"/>
  <c r="G18" i="11"/>
  <c r="G17" i="11"/>
  <c r="G16" i="11"/>
  <c r="G15" i="11"/>
  <c r="P174" i="42"/>
  <c r="P189" i="42"/>
  <c r="P175" i="42"/>
  <c r="P176" i="42" s="1"/>
  <c r="P309" i="42"/>
  <c r="R311" i="42" s="1"/>
  <c r="P310" i="42"/>
  <c r="P311" i="42" s="1"/>
  <c r="P295" i="42"/>
  <c r="P296" i="42" s="1"/>
  <c r="P294" i="42"/>
  <c r="P280" i="42"/>
  <c r="P281" i="42" s="1"/>
  <c r="P279" i="42"/>
  <c r="P265" i="42"/>
  <c r="P266" i="42" s="1"/>
  <c r="P264" i="42"/>
  <c r="P250" i="42"/>
  <c r="Z250" i="42" s="1"/>
  <c r="P249" i="42"/>
  <c r="P235" i="42"/>
  <c r="P236" i="42" s="1"/>
  <c r="P234" i="42"/>
  <c r="R236" i="42" s="1"/>
  <c r="P220" i="42"/>
  <c r="Z220" i="42" s="1"/>
  <c r="P219" i="42"/>
  <c r="R221" i="42" s="1"/>
  <c r="H106" i="41"/>
  <c r="P205" i="42"/>
  <c r="P206" i="42" s="1"/>
  <c r="P204" i="42"/>
  <c r="P190" i="42"/>
  <c r="P191" i="42" s="1"/>
  <c r="Z265" i="42"/>
  <c r="Z280" i="42"/>
  <c r="I3" i="41"/>
  <c r="M194" i="41" s="1"/>
  <c r="I63" i="41"/>
  <c r="H63" i="41"/>
  <c r="G63" i="41"/>
  <c r="G14" i="11"/>
  <c r="G49" i="11"/>
  <c r="G48" i="11"/>
  <c r="G40" i="11"/>
  <c r="F40" i="11"/>
  <c r="F39" i="11"/>
  <c r="F38" i="11"/>
  <c r="G32" i="11"/>
  <c r="G31" i="11"/>
  <c r="G22" i="11"/>
  <c r="G12" i="41"/>
  <c r="F12" i="41"/>
  <c r="B2" i="41"/>
  <c r="D7" i="29"/>
  <c r="D6" i="29"/>
  <c r="E116" i="16"/>
  <c r="E64" i="16"/>
  <c r="E31" i="16"/>
  <c r="E13" i="16"/>
  <c r="E12" i="16"/>
  <c r="E7" i="16"/>
  <c r="E5" i="16"/>
  <c r="J2" i="11" s="1"/>
  <c r="E2" i="16"/>
  <c r="D5" i="5"/>
  <c r="E28" i="40"/>
  <c r="D28" i="40"/>
  <c r="G2" i="40"/>
  <c r="D7" i="13"/>
  <c r="G26" i="40"/>
  <c r="F28" i="40"/>
  <c r="G27" i="40"/>
  <c r="C28" i="40"/>
  <c r="P251" i="42" l="1"/>
  <c r="A197" i="42"/>
  <c r="A228" i="42"/>
  <c r="D12" i="42"/>
  <c r="M227" i="41"/>
  <c r="C16" i="11"/>
  <c r="C31" i="11"/>
  <c r="C40" i="11"/>
  <c r="C51" i="11"/>
  <c r="C15" i="11"/>
  <c r="C22" i="11"/>
  <c r="C38" i="11"/>
  <c r="C54" i="11"/>
  <c r="H181" i="41"/>
  <c r="R296" i="42"/>
  <c r="G36" i="43"/>
  <c r="G40" i="43"/>
  <c r="G44" i="43"/>
  <c r="G48" i="43"/>
  <c r="G52" i="43"/>
  <c r="G56" i="43"/>
  <c r="G60" i="43"/>
  <c r="G64" i="43"/>
  <c r="G68" i="43"/>
  <c r="G72" i="43"/>
  <c r="G76" i="43"/>
  <c r="G80" i="43"/>
  <c r="G84" i="43"/>
  <c r="G66" i="43"/>
  <c r="G78" i="43"/>
  <c r="G67" i="43"/>
  <c r="G79" i="43"/>
  <c r="G37" i="43"/>
  <c r="G41" i="43"/>
  <c r="G45" i="43"/>
  <c r="G49" i="43"/>
  <c r="G53" i="43"/>
  <c r="G57" i="43"/>
  <c r="G61" i="43"/>
  <c r="G65" i="43"/>
  <c r="G69" i="43"/>
  <c r="G73" i="43"/>
  <c r="G77" i="43"/>
  <c r="G81" i="43"/>
  <c r="G35" i="43"/>
  <c r="G38" i="43"/>
  <c r="G42" i="43"/>
  <c r="G50" i="43"/>
  <c r="G54" i="43"/>
  <c r="G58" i="43"/>
  <c r="G62" i="43"/>
  <c r="G74" i="43"/>
  <c r="G82" i="43"/>
  <c r="G39" i="43"/>
  <c r="G47" i="43"/>
  <c r="G51" i="43"/>
  <c r="G59" i="43"/>
  <c r="G63" i="43"/>
  <c r="G75" i="43"/>
  <c r="G83" i="43"/>
  <c r="G46" i="43"/>
  <c r="G70" i="43"/>
  <c r="G43" i="43"/>
  <c r="G55" i="43"/>
  <c r="G71" i="43"/>
  <c r="H136" i="41"/>
  <c r="R251" i="42"/>
  <c r="H166" i="41"/>
  <c r="R281" i="42"/>
  <c r="A243" i="42"/>
  <c r="A41" i="16"/>
  <c r="E36" i="43" s="1"/>
  <c r="H151" i="41"/>
  <c r="R266" i="42"/>
  <c r="H121" i="41"/>
  <c r="H196" i="41"/>
  <c r="H61" i="41"/>
  <c r="R176" i="42"/>
  <c r="D9" i="42"/>
  <c r="C56" i="11"/>
  <c r="D169" i="42"/>
  <c r="D159" i="42"/>
  <c r="D152" i="42"/>
  <c r="D145" i="42"/>
  <c r="D133" i="42"/>
  <c r="D126" i="42"/>
  <c r="D119" i="42"/>
  <c r="D107" i="42"/>
  <c r="D103" i="42"/>
  <c r="D97" i="42"/>
  <c r="D91" i="42"/>
  <c r="D87" i="42"/>
  <c r="D80" i="42"/>
  <c r="D73" i="42"/>
  <c r="D64" i="42"/>
  <c r="D54" i="42"/>
  <c r="D48" i="42"/>
  <c r="D41" i="42"/>
  <c r="D37" i="42"/>
  <c r="D30" i="42"/>
  <c r="D21" i="42"/>
  <c r="D17" i="42"/>
  <c r="D13" i="42"/>
  <c r="D32" i="42"/>
  <c r="D23" i="42"/>
  <c r="D19" i="42"/>
  <c r="D11" i="42"/>
  <c r="D74" i="42"/>
  <c r="D61" i="42"/>
  <c r="D45" i="42"/>
  <c r="D22" i="42"/>
  <c r="D10" i="42"/>
  <c r="D165" i="42"/>
  <c r="D158" i="42"/>
  <c r="D151" i="42"/>
  <c r="D139" i="42"/>
  <c r="D132" i="42"/>
  <c r="D125" i="42"/>
  <c r="D115" i="42"/>
  <c r="D106" i="42"/>
  <c r="D96" i="42"/>
  <c r="D90" i="42"/>
  <c r="D83" i="42"/>
  <c r="D79" i="42"/>
  <c r="D72" i="42"/>
  <c r="D63" i="42"/>
  <c r="D57" i="42"/>
  <c r="D53" i="42"/>
  <c r="D47" i="42"/>
  <c r="D40" i="42"/>
  <c r="D33" i="42"/>
  <c r="D29" i="42"/>
  <c r="D20" i="42"/>
  <c r="D16" i="42"/>
  <c r="D56" i="42"/>
  <c r="D46" i="42"/>
  <c r="D15" i="42"/>
  <c r="D170" i="42"/>
  <c r="D153" i="42"/>
  <c r="D146" i="42"/>
  <c r="D113" i="42"/>
  <c r="D81" i="42"/>
  <c r="D65" i="42"/>
  <c r="D55" i="42"/>
  <c r="D38" i="42"/>
  <c r="D18" i="42"/>
  <c r="D14" i="42"/>
  <c r="D171" i="42"/>
  <c r="D164" i="42"/>
  <c r="D157" i="42"/>
  <c r="D147" i="42"/>
  <c r="D138" i="42"/>
  <c r="D131" i="42"/>
  <c r="D121" i="42"/>
  <c r="D114" i="42"/>
  <c r="D105" i="42"/>
  <c r="D99" i="42"/>
  <c r="D95" i="42"/>
  <c r="D89" i="42"/>
  <c r="D82" i="42"/>
  <c r="D75" i="42"/>
  <c r="D71" i="42"/>
  <c r="D62" i="42"/>
  <c r="D39" i="42"/>
  <c r="D163" i="42"/>
  <c r="D137" i="42"/>
  <c r="D127" i="42"/>
  <c r="D120" i="42"/>
  <c r="D104" i="42"/>
  <c r="D98" i="42"/>
  <c r="D88" i="42"/>
  <c r="D49" i="42"/>
  <c r="D31" i="42"/>
  <c r="H76" i="41"/>
  <c r="R191" i="42"/>
  <c r="H91" i="41"/>
  <c r="R206" i="42"/>
  <c r="M119" i="41"/>
  <c r="A321" i="42"/>
  <c r="A305" i="42"/>
  <c r="A318" i="42"/>
  <c r="A320" i="42"/>
  <c r="A261" i="42"/>
  <c r="A259" i="42"/>
  <c r="A251" i="42"/>
  <c r="A221" i="42"/>
  <c r="Z295" i="42"/>
  <c r="A257" i="42"/>
  <c r="A319" i="42"/>
  <c r="A260" i="42"/>
  <c r="A182" i="42"/>
  <c r="Z235" i="42"/>
  <c r="A246" i="42"/>
  <c r="A288" i="42"/>
  <c r="A291" i="42"/>
  <c r="A281" i="42"/>
  <c r="A289" i="42"/>
  <c r="A317" i="42"/>
  <c r="D15" i="41"/>
  <c r="H15" i="41" s="1"/>
  <c r="L19" i="44"/>
  <c r="M19" i="44" s="1"/>
  <c r="Q8" i="44"/>
  <c r="AT4" i="44"/>
  <c r="AS4" i="44" s="1"/>
  <c r="K19" i="44"/>
  <c r="R8" i="44"/>
  <c r="S8" i="44" s="1"/>
  <c r="E19" i="44"/>
  <c r="Q19" i="44"/>
  <c r="G28" i="40"/>
  <c r="G29" i="40" s="1"/>
  <c r="M104" i="41"/>
  <c r="M57" i="41"/>
  <c r="M164" i="41"/>
  <c r="M210" i="41"/>
  <c r="M23" i="41"/>
  <c r="M149" i="41"/>
  <c r="A215" i="42"/>
  <c r="A213" i="42"/>
  <c r="A212" i="42"/>
  <c r="A206" i="42"/>
  <c r="V4" i="44"/>
  <c r="U3" i="44"/>
  <c r="AH4" i="44"/>
  <c r="AG3" i="44"/>
  <c r="AY3" i="44"/>
  <c r="AZ4" i="44"/>
  <c r="BF4" i="44"/>
  <c r="BE3" i="44"/>
  <c r="A216" i="42"/>
  <c r="A276" i="42"/>
  <c r="A274" i="42"/>
  <c r="A266" i="42"/>
  <c r="A275" i="42"/>
  <c r="A272" i="42"/>
  <c r="A273" i="42"/>
  <c r="P221" i="42"/>
  <c r="Z310" i="42"/>
  <c r="A214" i="42"/>
  <c r="AM3" i="44"/>
  <c r="AN4" i="44"/>
  <c r="D16" i="41"/>
  <c r="H16" i="41" s="1"/>
  <c r="R9" i="44"/>
  <c r="S9" i="44" s="1"/>
  <c r="A186" i="42"/>
  <c r="A306" i="42"/>
  <c r="A304" i="42"/>
  <c r="D17" i="41"/>
  <c r="H17" i="41" s="1"/>
  <c r="AS3" i="44"/>
  <c r="L10" i="44"/>
  <c r="M10" i="44" s="1"/>
  <c r="Q9" i="44"/>
  <c r="A176" i="42"/>
  <c r="A200" i="42"/>
  <c r="A302" i="42"/>
  <c r="C20" i="11"/>
  <c r="C37" i="11"/>
  <c r="K10" i="44"/>
  <c r="K8" i="44"/>
  <c r="L9" i="44"/>
  <c r="M9" i="44" s="1"/>
  <c r="A201" i="42"/>
  <c r="A242" i="42"/>
  <c r="A287" i="42"/>
  <c r="A199" i="42"/>
  <c r="F21" i="41"/>
  <c r="S14" i="44"/>
  <c r="L8" i="44"/>
  <c r="M8" i="44" s="1"/>
  <c r="K9" i="44"/>
  <c r="A185" i="42"/>
  <c r="A244" i="42"/>
  <c r="A245" i="42"/>
  <c r="A290" i="42"/>
  <c r="A296" i="42"/>
  <c r="A198" i="42"/>
  <c r="AB4" i="44"/>
  <c r="A183" i="42"/>
  <c r="A191" i="42"/>
  <c r="D14" i="41"/>
  <c r="H14" i="41" s="1"/>
  <c r="R10" i="44"/>
  <c r="S10" i="44" s="1"/>
  <c r="Q10" i="44"/>
  <c r="C13" i="11"/>
  <c r="C35" i="11"/>
  <c r="C39" i="11"/>
  <c r="C50" i="11"/>
  <c r="C55" i="11"/>
  <c r="E33" i="43"/>
  <c r="R19" i="44"/>
  <c r="S19" i="44" s="1"/>
  <c r="Z205" i="42"/>
  <c r="P4" i="44"/>
  <c r="O4" i="44" s="1"/>
  <c r="Z190" i="42"/>
  <c r="J4" i="44"/>
  <c r="F8" i="44"/>
  <c r="G8" i="44" s="1"/>
  <c r="G13" i="44"/>
  <c r="E8" i="44"/>
  <c r="F9" i="44"/>
  <c r="G9" i="44" s="1"/>
  <c r="F19" i="44"/>
  <c r="G19" i="44" s="1"/>
  <c r="E9" i="44"/>
  <c r="C53" i="11"/>
  <c r="M74" i="41"/>
  <c r="M179" i="41"/>
  <c r="Z174" i="42"/>
  <c r="C3" i="44"/>
  <c r="D4" i="44"/>
  <c r="R2" i="6"/>
  <c r="M89" i="41"/>
  <c r="M134" i="41"/>
  <c r="B22" i="6"/>
  <c r="E39" i="43"/>
  <c r="E41" i="43"/>
  <c r="E40" i="43"/>
  <c r="C57" i="11"/>
  <c r="E37" i="43" l="1"/>
  <c r="E51" i="43"/>
  <c r="E35" i="43"/>
  <c r="E52" i="43"/>
  <c r="E34" i="43"/>
  <c r="E38" i="43"/>
  <c r="E45" i="43"/>
  <c r="E43" i="43"/>
  <c r="E46" i="43"/>
  <c r="E44" i="43"/>
  <c r="E49" i="43"/>
  <c r="E47" i="43"/>
  <c r="E48" i="43"/>
  <c r="E50" i="43"/>
  <c r="E42" i="43"/>
  <c r="T8" i="43"/>
  <c r="C15" i="46"/>
  <c r="B27" i="46" s="1"/>
  <c r="T7" i="43"/>
  <c r="G21" i="41"/>
  <c r="AT5" i="44"/>
  <c r="R8" i="43"/>
  <c r="P8" i="43"/>
  <c r="F15" i="41"/>
  <c r="D21" i="41"/>
  <c r="H21" i="41" s="1"/>
  <c r="F14" i="41"/>
  <c r="P5" i="44"/>
  <c r="O5" i="44" s="1"/>
  <c r="AA4" i="44"/>
  <c r="AB5" i="44"/>
  <c r="N7" i="43"/>
  <c r="L8" i="43"/>
  <c r="P7" i="43"/>
  <c r="V5" i="44"/>
  <c r="U4" i="44"/>
  <c r="F17" i="41"/>
  <c r="AM4" i="44"/>
  <c r="AN5" i="44"/>
  <c r="N8" i="43"/>
  <c r="J8" i="43"/>
  <c r="V7" i="43"/>
  <c r="F8" i="43"/>
  <c r="BF5" i="44"/>
  <c r="BE4" i="44"/>
  <c r="V8" i="43"/>
  <c r="J7" i="43"/>
  <c r="AZ5" i="44"/>
  <c r="AY4" i="44"/>
  <c r="R7" i="43"/>
  <c r="F7" i="43"/>
  <c r="D8" i="43"/>
  <c r="D7" i="43"/>
  <c r="H7" i="43"/>
  <c r="F16" i="41"/>
  <c r="H8" i="43"/>
  <c r="L7" i="43"/>
  <c r="AT6" i="44"/>
  <c r="AS5" i="44"/>
  <c r="AG4" i="44"/>
  <c r="AH5" i="44"/>
  <c r="P6" i="44"/>
  <c r="J5" i="44"/>
  <c r="I4" i="44"/>
  <c r="F22" i="41"/>
  <c r="D22" i="41"/>
  <c r="H22" i="41" s="1"/>
  <c r="F18" i="41"/>
  <c r="D18" i="41"/>
  <c r="F20" i="41"/>
  <c r="D20" i="41"/>
  <c r="H20" i="41" s="1"/>
  <c r="F19" i="41"/>
  <c r="D19" i="41"/>
  <c r="H19" i="41" s="1"/>
  <c r="C4" i="44"/>
  <c r="D5" i="44"/>
  <c r="J228" i="41" l="1"/>
  <c r="J227" i="41"/>
  <c r="J226" i="41"/>
  <c r="J229" i="41"/>
  <c r="U18" i="43"/>
  <c r="U16" i="43"/>
  <c r="U11" i="43"/>
  <c r="U24" i="43"/>
  <c r="U15" i="43"/>
  <c r="U13" i="43"/>
  <c r="U20" i="43"/>
  <c r="U14" i="43"/>
  <c r="U21" i="43"/>
  <c r="U19" i="43"/>
  <c r="U22" i="43"/>
  <c r="U23" i="43"/>
  <c r="U12" i="43"/>
  <c r="U17" i="43"/>
  <c r="G18" i="41"/>
  <c r="G22" i="41"/>
  <c r="G16" i="41"/>
  <c r="G15" i="41"/>
  <c r="G14" i="41"/>
  <c r="E21" i="43"/>
  <c r="G17" i="41"/>
  <c r="AM5" i="44"/>
  <c r="AN6" i="44"/>
  <c r="E20" i="43"/>
  <c r="AS6" i="44"/>
  <c r="AT7" i="44"/>
  <c r="E19" i="43"/>
  <c r="AY5" i="44"/>
  <c r="AZ6" i="44"/>
  <c r="W24" i="43"/>
  <c r="W23" i="43"/>
  <c r="W13" i="43"/>
  <c r="W22" i="43"/>
  <c r="W16" i="43"/>
  <c r="W14" i="43"/>
  <c r="W21" i="43"/>
  <c r="W15" i="43"/>
  <c r="W11" i="43"/>
  <c r="W12" i="43"/>
  <c r="W18" i="43"/>
  <c r="W17" i="43"/>
  <c r="W19" i="43"/>
  <c r="W20" i="43"/>
  <c r="U5" i="44"/>
  <c r="V6" i="44"/>
  <c r="K11" i="43"/>
  <c r="K18" i="43"/>
  <c r="K14" i="43"/>
  <c r="K24" i="43"/>
  <c r="K16" i="43"/>
  <c r="K23" i="43"/>
  <c r="K22" i="43"/>
  <c r="K12" i="43"/>
  <c r="K19" i="43"/>
  <c r="K15" i="43"/>
  <c r="K20" i="43"/>
  <c r="K17" i="43"/>
  <c r="K21" i="43"/>
  <c r="K13" i="43"/>
  <c r="Q19" i="43"/>
  <c r="Q22" i="43"/>
  <c r="Q14" i="43"/>
  <c r="Q13" i="43"/>
  <c r="Q17" i="43"/>
  <c r="Q18" i="43"/>
  <c r="Q11" i="43"/>
  <c r="Q15" i="43"/>
  <c r="Q20" i="43"/>
  <c r="Q16" i="43"/>
  <c r="Q21" i="43"/>
  <c r="Q23" i="43"/>
  <c r="Q24" i="43"/>
  <c r="Q12" i="43"/>
  <c r="M19" i="43"/>
  <c r="M20" i="43"/>
  <c r="M23" i="43"/>
  <c r="M13" i="43"/>
  <c r="M18" i="43"/>
  <c r="M12" i="43"/>
  <c r="M11" i="43"/>
  <c r="M24" i="43"/>
  <c r="M16" i="43"/>
  <c r="M14" i="43"/>
  <c r="M17" i="43"/>
  <c r="M22" i="43"/>
  <c r="M15" i="43"/>
  <c r="M21" i="43"/>
  <c r="AH6" i="44"/>
  <c r="AG5" i="44"/>
  <c r="I22" i="43"/>
  <c r="I14" i="43"/>
  <c r="I17" i="43"/>
  <c r="I13" i="43"/>
  <c r="I11" i="43"/>
  <c r="I19" i="43"/>
  <c r="I20" i="43"/>
  <c r="I18" i="43"/>
  <c r="I12" i="43"/>
  <c r="I23" i="43"/>
  <c r="I21" i="43"/>
  <c r="I15" i="43"/>
  <c r="I24" i="43"/>
  <c r="I16" i="43"/>
  <c r="E17" i="43"/>
  <c r="E12" i="43"/>
  <c r="E18" i="43"/>
  <c r="O16" i="43"/>
  <c r="O17" i="43"/>
  <c r="O15" i="43"/>
  <c r="O12" i="43"/>
  <c r="O24" i="43"/>
  <c r="O21" i="43"/>
  <c r="O23" i="43"/>
  <c r="O14" i="43"/>
  <c r="O18" i="43"/>
  <c r="O11" i="43"/>
  <c r="O13" i="43"/>
  <c r="O22" i="43"/>
  <c r="O19" i="43"/>
  <c r="O20" i="43"/>
  <c r="E13" i="43"/>
  <c r="E24" i="43"/>
  <c r="E23" i="43"/>
  <c r="E11" i="43"/>
  <c r="E22" i="43"/>
  <c r="E16" i="43"/>
  <c r="E14" i="43"/>
  <c r="E15" i="43"/>
  <c r="AB6" i="44"/>
  <c r="AA5" i="44"/>
  <c r="G13" i="43"/>
  <c r="G19" i="43"/>
  <c r="G11" i="43"/>
  <c r="G22" i="43"/>
  <c r="G15" i="43"/>
  <c r="G24" i="43"/>
  <c r="G16" i="43"/>
  <c r="G14" i="43"/>
  <c r="G12" i="43"/>
  <c r="G23" i="43"/>
  <c r="G20" i="43"/>
  <c r="G18" i="43"/>
  <c r="G21" i="43"/>
  <c r="G17" i="43"/>
  <c r="S22" i="43"/>
  <c r="S14" i="43"/>
  <c r="S11" i="43"/>
  <c r="S23" i="43"/>
  <c r="S15" i="43"/>
  <c r="S18" i="43"/>
  <c r="S17" i="43"/>
  <c r="S24" i="43"/>
  <c r="S16" i="43"/>
  <c r="S12" i="43"/>
  <c r="S20" i="43"/>
  <c r="S19" i="43"/>
  <c r="S13" i="43"/>
  <c r="S21" i="43"/>
  <c r="BE5" i="44"/>
  <c r="BF6" i="44"/>
  <c r="O6" i="44"/>
  <c r="P7" i="44"/>
  <c r="J6" i="44"/>
  <c r="I5" i="44"/>
  <c r="G19" i="41"/>
  <c r="G20" i="41"/>
  <c r="H18" i="41"/>
  <c r="C5" i="44"/>
  <c r="D6" i="44"/>
  <c r="AN7" i="44" l="1"/>
  <c r="AM6" i="44"/>
  <c r="BF7" i="44"/>
  <c r="BE6" i="44"/>
  <c r="AG6" i="44"/>
  <c r="AH7" i="44"/>
  <c r="U6" i="44"/>
  <c r="V7" i="44"/>
  <c r="AT8" i="44"/>
  <c r="AS7" i="44"/>
  <c r="AZ7" i="44"/>
  <c r="AY6" i="44"/>
  <c r="AA6" i="44"/>
  <c r="AB7" i="44"/>
  <c r="P8" i="44"/>
  <c r="O7" i="44"/>
  <c r="J7" i="44"/>
  <c r="I6" i="44"/>
  <c r="D7" i="44"/>
  <c r="C6" i="44"/>
  <c r="BE7" i="44" l="1"/>
  <c r="BF8" i="44"/>
  <c r="AB8" i="44"/>
  <c r="AA7" i="44"/>
  <c r="AG7" i="44"/>
  <c r="AH8" i="44"/>
  <c r="AN8" i="44"/>
  <c r="AM7" i="44"/>
  <c r="AY7" i="44"/>
  <c r="AZ8" i="44"/>
  <c r="AS8" i="44"/>
  <c r="AT9" i="44"/>
  <c r="V8" i="44"/>
  <c r="U7" i="44"/>
  <c r="P9" i="44"/>
  <c r="O8" i="44"/>
  <c r="J8" i="44"/>
  <c r="I7" i="44"/>
  <c r="C7" i="44"/>
  <c r="D8" i="44"/>
  <c r="BE8" i="44" l="1"/>
  <c r="BF9" i="44"/>
  <c r="AT10" i="44"/>
  <c r="AS9" i="44"/>
  <c r="AH9" i="44"/>
  <c r="AG8" i="44"/>
  <c r="AZ9" i="44"/>
  <c r="AY8" i="44"/>
  <c r="AM8" i="44"/>
  <c r="AN9" i="44"/>
  <c r="AB9" i="44"/>
  <c r="AA8" i="44"/>
  <c r="U8" i="44"/>
  <c r="V9" i="44"/>
  <c r="P10" i="44"/>
  <c r="O9" i="44"/>
  <c r="I8" i="44"/>
  <c r="J9" i="44"/>
  <c r="D9" i="44"/>
  <c r="C8" i="44"/>
  <c r="BF10" i="44" l="1"/>
  <c r="BE9" i="44"/>
  <c r="AB10" i="44"/>
  <c r="AA9" i="44"/>
  <c r="AZ10" i="44"/>
  <c r="AY9" i="44"/>
  <c r="V10" i="44"/>
  <c r="U9" i="44"/>
  <c r="AT11" i="44"/>
  <c r="AS10" i="44"/>
  <c r="AM9" i="44"/>
  <c r="AN10" i="44"/>
  <c r="AH10" i="44"/>
  <c r="AG9" i="44"/>
  <c r="P11" i="44"/>
  <c r="O10" i="44"/>
  <c r="J10" i="44"/>
  <c r="I9" i="44"/>
  <c r="D10" i="44"/>
  <c r="C9" i="44"/>
  <c r="AB11" i="44" l="1"/>
  <c r="AA10" i="44"/>
  <c r="BE10" i="44"/>
  <c r="BF11" i="44"/>
  <c r="AG10" i="44"/>
  <c r="AH11" i="44"/>
  <c r="AM10" i="44"/>
  <c r="AN11" i="44"/>
  <c r="AZ11" i="44"/>
  <c r="AY10" i="44"/>
  <c r="AS11" i="44"/>
  <c r="AT12" i="44"/>
  <c r="V11" i="44"/>
  <c r="U10" i="44"/>
  <c r="P12" i="44"/>
  <c r="O11" i="44"/>
  <c r="I10" i="44"/>
  <c r="J11" i="44"/>
  <c r="D11" i="44"/>
  <c r="C10" i="44"/>
  <c r="AZ12" i="44" l="1"/>
  <c r="AY11" i="44"/>
  <c r="AG11" i="44"/>
  <c r="AH12" i="44"/>
  <c r="V12" i="44"/>
  <c r="U11" i="44"/>
  <c r="BF12" i="44"/>
  <c r="BE11" i="44"/>
  <c r="AS12" i="44"/>
  <c r="AT13" i="44"/>
  <c r="AN12" i="44"/>
  <c r="AM11" i="44"/>
  <c r="AB12" i="44"/>
  <c r="AA11" i="44"/>
  <c r="O12" i="44"/>
  <c r="P13" i="44"/>
  <c r="J12" i="44"/>
  <c r="I11" i="44"/>
  <c r="C11" i="44"/>
  <c r="D12" i="44"/>
  <c r="AN13" i="44" l="1"/>
  <c r="AM12" i="44"/>
  <c r="AZ13" i="44"/>
  <c r="AY12" i="44"/>
  <c r="BE12" i="44"/>
  <c r="BF13" i="44"/>
  <c r="AT14" i="44"/>
  <c r="AS13" i="44"/>
  <c r="U12" i="44"/>
  <c r="V13" i="44"/>
  <c r="AH13" i="44"/>
  <c r="AG12" i="44"/>
  <c r="AA12" i="44"/>
  <c r="AB13" i="44"/>
  <c r="P14" i="44"/>
  <c r="O13" i="44"/>
  <c r="J13" i="44"/>
  <c r="I12" i="44"/>
  <c r="C12" i="44"/>
  <c r="D13" i="44"/>
  <c r="AA13" i="44" l="1"/>
  <c r="AB14" i="44"/>
  <c r="AT15" i="44"/>
  <c r="AS14" i="44"/>
  <c r="AM13" i="44"/>
  <c r="AN14" i="44"/>
  <c r="BF14" i="44"/>
  <c r="BE13" i="44"/>
  <c r="AG13" i="44"/>
  <c r="AH14" i="44"/>
  <c r="U13" i="44"/>
  <c r="V14" i="44"/>
  <c r="AZ14" i="44"/>
  <c r="AY13" i="44"/>
  <c r="P15" i="44"/>
  <c r="O14" i="44"/>
  <c r="J14" i="44"/>
  <c r="I13" i="44"/>
  <c r="C13" i="44"/>
  <c r="D14" i="44"/>
  <c r="AS15" i="44" l="1"/>
  <c r="AT16" i="44"/>
  <c r="AN15" i="44"/>
  <c r="AM14" i="44"/>
  <c r="AH15" i="44"/>
  <c r="AG14" i="44"/>
  <c r="AB15" i="44"/>
  <c r="AA14" i="44"/>
  <c r="BF15" i="44"/>
  <c r="BE14" i="44"/>
  <c r="AY14" i="44"/>
  <c r="AZ15" i="44"/>
  <c r="U14" i="44"/>
  <c r="V15" i="44"/>
  <c r="P16" i="44"/>
  <c r="O15" i="44"/>
  <c r="J15" i="44"/>
  <c r="I14" i="44"/>
  <c r="C14" i="44"/>
  <c r="D15" i="44"/>
  <c r="AH16" i="44" l="1"/>
  <c r="AG15" i="44"/>
  <c r="U15" i="44"/>
  <c r="V16" i="44"/>
  <c r="AM15" i="44"/>
  <c r="AN16" i="44"/>
  <c r="AY15" i="44"/>
  <c r="AZ16" i="44"/>
  <c r="AS16" i="44"/>
  <c r="AT17" i="44"/>
  <c r="AA15" i="44"/>
  <c r="AB16" i="44"/>
  <c r="BF16" i="44"/>
  <c r="BE15" i="44"/>
  <c r="P17" i="44"/>
  <c r="O16" i="44"/>
  <c r="J16" i="44"/>
  <c r="I15" i="44"/>
  <c r="C15" i="44"/>
  <c r="D16" i="44"/>
  <c r="AM16" i="44" l="1"/>
  <c r="AN17" i="44"/>
  <c r="U16" i="44"/>
  <c r="V17" i="44"/>
  <c r="AY16" i="44"/>
  <c r="AZ17" i="44"/>
  <c r="BF17" i="44"/>
  <c r="BE16" i="44"/>
  <c r="AA16" i="44"/>
  <c r="AB17" i="44"/>
  <c r="AS17" i="44"/>
  <c r="AT18" i="44"/>
  <c r="AH17" i="44"/>
  <c r="AG16" i="44"/>
  <c r="P18" i="44"/>
  <c r="O17" i="44"/>
  <c r="I16" i="44"/>
  <c r="J17" i="44"/>
  <c r="C16" i="44"/>
  <c r="D17" i="44"/>
  <c r="AZ18" i="44" l="1"/>
  <c r="AY17" i="44"/>
  <c r="BF18" i="44"/>
  <c r="BE17" i="44"/>
  <c r="AS18" i="44"/>
  <c r="AT19" i="44"/>
  <c r="V18" i="44"/>
  <c r="U17" i="44"/>
  <c r="AA17" i="44"/>
  <c r="AB18" i="44"/>
  <c r="AN18" i="44"/>
  <c r="AM17" i="44"/>
  <c r="AH18" i="44"/>
  <c r="AG17" i="44"/>
  <c r="O18" i="44"/>
  <c r="P19" i="44"/>
  <c r="J18" i="44"/>
  <c r="I17" i="44"/>
  <c r="C17" i="44"/>
  <c r="D18" i="44"/>
  <c r="AN19" i="44" l="1"/>
  <c r="AM18" i="44"/>
  <c r="BE18" i="44"/>
  <c r="BF19" i="44"/>
  <c r="V19" i="44"/>
  <c r="U18" i="44"/>
  <c r="AH19" i="44"/>
  <c r="AG18" i="44"/>
  <c r="AA18" i="44"/>
  <c r="AB19" i="44"/>
  <c r="AS19" i="44"/>
  <c r="AT20" i="44"/>
  <c r="AY18" i="44"/>
  <c r="AZ19" i="44"/>
  <c r="P20" i="44"/>
  <c r="O19" i="44"/>
  <c r="J19" i="44"/>
  <c r="I18" i="44"/>
  <c r="C18" i="44"/>
  <c r="D19" i="44"/>
  <c r="U19" i="44" l="1"/>
  <c r="V20" i="44"/>
  <c r="AT21" i="44"/>
  <c r="AS20" i="44"/>
  <c r="BE19" i="44"/>
  <c r="BF20" i="44"/>
  <c r="AG19" i="44"/>
  <c r="AH20" i="44"/>
  <c r="AA19" i="44"/>
  <c r="AB20" i="44"/>
  <c r="AY19" i="44"/>
  <c r="AZ20" i="44"/>
  <c r="AN20" i="44"/>
  <c r="AM19" i="44"/>
  <c r="P21" i="44"/>
  <c r="O20" i="44"/>
  <c r="J20" i="44"/>
  <c r="I19" i="44"/>
  <c r="C19" i="44"/>
  <c r="D20" i="44"/>
  <c r="AG20" i="44" l="1"/>
  <c r="AH21" i="44"/>
  <c r="AM20" i="44"/>
  <c r="AN21" i="44"/>
  <c r="AZ21" i="44"/>
  <c r="AY20" i="44"/>
  <c r="AS21" i="44"/>
  <c r="AT22" i="44"/>
  <c r="BF21" i="44"/>
  <c r="BE20" i="44"/>
  <c r="AA20" i="44"/>
  <c r="AB21" i="44"/>
  <c r="V21" i="44"/>
  <c r="U20" i="44"/>
  <c r="P22" i="44"/>
  <c r="O21" i="44"/>
  <c r="J21" i="44"/>
  <c r="I20" i="44"/>
  <c r="C20" i="44"/>
  <c r="D21" i="44"/>
  <c r="AY21" i="44" l="1"/>
  <c r="AZ22" i="44"/>
  <c r="AA21" i="44"/>
  <c r="AB22" i="44"/>
  <c r="V22" i="44"/>
  <c r="U21" i="44"/>
  <c r="AN22" i="44"/>
  <c r="AM21" i="44"/>
  <c r="AS22" i="44"/>
  <c r="E173" i="41" s="1"/>
  <c r="F173" i="41" s="1"/>
  <c r="I173" i="41" s="1"/>
  <c r="E175" i="41"/>
  <c r="F175" i="41" s="1"/>
  <c r="I175" i="41" s="1"/>
  <c r="C172" i="41"/>
  <c r="D172" i="41" s="1"/>
  <c r="C173" i="41"/>
  <c r="D173" i="41" s="1"/>
  <c r="AH22" i="44"/>
  <c r="AG21" i="44"/>
  <c r="BE21" i="44"/>
  <c r="BF22" i="44"/>
  <c r="O22" i="44"/>
  <c r="C99" i="41" s="1"/>
  <c r="D99" i="41" s="1"/>
  <c r="E97" i="41"/>
  <c r="C97" i="41"/>
  <c r="D97" i="41" s="1"/>
  <c r="C95" i="41"/>
  <c r="D95" i="41" s="1"/>
  <c r="E95" i="41"/>
  <c r="C96" i="41"/>
  <c r="D96" i="41" s="1"/>
  <c r="J22" i="44"/>
  <c r="I21" i="44"/>
  <c r="C21" i="44"/>
  <c r="D22" i="44"/>
  <c r="U99" i="41" l="1"/>
  <c r="T99" i="41"/>
  <c r="S99" i="41"/>
  <c r="R99" i="41"/>
  <c r="S96" i="41"/>
  <c r="T96" i="41"/>
  <c r="R96" i="41"/>
  <c r="U96" i="41"/>
  <c r="U95" i="41"/>
  <c r="T95" i="41"/>
  <c r="S95" i="41"/>
  <c r="R95" i="41"/>
  <c r="R173" i="41"/>
  <c r="T173" i="41"/>
  <c r="U173" i="41"/>
  <c r="S173" i="41"/>
  <c r="U97" i="41"/>
  <c r="T97" i="41"/>
  <c r="S97" i="41"/>
  <c r="R97" i="41"/>
  <c r="U172" i="41"/>
  <c r="T172" i="41"/>
  <c r="S172" i="41"/>
  <c r="R172" i="41"/>
  <c r="E96" i="41"/>
  <c r="C94" i="41"/>
  <c r="D94" i="41" s="1"/>
  <c r="E94" i="41"/>
  <c r="F94" i="41" s="1"/>
  <c r="I94" i="41" s="1"/>
  <c r="C101" i="41"/>
  <c r="D101" i="41" s="1"/>
  <c r="E101" i="41"/>
  <c r="F101" i="41" s="1"/>
  <c r="I101" i="41" s="1"/>
  <c r="E100" i="41"/>
  <c r="F100" i="41" s="1"/>
  <c r="I100" i="41" s="1"/>
  <c r="E102" i="41"/>
  <c r="F102" i="41" s="1"/>
  <c r="I102" i="41" s="1"/>
  <c r="C98" i="41"/>
  <c r="D98" i="41" s="1"/>
  <c r="C102" i="41"/>
  <c r="D102" i="41" s="1"/>
  <c r="E178" i="41"/>
  <c r="F178" i="41" s="1"/>
  <c r="I178" i="41" s="1"/>
  <c r="C169" i="41"/>
  <c r="D169" i="41" s="1"/>
  <c r="E98" i="41"/>
  <c r="F98" i="41" s="1"/>
  <c r="I98" i="41" s="1"/>
  <c r="C103" i="41"/>
  <c r="D103" i="41" s="1"/>
  <c r="E99" i="41"/>
  <c r="F99" i="41" s="1"/>
  <c r="I99" i="41" s="1"/>
  <c r="E177" i="41"/>
  <c r="F177" i="41" s="1"/>
  <c r="I177" i="41" s="1"/>
  <c r="C171" i="41"/>
  <c r="D171" i="41" s="1"/>
  <c r="C175" i="41"/>
  <c r="D175" i="41" s="1"/>
  <c r="C177" i="41"/>
  <c r="D177" i="41" s="1"/>
  <c r="C170" i="41"/>
  <c r="D170" i="41" s="1"/>
  <c r="C174" i="41"/>
  <c r="D174" i="41" s="1"/>
  <c r="E169" i="41"/>
  <c r="F169" i="41" s="1"/>
  <c r="I169" i="41" s="1"/>
  <c r="C176" i="41"/>
  <c r="D176" i="41" s="1"/>
  <c r="E176" i="41"/>
  <c r="F176" i="41" s="1"/>
  <c r="I176" i="41" s="1"/>
  <c r="E174" i="41"/>
  <c r="F174" i="41" s="1"/>
  <c r="I174" i="41" s="1"/>
  <c r="E172" i="41"/>
  <c r="F172" i="41" s="1"/>
  <c r="I172" i="41" s="1"/>
  <c r="E171" i="41"/>
  <c r="F171" i="41" s="1"/>
  <c r="I171" i="41" s="1"/>
  <c r="E170" i="41"/>
  <c r="F170" i="41" s="1"/>
  <c r="I170" i="41" s="1"/>
  <c r="C178" i="41"/>
  <c r="D178" i="41" s="1"/>
  <c r="E103" i="41"/>
  <c r="F103" i="41" s="1"/>
  <c r="I103" i="41" s="1"/>
  <c r="C100" i="41"/>
  <c r="D100" i="41" s="1"/>
  <c r="AM22" i="44"/>
  <c r="C163" i="41" s="1"/>
  <c r="D163" i="41" s="1"/>
  <c r="AG22" i="44"/>
  <c r="C143" i="41" s="1"/>
  <c r="D143" i="41" s="1"/>
  <c r="U22" i="44"/>
  <c r="E112" i="41" s="1"/>
  <c r="F112" i="41" s="1"/>
  <c r="I112" i="41" s="1"/>
  <c r="AA22" i="44"/>
  <c r="E131" i="41" s="1"/>
  <c r="F131" i="41" s="1"/>
  <c r="I131" i="41" s="1"/>
  <c r="AY22" i="44"/>
  <c r="E191" i="41" s="1"/>
  <c r="F191" i="41" s="1"/>
  <c r="I191" i="41" s="1"/>
  <c r="BE22" i="44"/>
  <c r="E205" i="41" s="1"/>
  <c r="F205" i="41" s="1"/>
  <c r="I205" i="41" s="1"/>
  <c r="F97" i="41"/>
  <c r="F96" i="41"/>
  <c r="F95" i="41"/>
  <c r="I22" i="44"/>
  <c r="E86" i="41" s="1"/>
  <c r="F86" i="41" s="1"/>
  <c r="I86" i="41" s="1"/>
  <c r="C80" i="41"/>
  <c r="D80" i="41" s="1"/>
  <c r="C82" i="41"/>
  <c r="D82" i="41" s="1"/>
  <c r="C81" i="41"/>
  <c r="D81" i="41" s="1"/>
  <c r="E80" i="41"/>
  <c r="E81" i="41"/>
  <c r="C22" i="44"/>
  <c r="C73" i="41" s="1"/>
  <c r="D73" i="41" s="1"/>
  <c r="U82" i="41" l="1"/>
  <c r="T82" i="41"/>
  <c r="S82" i="41"/>
  <c r="R82" i="41"/>
  <c r="T143" i="41"/>
  <c r="S143" i="41"/>
  <c r="R143" i="41"/>
  <c r="U143" i="41"/>
  <c r="R171" i="41"/>
  <c r="S171" i="41"/>
  <c r="T171" i="41"/>
  <c r="U171" i="41"/>
  <c r="R98" i="41"/>
  <c r="T98" i="41"/>
  <c r="S98" i="41"/>
  <c r="U98" i="41"/>
  <c r="R177" i="41"/>
  <c r="T177" i="41"/>
  <c r="S177" i="41"/>
  <c r="U177" i="41"/>
  <c r="U73" i="41"/>
  <c r="T73" i="41"/>
  <c r="S73" i="41"/>
  <c r="R73" i="41"/>
  <c r="U163" i="41"/>
  <c r="T163" i="41"/>
  <c r="S163" i="41"/>
  <c r="R163" i="41"/>
  <c r="S100" i="41"/>
  <c r="R100" i="41"/>
  <c r="U100" i="41"/>
  <c r="T100" i="41"/>
  <c r="U176" i="41"/>
  <c r="T176" i="41"/>
  <c r="S176" i="41"/>
  <c r="R176" i="41"/>
  <c r="E82" i="41"/>
  <c r="U103" i="41"/>
  <c r="T103" i="41"/>
  <c r="S103" i="41"/>
  <c r="R103" i="41"/>
  <c r="U178" i="41"/>
  <c r="T178" i="41"/>
  <c r="S178" i="41"/>
  <c r="R178" i="41"/>
  <c r="U174" i="41"/>
  <c r="T174" i="41"/>
  <c r="S174" i="41"/>
  <c r="R174" i="41"/>
  <c r="U101" i="41"/>
  <c r="T101" i="41"/>
  <c r="S101" i="41"/>
  <c r="R101" i="41"/>
  <c r="S81" i="41"/>
  <c r="R81" i="41"/>
  <c r="U81" i="41"/>
  <c r="T81" i="41"/>
  <c r="U170" i="41"/>
  <c r="T170" i="41"/>
  <c r="S170" i="41"/>
  <c r="R170" i="41"/>
  <c r="S169" i="41"/>
  <c r="R169" i="41"/>
  <c r="U169" i="41"/>
  <c r="T169" i="41"/>
  <c r="R94" i="41"/>
  <c r="S94" i="41"/>
  <c r="U94" i="41"/>
  <c r="T94" i="41"/>
  <c r="U80" i="41"/>
  <c r="T80" i="41"/>
  <c r="S80" i="41"/>
  <c r="R80" i="41"/>
  <c r="R175" i="41"/>
  <c r="S175" i="41"/>
  <c r="U175" i="41"/>
  <c r="T175" i="41"/>
  <c r="R102" i="41"/>
  <c r="T102" i="41"/>
  <c r="U102" i="41"/>
  <c r="S102" i="41"/>
  <c r="E79" i="41"/>
  <c r="F79" i="41" s="1"/>
  <c r="I79" i="41" s="1"/>
  <c r="C79" i="41"/>
  <c r="D79" i="41" s="1"/>
  <c r="C67" i="41"/>
  <c r="D67" i="41" s="1"/>
  <c r="C66" i="41"/>
  <c r="D66" i="41" s="1"/>
  <c r="C65" i="41"/>
  <c r="D65" i="41" s="1"/>
  <c r="E65" i="41"/>
  <c r="F65" i="41" s="1"/>
  <c r="I65" i="41" s="1"/>
  <c r="E66" i="41"/>
  <c r="F66" i="41" s="1"/>
  <c r="E67" i="41"/>
  <c r="E68" i="41"/>
  <c r="C68" i="41"/>
  <c r="D68" i="41" s="1"/>
  <c r="E69" i="41"/>
  <c r="F69" i="41" s="1"/>
  <c r="E70" i="41"/>
  <c r="C69" i="41"/>
  <c r="D69" i="41" s="1"/>
  <c r="C70" i="41"/>
  <c r="D70" i="41" s="1"/>
  <c r="C72" i="41"/>
  <c r="D72" i="41" s="1"/>
  <c r="E71" i="41"/>
  <c r="E73" i="41"/>
  <c r="E72" i="41"/>
  <c r="C71" i="41"/>
  <c r="D71" i="41" s="1"/>
  <c r="I95" i="41"/>
  <c r="I96" i="41"/>
  <c r="I97" i="41"/>
  <c r="E64" i="41"/>
  <c r="F64" i="41" s="1"/>
  <c r="C64" i="41"/>
  <c r="D64" i="41" s="1"/>
  <c r="C187" i="41"/>
  <c r="D187" i="41" s="1"/>
  <c r="E185" i="41"/>
  <c r="F185" i="41" s="1"/>
  <c r="I185" i="41" s="1"/>
  <c r="E186" i="41"/>
  <c r="F186" i="41" s="1"/>
  <c r="I186" i="41" s="1"/>
  <c r="E189" i="41"/>
  <c r="F189" i="41" s="1"/>
  <c r="I189" i="41" s="1"/>
  <c r="E130" i="41"/>
  <c r="F130" i="41" s="1"/>
  <c r="I130" i="41" s="1"/>
  <c r="C184" i="41"/>
  <c r="D184" i="41" s="1"/>
  <c r="C189" i="41"/>
  <c r="D189" i="41" s="1"/>
  <c r="C191" i="41"/>
  <c r="D191" i="41" s="1"/>
  <c r="C186" i="41"/>
  <c r="D186" i="41" s="1"/>
  <c r="C193" i="41"/>
  <c r="D193" i="41" s="1"/>
  <c r="C192" i="41"/>
  <c r="D192" i="41" s="1"/>
  <c r="E184" i="41"/>
  <c r="F184" i="41" s="1"/>
  <c r="I184" i="41" s="1"/>
  <c r="E193" i="41"/>
  <c r="F193" i="41" s="1"/>
  <c r="I193" i="41" s="1"/>
  <c r="E187" i="41"/>
  <c r="F187" i="41" s="1"/>
  <c r="I187" i="41" s="1"/>
  <c r="C190" i="41"/>
  <c r="D190" i="41" s="1"/>
  <c r="E188" i="41"/>
  <c r="F188" i="41" s="1"/>
  <c r="I188" i="41" s="1"/>
  <c r="E192" i="41"/>
  <c r="F192" i="41" s="1"/>
  <c r="I192" i="41" s="1"/>
  <c r="E190" i="41"/>
  <c r="F190" i="41" s="1"/>
  <c r="I190" i="41" s="1"/>
  <c r="C188" i="41"/>
  <c r="D188" i="41" s="1"/>
  <c r="C161" i="41"/>
  <c r="D161" i="41" s="1"/>
  <c r="C129" i="41"/>
  <c r="D129" i="41" s="1"/>
  <c r="E140" i="41"/>
  <c r="F140" i="41" s="1"/>
  <c r="I140" i="41" s="1"/>
  <c r="E203" i="41"/>
  <c r="F203" i="41" s="1"/>
  <c r="I203" i="41" s="1"/>
  <c r="E163" i="41"/>
  <c r="F163" i="41" s="1"/>
  <c r="I163" i="41" s="1"/>
  <c r="C206" i="41"/>
  <c r="D206" i="41" s="1"/>
  <c r="C204" i="41"/>
  <c r="D204" i="41" s="1"/>
  <c r="C113" i="41"/>
  <c r="D113" i="41" s="1"/>
  <c r="E200" i="41"/>
  <c r="F200" i="41" s="1"/>
  <c r="I200" i="41" s="1"/>
  <c r="E113" i="41"/>
  <c r="F113" i="41" s="1"/>
  <c r="I113" i="41" s="1"/>
  <c r="E201" i="41"/>
  <c r="F201" i="41" s="1"/>
  <c r="I201" i="41" s="1"/>
  <c r="E114" i="41"/>
  <c r="F114" i="41" s="1"/>
  <c r="I114" i="41" s="1"/>
  <c r="E116" i="41"/>
  <c r="F116" i="41" s="1"/>
  <c r="I116" i="41" s="1"/>
  <c r="E109" i="41"/>
  <c r="F109" i="41" s="1"/>
  <c r="I109" i="41" s="1"/>
  <c r="C109" i="41"/>
  <c r="D109" i="41" s="1"/>
  <c r="C112" i="41"/>
  <c r="D112" i="41" s="1"/>
  <c r="C110" i="41"/>
  <c r="D110" i="41" s="1"/>
  <c r="C116" i="41"/>
  <c r="D116" i="41" s="1"/>
  <c r="C111" i="41"/>
  <c r="D111" i="41" s="1"/>
  <c r="C185" i="41"/>
  <c r="D185" i="41" s="1"/>
  <c r="E115" i="41"/>
  <c r="F115" i="41" s="1"/>
  <c r="I115" i="41" s="1"/>
  <c r="C141" i="41"/>
  <c r="D141" i="41" s="1"/>
  <c r="C114" i="41"/>
  <c r="D114" i="41" s="1"/>
  <c r="I166" i="41"/>
  <c r="C118" i="41"/>
  <c r="D118" i="41" s="1"/>
  <c r="E117" i="41"/>
  <c r="F117" i="41" s="1"/>
  <c r="I117" i="41" s="1"/>
  <c r="E160" i="41"/>
  <c r="F160" i="41" s="1"/>
  <c r="I160" i="41" s="1"/>
  <c r="I69" i="41"/>
  <c r="C117" i="41"/>
  <c r="D117" i="41" s="1"/>
  <c r="E111" i="41"/>
  <c r="F111" i="41" s="1"/>
  <c r="I111" i="41" s="1"/>
  <c r="E118" i="41"/>
  <c r="F118" i="41" s="1"/>
  <c r="I118" i="41" s="1"/>
  <c r="E155" i="41"/>
  <c r="F155" i="41" s="1"/>
  <c r="I155" i="41" s="1"/>
  <c r="C142" i="41"/>
  <c r="D142" i="41" s="1"/>
  <c r="C147" i="41"/>
  <c r="D147" i="41" s="1"/>
  <c r="F81" i="41"/>
  <c r="K166" i="41"/>
  <c r="L166" i="41" s="1"/>
  <c r="E139" i="41"/>
  <c r="C145" i="41"/>
  <c r="D145" i="41" s="1"/>
  <c r="C160" i="41"/>
  <c r="D160" i="41" s="1"/>
  <c r="C159" i="41"/>
  <c r="D159" i="41" s="1"/>
  <c r="E156" i="41"/>
  <c r="F156" i="41" s="1"/>
  <c r="I156" i="41" s="1"/>
  <c r="F82" i="41"/>
  <c r="E83" i="41"/>
  <c r="F83" i="41" s="1"/>
  <c r="I83" i="41" s="1"/>
  <c r="E147" i="41"/>
  <c r="F147" i="41" s="1"/>
  <c r="I147" i="41" s="1"/>
  <c r="E143" i="41"/>
  <c r="F143" i="41" s="1"/>
  <c r="I143" i="41" s="1"/>
  <c r="C155" i="41"/>
  <c r="D155" i="41" s="1"/>
  <c r="E158" i="41"/>
  <c r="F158" i="41" s="1"/>
  <c r="I158" i="41" s="1"/>
  <c r="E154" i="41"/>
  <c r="F154" i="41" s="1"/>
  <c r="I154" i="41" s="1"/>
  <c r="C139" i="41"/>
  <c r="D139" i="41" s="1"/>
  <c r="E145" i="41"/>
  <c r="F145" i="41" s="1"/>
  <c r="I145" i="41" s="1"/>
  <c r="C156" i="41"/>
  <c r="D156" i="41" s="1"/>
  <c r="C157" i="41"/>
  <c r="D157" i="41" s="1"/>
  <c r="E159" i="41"/>
  <c r="F159" i="41" s="1"/>
  <c r="I159" i="41" s="1"/>
  <c r="E84" i="41"/>
  <c r="F84" i="41" s="1"/>
  <c r="I84" i="41" s="1"/>
  <c r="C86" i="41"/>
  <c r="D86" i="41" s="1"/>
  <c r="E148" i="41"/>
  <c r="F148" i="41" s="1"/>
  <c r="I148" i="41" s="1"/>
  <c r="E142" i="41"/>
  <c r="F142" i="41" s="1"/>
  <c r="I142" i="41" s="1"/>
  <c r="E157" i="41"/>
  <c r="F157" i="41" s="1"/>
  <c r="I157" i="41" s="1"/>
  <c r="C158" i="41"/>
  <c r="D158" i="41" s="1"/>
  <c r="E144" i="41"/>
  <c r="F144" i="41" s="1"/>
  <c r="I144" i="41" s="1"/>
  <c r="E146" i="41"/>
  <c r="F146" i="41" s="1"/>
  <c r="I146" i="41" s="1"/>
  <c r="C148" i="41"/>
  <c r="D148" i="41" s="1"/>
  <c r="E162" i="41"/>
  <c r="F162" i="41" s="1"/>
  <c r="I162" i="41" s="1"/>
  <c r="C154" i="41"/>
  <c r="D154" i="41" s="1"/>
  <c r="C146" i="41"/>
  <c r="D146" i="41" s="1"/>
  <c r="E141" i="41"/>
  <c r="F141" i="41" s="1"/>
  <c r="I141" i="41" s="1"/>
  <c r="C144" i="41"/>
  <c r="D144" i="41" s="1"/>
  <c r="C162" i="41"/>
  <c r="D162" i="41" s="1"/>
  <c r="E161" i="41"/>
  <c r="F161" i="41" s="1"/>
  <c r="I161" i="41" s="1"/>
  <c r="E208" i="41"/>
  <c r="F208" i="41" s="1"/>
  <c r="I208" i="41" s="1"/>
  <c r="E204" i="41"/>
  <c r="F204" i="41" s="1"/>
  <c r="I204" i="41" s="1"/>
  <c r="C202" i="41"/>
  <c r="D202" i="41" s="1"/>
  <c r="E129" i="41"/>
  <c r="F129" i="41" s="1"/>
  <c r="I129" i="41" s="1"/>
  <c r="E126" i="41"/>
  <c r="F126" i="41" s="1"/>
  <c r="I126" i="41" s="1"/>
  <c r="E87" i="41"/>
  <c r="F87" i="41" s="1"/>
  <c r="I87" i="41" s="1"/>
  <c r="C88" i="41"/>
  <c r="D88" i="41" s="1"/>
  <c r="C85" i="41"/>
  <c r="D85" i="41" s="1"/>
  <c r="E125" i="41"/>
  <c r="F125" i="41" s="1"/>
  <c r="I125" i="41" s="1"/>
  <c r="E132" i="41"/>
  <c r="F132" i="41" s="1"/>
  <c r="I132" i="41" s="1"/>
  <c r="E88" i="41"/>
  <c r="F88" i="41" s="1"/>
  <c r="I88" i="41" s="1"/>
  <c r="C83" i="41"/>
  <c r="D83" i="41" s="1"/>
  <c r="E85" i="41"/>
  <c r="F85" i="41" s="1"/>
  <c r="I85" i="41" s="1"/>
  <c r="C205" i="41"/>
  <c r="D205" i="41" s="1"/>
  <c r="C199" i="41"/>
  <c r="D199" i="41" s="1"/>
  <c r="E124" i="41"/>
  <c r="C132" i="41"/>
  <c r="D132" i="41" s="1"/>
  <c r="F139" i="41"/>
  <c r="I139" i="41" s="1"/>
  <c r="C200" i="41"/>
  <c r="D200" i="41" s="1"/>
  <c r="E206" i="41"/>
  <c r="F206" i="41" s="1"/>
  <c r="I206" i="41" s="1"/>
  <c r="E127" i="41"/>
  <c r="F127" i="41" s="1"/>
  <c r="I127" i="41" s="1"/>
  <c r="C131" i="41"/>
  <c r="D131" i="41" s="1"/>
  <c r="C127" i="41"/>
  <c r="D127" i="41" s="1"/>
  <c r="C201" i="41"/>
  <c r="D201" i="41" s="1"/>
  <c r="C208" i="41"/>
  <c r="D208" i="41" s="1"/>
  <c r="C124" i="41"/>
  <c r="D124" i="41" s="1"/>
  <c r="E128" i="41"/>
  <c r="F128" i="41" s="1"/>
  <c r="I128" i="41" s="1"/>
  <c r="C126" i="41"/>
  <c r="D126" i="41" s="1"/>
  <c r="E202" i="41"/>
  <c r="F202" i="41" s="1"/>
  <c r="I202" i="41" s="1"/>
  <c r="E199" i="41"/>
  <c r="C207" i="41"/>
  <c r="D207" i="41" s="1"/>
  <c r="C130" i="41"/>
  <c r="D130" i="41" s="1"/>
  <c r="C128" i="41"/>
  <c r="D128" i="41" s="1"/>
  <c r="E133" i="41"/>
  <c r="F133" i="41" s="1"/>
  <c r="I133" i="41" s="1"/>
  <c r="C84" i="41"/>
  <c r="D84" i="41" s="1"/>
  <c r="C87" i="41"/>
  <c r="D87" i="41" s="1"/>
  <c r="E207" i="41"/>
  <c r="F207" i="41" s="1"/>
  <c r="I207" i="41" s="1"/>
  <c r="C203" i="41"/>
  <c r="D203" i="41" s="1"/>
  <c r="C133" i="41"/>
  <c r="D133" i="41" s="1"/>
  <c r="C125" i="41"/>
  <c r="D125" i="41" s="1"/>
  <c r="E110" i="41"/>
  <c r="F110" i="41" s="1"/>
  <c r="I110" i="41" s="1"/>
  <c r="C115" i="41"/>
  <c r="D115" i="41" s="1"/>
  <c r="C140" i="41"/>
  <c r="D140" i="41" s="1"/>
  <c r="I91" i="41"/>
  <c r="F80" i="41"/>
  <c r="R130" i="41" l="1"/>
  <c r="T130" i="41"/>
  <c r="S130" i="41"/>
  <c r="U130" i="41"/>
  <c r="T85" i="41"/>
  <c r="R85" i="41"/>
  <c r="U85" i="41"/>
  <c r="S85" i="41"/>
  <c r="R203" i="41"/>
  <c r="T203" i="41"/>
  <c r="S203" i="41"/>
  <c r="U203" i="41"/>
  <c r="U131" i="41"/>
  <c r="T131" i="41"/>
  <c r="S131" i="41"/>
  <c r="R131" i="41"/>
  <c r="S205" i="41"/>
  <c r="R205" i="41"/>
  <c r="U205" i="41"/>
  <c r="T205" i="41"/>
  <c r="U144" i="41"/>
  <c r="T144" i="41"/>
  <c r="S144" i="41"/>
  <c r="R144" i="41"/>
  <c r="R158" i="41"/>
  <c r="S158" i="41"/>
  <c r="U158" i="41"/>
  <c r="T158" i="41"/>
  <c r="R156" i="41"/>
  <c r="T156" i="41"/>
  <c r="U156" i="41"/>
  <c r="S156" i="41"/>
  <c r="T111" i="41"/>
  <c r="S111" i="41"/>
  <c r="R111" i="41"/>
  <c r="U111" i="41"/>
  <c r="S184" i="41"/>
  <c r="R184" i="41"/>
  <c r="T184" i="41"/>
  <c r="U184" i="41"/>
  <c r="R72" i="41"/>
  <c r="T72" i="41"/>
  <c r="S72" i="41"/>
  <c r="U72" i="41"/>
  <c r="S147" i="41"/>
  <c r="R147" i="41"/>
  <c r="U147" i="41"/>
  <c r="T147" i="41"/>
  <c r="U116" i="41"/>
  <c r="T116" i="41"/>
  <c r="S116" i="41"/>
  <c r="R116" i="41"/>
  <c r="U129" i="41"/>
  <c r="T129" i="41"/>
  <c r="S129" i="41"/>
  <c r="R129" i="41"/>
  <c r="R70" i="41"/>
  <c r="S70" i="41"/>
  <c r="U70" i="41"/>
  <c r="T70" i="41"/>
  <c r="T87" i="41"/>
  <c r="S87" i="41"/>
  <c r="U87" i="41"/>
  <c r="R87" i="41"/>
  <c r="T83" i="41"/>
  <c r="S83" i="41"/>
  <c r="R83" i="41"/>
  <c r="U83" i="41"/>
  <c r="U146" i="41"/>
  <c r="T146" i="41"/>
  <c r="S146" i="41"/>
  <c r="R146" i="41"/>
  <c r="T139" i="41"/>
  <c r="U139" i="41"/>
  <c r="S139" i="41"/>
  <c r="R139" i="41"/>
  <c r="U142" i="41"/>
  <c r="T142" i="41"/>
  <c r="S142" i="41"/>
  <c r="R142" i="41"/>
  <c r="U118" i="41"/>
  <c r="T118" i="41"/>
  <c r="S118" i="41"/>
  <c r="R118" i="41"/>
  <c r="U110" i="41"/>
  <c r="T110" i="41"/>
  <c r="S110" i="41"/>
  <c r="R110" i="41"/>
  <c r="U161" i="41"/>
  <c r="T161" i="41"/>
  <c r="S161" i="41"/>
  <c r="R161" i="41"/>
  <c r="U69" i="41"/>
  <c r="T69" i="41"/>
  <c r="S69" i="41"/>
  <c r="R69" i="41"/>
  <c r="U65" i="41"/>
  <c r="T65" i="41"/>
  <c r="S65" i="41"/>
  <c r="R65" i="41"/>
  <c r="U84" i="41"/>
  <c r="T84" i="41"/>
  <c r="S84" i="41"/>
  <c r="R84" i="41"/>
  <c r="U200" i="41"/>
  <c r="T200" i="41"/>
  <c r="S200" i="41"/>
  <c r="R200" i="41"/>
  <c r="U202" i="41"/>
  <c r="T202" i="41"/>
  <c r="S202" i="41"/>
  <c r="R202" i="41"/>
  <c r="R154" i="41"/>
  <c r="S154" i="41"/>
  <c r="T154" i="41"/>
  <c r="U154" i="41"/>
  <c r="U159" i="41"/>
  <c r="T159" i="41"/>
  <c r="S159" i="41"/>
  <c r="R159" i="41"/>
  <c r="U112" i="41"/>
  <c r="T112" i="41"/>
  <c r="S112" i="41"/>
  <c r="R112" i="41"/>
  <c r="R113" i="41"/>
  <c r="S113" i="41"/>
  <c r="U113" i="41"/>
  <c r="T113" i="41"/>
  <c r="S188" i="41"/>
  <c r="R188" i="41"/>
  <c r="U188" i="41"/>
  <c r="T188" i="41"/>
  <c r="S192" i="41"/>
  <c r="R192" i="41"/>
  <c r="U192" i="41"/>
  <c r="T192" i="41"/>
  <c r="U71" i="41"/>
  <c r="T71" i="41"/>
  <c r="S71" i="41"/>
  <c r="R71" i="41"/>
  <c r="F70" i="41"/>
  <c r="I70" i="41" s="1"/>
  <c r="S66" i="41"/>
  <c r="R66" i="41"/>
  <c r="U66" i="41"/>
  <c r="T66" i="41"/>
  <c r="S126" i="41"/>
  <c r="R126" i="41"/>
  <c r="T126" i="41"/>
  <c r="U126" i="41"/>
  <c r="U140" i="41"/>
  <c r="T140" i="41"/>
  <c r="S140" i="41"/>
  <c r="R140" i="41"/>
  <c r="T115" i="41"/>
  <c r="R115" i="41"/>
  <c r="S115" i="41"/>
  <c r="U115" i="41"/>
  <c r="R124" i="41"/>
  <c r="S124" i="41"/>
  <c r="T124" i="41"/>
  <c r="U124" i="41"/>
  <c r="U86" i="41"/>
  <c r="T86" i="41"/>
  <c r="S86" i="41"/>
  <c r="R86" i="41"/>
  <c r="R160" i="41"/>
  <c r="S160" i="41"/>
  <c r="T160" i="41"/>
  <c r="U160" i="41"/>
  <c r="U114" i="41"/>
  <c r="T114" i="41"/>
  <c r="S114" i="41"/>
  <c r="R114" i="41"/>
  <c r="S109" i="41"/>
  <c r="T109" i="41"/>
  <c r="U109" i="41"/>
  <c r="R109" i="41"/>
  <c r="U204" i="41"/>
  <c r="T204" i="41"/>
  <c r="S204" i="41"/>
  <c r="R204" i="41"/>
  <c r="U193" i="41"/>
  <c r="T193" i="41"/>
  <c r="S193" i="41"/>
  <c r="R193" i="41"/>
  <c r="I72" i="41"/>
  <c r="F72" i="41"/>
  <c r="U67" i="41"/>
  <c r="T67" i="41"/>
  <c r="S67" i="41"/>
  <c r="R67" i="41"/>
  <c r="R128" i="41"/>
  <c r="T128" i="41"/>
  <c r="S128" i="41"/>
  <c r="U128" i="41"/>
  <c r="U208" i="41"/>
  <c r="T208" i="41"/>
  <c r="S208" i="41"/>
  <c r="R208" i="41"/>
  <c r="S132" i="41"/>
  <c r="R132" i="41"/>
  <c r="U132" i="41"/>
  <c r="T132" i="41"/>
  <c r="U148" i="41"/>
  <c r="T148" i="41"/>
  <c r="S148" i="41"/>
  <c r="R148" i="41"/>
  <c r="U155" i="41"/>
  <c r="T155" i="41"/>
  <c r="S155" i="41"/>
  <c r="R155" i="41"/>
  <c r="R145" i="41"/>
  <c r="T145" i="41"/>
  <c r="S145" i="41"/>
  <c r="U145" i="41"/>
  <c r="T141" i="41"/>
  <c r="R141" i="41"/>
  <c r="S141" i="41"/>
  <c r="U141" i="41"/>
  <c r="U206" i="41"/>
  <c r="T206" i="41"/>
  <c r="S206" i="41"/>
  <c r="R206" i="41"/>
  <c r="R186" i="41"/>
  <c r="T186" i="41"/>
  <c r="S186" i="41"/>
  <c r="U186" i="41"/>
  <c r="U187" i="41"/>
  <c r="T187" i="41"/>
  <c r="S187" i="41"/>
  <c r="R187" i="41"/>
  <c r="F73" i="41"/>
  <c r="I73" i="41" s="1"/>
  <c r="T68" i="41"/>
  <c r="R68" i="41"/>
  <c r="U68" i="41"/>
  <c r="S68" i="41"/>
  <c r="R79" i="41"/>
  <c r="T79" i="41"/>
  <c r="S79" i="41"/>
  <c r="U79" i="41"/>
  <c r="R201" i="41"/>
  <c r="T201" i="41"/>
  <c r="S201" i="41"/>
  <c r="U201" i="41"/>
  <c r="R117" i="41"/>
  <c r="U117" i="41"/>
  <c r="T117" i="41"/>
  <c r="S117" i="41"/>
  <c r="U191" i="41"/>
  <c r="T191" i="41"/>
  <c r="S191" i="41"/>
  <c r="R191" i="41"/>
  <c r="T64" i="41"/>
  <c r="S64" i="41"/>
  <c r="U64" i="41"/>
  <c r="R64" i="41"/>
  <c r="I71" i="41"/>
  <c r="F71" i="41"/>
  <c r="F68" i="41"/>
  <c r="I68" i="41" s="1"/>
  <c r="U125" i="41"/>
  <c r="T125" i="41"/>
  <c r="S125" i="41"/>
  <c r="R125" i="41"/>
  <c r="U133" i="41"/>
  <c r="T133" i="41"/>
  <c r="S133" i="41"/>
  <c r="R133" i="41"/>
  <c r="R207" i="41"/>
  <c r="T207" i="41"/>
  <c r="U207" i="41"/>
  <c r="S207" i="41"/>
  <c r="U127" i="41"/>
  <c r="T127" i="41"/>
  <c r="S127" i="41"/>
  <c r="R127" i="41"/>
  <c r="R199" i="41"/>
  <c r="S199" i="41"/>
  <c r="U199" i="41"/>
  <c r="T199" i="41"/>
  <c r="U88" i="41"/>
  <c r="T88" i="41"/>
  <c r="S88" i="41"/>
  <c r="R88" i="41"/>
  <c r="R162" i="41"/>
  <c r="T162" i="41"/>
  <c r="S162" i="41"/>
  <c r="U162" i="41"/>
  <c r="U157" i="41"/>
  <c r="T157" i="41"/>
  <c r="S157" i="41"/>
  <c r="R157" i="41"/>
  <c r="U185" i="41"/>
  <c r="T185" i="41"/>
  <c r="S185" i="41"/>
  <c r="R185" i="41"/>
  <c r="S190" i="41"/>
  <c r="R190" i="41"/>
  <c r="T190" i="41"/>
  <c r="U190" i="41"/>
  <c r="U189" i="41"/>
  <c r="T189" i="41"/>
  <c r="S189" i="41"/>
  <c r="R189" i="41"/>
  <c r="I67" i="41"/>
  <c r="F67" i="41"/>
  <c r="K91" i="41"/>
  <c r="J91" i="41" s="1"/>
  <c r="I82" i="41"/>
  <c r="I81" i="41"/>
  <c r="I80" i="41"/>
  <c r="V91" i="41"/>
  <c r="I181" i="41"/>
  <c r="I66" i="41"/>
  <c r="I64" i="41"/>
  <c r="K181" i="41"/>
  <c r="L181" i="41" s="1"/>
  <c r="I151" i="41"/>
  <c r="J166" i="41"/>
  <c r="I136" i="41"/>
  <c r="K136" i="41"/>
  <c r="L136" i="41" s="1"/>
  <c r="K151" i="41"/>
  <c r="L151" i="41" s="1"/>
  <c r="I106" i="41"/>
  <c r="I121" i="41"/>
  <c r="F124" i="41"/>
  <c r="I124" i="41" s="1"/>
  <c r="K121" i="41" s="1"/>
  <c r="K106" i="41"/>
  <c r="F199" i="41"/>
  <c r="I199" i="41" s="1"/>
  <c r="K196" i="41" s="1"/>
  <c r="I196" i="41"/>
  <c r="L91" i="41"/>
  <c r="M226" i="41" s="1"/>
  <c r="I76" i="41"/>
  <c r="K76" i="41" l="1"/>
  <c r="J76" i="41" s="1"/>
  <c r="V76" i="41"/>
  <c r="U60" i="41"/>
  <c r="T60" i="41"/>
  <c r="J235" i="41"/>
  <c r="J234" i="41"/>
  <c r="K61" i="41"/>
  <c r="J61" i="41" s="1"/>
  <c r="I61" i="41"/>
  <c r="J181" i="41"/>
  <c r="J151" i="41"/>
  <c r="J136" i="41"/>
  <c r="L76" i="41"/>
  <c r="L106" i="41"/>
  <c r="J106" i="41"/>
  <c r="D227" i="41"/>
  <c r="L121" i="41"/>
  <c r="J121" i="41"/>
  <c r="L196" i="41"/>
  <c r="J196" i="41"/>
  <c r="S60" i="41" l="1"/>
  <c r="V61" i="41"/>
  <c r="L61" i="41"/>
  <c r="J232" i="41"/>
  <c r="R60" i="41"/>
  <c r="D232" i="41"/>
  <c r="J233" i="41"/>
  <c r="D225" i="41"/>
  <c r="D13" i="41"/>
  <c r="F13" i="41"/>
  <c r="G13" i="41" s="1"/>
  <c r="M225" i="41" l="1"/>
  <c r="M224" i="41"/>
  <c r="M233" i="41" s="1"/>
  <c r="V60" i="41"/>
  <c r="H13" i="41"/>
  <c r="J225" i="41"/>
  <c r="J224" i="41"/>
  <c r="J237" i="41"/>
  <c r="D233" i="41"/>
  <c r="D235" i="41" s="1"/>
  <c r="C9" i="40" s="1"/>
  <c r="D224" i="41"/>
  <c r="D226" i="41" s="1"/>
  <c r="C8" i="40" s="1"/>
  <c r="F8" i="40" s="1"/>
  <c r="J231" i="41" l="1"/>
  <c r="J238" i="41" s="1"/>
  <c r="D236" i="41"/>
  <c r="D8" i="40"/>
  <c r="D9" i="40"/>
  <c r="F9" i="40"/>
  <c r="F10" i="40" s="1"/>
  <c r="D29" i="34" s="1"/>
  <c r="C10" i="40"/>
  <c r="D27" i="34" s="1"/>
  <c r="D10" i="40" l="1"/>
  <c r="D28"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<sst xmlns="http://schemas.openxmlformats.org/spreadsheetml/2006/main" count="1383" uniqueCount="704">
  <si>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</si>
  <si>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</si>
  <si>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</si>
  <si>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</si>
  <si>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</si>
  <si>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</si>
  <si>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</si>
  <si>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</si>
  <si>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</si>
  <si>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</si>
  <si>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</si>
  <si>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</si>
  <si>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印</t>
    <rPh sb="0" eb="1">
      <t>イン</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</si>
  <si>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</si>
  <si>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</si>
  <si>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</si>
  <si>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</si>
  <si>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</si>
  <si>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</si>
  <si>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</si>
  <si>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</si>
  <si>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</si>
  <si>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</si>
  <si>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</si>
  <si>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</si>
  <si>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</si>
  <si>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（別紙1）</t>
    <rPh sb="1" eb="3">
      <t>ベッシ</t>
    </rPh>
    <phoneticPr fontId="5"/>
  </si>
  <si>
    <t>補助事業の名称</t>
    <rPh sb="0" eb="2">
      <t>ホジョ</t>
    </rPh>
    <rPh sb="2" eb="4">
      <t>ジギョウ</t>
    </rPh>
    <rPh sb="5" eb="7">
      <t>メイショウ</t>
    </rPh>
    <phoneticPr fontId="5"/>
  </si>
  <si>
    <t>申請者（法人・団体等）名</t>
    <rPh sb="0" eb="3">
      <t>シンセイシャ</t>
    </rPh>
    <rPh sb="4" eb="6">
      <t>ホウジン</t>
    </rPh>
    <rPh sb="7" eb="10">
      <t>ダンタイナド</t>
    </rPh>
    <rPh sb="11" eb="12">
      <t>メイ</t>
    </rPh>
    <phoneticPr fontId="5"/>
  </si>
  <si>
    <t>　↓該当する資格を箇条書きすること（Alt+Enterでセル内改行）↓</t>
    <rPh sb="2" eb="4">
      <t>ガイトウ</t>
    </rPh>
    <rPh sb="6" eb="8">
      <t>シカク</t>
    </rPh>
    <rPh sb="9" eb="12">
      <t>カジョウガ</t>
    </rPh>
    <rPh sb="30" eb="31">
      <t>ナイ</t>
    </rPh>
    <rPh sb="31" eb="33">
      <t>カイギョウ</t>
    </rPh>
    <phoneticPr fontId="5"/>
  </si>
  <si>
    <t>本事業で担う役割</t>
    <rPh sb="0" eb="1">
      <t>ホン</t>
    </rPh>
    <rPh sb="1" eb="3">
      <t>ジギョウ</t>
    </rPh>
    <rPh sb="4" eb="5">
      <t>ニナ</t>
    </rPh>
    <rPh sb="6" eb="8">
      <t>ヤクワリ</t>
    </rPh>
    <phoneticPr fontId="5"/>
  </si>
  <si>
    <t>事業者名</t>
    <rPh sb="0" eb="3">
      <t>ジギョウシャ</t>
    </rPh>
    <rPh sb="3" eb="4">
      <t>メイ</t>
    </rPh>
    <phoneticPr fontId="5"/>
  </si>
  <si>
    <t>所在地</t>
    <rPh sb="0" eb="3">
      <t>ショザイチ</t>
    </rPh>
    <phoneticPr fontId="5"/>
  </si>
  <si>
    <t>基本情報</t>
    <rPh sb="0" eb="2">
      <t>キホン</t>
    </rPh>
    <rPh sb="2" eb="4">
      <t>ジョウホウ</t>
    </rPh>
    <phoneticPr fontId="5"/>
  </si>
  <si>
    <t>資格</t>
    <rPh sb="0" eb="2">
      <t>シカク</t>
    </rPh>
    <phoneticPr fontId="5"/>
  </si>
  <si>
    <t>氏名</t>
    <rPh sb="0" eb="2">
      <t>シメイ</t>
    </rPh>
    <phoneticPr fontId="5"/>
  </si>
  <si>
    <t>電話番号</t>
    <rPh sb="0" eb="2">
      <t>デンワ</t>
    </rPh>
    <rPh sb="2" eb="4">
      <t>バンゴウ</t>
    </rPh>
    <phoneticPr fontId="5"/>
  </si>
  <si>
    <t>（別紙2）</t>
    <rPh sb="1" eb="3">
      <t>ベッシ</t>
    </rPh>
    <phoneticPr fontId="5"/>
  </si>
  <si>
    <t>業種</t>
    <rPh sb="0" eb="2">
      <t>ギョウシュ</t>
    </rPh>
    <phoneticPr fontId="5"/>
  </si>
  <si>
    <t>代表者名</t>
    <rPh sb="0" eb="3">
      <t>ダイヒョウシャ</t>
    </rPh>
    <rPh sb="3" eb="4">
      <t>メイ</t>
    </rPh>
    <phoneticPr fontId="5"/>
  </si>
  <si>
    <t>現状の支援実施可能性</t>
    <rPh sb="0" eb="2">
      <t>ゲンジョウ</t>
    </rPh>
    <rPh sb="3" eb="5">
      <t>シエン</t>
    </rPh>
    <rPh sb="5" eb="7">
      <t>ジッシ</t>
    </rPh>
    <rPh sb="7" eb="10">
      <t>カノウセイ</t>
    </rPh>
    <phoneticPr fontId="5"/>
  </si>
  <si>
    <t>支援中小企業等（予定）一覧</t>
    <rPh sb="0" eb="2">
      <t>シエン</t>
    </rPh>
    <rPh sb="2" eb="4">
      <t>チュウショウ</t>
    </rPh>
    <rPh sb="4" eb="6">
      <t>キギョウ</t>
    </rPh>
    <rPh sb="6" eb="7">
      <t>トウ</t>
    </rPh>
    <rPh sb="8" eb="10">
      <t>ヨテイ</t>
    </rPh>
    <rPh sb="11" eb="13">
      <t>イチラン</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</si>
  <si>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</si>
  <si>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</si>
  <si>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</si>
  <si>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</si>
  <si>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</si>
  <si>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</si>
  <si>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</si>
  <si>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</si>
  <si>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</si>
  <si>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</si>
  <si>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</si>
  <si>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</si>
  <si>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</si>
  <si>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</si>
  <si>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</si>
  <si>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※２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</si>
  <si>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t>住　　　　　　　所</t>
    <phoneticPr fontId="5"/>
  </si>
  <si>
    <t>法人・団体等名</t>
    <rPh sb="0" eb="2">
      <t>ホウジン</t>
    </rPh>
    <rPh sb="5" eb="6">
      <t>トウ</t>
    </rPh>
    <phoneticPr fontId="5"/>
  </si>
  <si>
    <t>代表者名又は担当部署責任者</t>
    <rPh sb="4" eb="5">
      <t>マタ</t>
    </rPh>
    <rPh sb="6" eb="8">
      <t>タントウ</t>
    </rPh>
    <rPh sb="8" eb="10">
      <t>ブショ</t>
    </rPh>
    <rPh sb="10" eb="13">
      <t>セキニンシャ</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</si>
  <si>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</si>
  <si>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</si>
  <si>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</si>
  <si>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留意点</t>
    <phoneticPr fontId="1"/>
  </si>
  <si>
    <t>チェック欄</t>
    <rPh sb="4" eb="5">
      <t>ラン</t>
    </rPh>
    <phoneticPr fontId="1"/>
  </si>
  <si>
    <t>ＮＯ</t>
    <phoneticPr fontId="1"/>
  </si>
  <si>
    <t>書類名</t>
    <phoneticPr fontId="1"/>
  </si>
  <si>
    <t>正本</t>
  </si>
  <si>
    <t>電子</t>
  </si>
  <si>
    <t>　</t>
    <phoneticPr fontId="1"/>
  </si>
  <si>
    <t>PDF</t>
    <phoneticPr fontId="1"/>
  </si>
  <si>
    <t>xls又はxlsx</t>
    <phoneticPr fontId="1"/>
  </si>
  <si>
    <t>交付申請書 （様式第１）</t>
    <rPh sb="0" eb="2">
      <t>コウフ</t>
    </rPh>
    <rPh sb="7" eb="9">
      <t>ヨウシキ</t>
    </rPh>
    <rPh sb="9" eb="10">
      <t>ダイ</t>
    </rPh>
    <phoneticPr fontId="1"/>
  </si>
  <si>
    <t>要押印</t>
  </si>
  <si>
    <t>補助事業概要説明書 （別添１）</t>
    <phoneticPr fontId="1"/>
  </si>
  <si>
    <t>専門家一覧 （別紙１）</t>
    <rPh sb="0" eb="3">
      <t>センモンカ</t>
    </rPh>
    <phoneticPr fontId="1"/>
  </si>
  <si>
    <t>支援中小企業等（予定）一覧 （別紙２）</t>
    <rPh sb="2" eb="4">
      <t>チュウショウ</t>
    </rPh>
    <rPh sb="4" eb="6">
      <t>キギョウ</t>
    </rPh>
    <rPh sb="6" eb="7">
      <t>トウ</t>
    </rPh>
    <rPh sb="8" eb="10">
      <t>ヨテイ</t>
    </rPh>
    <phoneticPr fontId="1"/>
  </si>
  <si>
    <t>人件費単価計算書 （別添２-１）</t>
    <rPh sb="5" eb="7">
      <t>ケイサン</t>
    </rPh>
    <phoneticPr fontId="1"/>
  </si>
  <si>
    <t>書類提出の手順</t>
    <rPh sb="0" eb="2">
      <t>ショルイ</t>
    </rPh>
    <rPh sb="2" eb="4">
      <t>テイシュツ</t>
    </rPh>
    <rPh sb="5" eb="7">
      <t>テジュン</t>
    </rPh>
    <phoneticPr fontId="1"/>
  </si>
  <si>
    <t>書類のまとめ方</t>
    <rPh sb="0" eb="2">
      <t>ショルイ</t>
    </rPh>
    <rPh sb="6" eb="7">
      <t>カタ</t>
    </rPh>
    <phoneticPr fontId="1"/>
  </si>
  <si>
    <t>書類の提出の仕方</t>
    <rPh sb="0" eb="2">
      <t>ショルイ</t>
    </rPh>
    <rPh sb="3" eb="5">
      <t>テイシュツ</t>
    </rPh>
    <rPh sb="6" eb="8">
      <t>シカタ</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</si>
  <si>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</si>
  <si>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</si>
  <si>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</si>
  <si>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</si>
  <si>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</si>
  <si>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</si>
  <si>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申請者（法人・団体名）名</t>
    <rPh sb="0" eb="3">
      <t>シンセイシャ</t>
    </rPh>
    <rPh sb="4" eb="6">
      <t>ホウジン</t>
    </rPh>
    <rPh sb="7" eb="9">
      <t>ダンタイ</t>
    </rPh>
    <rPh sb="9" eb="10">
      <t>メイ</t>
    </rPh>
    <rPh sb="11" eb="12">
      <t>メイ</t>
    </rPh>
    <phoneticPr fontId="1"/>
  </si>
  <si>
    <t>専門家一覧</t>
    <rPh sb="0" eb="3">
      <t>センモンカ</t>
    </rPh>
    <rPh sb="3" eb="5">
      <t>イチラン</t>
    </rPh>
    <phoneticPr fontId="1"/>
  </si>
  <si>
    <t>申請者名　：</t>
    <rPh sb="0" eb="3">
      <t>シンセイシャ</t>
    </rPh>
    <rPh sb="3" eb="4">
      <t>メイ</t>
    </rPh>
    <phoneticPr fontId="1"/>
  </si>
  <si>
    <t>様式第１</t>
    <rPh sb="0" eb="2">
      <t>ヨウシキ</t>
    </rPh>
    <rPh sb="2" eb="3">
      <t>ダイ</t>
    </rPh>
    <phoneticPr fontId="1"/>
  </si>
  <si>
    <t>記</t>
    <rPh sb="0" eb="1">
      <t>キ</t>
    </rPh>
    <phoneticPr fontId="1"/>
  </si>
  <si>
    <t>都道府県</t>
    <rPh sb="0" eb="4">
      <t>トドウフケン</t>
    </rPh>
    <phoneticPr fontId="1"/>
  </si>
  <si>
    <t>都道府県以降の住所</t>
    <rPh sb="0" eb="4">
      <t>トドウフケン</t>
    </rPh>
    <rPh sb="4" eb="6">
      <t>イコウ</t>
    </rPh>
    <rPh sb="7" eb="9">
      <t>ジュウショ</t>
    </rPh>
    <phoneticPr fontId="1"/>
  </si>
  <si>
    <t>氏名</t>
    <rPh sb="0" eb="2">
      <t>シメイ</t>
    </rPh>
    <phoneticPr fontId="8"/>
  </si>
  <si>
    <t>電話番号</t>
    <rPh sb="0" eb="2">
      <t>デンワ</t>
    </rPh>
    <rPh sb="2" eb="4">
      <t>バンゴウ</t>
    </rPh>
    <phoneticPr fontId="8"/>
  </si>
  <si>
    <t>メールアドレス</t>
  </si>
  <si>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</si>
  <si>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</si>
  <si>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</si>
  <si>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</si>
  <si>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r>
      <t>※１ 給与支払額のうち基本給</t>
    </r>
    <r>
      <rPr>
        <sz val="12"/>
        <rFont val="ＭＳ Ｐ明朝"/>
        <family val="1"/>
        <charset val="128"/>
      </rPr>
      <t>、</t>
    </r>
    <r>
      <rPr>
        <sz val="12"/>
        <rFont val="ＭＳ 明朝"/>
        <family val="1"/>
        <charset val="128"/>
      </rPr>
      <t>家族手当</t>
    </r>
    <r>
      <rPr>
        <sz val="12"/>
        <rFont val="ＭＳ Ｐ明朝"/>
        <family val="1"/>
        <charset val="128"/>
      </rPr>
      <t>、</t>
    </r>
    <r>
      <rPr>
        <sz val="12"/>
        <rFont val="ＭＳ 明朝"/>
        <family val="1"/>
        <charset val="128"/>
      </rPr>
      <t>住居手当</t>
    </r>
    <r>
      <rPr>
        <sz val="12"/>
        <rFont val="ＭＳ Ｐ明朝"/>
        <family val="1"/>
        <charset val="128"/>
      </rPr>
      <t>、</t>
    </r>
    <r>
      <rPr>
        <sz val="12"/>
        <rFont val="ＭＳ 明朝"/>
        <family val="1"/>
        <charset val="128"/>
      </rPr>
      <t>法定福利費</t>
    </r>
    <r>
      <rPr>
        <sz val="12"/>
        <rFont val="ＭＳ Ｐ明朝"/>
        <family val="1"/>
        <charset val="128"/>
      </rPr>
      <t>（</t>
    </r>
    <r>
      <rPr>
        <sz val="12"/>
        <rFont val="ＭＳ 明朝"/>
        <family val="1"/>
        <charset val="128"/>
      </rPr>
      <t>事業主負担分</t>
    </r>
    <r>
      <rPr>
        <sz val="12"/>
        <rFont val="ＭＳ Ｐ明朝"/>
        <family val="1"/>
        <charset val="128"/>
      </rPr>
      <t>）、</t>
    </r>
    <r>
      <rPr>
        <sz val="12"/>
        <rFont val="ＭＳ 明朝"/>
        <family val="1"/>
        <charset val="128"/>
      </rPr>
      <t>管理職手当</t>
    </r>
    <r>
      <rPr>
        <sz val="12"/>
        <rFont val="ＭＳ Ｐ明朝"/>
        <family val="1"/>
        <charset val="128"/>
      </rPr>
      <t>（</t>
    </r>
    <r>
      <rPr>
        <sz val="12"/>
        <rFont val="ＭＳ 明朝"/>
        <family val="1"/>
        <charset val="128"/>
      </rPr>
      <t>技能職に対する手当を含む</t>
    </r>
    <r>
      <rPr>
        <sz val="12"/>
        <rFont val="ＭＳ Ｐ明朝"/>
        <family val="1"/>
        <charset val="128"/>
      </rPr>
      <t>）、</t>
    </r>
    <r>
      <rPr>
        <sz val="12"/>
        <rFont val="ＭＳ 明朝"/>
        <family val="1"/>
        <charset val="128"/>
      </rPr>
      <t>通勤手当</t>
    </r>
    <r>
      <rPr>
        <sz val="12"/>
        <rFont val="ＭＳ Ｐ明朝"/>
        <family val="1"/>
        <charset val="128"/>
      </rPr>
      <t>、</t>
    </r>
    <r>
      <rPr>
        <sz val="12"/>
        <rFont val="ＭＳ 明朝"/>
        <family val="1"/>
        <charset val="128"/>
      </rPr>
      <t>賞与のみの額。</t>
    </r>
    <rPh sb="3" eb="5">
      <t>キュウヨ</t>
    </rPh>
    <rPh sb="5" eb="7">
      <t>シハライ</t>
    </rPh>
    <rPh sb="7" eb="8">
      <t>ガク</t>
    </rPh>
    <rPh sb="11" eb="14">
      <t>キホンキュウ</t>
    </rPh>
    <rPh sb="15" eb="17">
      <t>カゾク</t>
    </rPh>
    <rPh sb="17" eb="19">
      <t>テアテ</t>
    </rPh>
    <rPh sb="20" eb="22">
      <t>ジュウキョ</t>
    </rPh>
    <rPh sb="22" eb="24">
      <t>テアテ</t>
    </rPh>
    <rPh sb="25" eb="27">
      <t>ホウテイ</t>
    </rPh>
    <rPh sb="27" eb="29">
      <t>フクリ</t>
    </rPh>
    <rPh sb="29" eb="30">
      <t>ヒ</t>
    </rPh>
    <rPh sb="31" eb="34">
      <t>ジギョウヌシ</t>
    </rPh>
    <rPh sb="34" eb="37">
      <t>フタンブン</t>
    </rPh>
    <rPh sb="39" eb="41">
      <t>カンリ</t>
    </rPh>
    <rPh sb="41" eb="42">
      <t>ショク</t>
    </rPh>
    <rPh sb="42" eb="44">
      <t>テアテ</t>
    </rPh>
    <phoneticPr fontId="5"/>
  </si>
  <si>
    <t xml:space="preserve">     退職金、残業手当、休日出勤手当、福利厚生要素のある食事手当等を含まない。</t>
    <rPh sb="5" eb="8">
      <t>タイショクキン</t>
    </rPh>
    <rPh sb="9" eb="11">
      <t>ザンギョウ</t>
    </rPh>
    <rPh sb="11" eb="13">
      <t>テアテ</t>
    </rPh>
    <rPh sb="14" eb="16">
      <t>キュウジツ</t>
    </rPh>
    <rPh sb="16" eb="18">
      <t>シュッキン</t>
    </rPh>
    <rPh sb="18" eb="20">
      <t>テアテ</t>
    </rPh>
    <rPh sb="21" eb="23">
      <t>フクリ</t>
    </rPh>
    <rPh sb="23" eb="25">
      <t>コウセイ</t>
    </rPh>
    <rPh sb="25" eb="27">
      <t>ヨウソ</t>
    </rPh>
    <rPh sb="30" eb="32">
      <t>ショクジ</t>
    </rPh>
    <rPh sb="32" eb="34">
      <t>テアテ</t>
    </rPh>
    <rPh sb="34" eb="35">
      <t>トウ</t>
    </rPh>
    <rPh sb="36" eb="37">
      <t>フク</t>
    </rPh>
    <phoneticPr fontId="5"/>
  </si>
  <si>
    <t>　　　</t>
    <phoneticPr fontId="1"/>
  </si>
  <si>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5"/>
  </si>
  <si>
    <t>　</t>
    <phoneticPr fontId="1"/>
  </si>
  <si>
    <t>※ 電子媒体がない資料等は、紙面のみ正本に添付して提出してください。</t>
  </si>
  <si>
    <t>※ 書類の有無を確認し、チェック欄のプルダウンから「○」を選択してください。
　　（「○」を選択するとセルが青色になります）</t>
    <phoneticPr fontId="1"/>
  </si>
  <si>
    <t>※ 黒塗りの箇所の資料は提出不要です。</t>
    <phoneticPr fontId="1"/>
  </si>
  <si>
    <t>印　</t>
    <rPh sb="0" eb="1">
      <t>イン</t>
    </rPh>
    <phoneticPr fontId="1"/>
  </si>
  <si>
    <t>２.書類提出方法</t>
    <rPh sb="2" eb="4">
      <t>ショルイ</t>
    </rPh>
    <rPh sb="4" eb="6">
      <t>テイシュツ</t>
    </rPh>
    <rPh sb="6" eb="8">
      <t>ホウホウ</t>
    </rPh>
    <phoneticPr fontId="1"/>
  </si>
  <si>
    <t>支援を予定する中小企業等</t>
  </si>
  <si>
    <t>※３ 時給から日給額を算出する場合には、時給額に所定労働時間を乗じ額に、※１に記載の各種手当等の額を加算して算出すること。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3" eb="34">
      <t>ガク</t>
    </rPh>
    <rPh sb="39" eb="41">
      <t>キサイ</t>
    </rPh>
    <rPh sb="42" eb="44">
      <t>カクシュ</t>
    </rPh>
    <rPh sb="44" eb="46">
      <t>テアテ</t>
    </rPh>
    <rPh sb="46" eb="47">
      <t>トウ</t>
    </rPh>
    <rPh sb="48" eb="49">
      <t>ガク</t>
    </rPh>
    <rPh sb="50" eb="52">
      <t>カサン</t>
    </rPh>
    <rPh sb="54" eb="56">
      <t>サンシュツ</t>
    </rPh>
    <phoneticPr fontId="5"/>
  </si>
  <si>
    <t>・本事業で担う役割：どのような支援を行う予定であるか、具体的に記載すること。</t>
    <rPh sb="1" eb="2">
      <t>ホン</t>
    </rPh>
    <rPh sb="2" eb="4">
      <t>ジギョウ</t>
    </rPh>
    <rPh sb="5" eb="6">
      <t>ニナ</t>
    </rPh>
    <rPh sb="7" eb="9">
      <t>ヤクワリ</t>
    </rPh>
    <rPh sb="15" eb="17">
      <t>シエン</t>
    </rPh>
    <rPh sb="18" eb="19">
      <t>オコナ</t>
    </rPh>
    <rPh sb="20" eb="22">
      <t>ヨテイ</t>
    </rPh>
    <rPh sb="27" eb="30">
      <t>グタイテキ</t>
    </rPh>
    <rPh sb="31" eb="33">
      <t>キサイ</t>
    </rPh>
    <phoneticPr fontId="1"/>
  </si>
  <si>
    <t>・事業者名：個人事業主等の場合には「個人」と記載すること。</t>
    <rPh sb="1" eb="4">
      <t>ジギョウシャ</t>
    </rPh>
    <rPh sb="4" eb="5">
      <t>メイ</t>
    </rPh>
    <rPh sb="6" eb="8">
      <t>コジン</t>
    </rPh>
    <rPh sb="8" eb="11">
      <t>ジギョウヌシ</t>
    </rPh>
    <rPh sb="11" eb="12">
      <t>トウ</t>
    </rPh>
    <rPh sb="13" eb="15">
      <t>バアイ</t>
    </rPh>
    <rPh sb="18" eb="20">
      <t>コジン</t>
    </rPh>
    <rPh sb="22" eb="24">
      <t>キサイ</t>
    </rPh>
    <phoneticPr fontId="1"/>
  </si>
  <si>
    <t>過去の支援実績等</t>
    <rPh sb="0" eb="2">
      <t>カコ</t>
    </rPh>
    <rPh sb="3" eb="5">
      <t>シエン</t>
    </rPh>
    <rPh sb="5" eb="7">
      <t>ジッセキ</t>
    </rPh>
    <rPh sb="7" eb="8">
      <t>トウ</t>
    </rPh>
    <phoneticPr fontId="5"/>
  </si>
  <si>
    <t>B.経営相談関連の資格</t>
    <rPh sb="2" eb="4">
      <t>ケイエイ</t>
    </rPh>
    <rPh sb="4" eb="6">
      <t>ソウダン</t>
    </rPh>
    <rPh sb="6" eb="8">
      <t>カンレン</t>
    </rPh>
    <rPh sb="9" eb="11">
      <t>シカク</t>
    </rPh>
    <phoneticPr fontId="8"/>
  </si>
  <si>
    <t>人件費</t>
    <rPh sb="0" eb="3">
      <t>ジンケンヒ</t>
    </rPh>
    <phoneticPr fontId="1"/>
  </si>
  <si>
    <t>その他諸経費</t>
    <rPh sb="2" eb="3">
      <t>ホカ</t>
    </rPh>
    <rPh sb="3" eb="6">
      <t>ショケイヒ</t>
    </rPh>
    <phoneticPr fontId="1"/>
  </si>
  <si>
    <t>掘り起し</t>
    <rPh sb="0" eb="1">
      <t>ホ</t>
    </rPh>
    <rPh sb="2" eb="3">
      <t>オコ</t>
    </rPh>
    <phoneticPr fontId="3"/>
  </si>
  <si>
    <t>人員</t>
    <rPh sb="0" eb="2">
      <t>ジンイン</t>
    </rPh>
    <phoneticPr fontId="1"/>
  </si>
  <si>
    <t>役割</t>
    <rPh sb="0" eb="2">
      <t>ヤクワリ</t>
    </rPh>
    <phoneticPr fontId="1"/>
  </si>
  <si>
    <t>区分</t>
    <rPh sb="0" eb="2">
      <t>クブン</t>
    </rPh>
    <phoneticPr fontId="1"/>
  </si>
  <si>
    <t>　↓担当者が決定していないものについては、空欄で可</t>
    <rPh sb="2" eb="5">
      <t>タントウシャ</t>
    </rPh>
    <rPh sb="6" eb="8">
      <t>ケッテイ</t>
    </rPh>
    <rPh sb="21" eb="23">
      <t>クウラン</t>
    </rPh>
    <rPh sb="24" eb="25">
      <t>カ</t>
    </rPh>
    <phoneticPr fontId="5"/>
  </si>
  <si>
    <t>No</t>
    <phoneticPr fontId="5"/>
  </si>
  <si>
    <t>担当者</t>
    <rPh sb="0" eb="3">
      <t>タントウシャ</t>
    </rPh>
    <phoneticPr fontId="5"/>
  </si>
  <si>
    <t>担当者名</t>
    <rPh sb="0" eb="2">
      <t>タントウ</t>
    </rPh>
    <rPh sb="2" eb="3">
      <t>シャ</t>
    </rPh>
    <rPh sb="3" eb="4">
      <t>メイ</t>
    </rPh>
    <phoneticPr fontId="5"/>
  </si>
  <si>
    <t>PF職員名</t>
    <rPh sb="2" eb="4">
      <t>ショクイン</t>
    </rPh>
    <rPh sb="4" eb="5">
      <t>メイ</t>
    </rPh>
    <phoneticPr fontId="1"/>
  </si>
  <si>
    <t>■事業運営に係る活動の概要</t>
    <rPh sb="8" eb="10">
      <t>カツドウ</t>
    </rPh>
    <rPh sb="11" eb="13">
      <t>ガイヨウ</t>
    </rPh>
    <phoneticPr fontId="1"/>
  </si>
  <si>
    <t>■支援活動の概要</t>
    <rPh sb="1" eb="3">
      <t>シエン</t>
    </rPh>
    <rPh sb="3" eb="5">
      <t>カツドウ</t>
    </rPh>
    <rPh sb="6" eb="8">
      <t>ガイヨウ</t>
    </rPh>
    <phoneticPr fontId="1"/>
  </si>
  <si>
    <t>ターゲット　１　の支援人回数合計</t>
    <rPh sb="14" eb="16">
      <t>ゴウケイ</t>
    </rPh>
    <phoneticPr fontId="1"/>
  </si>
  <si>
    <t>件名</t>
    <rPh sb="0" eb="2">
      <t>ケンメイ</t>
    </rPh>
    <phoneticPr fontId="1"/>
  </si>
  <si>
    <t>５．事業運営及び支援活動の概要</t>
    <rPh sb="2" eb="4">
      <t>ジギョウ</t>
    </rPh>
    <rPh sb="4" eb="6">
      <t>ウンエイ</t>
    </rPh>
    <rPh sb="6" eb="7">
      <t>オヨ</t>
    </rPh>
    <rPh sb="8" eb="10">
      <t>シエン</t>
    </rPh>
    <rPh sb="10" eb="12">
      <t>カツドウ</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</si>
  <si>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</si>
  <si>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</si>
  <si>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</si>
  <si>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</si>
  <si>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</si>
  <si>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</si>
  <si>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</si>
  <si>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</si>
  <si>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</si>
  <si>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</si>
  <si>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</si>
  <si>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</si>
  <si>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</si>
  <si>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</si>
  <si>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</si>
  <si>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</si>
  <si>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</si>
  <si>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</si>
  <si>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事務補助員臨時雇用経費</t>
    <rPh sb="0" eb="2">
      <t>ジム</t>
    </rPh>
    <rPh sb="2" eb="5">
      <t>ホジョイン</t>
    </rPh>
    <rPh sb="5" eb="7">
      <t>リンジ</t>
    </rPh>
    <rPh sb="7" eb="9">
      <t>コヨウ</t>
    </rPh>
    <rPh sb="9" eb="11">
      <t>ケイヒ</t>
    </rPh>
    <phoneticPr fontId="1"/>
  </si>
  <si>
    <t>固定費合計</t>
    <rPh sb="0" eb="3">
      <t>コテイヒ</t>
    </rPh>
    <rPh sb="3" eb="5">
      <t>ゴウケイ</t>
    </rPh>
    <phoneticPr fontId="1"/>
  </si>
  <si>
    <t>変動費合計</t>
    <rPh sb="0" eb="2">
      <t>ヘンドウ</t>
    </rPh>
    <rPh sb="2" eb="3">
      <t>ヒ</t>
    </rPh>
    <rPh sb="3" eb="5">
      <t>ゴウケイ</t>
    </rPh>
    <phoneticPr fontId="1"/>
  </si>
  <si>
    <t>■集計　１</t>
    <rPh sb="1" eb="3">
      <t>シュウケイ</t>
    </rPh>
    <phoneticPr fontId="1"/>
  </si>
  <si>
    <t>■集計　２</t>
    <rPh sb="1" eb="3">
      <t>シュウケイ</t>
    </rPh>
    <phoneticPr fontId="1"/>
  </si>
  <si>
    <t>支援対象地域</t>
    <rPh sb="0" eb="2">
      <t>シエン</t>
    </rPh>
    <rPh sb="2" eb="4">
      <t>タイショウ</t>
    </rPh>
    <rPh sb="4" eb="6">
      <t>チイキ</t>
    </rPh>
    <phoneticPr fontId="1"/>
  </si>
  <si>
    <t>省エネ支援事業費</t>
    <rPh sb="0" eb="1">
      <t>ショウ</t>
    </rPh>
    <rPh sb="3" eb="5">
      <t>シエン</t>
    </rPh>
    <rPh sb="5" eb="7">
      <t>ジギョウ</t>
    </rPh>
    <rPh sb="7" eb="8">
      <t>ヒ</t>
    </rPh>
    <phoneticPr fontId="1"/>
  </si>
  <si>
    <t>職員旅費</t>
    <rPh sb="0" eb="2">
      <t>ショクイン</t>
    </rPh>
    <rPh sb="2" eb="4">
      <t>リョヒ</t>
    </rPh>
    <phoneticPr fontId="1"/>
  </si>
  <si>
    <t>細目</t>
    <rPh sb="0" eb="2">
      <t>サイモク</t>
    </rPh>
    <phoneticPr fontId="1"/>
  </si>
  <si>
    <t>一般社団法人環境共創イニシアチブ</t>
    <phoneticPr fontId="1"/>
  </si>
  <si>
    <t>代表理事  赤池　学　殿</t>
    <rPh sb="11" eb="12">
      <t>ドノ</t>
    </rPh>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</si>
  <si>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</si>
  <si>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</si>
  <si>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</si>
  <si>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補助対象経費の区分</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</si>
  <si>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</si>
  <si>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</si>
  <si>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</si>
  <si>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</si>
  <si>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</si>
  <si>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外部専門家</t>
    <rPh sb="0" eb="2">
      <t>ガイブ</t>
    </rPh>
    <rPh sb="2" eb="5">
      <t>センモンカ</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</si>
  <si>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</si>
  <si>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想定支援対象者数</t>
    <rPh sb="2" eb="4">
      <t>シエン</t>
    </rPh>
    <rPh sb="4" eb="6">
      <t>タイショウ</t>
    </rPh>
    <rPh sb="6" eb="7">
      <t>シャ</t>
    </rPh>
    <phoneticPr fontId="1"/>
  </si>
  <si>
    <t>〈支援活動の概要〉</t>
    <rPh sb="1" eb="3">
      <t>シエン</t>
    </rPh>
    <rPh sb="3" eb="5">
      <t>カツドウ</t>
    </rPh>
    <rPh sb="6" eb="8">
      <t>ガイヨウ</t>
    </rPh>
    <phoneticPr fontId="1"/>
  </si>
  <si>
    <t>申請者（法人・団体）名</t>
    <rPh sb="0" eb="2">
      <t>シンセイ</t>
    </rPh>
    <rPh sb="2" eb="3">
      <t>シャ</t>
    </rPh>
    <rPh sb="4" eb="6">
      <t>ホウジン</t>
    </rPh>
    <rPh sb="7" eb="9">
      <t>ダンタイ</t>
    </rPh>
    <rPh sb="10" eb="11">
      <t>メイ</t>
    </rPh>
    <phoneticPr fontId="5"/>
  </si>
  <si>
    <t>入力不要。申請者名は「様式第１（交付申請書）」の名称を自動反映。</t>
    <rPh sb="0" eb="2">
      <t>ニュウリョク</t>
    </rPh>
    <rPh sb="2" eb="4">
      <t>フヨウ</t>
    </rPh>
    <rPh sb="5" eb="8">
      <t>シンセイシャ</t>
    </rPh>
    <rPh sb="8" eb="9">
      <t>メイ</t>
    </rPh>
    <rPh sb="11" eb="13">
      <t>ヨウシキ</t>
    </rPh>
    <rPh sb="13" eb="14">
      <t>ダイ</t>
    </rPh>
    <rPh sb="16" eb="18">
      <t>コウフ</t>
    </rPh>
    <rPh sb="18" eb="20">
      <t>シンセイ</t>
    </rPh>
    <rPh sb="20" eb="21">
      <t>ショ</t>
    </rPh>
    <rPh sb="24" eb="26">
      <t>メイショウ</t>
    </rPh>
    <rPh sb="27" eb="29">
      <t>ジドウ</t>
    </rPh>
    <rPh sb="29" eb="31">
      <t>ハンエイ</t>
    </rPh>
    <phoneticPr fontId="1"/>
  </si>
  <si>
    <t>外部専門家謝金</t>
    <rPh sb="0" eb="2">
      <t>ガイブ</t>
    </rPh>
    <rPh sb="2" eb="5">
      <t>センモンカ</t>
    </rPh>
    <rPh sb="5" eb="7">
      <t>シャキン</t>
    </rPh>
    <phoneticPr fontId="1"/>
  </si>
  <si>
    <t>専門家所属</t>
    <rPh sb="0" eb="3">
      <t>センモンカ</t>
    </rPh>
    <rPh sb="3" eb="5">
      <t>ショゾク</t>
    </rPh>
    <phoneticPr fontId="1"/>
  </si>
  <si>
    <t>・現状の支援実施可能性：プルダウンより選択すること。</t>
    <rPh sb="1" eb="3">
      <t>ゲンジョウ</t>
    </rPh>
    <rPh sb="4" eb="6">
      <t>シエン</t>
    </rPh>
    <rPh sb="6" eb="8">
      <t>ジッシ</t>
    </rPh>
    <rPh sb="8" eb="11">
      <t>カノウセイ</t>
    </rPh>
    <rPh sb="19" eb="21">
      <t>センタク</t>
    </rPh>
    <phoneticPr fontId="1"/>
  </si>
  <si>
    <t>・所在地：事業所の所在地住所を記載すること。</t>
    <rPh sb="1" eb="4">
      <t>ショザイチ</t>
    </rPh>
    <rPh sb="5" eb="7">
      <t>ジギョウ</t>
    </rPh>
    <rPh sb="7" eb="8">
      <t>ショ</t>
    </rPh>
    <rPh sb="9" eb="11">
      <t>ショザイ</t>
    </rPh>
    <rPh sb="11" eb="12">
      <t>チ</t>
    </rPh>
    <rPh sb="12" eb="14">
      <t>ジュウショ</t>
    </rPh>
    <rPh sb="15" eb="17">
      <t>キサイ</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</si>
  <si>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</si>
  <si>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ターゲット　２　の支援人回数合計</t>
    <rPh sb="14" eb="16">
      <t>ゴウケイ</t>
    </rPh>
    <phoneticPr fontId="1"/>
  </si>
  <si>
    <t>ターゲット　３　の支援人回数合計</t>
    <rPh sb="14" eb="16">
      <t>ゴウケイ</t>
    </rPh>
    <phoneticPr fontId="1"/>
  </si>
  <si>
    <t>ターゲット　４　の支援人回数合計</t>
    <rPh sb="14" eb="16">
      <t>ゴウケイ</t>
    </rPh>
    <phoneticPr fontId="1"/>
  </si>
  <si>
    <t>ターゲット　５　の支援人回数合計</t>
    <rPh sb="14" eb="16">
      <t>ゴウケイ</t>
    </rPh>
    <phoneticPr fontId="1"/>
  </si>
  <si>
    <t>住所を手入力。総務、経理等の所在地を記載。</t>
    <rPh sb="0" eb="2">
      <t>ジュウショ</t>
    </rPh>
    <rPh sb="3" eb="4">
      <t>テ</t>
    </rPh>
    <rPh sb="4" eb="6">
      <t>ニュウリョク</t>
    </rPh>
    <rPh sb="7" eb="9">
      <t>ソウム</t>
    </rPh>
    <rPh sb="10" eb="12">
      <t>ケイリ</t>
    </rPh>
    <rPh sb="12" eb="13">
      <t>トウ</t>
    </rPh>
    <rPh sb="14" eb="17">
      <t>ショザイチ</t>
    </rPh>
    <rPh sb="18" eb="20">
      <t>キサイ</t>
    </rPh>
    <phoneticPr fontId="1"/>
  </si>
  <si>
    <t>法人・団体等名を手入力。本社・本部などが付加して記載も可。</t>
    <rPh sb="0" eb="2">
      <t>ホウジン</t>
    </rPh>
    <rPh sb="3" eb="5">
      <t>ダンタイ</t>
    </rPh>
    <rPh sb="5" eb="6">
      <t>トウ</t>
    </rPh>
    <rPh sb="6" eb="7">
      <t>メイ</t>
    </rPh>
    <rPh sb="8" eb="9">
      <t>テ</t>
    </rPh>
    <rPh sb="9" eb="11">
      <t>ニュウリョク</t>
    </rPh>
    <rPh sb="12" eb="14">
      <t>ホンシャ</t>
    </rPh>
    <rPh sb="15" eb="17">
      <t>ホンブ</t>
    </rPh>
    <rPh sb="20" eb="22">
      <t>フカ</t>
    </rPh>
    <rPh sb="24" eb="26">
      <t>キサイ</t>
    </rPh>
    <rPh sb="27" eb="28">
      <t>カ</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</si>
  <si>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</si>
  <si>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</si>
  <si>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</si>
  <si>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</si>
  <si>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</si>
  <si>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ターゲット　６　の支援人回数合計</t>
    <rPh sb="14" eb="16">
      <t>ゴウケイ</t>
    </rPh>
    <phoneticPr fontId="1"/>
  </si>
  <si>
    <t>ターゲット　７　の支援人回数合計</t>
    <rPh sb="14" eb="16">
      <t>ゴウケイ</t>
    </rPh>
    <phoneticPr fontId="1"/>
  </si>
  <si>
    <t>ターゲット　８　の支援人回数合計</t>
    <rPh sb="14" eb="16">
      <t>ゴウケイ</t>
    </rPh>
    <phoneticPr fontId="1"/>
  </si>
  <si>
    <t>ターゲット　９　の支援人回数合計</t>
    <rPh sb="14" eb="16">
      <t>ゴウケイ</t>
    </rPh>
    <phoneticPr fontId="1"/>
  </si>
  <si>
    <t>ターゲット　１０　の支援人回数合計</t>
    <rPh sb="15" eb="17">
      <t>ゴウケイ</t>
    </rPh>
    <phoneticPr fontId="1"/>
  </si>
  <si>
    <t>消費税区分</t>
    <rPh sb="3" eb="5">
      <t>クブン</t>
    </rPh>
    <phoneticPr fontId="1"/>
  </si>
  <si>
    <t>セミナー等開催費</t>
    <rPh sb="4" eb="5">
      <t>トウ</t>
    </rPh>
    <rPh sb="5" eb="8">
      <t>カイサイヒ</t>
    </rPh>
    <phoneticPr fontId="1"/>
  </si>
  <si>
    <t>連絡会等開催費</t>
    <rPh sb="0" eb="3">
      <t>レンラクカイ</t>
    </rPh>
    <rPh sb="3" eb="4">
      <t>トウ</t>
    </rPh>
    <rPh sb="4" eb="6">
      <t>カイサイ</t>
    </rPh>
    <phoneticPr fontId="1"/>
  </si>
  <si>
    <t>※ 公務員等、就業規程上謝金を受け取れない専門家については、「謝金辞退」列（P列）において、「辞退」を選択すること。</t>
    <rPh sb="2" eb="5">
      <t>コウムイン</t>
    </rPh>
    <rPh sb="5" eb="6">
      <t>トウ</t>
    </rPh>
    <rPh sb="7" eb="9">
      <t>シュウギョウ</t>
    </rPh>
    <rPh sb="9" eb="12">
      <t>キテイジョウ</t>
    </rPh>
    <rPh sb="12" eb="14">
      <t>シャキン</t>
    </rPh>
    <rPh sb="15" eb="16">
      <t>ウ</t>
    </rPh>
    <rPh sb="17" eb="18">
      <t>ト</t>
    </rPh>
    <rPh sb="21" eb="23">
      <t>センモン</t>
    </rPh>
    <rPh sb="23" eb="24">
      <t>イエ</t>
    </rPh>
    <rPh sb="31" eb="33">
      <t>シャキン</t>
    </rPh>
    <rPh sb="33" eb="35">
      <t>ジタイ</t>
    </rPh>
    <rPh sb="36" eb="37">
      <t>レツ</t>
    </rPh>
    <rPh sb="39" eb="40">
      <t>レツ</t>
    </rPh>
    <rPh sb="47" eb="49">
      <t>ジタイ</t>
    </rPh>
    <rPh sb="51" eb="53">
      <t>センタク</t>
    </rPh>
    <phoneticPr fontId="5"/>
  </si>
  <si>
    <t>消費税の扱いを選択してください</t>
  </si>
  <si>
    <t>事業者の属性</t>
    <rPh sb="0" eb="3">
      <t>ジギョウシャ</t>
    </rPh>
    <rPh sb="4" eb="6">
      <t>ゾクセイ</t>
    </rPh>
    <phoneticPr fontId="5"/>
  </si>
  <si>
    <t>① 消費税法における納税義務者とならない者</t>
    <phoneticPr fontId="1"/>
  </si>
  <si>
    <t>③ 簡易課税事業者</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</si>
  <si>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</si>
  <si>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</si>
  <si>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t>
    <phoneticPr fontId="1"/>
  </si>
  <si>
    <t>② 免税事業者</t>
    <phoneticPr fontId="1"/>
  </si>
  <si>
    <t>消費税を補助対象に含めない</t>
    <rPh sb="0" eb="3">
      <t>ショウヒゼイ</t>
    </rPh>
    <rPh sb="4" eb="6">
      <t>ホジョ</t>
    </rPh>
    <rPh sb="6" eb="8">
      <t>タイショウ</t>
    </rPh>
    <rPh sb="9" eb="10">
      <t>フク</t>
    </rPh>
    <phoneticPr fontId="1"/>
  </si>
  <si>
    <t>消費税を補助対象に含める</t>
    <rPh sb="0" eb="3">
      <t>ショウヒゼイ</t>
    </rPh>
    <rPh sb="4" eb="6">
      <t>ホジョ</t>
    </rPh>
    <rPh sb="6" eb="8">
      <t>タイショウ</t>
    </rPh>
    <rPh sb="9" eb="10">
      <t>フク</t>
    </rPh>
    <phoneticPr fontId="1"/>
  </si>
  <si>
    <t>消費税を補助対象に含める場合、消費税の申請区分をプルダウンで選択。
以下①～⑦のいずれかに該当する場合のみ、「消費税込」で申請可。※消費税込で申請する場合、事業者の属性を必ず選択すること。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 掲げる法人
　　　　 ⑤ 国又は地方公共団体の一般会計である者
　　　　 ⑥ 課税事業者のうち課税売上割合が低い等の理由から、消費税仕入控除税額確定後の返還を 選択する者　　
　　　　 ⑦ 申請時において消費税等仕入控除税額が明らかでない者</t>
    <rPh sb="0" eb="3">
      <t>ショウヒゼイ</t>
    </rPh>
    <rPh sb="4" eb="6">
      <t>ホジョ</t>
    </rPh>
    <rPh sb="6" eb="8">
      <t>タイショウ</t>
    </rPh>
    <rPh sb="9" eb="10">
      <t>フク</t>
    </rPh>
    <rPh sb="12" eb="14">
      <t>バアイ</t>
    </rPh>
    <rPh sb="15" eb="18">
      <t>ショウヒゼイ</t>
    </rPh>
    <rPh sb="19" eb="21">
      <t>シンセイ</t>
    </rPh>
    <rPh sb="21" eb="23">
      <t>クブン</t>
    </rPh>
    <rPh sb="30" eb="32">
      <t>センタク</t>
    </rPh>
    <rPh sb="63" eb="64">
      <t>カ</t>
    </rPh>
    <rPh sb="66" eb="69">
      <t>ショウヒゼイ</t>
    </rPh>
    <rPh sb="69" eb="70">
      <t>コミ</t>
    </rPh>
    <rPh sb="71" eb="73">
      <t>シンセイ</t>
    </rPh>
    <rPh sb="75" eb="77">
      <t>バアイ</t>
    </rPh>
    <rPh sb="78" eb="81">
      <t>ジギョウシャ</t>
    </rPh>
    <rPh sb="82" eb="84">
      <t>ゾクセイ</t>
    </rPh>
    <rPh sb="85" eb="86">
      <t>カナラ</t>
    </rPh>
    <rPh sb="87" eb="89">
      <t>センタク</t>
    </rPh>
    <phoneticPr fontId="1"/>
  </si>
  <si>
    <t>ターゲット属性　１</t>
    <rPh sb="5" eb="7">
      <t>ゾクセイ</t>
    </rPh>
    <phoneticPr fontId="1"/>
  </si>
  <si>
    <t>課題</t>
    <rPh sb="0" eb="2">
      <t>カダイ</t>
    </rPh>
    <phoneticPr fontId="1"/>
  </si>
  <si>
    <t>１支援先あたりの支援回数</t>
    <rPh sb="11" eb="12">
      <t>スウ</t>
    </rPh>
    <phoneticPr fontId="1"/>
  </si>
  <si>
    <t>エネルギー系専門家</t>
    <rPh sb="5" eb="6">
      <t>ケイ</t>
    </rPh>
    <rPh sb="6" eb="9">
      <t>センモンカ</t>
    </rPh>
    <phoneticPr fontId="1"/>
  </si>
  <si>
    <t>支援人員</t>
    <rPh sb="0" eb="2">
      <t>シエン</t>
    </rPh>
    <rPh sb="2" eb="4">
      <t>ジンイン</t>
    </rPh>
    <phoneticPr fontId="1"/>
  </si>
  <si>
    <t>支援人員区分</t>
    <rPh sb="0" eb="2">
      <t>シエン</t>
    </rPh>
    <rPh sb="2" eb="4">
      <t>ジンイン</t>
    </rPh>
    <rPh sb="4" eb="6">
      <t>クブン</t>
    </rPh>
    <phoneticPr fontId="1"/>
  </si>
  <si>
    <t>職員区分</t>
    <rPh sb="0" eb="2">
      <t>ショクイン</t>
    </rPh>
    <rPh sb="2" eb="4">
      <t>クブン</t>
    </rPh>
    <phoneticPr fontId="1"/>
  </si>
  <si>
    <t>支援区分</t>
    <rPh sb="0" eb="2">
      <t>シエン</t>
    </rPh>
    <rPh sb="2" eb="4">
      <t>クブン</t>
    </rPh>
    <phoneticPr fontId="1"/>
  </si>
  <si>
    <t>その他諸経費（固定費分）</t>
    <rPh sb="2" eb="3">
      <t>タ</t>
    </rPh>
    <rPh sb="3" eb="6">
      <t>ショケイヒ</t>
    </rPh>
    <rPh sb="7" eb="9">
      <t>コテイ</t>
    </rPh>
    <rPh sb="9" eb="10">
      <t>ヒ</t>
    </rPh>
    <rPh sb="10" eb="11">
      <t>ブン</t>
    </rPh>
    <phoneticPr fontId="1"/>
  </si>
  <si>
    <t>人件費又は謝金及び旅費の計算根拠</t>
    <rPh sb="0" eb="3">
      <t>ジンケンヒ</t>
    </rPh>
    <rPh sb="3" eb="4">
      <t>マタ</t>
    </rPh>
    <rPh sb="5" eb="7">
      <t>シャキン</t>
    </rPh>
    <rPh sb="7" eb="8">
      <t>オヨ</t>
    </rPh>
    <rPh sb="9" eb="11">
      <t>リョヒ</t>
    </rPh>
    <rPh sb="12" eb="14">
      <t>ケイサン</t>
    </rPh>
    <rPh sb="14" eb="16">
      <t>コンキョ</t>
    </rPh>
    <phoneticPr fontId="1"/>
  </si>
  <si>
    <t>経費区分</t>
    <rPh sb="0" eb="2">
      <t>ケイヒ</t>
    </rPh>
    <rPh sb="2" eb="4">
      <t>クブン</t>
    </rPh>
    <phoneticPr fontId="1"/>
  </si>
  <si>
    <t>■ 固定費 １（人件費・事務補助員臨時雇用経費）</t>
    <rPh sb="2" eb="4">
      <t>コテイ</t>
    </rPh>
    <rPh sb="4" eb="5">
      <t>ヒ</t>
    </rPh>
    <rPh sb="8" eb="11">
      <t>ジンケンヒ</t>
    </rPh>
    <rPh sb="12" eb="14">
      <t>ジム</t>
    </rPh>
    <rPh sb="14" eb="17">
      <t>ホジョイン</t>
    </rPh>
    <rPh sb="17" eb="19">
      <t>リンジ</t>
    </rPh>
    <rPh sb="19" eb="21">
      <t>コヨウ</t>
    </rPh>
    <rPh sb="21" eb="23">
      <t>ケイヒ</t>
    </rPh>
    <phoneticPr fontId="1"/>
  </si>
  <si>
    <t>３．集計</t>
    <rPh sb="2" eb="4">
      <t>シュウケイ</t>
    </rPh>
    <phoneticPr fontId="1"/>
  </si>
  <si>
    <t xml:space="preserve">住　  　所 </t>
    <rPh sb="0" eb="1">
      <t>ズミ</t>
    </rPh>
    <rPh sb="5" eb="6">
      <t>トコロ</t>
    </rPh>
    <phoneticPr fontId="1"/>
  </si>
  <si>
    <t xml:space="preserve">名  　　称 </t>
    <rPh sb="0" eb="1">
      <t>メイ</t>
    </rPh>
    <rPh sb="5" eb="6">
      <t>ショウ</t>
    </rPh>
    <phoneticPr fontId="1"/>
  </si>
  <si>
    <t>No.</t>
    <phoneticPr fontId="1"/>
  </si>
  <si>
    <t>・工数の根拠：事業期間内に想定される稼働時間（その根拠）を記載すること。</t>
    <rPh sb="1" eb="3">
      <t>コウスウ</t>
    </rPh>
    <rPh sb="4" eb="6">
      <t>コンキョ</t>
    </rPh>
    <rPh sb="25" eb="27">
      <t>コンキョ</t>
    </rPh>
    <phoneticPr fontId="1"/>
  </si>
  <si>
    <t>（記載例）</t>
    <rPh sb="1" eb="3">
      <t>キサイ</t>
    </rPh>
    <rPh sb="3" eb="4">
      <t>レイ</t>
    </rPh>
    <phoneticPr fontId="1"/>
  </si>
  <si>
    <t>No.</t>
    <phoneticPr fontId="1"/>
  </si>
  <si>
    <t>内容</t>
    <rPh sb="0" eb="2">
      <t>ナイヨウ</t>
    </rPh>
    <phoneticPr fontId="1"/>
  </si>
  <si>
    <t>支援前後の活動数</t>
    <rPh sb="0" eb="2">
      <t>シエン</t>
    </rPh>
    <rPh sb="2" eb="4">
      <t>ゼンゴ</t>
    </rPh>
    <rPh sb="5" eb="7">
      <t>カツドウ</t>
    </rPh>
    <rPh sb="7" eb="8">
      <t>スウ</t>
    </rPh>
    <phoneticPr fontId="1"/>
  </si>
  <si>
    <t>・役割：各段階における、人員の活動内容（役割）を記載すること。</t>
    <rPh sb="4" eb="7">
      <t>カクダンカイ</t>
    </rPh>
    <phoneticPr fontId="1"/>
  </si>
  <si>
    <t>単価（円）</t>
    <rPh sb="0" eb="2">
      <t>タンカ</t>
    </rPh>
    <rPh sb="3" eb="4">
      <t>エン</t>
    </rPh>
    <phoneticPr fontId="1"/>
  </si>
  <si>
    <t>人員あたりの
費用合計（円）</t>
    <rPh sb="0" eb="2">
      <t>ジンイン</t>
    </rPh>
    <rPh sb="7" eb="9">
      <t>ヒヨウ</t>
    </rPh>
    <rPh sb="9" eb="11">
      <t>ゴウケイ</t>
    </rPh>
    <rPh sb="12" eb="13">
      <t>エン</t>
    </rPh>
    <phoneticPr fontId="1"/>
  </si>
  <si>
    <t>費用合計（円）</t>
    <rPh sb="0" eb="2">
      <t>ヒヨウ</t>
    </rPh>
    <rPh sb="2" eb="4">
      <t>ゴウケイ</t>
    </rPh>
    <rPh sb="5" eb="6">
      <t>エン</t>
    </rPh>
    <phoneticPr fontId="1"/>
  </si>
  <si>
    <t>（単位：円）</t>
    <rPh sb="1" eb="3">
      <t>タンイ</t>
    </rPh>
    <rPh sb="4" eb="5">
      <t>エン</t>
    </rPh>
    <phoneticPr fontId="1"/>
  </si>
  <si>
    <t>・費用合計：各行における経費の合計額を記載すること。</t>
    <rPh sb="1" eb="3">
      <t>ヒヨウ</t>
    </rPh>
    <rPh sb="3" eb="5">
      <t>ゴウケイ</t>
    </rPh>
    <rPh sb="6" eb="7">
      <t>カク</t>
    </rPh>
    <rPh sb="7" eb="8">
      <t>ギョウ</t>
    </rPh>
    <rPh sb="12" eb="14">
      <t>ケイヒ</t>
    </rPh>
    <rPh sb="15" eb="17">
      <t>ゴウケイ</t>
    </rPh>
    <rPh sb="17" eb="18">
      <t>ガク</t>
    </rPh>
    <rPh sb="19" eb="21">
      <t>キサイ</t>
    </rPh>
    <phoneticPr fontId="1"/>
  </si>
  <si>
    <t>変動費〈その他諸経費〉</t>
    <rPh sb="0" eb="2">
      <t>ヘンドウ</t>
    </rPh>
    <rPh sb="2" eb="3">
      <t>ヒ</t>
    </rPh>
    <phoneticPr fontId="1"/>
  </si>
  <si>
    <t>固定費〈人件費・事務補助員臨時雇用経費〉</t>
    <rPh sb="0" eb="2">
      <t>コテイ</t>
    </rPh>
    <rPh sb="4" eb="7">
      <t>ジンケンヒ</t>
    </rPh>
    <phoneticPr fontId="1"/>
  </si>
  <si>
    <t>　　　　　　　訪問支援：中小企業等に赴き支援すること</t>
    <rPh sb="7" eb="9">
      <t>ホウモン</t>
    </rPh>
    <rPh sb="9" eb="11">
      <t>シエン</t>
    </rPh>
    <rPh sb="12" eb="14">
      <t>チュウショウ</t>
    </rPh>
    <rPh sb="14" eb="16">
      <t>キギョウ</t>
    </rPh>
    <rPh sb="16" eb="17">
      <t>ナド</t>
    </rPh>
    <rPh sb="18" eb="19">
      <t>オモム</t>
    </rPh>
    <rPh sb="20" eb="22">
      <t>シエン</t>
    </rPh>
    <phoneticPr fontId="1"/>
  </si>
  <si>
    <t>省エネ支援事業費は、支援対象地域におけるターゲット毎に記載すること。</t>
    <rPh sb="0" eb="1">
      <t>ショウ</t>
    </rPh>
    <rPh sb="3" eb="8">
      <t>シエンジギョウヒ</t>
    </rPh>
    <rPh sb="10" eb="12">
      <t>シエン</t>
    </rPh>
    <rPh sb="12" eb="14">
      <t>タイショウ</t>
    </rPh>
    <rPh sb="14" eb="16">
      <t>チイキ</t>
    </rPh>
    <rPh sb="25" eb="26">
      <t>ゴト</t>
    </rPh>
    <rPh sb="27" eb="29">
      <t>キサイ</t>
    </rPh>
    <phoneticPr fontId="1"/>
  </si>
  <si>
    <t>■変動費 ２（その他諸経費）</t>
    <rPh sb="1" eb="3">
      <t>ヘンドウ</t>
    </rPh>
    <rPh sb="3" eb="4">
      <t>ヒ</t>
    </rPh>
    <rPh sb="9" eb="10">
      <t>ホカ</t>
    </rPh>
    <rPh sb="10" eb="13">
      <t>ショケイヒ</t>
    </rPh>
    <phoneticPr fontId="1"/>
  </si>
  <si>
    <t>1．固定費</t>
    <rPh sb="2" eb="5">
      <t>コテイヒ</t>
    </rPh>
    <phoneticPr fontId="1"/>
  </si>
  <si>
    <t>2．変動費</t>
    <rPh sb="2" eb="4">
      <t>ヘンドウ</t>
    </rPh>
    <rPh sb="4" eb="5">
      <t>ヒ</t>
    </rPh>
    <phoneticPr fontId="1"/>
  </si>
  <si>
    <t>その他諸経費（変動費分）</t>
    <rPh sb="7" eb="9">
      <t>ヘンドウ</t>
    </rPh>
    <rPh sb="9" eb="10">
      <t>ヒ</t>
    </rPh>
    <rPh sb="10" eb="11">
      <t>ブン</t>
    </rPh>
    <phoneticPr fontId="1"/>
  </si>
  <si>
    <t>実施事項</t>
    <rPh sb="0" eb="2">
      <t>ジッシ</t>
    </rPh>
    <rPh sb="2" eb="4">
      <t>ジコウ</t>
    </rPh>
    <phoneticPr fontId="1"/>
  </si>
  <si>
    <t>・支援人回数：各段階における、中小企業等１者あたりの各人員における訪問回数を記載すること。</t>
    <rPh sb="3" eb="4">
      <t>ニン</t>
    </rPh>
    <rPh sb="7" eb="10">
      <t>カクダンカイ</t>
    </rPh>
    <rPh sb="15" eb="17">
      <t>チュウショウ</t>
    </rPh>
    <rPh sb="17" eb="19">
      <t>キギョウ</t>
    </rPh>
    <rPh sb="19" eb="20">
      <t>トウ</t>
    </rPh>
    <rPh sb="26" eb="27">
      <t>カク</t>
    </rPh>
    <rPh sb="27" eb="29">
      <t>ジンイン</t>
    </rPh>
    <phoneticPr fontId="1"/>
  </si>
  <si>
    <t>・支援前後の活動数：各段階における、中小企業等１者あたりの各人員における作成資料（事前の説明資料、報告書等）に携わる回数を記載すること。</t>
    <rPh sb="1" eb="3">
      <t>シエン</t>
    </rPh>
    <rPh sb="3" eb="5">
      <t>ゼンゴ</t>
    </rPh>
    <rPh sb="6" eb="8">
      <t>カツドウ</t>
    </rPh>
    <rPh sb="8" eb="9">
      <t>スウ</t>
    </rPh>
    <rPh sb="29" eb="32">
      <t>カクジンイン</t>
    </rPh>
    <rPh sb="36" eb="38">
      <t>サクセイ</t>
    </rPh>
    <rPh sb="38" eb="40">
      <t>シリョウ</t>
    </rPh>
    <rPh sb="41" eb="43">
      <t>ジゼン</t>
    </rPh>
    <rPh sb="44" eb="46">
      <t>セツメイ</t>
    </rPh>
    <rPh sb="46" eb="48">
      <t>シリョウ</t>
    </rPh>
    <rPh sb="49" eb="52">
      <t>ホウコクショ</t>
    </rPh>
    <rPh sb="52" eb="53">
      <t>トウ</t>
    </rPh>
    <rPh sb="55" eb="56">
      <t>タズサ</t>
    </rPh>
    <rPh sb="58" eb="60">
      <t>カイスウ</t>
    </rPh>
    <phoneticPr fontId="1"/>
  </si>
  <si>
    <t>ターゲット属性　２</t>
    <rPh sb="5" eb="7">
      <t>ゾクセイ</t>
    </rPh>
    <phoneticPr fontId="1"/>
  </si>
  <si>
    <t>支援
人回数</t>
    <rPh sb="0" eb="2">
      <t>シエン</t>
    </rPh>
    <rPh sb="3" eb="4">
      <t>ニン</t>
    </rPh>
    <rPh sb="4" eb="5">
      <t>カイ</t>
    </rPh>
    <rPh sb="5" eb="6">
      <t>スウ</t>
    </rPh>
    <phoneticPr fontId="1"/>
  </si>
  <si>
    <t>下記に相違ないことを証明する。</t>
    <phoneticPr fontId="1"/>
  </si>
  <si>
    <t>補助対象地域：補助事業概要説明書（別添１）の「２．本補助事業の目的と内容」の「支援対象地域」を記載すること。</t>
    <rPh sb="0" eb="2">
      <t>ホジョ</t>
    </rPh>
    <rPh sb="2" eb="4">
      <t>タイショウ</t>
    </rPh>
    <rPh sb="25" eb="26">
      <t>ホン</t>
    </rPh>
    <rPh sb="26" eb="28">
      <t>ホジョ</t>
    </rPh>
    <rPh sb="28" eb="30">
      <t>ジギョウ</t>
    </rPh>
    <rPh sb="31" eb="33">
      <t>モクテキ</t>
    </rPh>
    <rPh sb="34" eb="36">
      <t>ナイヨウ</t>
    </rPh>
    <rPh sb="39" eb="41">
      <t>シエン</t>
    </rPh>
    <rPh sb="41" eb="43">
      <t>タイショウ</t>
    </rPh>
    <rPh sb="43" eb="45">
      <t>チイキ</t>
    </rPh>
    <rPh sb="47" eb="49">
      <t>キサイ</t>
    </rPh>
    <phoneticPr fontId="1"/>
  </si>
  <si>
    <t>入力不要。補助事業の名称は「補助事業概要説明書（別添1）」の申請者（法人・団体等）名を自動反映。</t>
    <phoneticPr fontId="1"/>
  </si>
  <si>
    <t>入力不要。申請者（法人・団体等）名は「補助事業概要説明書（別添1）」の申請者（法人・団体等）名を自動反映。</t>
    <phoneticPr fontId="1"/>
  </si>
  <si>
    <t>職員人件費</t>
    <rPh sb="0" eb="2">
      <t>ショクイン</t>
    </rPh>
    <rPh sb="2" eb="5">
      <t>ジンケンヒ</t>
    </rPh>
    <phoneticPr fontId="1"/>
  </si>
  <si>
    <t>DCA</t>
    <phoneticPr fontId="1"/>
  </si>
  <si>
    <t>基準</t>
    <rPh sb="0" eb="2">
      <t>キジュン</t>
    </rPh>
    <phoneticPr fontId="1"/>
  </si>
  <si>
    <t>ターゲット属性　３</t>
    <rPh sb="5" eb="7">
      <t>ゾクセイ</t>
    </rPh>
    <phoneticPr fontId="1"/>
  </si>
  <si>
    <t>ターゲット属性　４</t>
    <rPh sb="5" eb="7">
      <t>ゾクセイ</t>
    </rPh>
    <phoneticPr fontId="1"/>
  </si>
  <si>
    <t>ターゲット属性　５</t>
    <rPh sb="5" eb="7">
      <t>ゾクセイ</t>
    </rPh>
    <phoneticPr fontId="1"/>
  </si>
  <si>
    <t>ターゲット属性　６</t>
    <rPh sb="5" eb="7">
      <t>ゾクセイ</t>
    </rPh>
    <phoneticPr fontId="1"/>
  </si>
  <si>
    <t>ターゲット属性　７</t>
    <rPh sb="5" eb="7">
      <t>ゾクセイ</t>
    </rPh>
    <phoneticPr fontId="1"/>
  </si>
  <si>
    <t>ターゲット属性　８</t>
    <rPh sb="5" eb="7">
      <t>ゾクセイ</t>
    </rPh>
    <phoneticPr fontId="1"/>
  </si>
  <si>
    <t>ターゲット属性　９</t>
    <rPh sb="5" eb="7">
      <t>ゾクセイ</t>
    </rPh>
    <phoneticPr fontId="1"/>
  </si>
  <si>
    <t>ターゲット属性　１０</t>
    <rPh sb="5" eb="7">
      <t>ゾクセイ</t>
    </rPh>
    <phoneticPr fontId="1"/>
  </si>
  <si>
    <t>経営系専門家</t>
    <rPh sb="0" eb="2">
      <t>ケイエイ</t>
    </rPh>
    <rPh sb="2" eb="3">
      <t>ケイ</t>
    </rPh>
    <rPh sb="3" eb="6">
      <t>センモンカ</t>
    </rPh>
    <phoneticPr fontId="1"/>
  </si>
  <si>
    <t xml:space="preserve">　※ 記載する数字は、必ず原単位（支援1回あたりに係る経費）とすること。各費用における単価額ではない。
</t>
    <rPh sb="11" eb="12">
      <t>カナラ</t>
    </rPh>
    <rPh sb="36" eb="37">
      <t>カク</t>
    </rPh>
    <rPh sb="37" eb="39">
      <t>ヒヨウ</t>
    </rPh>
    <rPh sb="45" eb="46">
      <t>ガク</t>
    </rPh>
    <phoneticPr fontId="1"/>
  </si>
  <si>
    <t>外部との打合せ</t>
    <rPh sb="0" eb="2">
      <t>ガイブ</t>
    </rPh>
    <rPh sb="4" eb="6">
      <t>ウチアワ</t>
    </rPh>
    <phoneticPr fontId="1"/>
  </si>
  <si>
    <t>支援先の掘り起し</t>
    <rPh sb="0" eb="2">
      <t>シエン</t>
    </rPh>
    <rPh sb="2" eb="3">
      <t>サキ</t>
    </rPh>
    <rPh sb="4" eb="5">
      <t>ホ</t>
    </rPh>
    <rPh sb="6" eb="7">
      <t>オコ</t>
    </rPh>
    <phoneticPr fontId="1"/>
  </si>
  <si>
    <r>
      <rPr>
        <sz val="14"/>
        <rFont val="ＭＳ 明朝"/>
        <family val="1"/>
        <charset val="128"/>
      </rPr>
      <t>申請者</t>
    </r>
    <r>
      <rPr>
        <sz val="14"/>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</si>
  <si>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 外部専門家の場合は、専門家としての参加についてあらかじめ合意を得た者のみを記載すること。</t>
    <rPh sb="2" eb="4">
      <t>ガイブ</t>
    </rPh>
    <rPh sb="4" eb="7">
      <t>センモンカ</t>
    </rPh>
    <rPh sb="8" eb="10">
      <t>バアイ</t>
    </rPh>
    <phoneticPr fontId="5"/>
  </si>
  <si>
    <t>※ 専門資格を有し、支援を実施する職員も記載すること。</t>
    <rPh sb="2" eb="4">
      <t>センモン</t>
    </rPh>
    <rPh sb="4" eb="6">
      <t>シカク</t>
    </rPh>
    <rPh sb="7" eb="8">
      <t>ユウ</t>
    </rPh>
    <rPh sb="10" eb="12">
      <t>シエン</t>
    </rPh>
    <rPh sb="13" eb="15">
      <t>ジッシ</t>
    </rPh>
    <rPh sb="17" eb="19">
      <t>ショクイン</t>
    </rPh>
    <rPh sb="20" eb="22">
      <t>キサイ</t>
    </rPh>
    <phoneticPr fontId="1"/>
  </si>
  <si>
    <t>№</t>
    <phoneticPr fontId="5"/>
  </si>
  <si>
    <t>　分類
･職員
･専門家</t>
    <rPh sb="1" eb="3">
      <t>ブンルイ</t>
    </rPh>
    <rPh sb="6" eb="8">
      <t>ショクイン</t>
    </rPh>
    <rPh sb="10" eb="13">
      <t>センモンカ</t>
    </rPh>
    <phoneticPr fontId="1"/>
  </si>
  <si>
    <t>謝金
辞退
（※）</t>
    <rPh sb="0" eb="2">
      <t>シャキン</t>
    </rPh>
    <rPh sb="3" eb="5">
      <t>ジタイ</t>
    </rPh>
    <phoneticPr fontId="5"/>
  </si>
  <si>
    <t>都道
府県</t>
    <rPh sb="0" eb="1">
      <t>ト</t>
    </rPh>
    <rPh sb="1" eb="2">
      <t>ドウ</t>
    </rPh>
    <rPh sb="3" eb="5">
      <t>フケン</t>
    </rPh>
    <phoneticPr fontId="1"/>
  </si>
  <si>
    <t>この段階での支援回数</t>
    <rPh sb="2" eb="4">
      <t>ダンカイ</t>
    </rPh>
    <rPh sb="6" eb="8">
      <t>シエン</t>
    </rPh>
    <rPh sb="8" eb="10">
      <t>カイスウ</t>
    </rPh>
    <phoneticPr fontId="1"/>
  </si>
  <si>
    <t>１支援先あたりの支援人回</t>
    <phoneticPr fontId="1"/>
  </si>
  <si>
    <t>Do・Check・Action</t>
    <phoneticPr fontId="3"/>
  </si>
  <si>
    <r>
      <rPr>
        <sz val="10"/>
        <color theme="1"/>
        <rFont val="ＭＳ 明朝"/>
        <family val="1"/>
        <charset val="128"/>
      </rPr>
      <t>申請者（法人・団体等）名</t>
    </r>
    <rPh sb="0" eb="3">
      <t>シンセイシャ</t>
    </rPh>
    <rPh sb="4" eb="6">
      <t>ホウジン</t>
    </rPh>
    <rPh sb="7" eb="9">
      <t>ダンタイ</t>
    </rPh>
    <rPh sb="9" eb="10">
      <t>ナド</t>
    </rPh>
    <rPh sb="11" eb="12">
      <t>メイ</t>
    </rPh>
    <phoneticPr fontId="1"/>
  </si>
  <si>
    <r>
      <rPr>
        <sz val="10"/>
        <color theme="1"/>
        <rFont val="ＭＳ 明朝"/>
        <family val="1"/>
        <charset val="128"/>
      </rPr>
      <t>法人番号</t>
    </r>
    <rPh sb="0" eb="2">
      <t>ホウジン</t>
    </rPh>
    <rPh sb="2" eb="4">
      <t>バンゴウ</t>
    </rPh>
    <phoneticPr fontId="1"/>
  </si>
  <si>
    <r>
      <rPr>
        <sz val="10"/>
        <color theme="1"/>
        <rFont val="ＭＳ 明朝"/>
        <family val="1"/>
        <charset val="128"/>
      </rPr>
      <t>代表者氏名</t>
    </r>
    <rPh sb="0" eb="3">
      <t>ダイヒョウシャ</t>
    </rPh>
    <rPh sb="3" eb="5">
      <t>シメイ</t>
    </rPh>
    <phoneticPr fontId="1"/>
  </si>
  <si>
    <r>
      <rPr>
        <sz val="10"/>
        <color theme="1"/>
        <rFont val="ＭＳ 明朝"/>
        <family val="1"/>
        <charset val="128"/>
      </rPr>
      <t>本社所在地</t>
    </r>
    <rPh sb="0" eb="2">
      <t>ホンシャ</t>
    </rPh>
    <rPh sb="2" eb="5">
      <t>ショザイチ</t>
    </rPh>
    <phoneticPr fontId="1"/>
  </si>
  <si>
    <r>
      <rPr>
        <sz val="10"/>
        <color theme="1"/>
        <rFont val="ＭＳ 明朝"/>
        <family val="1"/>
        <charset val="128"/>
      </rPr>
      <t>郵便番号</t>
    </r>
    <rPh sb="0" eb="2">
      <t>ユウビン</t>
    </rPh>
    <rPh sb="2" eb="4">
      <t>バンゴウ</t>
    </rPh>
    <phoneticPr fontId="1"/>
  </si>
  <si>
    <r>
      <rPr>
        <sz val="10"/>
        <color theme="1"/>
        <rFont val="ＭＳ 明朝"/>
        <family val="1"/>
        <charset val="128"/>
      </rPr>
      <t>住所</t>
    </r>
    <rPh sb="0" eb="2">
      <t>ジュウショ</t>
    </rPh>
    <phoneticPr fontId="1"/>
  </si>
  <si>
    <r>
      <rPr>
        <sz val="10"/>
        <color theme="1"/>
        <rFont val="ＭＳ 明朝"/>
        <family val="1"/>
        <charset val="128"/>
      </rPr>
      <t>事業内容</t>
    </r>
    <rPh sb="0" eb="2">
      <t>ジギョウ</t>
    </rPh>
    <rPh sb="2" eb="4">
      <t>ナイヨウ</t>
    </rPh>
    <phoneticPr fontId="1"/>
  </si>
  <si>
    <r>
      <rPr>
        <sz val="10"/>
        <color theme="1"/>
        <rFont val="ＭＳ 明朝"/>
        <family val="1"/>
        <charset val="128"/>
      </rPr>
      <t>地域①</t>
    </r>
    <rPh sb="0" eb="2">
      <t>チイキ</t>
    </rPh>
    <phoneticPr fontId="1"/>
  </si>
  <si>
    <r>
      <rPr>
        <sz val="10"/>
        <color theme="1"/>
        <rFont val="ＭＳ 明朝"/>
        <family val="1"/>
        <charset val="128"/>
      </rPr>
      <t>地域②</t>
    </r>
    <rPh sb="0" eb="2">
      <t>チイキ</t>
    </rPh>
    <phoneticPr fontId="1"/>
  </si>
  <si>
    <r>
      <rPr>
        <sz val="10"/>
        <color theme="1"/>
        <rFont val="ＭＳ 明朝"/>
        <family val="1"/>
        <charset val="128"/>
      </rPr>
      <t>地域③</t>
    </r>
    <rPh sb="0" eb="2">
      <t>チイキ</t>
    </rPh>
    <phoneticPr fontId="1"/>
  </si>
  <si>
    <r>
      <rPr>
        <sz val="10"/>
        <color theme="1"/>
        <rFont val="ＭＳ 明朝"/>
        <family val="1"/>
        <charset val="128"/>
      </rPr>
      <t>地域④</t>
    </r>
    <rPh sb="0" eb="2">
      <t>チイキ</t>
    </rPh>
    <phoneticPr fontId="1"/>
  </si>
  <si>
    <r>
      <rPr>
        <sz val="10"/>
        <color theme="1"/>
        <rFont val="ＭＳ 明朝"/>
        <family val="1"/>
        <charset val="128"/>
      </rPr>
      <t>地域⑤</t>
    </r>
    <rPh sb="0" eb="2">
      <t>チイキ</t>
    </rPh>
    <phoneticPr fontId="1"/>
  </si>
  <si>
    <r>
      <rPr>
        <sz val="10"/>
        <color theme="1"/>
        <rFont val="ＭＳ 明朝"/>
        <family val="1"/>
        <charset val="128"/>
      </rPr>
      <t>地域⑥</t>
    </r>
    <rPh sb="0" eb="2">
      <t>チイキ</t>
    </rPh>
    <phoneticPr fontId="1"/>
  </si>
  <si>
    <r>
      <rPr>
        <sz val="10"/>
        <color theme="1"/>
        <rFont val="ＭＳ 明朝"/>
        <family val="1"/>
        <charset val="128"/>
      </rPr>
      <t>地域⑦</t>
    </r>
    <rPh sb="0" eb="2">
      <t>チイキ</t>
    </rPh>
    <phoneticPr fontId="1"/>
  </si>
  <si>
    <r>
      <rPr>
        <sz val="10"/>
        <color theme="1"/>
        <rFont val="ＭＳ 明朝"/>
        <family val="1"/>
        <charset val="128"/>
      </rPr>
      <t>支援可能業種</t>
    </r>
    <rPh sb="2" eb="4">
      <t>カノウ</t>
    </rPh>
    <phoneticPr fontId="1"/>
  </si>
  <si>
    <r>
      <rPr>
        <sz val="10"/>
        <color theme="1"/>
        <rFont val="ＭＳ 明朝"/>
        <family val="1"/>
        <charset val="128"/>
      </rPr>
      <t>業種が限定される場合記載：</t>
    </r>
    <rPh sb="0" eb="2">
      <t>ギョウシュ</t>
    </rPh>
    <rPh sb="3" eb="5">
      <t>ゲンテイ</t>
    </rPh>
    <rPh sb="8" eb="10">
      <t>バアイ</t>
    </rPh>
    <rPh sb="10" eb="12">
      <t>キサイ</t>
    </rPh>
    <phoneticPr fontId="1"/>
  </si>
  <si>
    <r>
      <rPr>
        <sz val="10"/>
        <color theme="1"/>
        <rFont val="ＭＳ 明朝"/>
        <family val="1"/>
        <charset val="128"/>
      </rPr>
      <t xml:space="preserve">既に保有している
体制・ネットワーク
</t>
    </r>
    <rPh sb="0" eb="1">
      <t>スデ</t>
    </rPh>
    <rPh sb="2" eb="4">
      <t>ホユウ</t>
    </rPh>
    <rPh sb="9" eb="11">
      <t>タイセイ</t>
    </rPh>
    <phoneticPr fontId="1"/>
  </si>
  <si>
    <r>
      <rPr>
        <sz val="10"/>
        <color theme="1"/>
        <rFont val="ＭＳ 明朝"/>
        <family val="1"/>
        <charset val="128"/>
      </rPr>
      <t>自治体との連携</t>
    </r>
    <phoneticPr fontId="1"/>
  </si>
  <si>
    <r>
      <rPr>
        <sz val="10"/>
        <color theme="1"/>
        <rFont val="ＭＳ 明朝"/>
        <family val="1"/>
        <charset val="128"/>
      </rPr>
      <t>専門家体制・ネット
ワーク</t>
    </r>
    <phoneticPr fontId="1"/>
  </si>
  <si>
    <r>
      <rPr>
        <sz val="10"/>
        <color theme="1"/>
        <rFont val="ＭＳ 明朝"/>
        <family val="1"/>
        <charset val="128"/>
      </rPr>
      <t>その他団体とのネットワーク</t>
    </r>
    <phoneticPr fontId="1"/>
  </si>
  <si>
    <r>
      <rPr>
        <sz val="10"/>
        <color theme="1"/>
        <rFont val="ＭＳ 明朝"/>
        <family val="1"/>
        <charset val="128"/>
      </rPr>
      <t>活動計画</t>
    </r>
    <rPh sb="0" eb="2">
      <t>カツドウ</t>
    </rPh>
    <rPh sb="2" eb="4">
      <t>ケイカク</t>
    </rPh>
    <phoneticPr fontId="1"/>
  </si>
  <si>
    <r>
      <rPr>
        <sz val="10"/>
        <color theme="1"/>
        <rFont val="ＭＳ 明朝"/>
        <family val="1"/>
        <charset val="128"/>
      </rPr>
      <t>上記に係る資金
計画等</t>
    </r>
    <rPh sb="0" eb="2">
      <t>ジョウキ</t>
    </rPh>
    <rPh sb="3" eb="4">
      <t>カカ</t>
    </rPh>
    <rPh sb="5" eb="7">
      <t>シキン</t>
    </rPh>
    <rPh sb="8" eb="10">
      <t>ケイカク</t>
    </rPh>
    <rPh sb="10" eb="11">
      <t>トウ</t>
    </rPh>
    <phoneticPr fontId="1"/>
  </si>
  <si>
    <r>
      <rPr>
        <b/>
        <u/>
        <sz val="14"/>
        <color theme="1"/>
        <rFont val="ＭＳ 明朝"/>
        <family val="1"/>
        <charset val="128"/>
      </rPr>
      <t>３．支援活動体制</t>
    </r>
    <phoneticPr fontId="1"/>
  </si>
  <si>
    <r>
      <rPr>
        <b/>
        <sz val="12"/>
        <color theme="1"/>
        <rFont val="ＭＳ 明朝"/>
        <family val="1"/>
        <charset val="128"/>
      </rPr>
      <t>（１）補助事業者</t>
    </r>
    <rPh sb="3" eb="5">
      <t>ホジョ</t>
    </rPh>
    <rPh sb="5" eb="8">
      <t>ジギョウシャ</t>
    </rPh>
    <phoneticPr fontId="1"/>
  </si>
  <si>
    <r>
      <rPr>
        <b/>
        <sz val="11"/>
        <color theme="1"/>
        <rFont val="ＭＳ 明朝"/>
        <family val="1"/>
        <charset val="128"/>
      </rPr>
      <t>①補助事業に従事する責任者</t>
    </r>
    <phoneticPr fontId="1"/>
  </si>
  <si>
    <r>
      <rPr>
        <sz val="10"/>
        <color theme="1"/>
        <rFont val="ＭＳ 明朝"/>
        <family val="1"/>
        <charset val="128"/>
      </rPr>
      <t>部署</t>
    </r>
    <rPh sb="0" eb="2">
      <t>ブショ</t>
    </rPh>
    <phoneticPr fontId="1"/>
  </si>
  <si>
    <r>
      <rPr>
        <sz val="10"/>
        <color theme="1"/>
        <rFont val="ＭＳ 明朝"/>
        <family val="1"/>
        <charset val="128"/>
      </rPr>
      <t>役職</t>
    </r>
    <rPh sb="0" eb="2">
      <t>ヤクショク</t>
    </rPh>
    <phoneticPr fontId="1"/>
  </si>
  <si>
    <r>
      <rPr>
        <sz val="10"/>
        <color theme="1"/>
        <rFont val="ＭＳ 明朝"/>
        <family val="1"/>
        <charset val="128"/>
      </rPr>
      <t>名前</t>
    </r>
    <phoneticPr fontId="1"/>
  </si>
  <si>
    <r>
      <rPr>
        <sz val="10"/>
        <color theme="1"/>
        <rFont val="ＭＳ 明朝"/>
        <family val="1"/>
        <charset val="128"/>
      </rPr>
      <t>本事業で担う業務内容</t>
    </r>
    <rPh sb="0" eb="1">
      <t>ホン</t>
    </rPh>
    <rPh sb="1" eb="3">
      <t>ジギョウ</t>
    </rPh>
    <rPh sb="4" eb="5">
      <t>ニナ</t>
    </rPh>
    <rPh sb="6" eb="8">
      <t>ギョウム</t>
    </rPh>
    <rPh sb="8" eb="10">
      <t>ナイヨウ</t>
    </rPh>
    <phoneticPr fontId="1"/>
  </si>
  <si>
    <r>
      <rPr>
        <b/>
        <sz val="11"/>
        <color theme="1"/>
        <rFont val="ＭＳ 明朝"/>
        <family val="1"/>
        <charset val="128"/>
      </rPr>
      <t>②補助事業に従事する役職員（職員、事務補助員）</t>
    </r>
    <rPh sb="14" eb="16">
      <t>ショクイン</t>
    </rPh>
    <rPh sb="17" eb="19">
      <t>ジム</t>
    </rPh>
    <rPh sb="19" eb="21">
      <t>ホジョ</t>
    </rPh>
    <rPh sb="21" eb="22">
      <t>イン</t>
    </rPh>
    <phoneticPr fontId="1"/>
  </si>
  <si>
    <r>
      <rPr>
        <sz val="10"/>
        <color theme="1"/>
        <rFont val="ＭＳ 明朝"/>
        <family val="1"/>
        <charset val="128"/>
      </rPr>
      <t>名前</t>
    </r>
    <rPh sb="0" eb="2">
      <t>ナマエ</t>
    </rPh>
    <phoneticPr fontId="1"/>
  </si>
  <si>
    <r>
      <rPr>
        <sz val="10"/>
        <color theme="1"/>
        <rFont val="ＭＳ 明朝"/>
        <family val="1"/>
        <charset val="128"/>
      </rPr>
      <t>職員区分</t>
    </r>
    <rPh sb="0" eb="2">
      <t>ショクイン</t>
    </rPh>
    <rPh sb="2" eb="4">
      <t>クブン</t>
    </rPh>
    <phoneticPr fontId="1"/>
  </si>
  <si>
    <r>
      <rPr>
        <sz val="10"/>
        <color theme="1"/>
        <rFont val="ＭＳ 明朝"/>
        <family val="1"/>
        <charset val="128"/>
      </rPr>
      <t>部署・役職</t>
    </r>
    <rPh sb="0" eb="2">
      <t>ブショ</t>
    </rPh>
    <rPh sb="3" eb="5">
      <t>ヤクショク</t>
    </rPh>
    <phoneticPr fontId="1"/>
  </si>
  <si>
    <r>
      <rPr>
        <sz val="10"/>
        <color theme="1"/>
        <rFont val="ＭＳ 明朝"/>
        <family val="1"/>
        <charset val="128"/>
      </rPr>
      <t>本事業で担う役割</t>
    </r>
    <rPh sb="0" eb="1">
      <t>ホン</t>
    </rPh>
    <rPh sb="1" eb="3">
      <t>ジギョウ</t>
    </rPh>
    <rPh sb="4" eb="5">
      <t>ニナ</t>
    </rPh>
    <rPh sb="6" eb="8">
      <t>ヤクワリ</t>
    </rPh>
    <phoneticPr fontId="1"/>
  </si>
  <si>
    <r>
      <rPr>
        <b/>
        <sz val="11"/>
        <color theme="1"/>
        <rFont val="ＭＳ 明朝"/>
        <family val="1"/>
        <charset val="128"/>
      </rPr>
      <t>③支援拠点と駐在する補助事業者担当者</t>
    </r>
    <phoneticPr fontId="1"/>
  </si>
  <si>
    <r>
      <rPr>
        <sz val="10"/>
        <color theme="1"/>
        <rFont val="ＭＳ 明朝"/>
        <family val="1"/>
        <charset val="128"/>
      </rPr>
      <t>拠点名</t>
    </r>
    <rPh sb="0" eb="2">
      <t>キョテン</t>
    </rPh>
    <rPh sb="2" eb="3">
      <t>メイ</t>
    </rPh>
    <phoneticPr fontId="1"/>
  </si>
  <si>
    <r>
      <rPr>
        <sz val="10"/>
        <color theme="1"/>
        <rFont val="ＭＳ 明朝"/>
        <family val="1"/>
        <charset val="128"/>
      </rPr>
      <t>担当者名</t>
    </r>
    <rPh sb="0" eb="3">
      <t>タントウシャ</t>
    </rPh>
    <rPh sb="3" eb="4">
      <t>メイ</t>
    </rPh>
    <phoneticPr fontId="1"/>
  </si>
  <si>
    <r>
      <rPr>
        <sz val="10"/>
        <color theme="1"/>
        <rFont val="ＭＳ 明朝"/>
        <family val="1"/>
        <charset val="128"/>
      </rPr>
      <t>拠点住所（補助事業者の事務所等以外の場合は、会社名も記載）</t>
    </r>
    <rPh sb="0" eb="2">
      <t>キョテン</t>
    </rPh>
    <rPh sb="2" eb="4">
      <t>ジュウショ</t>
    </rPh>
    <rPh sb="5" eb="7">
      <t>ホジョ</t>
    </rPh>
    <rPh sb="7" eb="10">
      <t>ジギョウシャ</t>
    </rPh>
    <rPh sb="11" eb="13">
      <t>ジム</t>
    </rPh>
    <rPh sb="13" eb="15">
      <t>ショナド</t>
    </rPh>
    <rPh sb="15" eb="17">
      <t>イガイ</t>
    </rPh>
    <rPh sb="18" eb="20">
      <t>バアイ</t>
    </rPh>
    <rPh sb="22" eb="25">
      <t>カイシャメイ</t>
    </rPh>
    <rPh sb="26" eb="28">
      <t>キサイ</t>
    </rPh>
    <phoneticPr fontId="1"/>
  </si>
  <si>
    <r>
      <rPr>
        <b/>
        <sz val="12"/>
        <color theme="1"/>
        <rFont val="ＭＳ 明朝"/>
        <family val="1"/>
        <charset val="128"/>
      </rPr>
      <t>（２）体制内に含まれる専門家</t>
    </r>
    <rPh sb="3" eb="5">
      <t>タイセイ</t>
    </rPh>
    <rPh sb="5" eb="6">
      <t>ナイ</t>
    </rPh>
    <rPh sb="7" eb="8">
      <t>フク</t>
    </rPh>
    <rPh sb="11" eb="14">
      <t>センモンカ</t>
    </rPh>
    <phoneticPr fontId="1"/>
  </si>
  <si>
    <r>
      <rPr>
        <sz val="10"/>
        <color theme="1"/>
        <rFont val="ＭＳ 明朝"/>
        <family val="1"/>
        <charset val="128"/>
      </rPr>
      <t>　別紙１の通り</t>
    </r>
    <rPh sb="1" eb="3">
      <t>ベッシ</t>
    </rPh>
    <rPh sb="5" eb="6">
      <t>トオ</t>
    </rPh>
    <phoneticPr fontId="1"/>
  </si>
  <si>
    <r>
      <rPr>
        <b/>
        <sz val="12"/>
        <color theme="1"/>
        <rFont val="ＭＳ 明朝"/>
        <family val="1"/>
        <charset val="128"/>
      </rPr>
      <t>（３）体制内に含まれる自治体関係者</t>
    </r>
    <rPh sb="3" eb="5">
      <t>タイセイ</t>
    </rPh>
    <rPh sb="5" eb="6">
      <t>ナイ</t>
    </rPh>
    <rPh sb="7" eb="8">
      <t>フク</t>
    </rPh>
    <rPh sb="11" eb="14">
      <t>ジチタイ</t>
    </rPh>
    <rPh sb="14" eb="17">
      <t>カンケイシャ</t>
    </rPh>
    <phoneticPr fontId="1"/>
  </si>
  <si>
    <r>
      <rPr>
        <sz val="10"/>
        <color theme="1"/>
        <rFont val="ＭＳ 明朝"/>
        <family val="1"/>
        <charset val="128"/>
      </rPr>
      <t>※自治体が申請する場合は、本項は記載不要。複数地域で支援を行う場合には全ての自治体関係者を記載すること。
　自治体担当者に事前にコンタクトのうえ、自治体の合意のもと記載すること。</t>
    </r>
    <rPh sb="54" eb="57">
      <t>ジチタイ</t>
    </rPh>
    <rPh sb="57" eb="60">
      <t>タントウシャ</t>
    </rPh>
    <rPh sb="61" eb="63">
      <t>ジゼン</t>
    </rPh>
    <phoneticPr fontId="1"/>
  </si>
  <si>
    <r>
      <rPr>
        <sz val="10"/>
        <color theme="1"/>
        <rFont val="ＭＳ 明朝"/>
        <family val="1"/>
        <charset val="128"/>
      </rPr>
      <t>自治体①</t>
    </r>
    <rPh sb="0" eb="3">
      <t>ジチタイ</t>
    </rPh>
    <phoneticPr fontId="1"/>
  </si>
  <si>
    <r>
      <rPr>
        <sz val="10"/>
        <color theme="1"/>
        <rFont val="ＭＳ 明朝"/>
        <family val="1"/>
        <charset val="128"/>
      </rPr>
      <t>自治体名</t>
    </r>
    <rPh sb="0" eb="3">
      <t>ジチタイ</t>
    </rPh>
    <rPh sb="3" eb="4">
      <t>メイ</t>
    </rPh>
    <phoneticPr fontId="1"/>
  </si>
  <si>
    <r>
      <rPr>
        <sz val="10"/>
        <color theme="1"/>
        <rFont val="ＭＳ 明朝"/>
        <family val="1"/>
        <charset val="128"/>
      </rPr>
      <t>担当部署名</t>
    </r>
    <phoneticPr fontId="1"/>
  </si>
  <si>
    <r>
      <rPr>
        <sz val="10"/>
        <color theme="1"/>
        <rFont val="ＭＳ 明朝"/>
        <family val="1"/>
        <charset val="128"/>
      </rPr>
      <t>電話番号</t>
    </r>
    <phoneticPr fontId="1"/>
  </si>
  <si>
    <r>
      <rPr>
        <sz val="10"/>
        <color theme="1"/>
        <rFont val="ＭＳ 明朝"/>
        <family val="1"/>
        <charset val="128"/>
      </rPr>
      <t>メールアドレス</t>
    </r>
    <phoneticPr fontId="1"/>
  </si>
  <si>
    <r>
      <rPr>
        <sz val="10"/>
        <color theme="1"/>
        <rFont val="ＭＳ 明朝"/>
        <family val="1"/>
        <charset val="128"/>
      </rPr>
      <t>役割
（複数選択可）</t>
    </r>
    <rPh sb="4" eb="6">
      <t>フクスウ</t>
    </rPh>
    <rPh sb="6" eb="8">
      <t>センタク</t>
    </rPh>
    <rPh sb="8" eb="9">
      <t>カ</t>
    </rPh>
    <phoneticPr fontId="1"/>
  </si>
  <si>
    <r>
      <rPr>
        <sz val="10"/>
        <color theme="1"/>
        <rFont val="ＭＳ 明朝"/>
        <family val="1"/>
        <charset val="128"/>
      </rPr>
      <t>自治体②</t>
    </r>
    <rPh sb="0" eb="3">
      <t>ジチタイ</t>
    </rPh>
    <phoneticPr fontId="1"/>
  </si>
  <si>
    <r>
      <rPr>
        <sz val="10"/>
        <color theme="1"/>
        <rFont val="ＭＳ 明朝"/>
        <family val="1"/>
        <charset val="128"/>
      </rPr>
      <t>自治体③</t>
    </r>
    <rPh sb="0" eb="3">
      <t>ジチタイ</t>
    </rPh>
    <phoneticPr fontId="1"/>
  </si>
  <si>
    <r>
      <rPr>
        <sz val="10"/>
        <color theme="1"/>
        <rFont val="ＭＳ 明朝"/>
        <family val="1"/>
        <charset val="128"/>
      </rPr>
      <t>自治体④</t>
    </r>
    <rPh sb="0" eb="3">
      <t>ジチタイ</t>
    </rPh>
    <phoneticPr fontId="1"/>
  </si>
  <si>
    <r>
      <rPr>
        <sz val="10"/>
        <color theme="1"/>
        <rFont val="ＭＳ 明朝"/>
        <family val="1"/>
        <charset val="128"/>
      </rPr>
      <t>自治体⑤</t>
    </r>
    <rPh sb="0" eb="3">
      <t>ジチタイ</t>
    </rPh>
    <phoneticPr fontId="1"/>
  </si>
  <si>
    <r>
      <rPr>
        <b/>
        <u/>
        <sz val="14"/>
        <color theme="1"/>
        <rFont val="ＭＳ 明朝"/>
        <family val="1"/>
        <charset val="128"/>
      </rPr>
      <t>４．本事業に類似する取組実績等</t>
    </r>
    <rPh sb="2" eb="3">
      <t>ホン</t>
    </rPh>
    <rPh sb="3" eb="5">
      <t>ジギョウ</t>
    </rPh>
    <rPh sb="6" eb="8">
      <t>ルイジ</t>
    </rPh>
    <rPh sb="10" eb="12">
      <t>トリクミ</t>
    </rPh>
    <rPh sb="12" eb="14">
      <t>ジッセキ</t>
    </rPh>
    <rPh sb="14" eb="15">
      <t>トウ</t>
    </rPh>
    <phoneticPr fontId="1"/>
  </si>
  <si>
    <r>
      <rPr>
        <sz val="10"/>
        <color theme="1"/>
        <rFont val="ＭＳ 明朝"/>
        <family val="1"/>
        <charset val="128"/>
      </rPr>
      <t>本事業に類似する取組実績等</t>
    </r>
    <rPh sb="0" eb="1">
      <t>ホン</t>
    </rPh>
    <rPh sb="1" eb="3">
      <t>ジギョウ</t>
    </rPh>
    <rPh sb="4" eb="6">
      <t>ルイジ</t>
    </rPh>
    <rPh sb="8" eb="10">
      <t>トリクミ</t>
    </rPh>
    <rPh sb="10" eb="12">
      <t>ジッセキ</t>
    </rPh>
    <rPh sb="12" eb="13">
      <t>トウ</t>
    </rPh>
    <phoneticPr fontId="1"/>
  </si>
  <si>
    <r>
      <rPr>
        <b/>
        <u/>
        <sz val="14"/>
        <color theme="1"/>
        <rFont val="ＭＳ 明朝"/>
        <family val="1"/>
        <charset val="128"/>
      </rPr>
      <t>１．申請者基本情報</t>
    </r>
    <phoneticPr fontId="1"/>
  </si>
  <si>
    <r>
      <rPr>
        <sz val="10"/>
        <color theme="1"/>
        <rFont val="ＭＳ 明朝"/>
        <family val="1"/>
        <charset val="128"/>
      </rPr>
      <t>上記のうち省エネルギーに係る支援活動の取り組み</t>
    </r>
    <phoneticPr fontId="1"/>
  </si>
  <si>
    <r>
      <rPr>
        <sz val="10"/>
        <color theme="1"/>
        <rFont val="ＭＳ 明朝"/>
        <family val="1"/>
        <charset val="128"/>
      </rPr>
      <t>補助事業の名称</t>
    </r>
    <phoneticPr fontId="1"/>
  </si>
  <si>
    <r>
      <rPr>
        <sz val="10"/>
        <color theme="1"/>
        <rFont val="ＭＳ 明朝"/>
        <family val="1"/>
        <charset val="128"/>
      </rPr>
      <t>メールアドレス</t>
    </r>
    <phoneticPr fontId="1"/>
  </si>
  <si>
    <r>
      <rPr>
        <sz val="10"/>
        <color theme="1"/>
        <rFont val="ＭＳ Ｐ明朝"/>
        <family val="1"/>
        <charset val="128"/>
      </rPr>
      <t>担当者</t>
    </r>
    <r>
      <rPr>
        <sz val="10"/>
        <color theme="1"/>
        <rFont val="Arial"/>
        <family val="2"/>
      </rPr>
      <t xml:space="preserve"> </t>
    </r>
    <r>
      <rPr>
        <sz val="10"/>
        <color theme="1"/>
        <rFont val="ＭＳ Ｐ明朝"/>
        <family val="1"/>
        <charset val="128"/>
      </rPr>
      <t>役職・氏名</t>
    </r>
    <r>
      <rPr>
        <sz val="9"/>
        <color theme="1"/>
        <rFont val="ＭＳ Ｐ明朝"/>
        <family val="1"/>
        <charset val="128"/>
      </rPr>
      <t>（任意）</t>
    </r>
    <rPh sb="4" eb="6">
      <t>ヤクショク</t>
    </rPh>
    <rPh sb="7" eb="8">
      <t>シ</t>
    </rPh>
    <phoneticPr fontId="1"/>
  </si>
  <si>
    <t>支援対象
地域</t>
    <rPh sb="0" eb="2">
      <t>シエン</t>
    </rPh>
    <rPh sb="2" eb="4">
      <t>タイショウ</t>
    </rPh>
    <rPh sb="5" eb="7">
      <t>チイキ</t>
    </rPh>
    <phoneticPr fontId="5"/>
  </si>
  <si>
    <t>事業期間中の工数</t>
    <rPh sb="0" eb="2">
      <t>ジギョウ</t>
    </rPh>
    <rPh sb="1" eb="2">
      <t>コウジ</t>
    </rPh>
    <rPh sb="2" eb="4">
      <t>キカン</t>
    </rPh>
    <rPh sb="4" eb="5">
      <t>チュウ</t>
    </rPh>
    <rPh sb="6" eb="8">
      <t>コウスウ</t>
    </rPh>
    <phoneticPr fontId="1"/>
  </si>
  <si>
    <t>支援対象者あたりの支援人回（人回）</t>
    <rPh sb="0" eb="2">
      <t>シエン</t>
    </rPh>
    <rPh sb="2" eb="5">
      <t>タイショウシャ</t>
    </rPh>
    <rPh sb="9" eb="11">
      <t>シエン</t>
    </rPh>
    <rPh sb="11" eb="12">
      <t>ニン</t>
    </rPh>
    <rPh sb="12" eb="13">
      <t>カイ</t>
    </rPh>
    <rPh sb="14" eb="15">
      <t>ニン</t>
    </rPh>
    <rPh sb="15" eb="16">
      <t>カイ</t>
    </rPh>
    <phoneticPr fontId="1"/>
  </si>
  <si>
    <t>支援対象
地域</t>
    <rPh sb="0" eb="2">
      <t>シエン</t>
    </rPh>
    <rPh sb="2" eb="4">
      <t>タイショウ</t>
    </rPh>
    <rPh sb="5" eb="7">
      <t>チイキ</t>
    </rPh>
    <phoneticPr fontId="1"/>
  </si>
  <si>
    <t>⑦ 申請時において消費税等仕入控除税額が明らかでない者</t>
    <phoneticPr fontId="1"/>
  </si>
  <si>
    <t>(時間)</t>
    <phoneticPr fontId="1"/>
  </si>
  <si>
    <t>　</t>
    <phoneticPr fontId="1"/>
  </si>
  <si>
    <t>ターゲット</t>
    <phoneticPr fontId="1"/>
  </si>
  <si>
    <r>
      <t xml:space="preserve">人件費又は謝金
（円/回）
</t>
    </r>
    <r>
      <rPr>
        <sz val="11"/>
        <color theme="1"/>
        <rFont val="ＭＳ Ｐ明朝"/>
        <family val="1"/>
        <charset val="128"/>
      </rPr>
      <t>※1回あたりの金額</t>
    </r>
    <rPh sb="0" eb="3">
      <t>ジンケンヒ</t>
    </rPh>
    <rPh sb="3" eb="4">
      <t>マタ</t>
    </rPh>
    <rPh sb="5" eb="7">
      <t>シャキン</t>
    </rPh>
    <rPh sb="9" eb="10">
      <t>エン</t>
    </rPh>
    <rPh sb="11" eb="12">
      <t>カイ</t>
    </rPh>
    <rPh sb="16" eb="17">
      <t>カイ</t>
    </rPh>
    <rPh sb="21" eb="23">
      <t>キンガク</t>
    </rPh>
    <phoneticPr fontId="1"/>
  </si>
  <si>
    <r>
      <t xml:space="preserve">旅費（円/回）
</t>
    </r>
    <r>
      <rPr>
        <sz val="11"/>
        <color theme="1"/>
        <rFont val="ＭＳ Ｐ明朝"/>
        <family val="1"/>
        <charset val="128"/>
      </rPr>
      <t>※1回あたりの金額</t>
    </r>
    <rPh sb="0" eb="2">
      <t>リョヒ</t>
    </rPh>
    <rPh sb="3" eb="4">
      <t>エン</t>
    </rPh>
    <rPh sb="5" eb="6">
      <t>カイ</t>
    </rPh>
    <phoneticPr fontId="1"/>
  </si>
  <si>
    <t>・経費詳細・計算根拠：数量・仕様、金額の計算根拠を記載すること。</t>
    <phoneticPr fontId="1"/>
  </si>
  <si>
    <t>工数の根拠</t>
    <phoneticPr fontId="1"/>
  </si>
  <si>
    <t>専門家</t>
    <phoneticPr fontId="1"/>
  </si>
  <si>
    <t>所在地(所属組織、個人の場合は自宅等)</t>
    <phoneticPr fontId="5"/>
  </si>
  <si>
    <r>
      <t xml:space="preserve">A.エネルギー関連の
国家資格
</t>
    </r>
    <r>
      <rPr>
        <sz val="11"/>
        <color theme="1"/>
        <rFont val="ＭＳ Ｐ明朝"/>
        <family val="1"/>
        <charset val="128"/>
      </rPr>
      <t>（国家資格以外のその他の資格
については過去の支援実績
の欄に入力してください）</t>
    </r>
    <rPh sb="7" eb="9">
      <t>カンレン</t>
    </rPh>
    <rPh sb="11" eb="13">
      <t>コッカ</t>
    </rPh>
    <rPh sb="13" eb="15">
      <t>シカク</t>
    </rPh>
    <phoneticPr fontId="5"/>
  </si>
  <si>
    <r>
      <t>ターゲットと
する属性</t>
    </r>
    <r>
      <rPr>
        <vertAlign val="superscript"/>
        <sz val="12"/>
        <rFont val="ＭＳ Ｐ明朝"/>
        <family val="1"/>
        <charset val="128"/>
      </rPr>
      <t>※１</t>
    </r>
    <rPh sb="9" eb="11">
      <t>ゾクセイ</t>
    </rPh>
    <phoneticPr fontId="1"/>
  </si>
  <si>
    <r>
      <t>支援中小企業等
（予定）名</t>
    </r>
    <r>
      <rPr>
        <vertAlign val="superscript"/>
        <sz val="12"/>
        <rFont val="ＭＳ Ｐ明朝"/>
        <family val="1"/>
        <charset val="128"/>
      </rPr>
      <t>※２</t>
    </r>
    <rPh sb="0" eb="2">
      <t>シエン</t>
    </rPh>
    <rPh sb="2" eb="4">
      <t>チュウショウ</t>
    </rPh>
    <rPh sb="4" eb="6">
      <t>キギョウ</t>
    </rPh>
    <rPh sb="6" eb="7">
      <t>トウ</t>
    </rPh>
    <rPh sb="9" eb="11">
      <t>ヨテイ</t>
    </rPh>
    <rPh sb="12" eb="13">
      <t>メイ</t>
    </rPh>
    <phoneticPr fontId="5"/>
  </si>
  <si>
    <t>メールアドレス</t>
    <phoneticPr fontId="5"/>
  </si>
  <si>
    <t>備考（月給額の算出式を記載）</t>
    <rPh sb="0" eb="2">
      <t>ビコウ</t>
    </rPh>
    <rPh sb="3" eb="5">
      <t>ゲッキュウ</t>
    </rPh>
    <rPh sb="5" eb="6">
      <t>ガク</t>
    </rPh>
    <rPh sb="7" eb="9">
      <t>サンシュツ</t>
    </rPh>
    <rPh sb="9" eb="10">
      <t>シキ</t>
    </rPh>
    <rPh sb="11" eb="13">
      <t>キサイ</t>
    </rPh>
    <phoneticPr fontId="5"/>
  </si>
  <si>
    <r>
      <t>健保等級</t>
    </r>
    <r>
      <rPr>
        <vertAlign val="superscript"/>
        <sz val="12"/>
        <rFont val="ＭＳ 明朝"/>
        <family val="1"/>
        <charset val="128"/>
      </rPr>
      <t>※</t>
    </r>
    <rPh sb="0" eb="2">
      <t>ケンポ</t>
    </rPh>
    <rPh sb="2" eb="4">
      <t>トウキュウ</t>
    </rPh>
    <phoneticPr fontId="5"/>
  </si>
  <si>
    <r>
      <t>日給額</t>
    </r>
    <r>
      <rPr>
        <vertAlign val="superscript"/>
        <sz val="12"/>
        <rFont val="ＭＳ 明朝"/>
        <family val="1"/>
        <charset val="128"/>
      </rPr>
      <t>※1</t>
    </r>
    <rPh sb="0" eb="2">
      <t>ニッキュウ</t>
    </rPh>
    <rPh sb="2" eb="3">
      <t>ガク</t>
    </rPh>
    <phoneticPr fontId="5"/>
  </si>
  <si>
    <r>
      <t>所定労働時間</t>
    </r>
    <r>
      <rPr>
        <vertAlign val="superscript"/>
        <sz val="12"/>
        <rFont val="ＭＳ 明朝"/>
        <family val="1"/>
        <charset val="128"/>
      </rPr>
      <t>※２</t>
    </r>
    <rPh sb="0" eb="2">
      <t>ショテイ</t>
    </rPh>
    <rPh sb="2" eb="4">
      <t>ロウドウ</t>
    </rPh>
    <rPh sb="4" eb="6">
      <t>ジカン</t>
    </rPh>
    <phoneticPr fontId="5"/>
  </si>
  <si>
    <r>
      <t>人件費単価</t>
    </r>
    <r>
      <rPr>
        <vertAlign val="superscript"/>
        <sz val="12"/>
        <rFont val="ＭＳ 明朝"/>
        <family val="1"/>
        <charset val="128"/>
      </rPr>
      <t>※３</t>
    </r>
    <phoneticPr fontId="5"/>
  </si>
  <si>
    <t>※ 健保等級に対応する時間単価一覧表は、下記を用いること。</t>
    <rPh sb="2" eb="4">
      <t>ケンポ</t>
    </rPh>
    <rPh sb="4" eb="6">
      <t>トウキュウ</t>
    </rPh>
    <rPh sb="7" eb="9">
      <t>タイオウ</t>
    </rPh>
    <rPh sb="11" eb="13">
      <t>ジカン</t>
    </rPh>
    <rPh sb="13" eb="15">
      <t>タンカ</t>
    </rPh>
    <rPh sb="15" eb="17">
      <t>イチラン</t>
    </rPh>
    <rPh sb="17" eb="18">
      <t>ヒョウ</t>
    </rPh>
    <rPh sb="20" eb="22">
      <t>カキ</t>
    </rPh>
    <rPh sb="23" eb="24">
      <t>モチ</t>
    </rPh>
    <phoneticPr fontId="5"/>
  </si>
  <si>
    <t>下記の「支援対象者あたりの支援人回」、「人件費又は謝金」、「旅費」は、補助事業概要説明書（別添1）５の各シートの支援対象者1者あたりの</t>
    <rPh sb="0" eb="2">
      <t>カキ</t>
    </rPh>
    <rPh sb="4" eb="6">
      <t>シエン</t>
    </rPh>
    <rPh sb="6" eb="9">
      <t>タイショウシャ</t>
    </rPh>
    <rPh sb="13" eb="15">
      <t>シエン</t>
    </rPh>
    <rPh sb="15" eb="16">
      <t>ニン</t>
    </rPh>
    <rPh sb="16" eb="17">
      <t>カイ</t>
    </rPh>
    <rPh sb="20" eb="23">
      <t>ジンケンヒ</t>
    </rPh>
    <rPh sb="23" eb="24">
      <t>マタ</t>
    </rPh>
    <rPh sb="25" eb="27">
      <t>シャキン</t>
    </rPh>
    <rPh sb="30" eb="32">
      <t>リョヒ</t>
    </rPh>
    <rPh sb="35" eb="37">
      <t>ホジョ</t>
    </rPh>
    <rPh sb="37" eb="39">
      <t>ジギョウ</t>
    </rPh>
    <rPh sb="39" eb="41">
      <t>ガイヨウ</t>
    </rPh>
    <rPh sb="41" eb="44">
      <t>セツメイショ</t>
    </rPh>
    <phoneticPr fontId="1"/>
  </si>
  <si>
    <t>中小企業等の支援に関わる各支援人員の数値となる</t>
    <phoneticPr fontId="1"/>
  </si>
  <si>
    <t>・所在地：専門家の拠点住所（職員：職員旅費の出発地住所、外部専門家：外部専門家旅費の出発地住所）を
　記載すること。</t>
    <rPh sb="1" eb="4">
      <t>ショザイチ</t>
    </rPh>
    <rPh sb="5" eb="8">
      <t>センモンカ</t>
    </rPh>
    <rPh sb="9" eb="11">
      <t>キョテン</t>
    </rPh>
    <rPh sb="11" eb="13">
      <t>ジュウショ</t>
    </rPh>
    <rPh sb="14" eb="16">
      <t>ショクイン</t>
    </rPh>
    <rPh sb="28" eb="30">
      <t>ガイブ</t>
    </rPh>
    <rPh sb="30" eb="33">
      <t>センモンカ</t>
    </rPh>
    <rPh sb="34" eb="36">
      <t>ガイブ</t>
    </rPh>
    <rPh sb="36" eb="39">
      <t>センモンカ</t>
    </rPh>
    <rPh sb="39" eb="41">
      <t>リョヒ</t>
    </rPh>
    <rPh sb="42" eb="45">
      <t>シュッパツチ</t>
    </rPh>
    <rPh sb="45" eb="47">
      <t>ジュウショ</t>
    </rPh>
    <rPh sb="51" eb="53">
      <t>キサイ</t>
    </rPh>
    <phoneticPr fontId="1"/>
  </si>
  <si>
    <t>・過去の支援実績等：過去に中小企業等に対して支援を行った実績や、国家資格以外の資格等、専門性を説明
　できる内容を具体的に記載すること。</t>
    <rPh sb="1" eb="3">
      <t>カコ</t>
    </rPh>
    <rPh sb="4" eb="6">
      <t>シエン</t>
    </rPh>
    <rPh sb="6" eb="8">
      <t>ジッセキ</t>
    </rPh>
    <rPh sb="8" eb="9">
      <t>トウ</t>
    </rPh>
    <rPh sb="10" eb="12">
      <t>カコ</t>
    </rPh>
    <rPh sb="13" eb="15">
      <t>チュウショウ</t>
    </rPh>
    <rPh sb="15" eb="17">
      <t>キギョウ</t>
    </rPh>
    <rPh sb="17" eb="18">
      <t>ナド</t>
    </rPh>
    <rPh sb="19" eb="20">
      <t>タイ</t>
    </rPh>
    <rPh sb="22" eb="24">
      <t>シエン</t>
    </rPh>
    <rPh sb="25" eb="26">
      <t>オコナ</t>
    </rPh>
    <rPh sb="28" eb="30">
      <t>ジッセキ</t>
    </rPh>
    <rPh sb="32" eb="34">
      <t>コッカ</t>
    </rPh>
    <rPh sb="34" eb="36">
      <t>シカク</t>
    </rPh>
    <rPh sb="36" eb="38">
      <t>イガイ</t>
    </rPh>
    <rPh sb="39" eb="41">
      <t>シカク</t>
    </rPh>
    <rPh sb="41" eb="42">
      <t>トウ</t>
    </rPh>
    <rPh sb="43" eb="46">
      <t>センモンセイ</t>
    </rPh>
    <rPh sb="47" eb="49">
      <t>セツメイ</t>
    </rPh>
    <rPh sb="54" eb="56">
      <t>ナイヨウ</t>
    </rPh>
    <rPh sb="57" eb="60">
      <t>グタイテキ</t>
    </rPh>
    <rPh sb="61" eb="63">
      <t>キサイ</t>
    </rPh>
    <phoneticPr fontId="1"/>
  </si>
  <si>
    <t>入力不要。
４.補助金交付申請額（１）～（３）の金額は、「様式第1（別紙１）」の各金額を自動反映。</t>
    <phoneticPr fontId="1"/>
  </si>
  <si>
    <t>セミナー・連絡会・外部打合せ・掘り起し等の費用及び旅費の計算根拠
（会場借料・講師謝金・講師旅費・開催に係る諸経費・PF職員旅費）</t>
    <rPh sb="5" eb="8">
      <t>レンラクカイ</t>
    </rPh>
    <rPh sb="9" eb="11">
      <t>ガイブ</t>
    </rPh>
    <rPh sb="11" eb="13">
      <t>ウチアワ</t>
    </rPh>
    <rPh sb="15" eb="16">
      <t>ホ</t>
    </rPh>
    <rPh sb="17" eb="18">
      <t>オコ</t>
    </rPh>
    <rPh sb="19" eb="20">
      <t>トウ</t>
    </rPh>
    <rPh sb="21" eb="23">
      <t>ヒヨウ</t>
    </rPh>
    <rPh sb="23" eb="24">
      <t>オヨ</t>
    </rPh>
    <rPh sb="25" eb="27">
      <t>リョヒ</t>
    </rPh>
    <rPh sb="28" eb="30">
      <t>ケイサン</t>
    </rPh>
    <rPh sb="30" eb="32">
      <t>コンキョ</t>
    </rPh>
    <rPh sb="34" eb="36">
      <t>カイジョウ</t>
    </rPh>
    <rPh sb="36" eb="38">
      <t>シャクリョウ</t>
    </rPh>
    <rPh sb="39" eb="41">
      <t>コウシ</t>
    </rPh>
    <rPh sb="41" eb="43">
      <t>シャキン</t>
    </rPh>
    <rPh sb="44" eb="46">
      <t>コウシ</t>
    </rPh>
    <rPh sb="46" eb="48">
      <t>リョヒ</t>
    </rPh>
    <rPh sb="49" eb="51">
      <t>カイサイ</t>
    </rPh>
    <rPh sb="52" eb="53">
      <t>カカワ</t>
    </rPh>
    <rPh sb="54" eb="57">
      <t>ショケイヒ</t>
    </rPh>
    <rPh sb="60" eb="62">
      <t>ショクイン</t>
    </rPh>
    <rPh sb="62" eb="64">
      <t>リョヒ</t>
    </rPh>
    <phoneticPr fontId="1"/>
  </si>
  <si>
    <t>地域⑧</t>
    <rPh sb="0" eb="2">
      <t>チイキ</t>
    </rPh>
    <phoneticPr fontId="1"/>
  </si>
  <si>
    <t>共通</t>
    <rPh sb="0" eb="2">
      <t>キョウツウ</t>
    </rPh>
    <phoneticPr fontId="1"/>
  </si>
  <si>
    <t>地域</t>
    <rPh sb="0" eb="2">
      <t>チイキ</t>
    </rPh>
    <phoneticPr fontId="1"/>
  </si>
  <si>
    <t>ターゲット属性　１</t>
    <phoneticPr fontId="1"/>
  </si>
  <si>
    <t>ターゲット属性　２</t>
    <phoneticPr fontId="1"/>
  </si>
  <si>
    <t>外部専門家旅費</t>
    <rPh sb="0" eb="2">
      <t>ガイブ</t>
    </rPh>
    <rPh sb="2" eb="5">
      <t>センモンカ</t>
    </rPh>
    <rPh sb="5" eb="7">
      <t>リョヒ</t>
    </rPh>
    <phoneticPr fontId="1"/>
  </si>
  <si>
    <t>職員支援人件費</t>
    <rPh sb="0" eb="2">
      <t>ショクイン</t>
    </rPh>
    <rPh sb="2" eb="4">
      <t>シエン</t>
    </rPh>
    <rPh sb="4" eb="7">
      <t>ジンケンヒ</t>
    </rPh>
    <phoneticPr fontId="1"/>
  </si>
  <si>
    <t>－選択－</t>
    <rPh sb="1" eb="3">
      <t>センタク</t>
    </rPh>
    <phoneticPr fontId="1"/>
  </si>
  <si>
    <t>支援地域</t>
    <rPh sb="0" eb="2">
      <t>シエン</t>
    </rPh>
    <rPh sb="2" eb="4">
      <t>チイキ</t>
    </rPh>
    <phoneticPr fontId="1"/>
  </si>
  <si>
    <t>１支援先あたりの支援人回</t>
    <phoneticPr fontId="1"/>
  </si>
  <si>
    <t>現状把握・Plan</t>
    <phoneticPr fontId="3"/>
  </si>
  <si>
    <t>Do・Check・Action</t>
    <phoneticPr fontId="3"/>
  </si>
  <si>
    <t>No.</t>
    <phoneticPr fontId="1"/>
  </si>
  <si>
    <t>各支援段階ごとの支援回数</t>
    <phoneticPr fontId="1"/>
  </si>
  <si>
    <t>■変動費 １（人件費、省エネ支援事業費、職員旅費）</t>
    <rPh sb="1" eb="3">
      <t>ヘンドウ</t>
    </rPh>
    <rPh sb="3" eb="4">
      <t>ヒ</t>
    </rPh>
    <rPh sb="7" eb="10">
      <t>ジンケンヒ</t>
    </rPh>
    <rPh sb="11" eb="12">
      <t>ショウ</t>
    </rPh>
    <rPh sb="14" eb="16">
      <t>シエン</t>
    </rPh>
    <rPh sb="16" eb="18">
      <t>ジギョウ</t>
    </rPh>
    <rPh sb="18" eb="19">
      <t>ヒ</t>
    </rPh>
    <rPh sb="20" eb="22">
      <t>ショクイン</t>
    </rPh>
    <rPh sb="22" eb="24">
      <t>リョヒ</t>
    </rPh>
    <phoneticPr fontId="1"/>
  </si>
  <si>
    <t>人件費合計</t>
    <rPh sb="0" eb="3">
      <t>ジンケンヒ</t>
    </rPh>
    <rPh sb="3" eb="5">
      <t>ゴウケイ</t>
    </rPh>
    <phoneticPr fontId="1"/>
  </si>
  <si>
    <r>
      <t>支援対象者あたりの支援</t>
    </r>
    <r>
      <rPr>
        <b/>
        <sz val="14"/>
        <color theme="1"/>
        <rFont val="ＭＳ Ｐ明朝"/>
        <family val="1"/>
        <charset val="128"/>
      </rPr>
      <t>回数</t>
    </r>
    <rPh sb="0" eb="2">
      <t>シエン</t>
    </rPh>
    <rPh sb="2" eb="5">
      <t>タイショウシャ</t>
    </rPh>
    <rPh sb="9" eb="11">
      <t>シエン</t>
    </rPh>
    <rPh sb="11" eb="13">
      <t>カイスウ</t>
    </rPh>
    <phoneticPr fontId="1"/>
  </si>
  <si>
    <r>
      <t>支援対象者あたりの支援</t>
    </r>
    <r>
      <rPr>
        <b/>
        <sz val="14"/>
        <color theme="1"/>
        <rFont val="ＭＳ Ｐ明朝"/>
        <family val="1"/>
        <charset val="128"/>
      </rPr>
      <t>人回数</t>
    </r>
    <rPh sb="0" eb="2">
      <t>シエン</t>
    </rPh>
    <rPh sb="2" eb="5">
      <t>タイショウシャ</t>
    </rPh>
    <rPh sb="9" eb="11">
      <t>シエン</t>
    </rPh>
    <rPh sb="11" eb="12">
      <t>ニン</t>
    </rPh>
    <rPh sb="12" eb="14">
      <t>カイスウ</t>
    </rPh>
    <phoneticPr fontId="1"/>
  </si>
  <si>
    <r>
      <t>支援対象</t>
    </r>
    <r>
      <rPr>
        <b/>
        <sz val="14"/>
        <color theme="1"/>
        <rFont val="ＭＳ Ｐ明朝"/>
        <family val="1"/>
        <charset val="128"/>
      </rPr>
      <t>者数</t>
    </r>
    <rPh sb="0" eb="2">
      <t>シエン</t>
    </rPh>
    <rPh sb="2" eb="4">
      <t>タイショウ</t>
    </rPh>
    <rPh sb="4" eb="5">
      <t>シャ</t>
    </rPh>
    <rPh sb="5" eb="6">
      <t>スウ</t>
    </rPh>
    <phoneticPr fontId="1"/>
  </si>
  <si>
    <t>支援対象者あたりの支援人回または
前後業務数</t>
    <rPh sb="0" eb="2">
      <t>シエン</t>
    </rPh>
    <rPh sb="2" eb="5">
      <t>タイショウシャ</t>
    </rPh>
    <rPh sb="9" eb="11">
      <t>シエン</t>
    </rPh>
    <rPh sb="11" eb="12">
      <t>ニン</t>
    </rPh>
    <rPh sb="12" eb="13">
      <t>カイ</t>
    </rPh>
    <rPh sb="17" eb="19">
      <t>ゼンゴ</t>
    </rPh>
    <rPh sb="19" eb="21">
      <t>ギョウム</t>
    </rPh>
    <rPh sb="21" eb="22">
      <t>スウ</t>
    </rPh>
    <phoneticPr fontId="1"/>
  </si>
  <si>
    <t>合計</t>
    <rPh sb="0" eb="2">
      <t>ゴウケイ</t>
    </rPh>
    <phoneticPr fontId="1"/>
  </si>
  <si>
    <t>ターゲットあたりの
支援費用合計</t>
    <rPh sb="10" eb="12">
      <t>シエン</t>
    </rPh>
    <rPh sb="12" eb="14">
      <t>ヒヨウ</t>
    </rPh>
    <rPh sb="14" eb="16">
      <t>ゴウケイ</t>
    </rPh>
    <phoneticPr fontId="1"/>
  </si>
  <si>
    <t>■集計　３</t>
    <rPh sb="1" eb="3">
      <t>シュウケイ</t>
    </rPh>
    <phoneticPr fontId="1"/>
  </si>
  <si>
    <t>職員支援旅費</t>
    <rPh sb="0" eb="2">
      <t>ショクイン</t>
    </rPh>
    <rPh sb="2" eb="4">
      <t>シエン</t>
    </rPh>
    <rPh sb="4" eb="6">
      <t>リョヒ</t>
    </rPh>
    <phoneticPr fontId="1"/>
  </si>
  <si>
    <t>専門家謝金</t>
    <rPh sb="0" eb="3">
      <t>センモンカ</t>
    </rPh>
    <rPh sb="3" eb="5">
      <t>シャキン</t>
    </rPh>
    <phoneticPr fontId="1"/>
  </si>
  <si>
    <t>専門家旅費</t>
    <rPh sb="3" eb="5">
      <t>リョヒ</t>
    </rPh>
    <phoneticPr fontId="1"/>
  </si>
  <si>
    <t>・各支援段階ごとの支援回数：「現状把握・Plan」及び「Do・Check・Action」の各段階における中小企業等1者あたりの支援回数を記載すること。</t>
    <phoneticPr fontId="1"/>
  </si>
  <si>
    <t>・掘り起し_内容：上記の実施事項に対する具体的な取組内容を記載すること。
・省エネ取組のPDCAの段階（公募要領p4参照）毎に、当該ターゲットにどういった活動をするのかを具体的に記載すること。
　　掘り起し：ターゲットごとの課題等から導き出したアプローチ方法や体制、独自の工夫などについて具体的に記載
　　現状把握・Plan：ターゲットの現状把握・省エネ実施計画内容（提案内容、人員数、支援時間等）を具体的に記載
　　Do・Check・Action ：ターゲットのDo以降の計画とスケジュール等を具体的に記載
・掘り起し_実施事項：掘り起しの実施する事項の種類ごとに記載すること。</t>
    <rPh sb="38" eb="39">
      <t>ショウ</t>
    </rPh>
    <rPh sb="41" eb="43">
      <t>トリクミ</t>
    </rPh>
    <rPh sb="49" eb="51">
      <t>ダンカイ</t>
    </rPh>
    <rPh sb="52" eb="54">
      <t>コウボ</t>
    </rPh>
    <rPh sb="54" eb="56">
      <t>ヨウリョウ</t>
    </rPh>
    <rPh sb="58" eb="60">
      <t>サンショウ</t>
    </rPh>
    <rPh sb="61" eb="62">
      <t>ゴト</t>
    </rPh>
    <rPh sb="64" eb="66">
      <t>トウガイ</t>
    </rPh>
    <rPh sb="77" eb="79">
      <t>カツドウ</t>
    </rPh>
    <rPh sb="85" eb="88">
      <t>グタイテキ</t>
    </rPh>
    <rPh sb="89" eb="91">
      <t>キサイ</t>
    </rPh>
    <rPh sb="264" eb="266">
      <t>ジッシ</t>
    </rPh>
    <phoneticPr fontId="1"/>
  </si>
  <si>
    <t>原単位（１支援あたりの経費）</t>
    <rPh sb="0" eb="3">
      <t>ゲンタンイ</t>
    </rPh>
    <rPh sb="5" eb="7">
      <t>シエン</t>
    </rPh>
    <rPh sb="11" eb="13">
      <t>ケイヒ</t>
    </rPh>
    <phoneticPr fontId="1"/>
  </si>
  <si>
    <t>1者あたりの
費用合計</t>
    <rPh sb="1" eb="2">
      <t>シャ</t>
    </rPh>
    <rPh sb="7" eb="9">
      <t>ヒヨウ</t>
    </rPh>
    <rPh sb="9" eb="11">
      <t>ゴウケイ</t>
    </rPh>
    <phoneticPr fontId="1"/>
  </si>
  <si>
    <t>・計算根拠：各経費における金額の計算根拠を記載すること。また、実施回数が分かるように記載すること。</t>
    <rPh sb="31" eb="33">
      <t>ジッシ</t>
    </rPh>
    <rPh sb="33" eb="35">
      <t>カイスウ</t>
    </rPh>
    <rPh sb="36" eb="37">
      <t>ワ</t>
    </rPh>
    <rPh sb="42" eb="44">
      <t>キサイ</t>
    </rPh>
    <phoneticPr fontId="1"/>
  </si>
  <si>
    <t>　　　　　　　例１（訪問支援）人件費：時間単価3,520円×2時間　旅費：県内移動往復1,500円</t>
    <rPh sb="7" eb="8">
      <t>レイ</t>
    </rPh>
    <rPh sb="10" eb="12">
      <t>ホウモン</t>
    </rPh>
    <rPh sb="12" eb="14">
      <t>シエン</t>
    </rPh>
    <phoneticPr fontId="1"/>
  </si>
  <si>
    <t>　　　　　　　例２（支援前後の活動）：診断報告書作成 時間単価5,000円×8時間</t>
    <phoneticPr fontId="1"/>
  </si>
  <si>
    <t>補助対象経費</t>
    <rPh sb="0" eb="2">
      <t>ホジョ</t>
    </rPh>
    <rPh sb="2" eb="4">
      <t>タイショウ</t>
    </rPh>
    <rPh sb="4" eb="6">
      <t>ケイヒ</t>
    </rPh>
    <phoneticPr fontId="1"/>
  </si>
  <si>
    <t>-</t>
    <phoneticPr fontId="1"/>
  </si>
  <si>
    <t>現状把握P</t>
    <rPh sb="0" eb="2">
      <t>ゲンジョウ</t>
    </rPh>
    <rPh sb="2" eb="4">
      <t>ハアク</t>
    </rPh>
    <phoneticPr fontId="1"/>
  </si>
  <si>
    <t>　　　　　　　支援前後の活動：支援する中小企業等の要請に応じ、支援前又は支援後に提示する説明資料、報告書等を作成すること</t>
    <rPh sb="7" eb="9">
      <t>シエン</t>
    </rPh>
    <rPh sb="9" eb="11">
      <t>ゼンゴ</t>
    </rPh>
    <rPh sb="12" eb="14">
      <t>カツドウ</t>
    </rPh>
    <rPh sb="15" eb="17">
      <t>シエン</t>
    </rPh>
    <rPh sb="19" eb="21">
      <t>チュウショウ</t>
    </rPh>
    <rPh sb="21" eb="23">
      <t>キギョウ</t>
    </rPh>
    <rPh sb="23" eb="24">
      <t>ナド</t>
    </rPh>
    <rPh sb="25" eb="27">
      <t>ヨウセイ</t>
    </rPh>
    <rPh sb="28" eb="29">
      <t>オウ</t>
    </rPh>
    <rPh sb="31" eb="33">
      <t>シエン</t>
    </rPh>
    <rPh sb="34" eb="35">
      <t>マタ</t>
    </rPh>
    <rPh sb="36" eb="38">
      <t>シエン</t>
    </rPh>
    <rPh sb="38" eb="39">
      <t>ゴ</t>
    </rPh>
    <rPh sb="40" eb="42">
      <t>テイジ</t>
    </rPh>
    <rPh sb="54" eb="56">
      <t>サクセイ</t>
    </rPh>
    <phoneticPr fontId="1"/>
  </si>
  <si>
    <t>・人件費又は謝金：人件費又は謝金の支援1回あたりの合計額を記載すること。</t>
    <rPh sb="1" eb="4">
      <t>ジンケンヒ</t>
    </rPh>
    <rPh sb="4" eb="5">
      <t>マタ</t>
    </rPh>
    <rPh sb="6" eb="8">
      <t>シャキン</t>
    </rPh>
    <rPh sb="9" eb="12">
      <t>ジンケンヒ</t>
    </rPh>
    <rPh sb="12" eb="13">
      <t>マタ</t>
    </rPh>
    <rPh sb="14" eb="16">
      <t>シャキン</t>
    </rPh>
    <rPh sb="17" eb="19">
      <t>シエン</t>
    </rPh>
    <rPh sb="20" eb="21">
      <t>カイ</t>
    </rPh>
    <rPh sb="25" eb="27">
      <t>ゴウケイ</t>
    </rPh>
    <rPh sb="27" eb="28">
      <t>ガク</t>
    </rPh>
    <rPh sb="29" eb="31">
      <t>キサイ</t>
    </rPh>
    <phoneticPr fontId="1"/>
  </si>
  <si>
    <t>・計算根拠：各経費における支援1回あたりの金額の計算根拠を記載すること。</t>
    <phoneticPr fontId="1"/>
  </si>
  <si>
    <t>「金額」、「■集計１」、「■集計２」、「■集計３」の欄は自動反映。</t>
    <rPh sb="1" eb="3">
      <t>キンガク</t>
    </rPh>
    <rPh sb="7" eb="9">
      <t>シュウケイ</t>
    </rPh>
    <rPh sb="14" eb="16">
      <t>シュウケイ</t>
    </rPh>
    <rPh sb="26" eb="27">
      <t>ラン</t>
    </rPh>
    <rPh sb="30" eb="32">
      <t>ハンエイ</t>
    </rPh>
    <phoneticPr fontId="1"/>
  </si>
  <si>
    <t>ターゲット属性　９</t>
    <phoneticPr fontId="1"/>
  </si>
  <si>
    <t>ターゲット属性　８</t>
    <phoneticPr fontId="1"/>
  </si>
  <si>
    <t>ターゲット属性　７</t>
    <phoneticPr fontId="1"/>
  </si>
  <si>
    <t>ターゲット属性　６</t>
    <phoneticPr fontId="1"/>
  </si>
  <si>
    <t>ターゲット属性　５</t>
    <phoneticPr fontId="1"/>
  </si>
  <si>
    <t>ターゲット属性　４</t>
    <phoneticPr fontId="1"/>
  </si>
  <si>
    <t>ターゲット属性　３</t>
    <phoneticPr fontId="1"/>
  </si>
  <si>
    <t>　　※備考記載例：時給額1,000円×所定労働時間8時間＋交通費800円＝日給額8,800円</t>
    <rPh sb="3" eb="5">
      <t>ビコウ</t>
    </rPh>
    <rPh sb="5" eb="7">
      <t>キサイ</t>
    </rPh>
    <rPh sb="7" eb="8">
      <t>レイ</t>
    </rPh>
    <rPh sb="9" eb="11">
      <t>ジキュウ</t>
    </rPh>
    <rPh sb="17" eb="18">
      <t>エン</t>
    </rPh>
    <rPh sb="19" eb="21">
      <t>ショテイ</t>
    </rPh>
    <rPh sb="21" eb="23">
      <t>ロウドウ</t>
    </rPh>
    <rPh sb="23" eb="25">
      <t>ジカン</t>
    </rPh>
    <rPh sb="26" eb="28">
      <t>ジカン</t>
    </rPh>
    <rPh sb="29" eb="32">
      <t>コウツウヒ</t>
    </rPh>
    <rPh sb="35" eb="36">
      <t>エン</t>
    </rPh>
    <rPh sb="37" eb="39">
      <t>ニッキュウ</t>
    </rPh>
    <rPh sb="39" eb="40">
      <t>ガク</t>
    </rPh>
    <rPh sb="45" eb="46">
      <t>エン</t>
    </rPh>
    <phoneticPr fontId="1"/>
  </si>
  <si>
    <r>
      <rPr>
        <b/>
        <sz val="22"/>
        <rFont val="ＭＳ Ｐ明朝"/>
        <family val="1"/>
        <charset val="128"/>
      </rPr>
      <t>１．固定費</t>
    </r>
    <r>
      <rPr>
        <b/>
        <sz val="20"/>
        <rFont val="ＭＳ Ｐ明朝"/>
        <family val="1"/>
        <charset val="128"/>
      </rPr>
      <t xml:space="preserve">
</t>
    </r>
    <r>
      <rPr>
        <sz val="14"/>
        <rFont val="ＭＳ Ｐ明朝"/>
        <family val="1"/>
        <charset val="128"/>
      </rPr>
      <t xml:space="preserve">
・固定費は、支援の回数等に依らず事業運営に必要な経費のことを指す。
・交付申請時の支出計画書において申請した固定費の総額を、確定時に超えた場合、
  超過分については補助対象とならない。
・</t>
    </r>
    <r>
      <rPr>
        <b/>
        <sz val="14"/>
        <color rgb="FFFF0000"/>
        <rFont val="ＭＳ Ｐ明朝"/>
        <family val="1"/>
        <charset val="128"/>
      </rPr>
      <t>本シート作成前に、以下のシートを先に記載すること。
　　◆補助事業概要説明書(別添１)　　◆専門家一覧（別紙１）　　◆人件費単価計算書（別添２－１）</t>
    </r>
    <rPh sb="2" eb="4">
      <t>コテイ</t>
    </rPh>
    <rPh sb="4" eb="5">
      <t>ヒ</t>
    </rPh>
    <rPh sb="113" eb="115">
      <t>イカ</t>
    </rPh>
    <rPh sb="120" eb="121">
      <t>サキ</t>
    </rPh>
    <rPh sb="163" eb="166">
      <t>ジンケンヒ</t>
    </rPh>
    <rPh sb="166" eb="168">
      <t>タンカ</t>
    </rPh>
    <rPh sb="168" eb="171">
      <t>ケイサンショ</t>
    </rPh>
    <rPh sb="172" eb="174">
      <t>ベッテン</t>
    </rPh>
    <phoneticPr fontId="1"/>
  </si>
  <si>
    <t>職員のみ</t>
    <rPh sb="0" eb="2">
      <t>ショクイン</t>
    </rPh>
    <phoneticPr fontId="1"/>
  </si>
  <si>
    <t>外部専門家</t>
    <rPh sb="0" eb="2">
      <t>ガイブ</t>
    </rPh>
    <rPh sb="2" eb="5">
      <t>センモンカ</t>
    </rPh>
    <phoneticPr fontId="1"/>
  </si>
  <si>
    <r>
      <t xml:space="preserve">本シート作成前に、以下のシートを先に記載すること。
</t>
    </r>
    <r>
      <rPr>
        <b/>
        <sz val="14"/>
        <color rgb="FFFF0000"/>
        <rFont val="ＭＳ Ｐ明朝"/>
        <family val="1"/>
        <charset val="128"/>
      </rPr>
      <t>　　◆補助事業概要説明書(別添１)　　◆専門家一覧（別紙１）　　◆人件費単価計算書（別添２－１）</t>
    </r>
    <phoneticPr fontId="1"/>
  </si>
  <si>
    <t>本シート作成前に、以下のシートを先に記載すること。
　　◆補助事業概要説明書(別添１)　　◆専門家一覧（別紙１）　　◆人件費単価計算書（別添２－１）</t>
    <phoneticPr fontId="1"/>
  </si>
  <si>
    <t>２．本補助事業の目的と内容</t>
    <phoneticPr fontId="1"/>
  </si>
  <si>
    <t>例：</t>
    <rPh sb="0" eb="1">
      <t>レイ</t>
    </rPh>
    <phoneticPr fontId="1"/>
  </si>
  <si>
    <t>T11</t>
    <phoneticPr fontId="1"/>
  </si>
  <si>
    <t>T12</t>
  </si>
  <si>
    <t>T13</t>
  </si>
  <si>
    <t>T14</t>
  </si>
  <si>
    <t>T15</t>
  </si>
  <si>
    <t>T16</t>
  </si>
  <si>
    <t>T17</t>
  </si>
  <si>
    <t>T18</t>
  </si>
  <si>
    <t>T19</t>
  </si>
  <si>
    <t>T21</t>
    <phoneticPr fontId="1"/>
  </si>
  <si>
    <t>T22</t>
  </si>
  <si>
    <t>T23</t>
  </si>
  <si>
    <t>T24</t>
  </si>
  <si>
    <t>T25</t>
  </si>
  <si>
    <t>T26</t>
  </si>
  <si>
    <t>T27</t>
  </si>
  <si>
    <t>T28</t>
  </si>
  <si>
    <t>T29</t>
  </si>
  <si>
    <t>T31</t>
    <phoneticPr fontId="1"/>
  </si>
  <si>
    <t>T32</t>
  </si>
  <si>
    <t>T33</t>
  </si>
  <si>
    <t>T34</t>
  </si>
  <si>
    <t>T35</t>
  </si>
  <si>
    <t>T36</t>
  </si>
  <si>
    <t>T37</t>
  </si>
  <si>
    <t>T38</t>
  </si>
  <si>
    <t>T39</t>
  </si>
  <si>
    <t>T41</t>
    <phoneticPr fontId="1"/>
  </si>
  <si>
    <t>T42</t>
  </si>
  <si>
    <t>T43</t>
  </si>
  <si>
    <t>T44</t>
  </si>
  <si>
    <t>T45</t>
  </si>
  <si>
    <t>T46</t>
  </si>
  <si>
    <t>T47</t>
  </si>
  <si>
    <t>T48</t>
  </si>
  <si>
    <t>T49</t>
  </si>
  <si>
    <t>T51</t>
    <phoneticPr fontId="1"/>
  </si>
  <si>
    <t>T52</t>
  </si>
  <si>
    <t>T53</t>
  </si>
  <si>
    <t>T54</t>
  </si>
  <si>
    <t>T55</t>
  </si>
  <si>
    <t>T56</t>
  </si>
  <si>
    <t>T57</t>
  </si>
  <si>
    <t>T58</t>
  </si>
  <si>
    <t>T59</t>
  </si>
  <si>
    <t>T61</t>
    <phoneticPr fontId="1"/>
  </si>
  <si>
    <t>T62</t>
  </si>
  <si>
    <t>T63</t>
  </si>
  <si>
    <t>T64</t>
  </si>
  <si>
    <t>T65</t>
  </si>
  <si>
    <t>T66</t>
  </si>
  <si>
    <t>T67</t>
  </si>
  <si>
    <t>T68</t>
  </si>
  <si>
    <t>T69</t>
  </si>
  <si>
    <t>T71</t>
    <phoneticPr fontId="1"/>
  </si>
  <si>
    <t>T72</t>
  </si>
  <si>
    <t>T73</t>
  </si>
  <si>
    <t>T74</t>
  </si>
  <si>
    <t>T75</t>
  </si>
  <si>
    <t>T76</t>
  </si>
  <si>
    <t>T77</t>
  </si>
  <si>
    <t>T78</t>
  </si>
  <si>
    <t>T79</t>
  </si>
  <si>
    <t>T81</t>
    <phoneticPr fontId="1"/>
  </si>
  <si>
    <t>T82</t>
  </si>
  <si>
    <t>T83</t>
  </si>
  <si>
    <t>T84</t>
  </si>
  <si>
    <t>T85</t>
  </si>
  <si>
    <t>T86</t>
  </si>
  <si>
    <t>T87</t>
  </si>
  <si>
    <t>T88</t>
  </si>
  <si>
    <t>T89</t>
  </si>
  <si>
    <t>T91</t>
    <phoneticPr fontId="1"/>
  </si>
  <si>
    <t>T92</t>
  </si>
  <si>
    <t>T93</t>
  </si>
  <si>
    <t>T94</t>
  </si>
  <si>
    <t>T95</t>
  </si>
  <si>
    <t>T96</t>
  </si>
  <si>
    <t>T97</t>
  </si>
  <si>
    <t>T98</t>
  </si>
  <si>
    <t>T99</t>
  </si>
  <si>
    <t>T101</t>
    <phoneticPr fontId="1"/>
  </si>
  <si>
    <t>T102</t>
  </si>
  <si>
    <t>T103</t>
  </si>
  <si>
    <t>T104</t>
  </si>
  <si>
    <t>T105</t>
  </si>
  <si>
    <t>T106</t>
  </si>
  <si>
    <t>T107</t>
  </si>
  <si>
    <t>T108</t>
  </si>
  <si>
    <t>T109</t>
  </si>
  <si>
    <r>
      <rPr>
        <b/>
        <sz val="22"/>
        <rFont val="ＭＳ Ｐ明朝"/>
        <family val="1"/>
        <charset val="128"/>
      </rPr>
      <t>２．変動費</t>
    </r>
    <r>
      <rPr>
        <sz val="10"/>
        <rFont val="ＭＳ Ｐ明朝"/>
        <family val="1"/>
        <charset val="128"/>
      </rPr>
      <t xml:space="preserve">
</t>
    </r>
    <r>
      <rPr>
        <sz val="2"/>
        <rFont val="ＭＳ Ｐ明朝"/>
        <family val="1"/>
        <charset val="128"/>
      </rPr>
      <t xml:space="preserve">
</t>
    </r>
    <r>
      <rPr>
        <sz val="14"/>
        <rFont val="ＭＳ Ｐ明朝"/>
        <family val="1"/>
        <charset val="128"/>
      </rPr>
      <t>・変動費は、支援の回数等に応じて増減する経費のことを指す。</t>
    </r>
    <rPh sb="2" eb="4">
      <t>ヘンドウ</t>
    </rPh>
    <rPh sb="4" eb="5">
      <t>ヒ</t>
    </rPh>
    <rPh sb="8" eb="10">
      <t>ヘンドウ</t>
    </rPh>
    <rPh sb="10" eb="11">
      <t>ヒ</t>
    </rPh>
    <rPh sb="18" eb="19">
      <t>トウ</t>
    </rPh>
    <phoneticPr fontId="1"/>
  </si>
  <si>
    <t>職員
区分</t>
    <rPh sb="0" eb="2">
      <t>ショクイン</t>
    </rPh>
    <rPh sb="3" eb="5">
      <t>クブン</t>
    </rPh>
    <phoneticPr fontId="1"/>
  </si>
  <si>
    <t>雇用
区分</t>
    <rPh sb="0" eb="2">
      <t>コヨウ</t>
    </rPh>
    <rPh sb="3" eb="5">
      <t>クブン</t>
    </rPh>
    <phoneticPr fontId="1"/>
  </si>
  <si>
    <t>間接雇用</t>
    <rPh sb="0" eb="2">
      <t>カンセツ</t>
    </rPh>
    <rPh sb="2" eb="4">
      <t>コヨウ</t>
    </rPh>
    <phoneticPr fontId="1"/>
  </si>
  <si>
    <t>直接雇用</t>
    <rPh sb="0" eb="2">
      <t>チョクセツ</t>
    </rPh>
    <rPh sb="2" eb="4">
      <t>コヨウ</t>
    </rPh>
    <phoneticPr fontId="1"/>
  </si>
  <si>
    <t>雇用区分</t>
    <rPh sb="0" eb="2">
      <t>コヨウ</t>
    </rPh>
    <rPh sb="2" eb="4">
      <t>クブン</t>
    </rPh>
    <phoneticPr fontId="1"/>
  </si>
  <si>
    <r>
      <t>備考　　</t>
    </r>
    <r>
      <rPr>
        <b/>
        <sz val="12"/>
        <color rgb="FFFF0000"/>
        <rFont val="ＭＳ Ｐ明朝"/>
        <family val="1"/>
        <charset val="128"/>
      </rPr>
      <t>※間接雇用の事務補助員の場合、税抜金額で記載</t>
    </r>
    <rPh sb="0" eb="2">
      <t>ビコウ</t>
    </rPh>
    <rPh sb="5" eb="7">
      <t>カンセツ</t>
    </rPh>
    <rPh sb="7" eb="9">
      <t>コヨウ</t>
    </rPh>
    <rPh sb="10" eb="12">
      <t>ジム</t>
    </rPh>
    <rPh sb="12" eb="15">
      <t>ホジョイン</t>
    </rPh>
    <rPh sb="16" eb="18">
      <t>バアイ</t>
    </rPh>
    <rPh sb="19" eb="21">
      <t>ゼイヌキ</t>
    </rPh>
    <rPh sb="21" eb="23">
      <t>キンガク</t>
    </rPh>
    <rPh sb="24" eb="26">
      <t>キサイ</t>
    </rPh>
    <phoneticPr fontId="5"/>
  </si>
  <si>
    <t>支出計画書 （別添２）</t>
    <rPh sb="0" eb="2">
      <t>シシュツ</t>
    </rPh>
    <rPh sb="2" eb="5">
      <t>ケイカクショ</t>
    </rPh>
    <phoneticPr fontId="1"/>
  </si>
  <si>
    <t xml:space="preserve">「●●県北部地域の省エネ相談プラットフォーム事業」など、支援地域と事業内容がわかるように記載すること。
</t>
    <rPh sb="28" eb="30">
      <t>シエン</t>
    </rPh>
    <phoneticPr fontId="1"/>
  </si>
  <si>
    <t>支援拠点が複数存在する場合は全て記載すること。
１拠点につき１行となるように記載すること。
１つの拠点に複数の担当者がいる場合は、代表者の担当者1名を選択すること。
（注）担当者は、当該拠点に駐在する補助事業者の役職員であること。（事務補助員は除く）</t>
    <rPh sb="65" eb="68">
      <t>ダイヒョウシャ</t>
    </rPh>
    <rPh sb="69" eb="72">
      <t>タントウシャ</t>
    </rPh>
    <rPh sb="73" eb="74">
      <t>メイ</t>
    </rPh>
    <rPh sb="75" eb="77">
      <t>センタク</t>
    </rPh>
    <phoneticPr fontId="1"/>
  </si>
  <si>
    <t>　※ 健保等級対象者は必ず、1項の欄で登録すること。</t>
    <rPh sb="3" eb="5">
      <t>ケンポ</t>
    </rPh>
    <rPh sb="5" eb="7">
      <t>トウキュウ</t>
    </rPh>
    <rPh sb="7" eb="10">
      <t>タイショウシャ</t>
    </rPh>
    <rPh sb="11" eb="12">
      <t>カナラ</t>
    </rPh>
    <rPh sb="15" eb="16">
      <t>コウ</t>
    </rPh>
    <rPh sb="17" eb="18">
      <t>ラン</t>
    </rPh>
    <rPh sb="19" eb="21">
      <t>トウロク</t>
    </rPh>
    <phoneticPr fontId="1"/>
  </si>
  <si>
    <t>※ 役員を登録する場合、定款等に役員報酬の記述があり、定款に則った報酬額を基に
　 単価を算出すること。
※ 出向社員を登録する場合、申請団体の出向負担金に基づいて単価を算出すること。</t>
    <rPh sb="2" eb="4">
      <t>ヤクイン</t>
    </rPh>
    <rPh sb="5" eb="7">
      <t>トウロク</t>
    </rPh>
    <rPh sb="9" eb="11">
      <t>バアイ</t>
    </rPh>
    <rPh sb="12" eb="14">
      <t>テイカン</t>
    </rPh>
    <rPh sb="14" eb="15">
      <t>トウ</t>
    </rPh>
    <rPh sb="16" eb="18">
      <t>ヤクイン</t>
    </rPh>
    <rPh sb="18" eb="20">
      <t>ホウシュウ</t>
    </rPh>
    <rPh sb="21" eb="23">
      <t>キジュツ</t>
    </rPh>
    <rPh sb="27" eb="29">
      <t>テイカン</t>
    </rPh>
    <rPh sb="30" eb="31">
      <t>ノット</t>
    </rPh>
    <rPh sb="33" eb="36">
      <t>ホウシュウガク</t>
    </rPh>
    <rPh sb="37" eb="38">
      <t>モト</t>
    </rPh>
    <rPh sb="42" eb="44">
      <t>タンカ</t>
    </rPh>
    <rPh sb="45" eb="47">
      <t>サンシュツ</t>
    </rPh>
    <phoneticPr fontId="1"/>
  </si>
  <si>
    <t>・支援対象地域とＰＦ職員名：支援対象地域及び対象者の氏名をプルダウンから選択すること。</t>
    <rPh sb="1" eb="3">
      <t>シエン</t>
    </rPh>
    <rPh sb="3" eb="5">
      <t>タイショウ</t>
    </rPh>
    <rPh sb="5" eb="7">
      <t>チイキ</t>
    </rPh>
    <rPh sb="10" eb="12">
      <t>ショクイン</t>
    </rPh>
    <rPh sb="12" eb="13">
      <t>メイ</t>
    </rPh>
    <rPh sb="14" eb="16">
      <t>シエン</t>
    </rPh>
    <rPh sb="16" eb="18">
      <t>タイショウ</t>
    </rPh>
    <rPh sb="18" eb="20">
      <t>チイキ</t>
    </rPh>
    <rPh sb="20" eb="21">
      <t>オヨ</t>
    </rPh>
    <rPh sb="36" eb="38">
      <t>センタク</t>
    </rPh>
    <phoneticPr fontId="1"/>
  </si>
  <si>
    <t>　※支援前後の活動のカウント方法は、支援前と後を別々に数える。（例：支援前後の活動数　６　（内訳：支援前 4　+　支援後　2）　）</t>
    <rPh sb="2" eb="4">
      <t>シエン</t>
    </rPh>
    <rPh sb="4" eb="6">
      <t>ゼンゴ</t>
    </rPh>
    <rPh sb="7" eb="9">
      <t>カツドウ</t>
    </rPh>
    <rPh sb="14" eb="16">
      <t>ホウホウ</t>
    </rPh>
    <rPh sb="18" eb="20">
      <t>シエン</t>
    </rPh>
    <rPh sb="20" eb="21">
      <t>ゼン</t>
    </rPh>
    <rPh sb="22" eb="23">
      <t>ゴ</t>
    </rPh>
    <rPh sb="24" eb="26">
      <t>ベツベツ</t>
    </rPh>
    <rPh sb="27" eb="28">
      <t>カゾ</t>
    </rPh>
    <rPh sb="32" eb="33">
      <t>レイ</t>
    </rPh>
    <rPh sb="34" eb="36">
      <t>シエン</t>
    </rPh>
    <rPh sb="36" eb="38">
      <t>ゼンゴ</t>
    </rPh>
    <rPh sb="39" eb="41">
      <t>カツドウ</t>
    </rPh>
    <rPh sb="41" eb="42">
      <t>スウ</t>
    </rPh>
    <rPh sb="46" eb="48">
      <t>ウチワケ</t>
    </rPh>
    <rPh sb="49" eb="51">
      <t>シエン</t>
    </rPh>
    <rPh sb="51" eb="52">
      <t>ゼン</t>
    </rPh>
    <rPh sb="57" eb="59">
      <t>シエン</t>
    </rPh>
    <rPh sb="59" eb="60">
      <t>ノチ</t>
    </rPh>
    <phoneticPr fontId="1"/>
  </si>
  <si>
    <t>・地域：事業所の所在地エリアを選択すること。</t>
    <rPh sb="1" eb="3">
      <t>チイキ</t>
    </rPh>
    <rPh sb="4" eb="7">
      <t>ジギョウショ</t>
    </rPh>
    <rPh sb="8" eb="10">
      <t>ショザイ</t>
    </rPh>
    <rPh sb="15" eb="17">
      <t>センタク</t>
    </rPh>
    <phoneticPr fontId="1"/>
  </si>
  <si>
    <t>・業種：下記表より選択し、記載すること。</t>
    <rPh sb="1" eb="3">
      <t>ギョウシュ</t>
    </rPh>
    <rPh sb="4" eb="5">
      <t>シタ</t>
    </rPh>
    <rPh sb="6" eb="7">
      <t>ヒョウ</t>
    </rPh>
    <rPh sb="9" eb="11">
      <t>センタク</t>
    </rPh>
    <rPh sb="13" eb="15">
      <t>キサイ</t>
    </rPh>
    <phoneticPr fontId="1"/>
  </si>
  <si>
    <t>・（別紙２）の入力必須箇所は、経費の各区分（人件費、事業費）の
  各四半期ごとの金額のみ記載すること。
・経費の各区分（人件費、事業費）の合計及び年間の合計額は、
 （別紙１）の金額と整合させること。</t>
    <rPh sb="2" eb="4">
      <t>ベッシ</t>
    </rPh>
    <rPh sb="7" eb="9">
      <t>ニュウリョク</t>
    </rPh>
    <rPh sb="9" eb="11">
      <t>ヒッス</t>
    </rPh>
    <rPh sb="11" eb="13">
      <t>カショ</t>
    </rPh>
    <rPh sb="15" eb="17">
      <t>ケイヒ</t>
    </rPh>
    <rPh sb="18" eb="21">
      <t>カククブン</t>
    </rPh>
    <rPh sb="22" eb="25">
      <t>ジンケンヒ</t>
    </rPh>
    <rPh sb="26" eb="28">
      <t>ジギョウ</t>
    </rPh>
    <rPh sb="28" eb="29">
      <t>ヒ</t>
    </rPh>
    <rPh sb="34" eb="35">
      <t>カク</t>
    </rPh>
    <rPh sb="35" eb="38">
      <t>シハンキ</t>
    </rPh>
    <rPh sb="41" eb="43">
      <t>キンガク</t>
    </rPh>
    <rPh sb="45" eb="47">
      <t>キサイ</t>
    </rPh>
    <rPh sb="55" eb="57">
      <t>ケイヒ</t>
    </rPh>
    <rPh sb="58" eb="61">
      <t>カククブン</t>
    </rPh>
    <rPh sb="62" eb="65">
      <t>ジンケンヒ</t>
    </rPh>
    <rPh sb="66" eb="69">
      <t>ジギョウヒ</t>
    </rPh>
    <rPh sb="73" eb="74">
      <t>オヨ</t>
    </rPh>
    <rPh sb="75" eb="77">
      <t>ネンカン</t>
    </rPh>
    <rPh sb="78" eb="80">
      <t>ゴウケイ</t>
    </rPh>
    <rPh sb="80" eb="81">
      <t>ガク</t>
    </rPh>
    <rPh sb="86" eb="88">
      <t>ベッシ</t>
    </rPh>
    <rPh sb="91" eb="93">
      <t>キンガク</t>
    </rPh>
    <rPh sb="94" eb="96">
      <t>セイゴウ</t>
    </rPh>
    <phoneticPr fontId="1"/>
  </si>
  <si>
    <r>
      <rPr>
        <sz val="10"/>
        <color theme="1"/>
        <rFont val="ＭＳ 明朝"/>
        <family val="1"/>
        <charset val="128"/>
      </rPr>
      <t>電話番号</t>
    </r>
    <r>
      <rPr>
        <sz val="6"/>
        <color rgb="FFFF0000"/>
        <rFont val="ＭＳ 明朝"/>
        <family val="1"/>
        <charset val="128"/>
      </rPr>
      <t>ハイフン有り</t>
    </r>
    <rPh sb="0" eb="2">
      <t>デンワ</t>
    </rPh>
    <rPh sb="2" eb="4">
      <t>バンゴウ</t>
    </rPh>
    <rPh sb="8" eb="9">
      <t>アリ</t>
    </rPh>
    <phoneticPr fontId="1"/>
  </si>
  <si>
    <t>・支援区分：自動反映。</t>
    <rPh sb="1" eb="3">
      <t>シエン</t>
    </rPh>
    <rPh sb="3" eb="5">
      <t>クブン</t>
    </rPh>
    <rPh sb="6" eb="8">
      <t>ジドウ</t>
    </rPh>
    <rPh sb="8" eb="10">
      <t>ハンエイ</t>
    </rPh>
    <phoneticPr fontId="1"/>
  </si>
  <si>
    <t>補助対象経費</t>
    <phoneticPr fontId="1"/>
  </si>
  <si>
    <t>職員支援人件費</t>
    <phoneticPr fontId="1"/>
  </si>
  <si>
    <t>事業費</t>
    <phoneticPr fontId="1"/>
  </si>
  <si>
    <t>事業費合計</t>
    <phoneticPr fontId="1"/>
  </si>
  <si>
    <t>※１ 補助事業概要説明書（別添１）の「５．事業運営及び支援活動の概要」の「ターゲットとする属性」に記載する内容と整合させて記載すること。
※２ 各地域（都道府県）ごとに５者以上の中小企業等を支援すること。
※３ 支援を予定する中小企業等名は具体名が挙げられる場合は企業名を記載し、支援を予定する中小企業等を特定できない場合は「個社未定」と記載すること。</t>
    <rPh sb="13" eb="15">
      <t>ベッテン</t>
    </rPh>
    <rPh sb="21" eb="23">
      <t>ジギョウ</t>
    </rPh>
    <rPh sb="23" eb="25">
      <t>ウンエイ</t>
    </rPh>
    <rPh sb="25" eb="26">
      <t>オヨ</t>
    </rPh>
    <rPh sb="27" eb="29">
      <t>シエン</t>
    </rPh>
    <rPh sb="29" eb="31">
      <t>カツドウ</t>
    </rPh>
    <rPh sb="32" eb="34">
      <t>ガイヨウ</t>
    </rPh>
    <rPh sb="45" eb="47">
      <t>ゾクセイ</t>
    </rPh>
    <rPh sb="49" eb="51">
      <t>キサイ</t>
    </rPh>
    <rPh sb="53" eb="55">
      <t>ナイヨウ</t>
    </rPh>
    <rPh sb="56" eb="58">
      <t>セイゴウ</t>
    </rPh>
    <rPh sb="61" eb="63">
      <t>キサイ</t>
    </rPh>
    <rPh sb="89" eb="91">
      <t>チュウショウ</t>
    </rPh>
    <rPh sb="91" eb="93">
      <t>キギョウ</t>
    </rPh>
    <rPh sb="93" eb="94">
      <t>トウ</t>
    </rPh>
    <rPh sb="95" eb="97">
      <t>シエン</t>
    </rPh>
    <phoneticPr fontId="5"/>
  </si>
  <si>
    <t>自動反映。</t>
    <rPh sb="0" eb="2">
      <t>ジドウ</t>
    </rPh>
    <rPh sb="2" eb="4">
      <t>ハンエイ</t>
    </rPh>
    <phoneticPr fontId="1"/>
  </si>
  <si>
    <t>代表者名は様式第1の代表者名を自動反映。</t>
    <rPh sb="0" eb="3">
      <t>ダイヒョウシャ</t>
    </rPh>
    <rPh sb="3" eb="4">
      <t>メイ</t>
    </rPh>
    <rPh sb="5" eb="7">
      <t>ヨウシキ</t>
    </rPh>
    <rPh sb="7" eb="8">
      <t>ダイ</t>
    </rPh>
    <rPh sb="10" eb="13">
      <t>ダイヒョウシャ</t>
    </rPh>
    <rPh sb="13" eb="14">
      <t>メイ</t>
    </rPh>
    <rPh sb="15" eb="17">
      <t>ジドウ</t>
    </rPh>
    <rPh sb="17" eb="19">
      <t>ハンエイ</t>
    </rPh>
    <phoneticPr fontId="1"/>
  </si>
  <si>
    <r>
      <t>ハイフン</t>
    </r>
    <r>
      <rPr>
        <b/>
        <sz val="10"/>
        <color rgb="FFFF0000"/>
        <rFont val="ＭＳ Ｐ明朝"/>
        <family val="1"/>
        <charset val="128"/>
      </rPr>
      <t>有り</t>
    </r>
    <r>
      <rPr>
        <sz val="10"/>
        <rFont val="ＭＳ Ｐ明朝"/>
        <family val="1"/>
        <charset val="128"/>
      </rPr>
      <t>、半角英数字で入力</t>
    </r>
    <r>
      <rPr>
        <sz val="10"/>
        <color theme="1"/>
        <rFont val="ＭＳ Ｐ明朝"/>
        <family val="1"/>
        <charset val="128"/>
      </rPr>
      <t>（123-4567）</t>
    </r>
    <rPh sb="4" eb="5">
      <t>アリ</t>
    </rPh>
    <phoneticPr fontId="1"/>
  </si>
  <si>
    <t>本社所在地は様式第1の申請者住所を自動反映。</t>
    <rPh sb="0" eb="2">
      <t>ホンシャ</t>
    </rPh>
    <rPh sb="2" eb="5">
      <t>ショザイチ</t>
    </rPh>
    <rPh sb="6" eb="8">
      <t>ヨウシキ</t>
    </rPh>
    <rPh sb="8" eb="9">
      <t>ダイ</t>
    </rPh>
    <rPh sb="11" eb="13">
      <t>シンセイ</t>
    </rPh>
    <rPh sb="13" eb="14">
      <t>シャ</t>
    </rPh>
    <rPh sb="14" eb="16">
      <t>ジュウショ</t>
    </rPh>
    <rPh sb="17" eb="19">
      <t>ジドウ</t>
    </rPh>
    <rPh sb="19" eb="21">
      <t>ハンエイ</t>
    </rPh>
    <phoneticPr fontId="1"/>
  </si>
  <si>
    <t>登記上の事業内容等を簡潔に記載すること。</t>
    <rPh sb="13" eb="15">
      <t>キサイ</t>
    </rPh>
    <phoneticPr fontId="1"/>
  </si>
  <si>
    <t>過去の活動実績について、支援対象地域や、具体的な支援内容を数値も含めて記載すること。</t>
    <rPh sb="0" eb="2">
      <t>カコ</t>
    </rPh>
    <rPh sb="3" eb="5">
      <t>カツドウ</t>
    </rPh>
    <rPh sb="5" eb="7">
      <t>ジッセキ</t>
    </rPh>
    <rPh sb="16" eb="18">
      <t>チイキ</t>
    </rPh>
    <rPh sb="20" eb="23">
      <t>グタイテキ</t>
    </rPh>
    <rPh sb="24" eb="26">
      <t>シエン</t>
    </rPh>
    <rPh sb="26" eb="28">
      <t>ナイヨウ</t>
    </rPh>
    <rPh sb="29" eb="31">
      <t>スウチ</t>
    </rPh>
    <rPh sb="32" eb="33">
      <t>フク</t>
    </rPh>
    <rPh sb="35" eb="37">
      <t>キサイ</t>
    </rPh>
    <phoneticPr fontId="1"/>
  </si>
  <si>
    <r>
      <rPr>
        <b/>
        <sz val="10"/>
        <color rgb="FFFF0000"/>
        <rFont val="ＭＳ Ｐ明朝"/>
        <family val="1"/>
        <charset val="128"/>
      </rPr>
      <t xml:space="preserve">
都道府県の単位で、１地域ごとに記載すること。</t>
    </r>
    <r>
      <rPr>
        <sz val="10"/>
        <color theme="1"/>
        <rFont val="ＭＳ Ｐ明朝"/>
        <family val="1"/>
        <charset val="128"/>
      </rPr>
      <t xml:space="preserve">
都道府県内の一部の市区町村の場合は以下のように記載すること。
（千葉県　千葉市・柏市・松戸市）</t>
    </r>
    <rPh sb="1" eb="5">
      <t>トドウフケン</t>
    </rPh>
    <rPh sb="6" eb="8">
      <t>タンイ</t>
    </rPh>
    <rPh sb="11" eb="13">
      <t>チイキ</t>
    </rPh>
    <rPh sb="16" eb="18">
      <t>キサイ</t>
    </rPh>
    <rPh sb="24" eb="28">
      <t>トドウフケン</t>
    </rPh>
    <rPh sb="28" eb="29">
      <t>ナイ</t>
    </rPh>
    <rPh sb="30" eb="32">
      <t>イチブ</t>
    </rPh>
    <rPh sb="33" eb="35">
      <t>シク</t>
    </rPh>
    <rPh sb="35" eb="37">
      <t>チョウソン</t>
    </rPh>
    <rPh sb="38" eb="40">
      <t>バアイ</t>
    </rPh>
    <rPh sb="41" eb="43">
      <t>イカ</t>
    </rPh>
    <rPh sb="47" eb="49">
      <t>キサイ</t>
    </rPh>
    <rPh sb="56" eb="59">
      <t>チバケン</t>
    </rPh>
    <rPh sb="60" eb="63">
      <t>チバシ</t>
    </rPh>
    <rPh sb="64" eb="66">
      <t>カシワシ</t>
    </rPh>
    <rPh sb="67" eb="70">
      <t>マツドシ</t>
    </rPh>
    <phoneticPr fontId="1"/>
  </si>
  <si>
    <t>プルダウンにて選択すること。</t>
    <rPh sb="7" eb="9">
      <t>センタク</t>
    </rPh>
    <phoneticPr fontId="1"/>
  </si>
  <si>
    <t>業種を限定する場合のみ、支援可能業種を記載すること。
（業種の分類は右記を参照すること）</t>
    <rPh sb="14" eb="16">
      <t>カノウ</t>
    </rPh>
    <rPh sb="19" eb="21">
      <t>キサイ</t>
    </rPh>
    <rPh sb="28" eb="30">
      <t>ギョウシュ</t>
    </rPh>
    <rPh sb="31" eb="33">
      <t>ブンルイ</t>
    </rPh>
    <rPh sb="34" eb="36">
      <t>ウキ</t>
    </rPh>
    <rPh sb="37" eb="39">
      <t>サンショウ</t>
    </rPh>
    <phoneticPr fontId="1"/>
  </si>
  <si>
    <t>自治体との連携実績、及び補助事業期間中に自治体との連携を図る方法・手段、内容等について具体的に記載すること。</t>
    <rPh sb="0" eb="3">
      <t>ジチタイ</t>
    </rPh>
    <rPh sb="5" eb="7">
      <t>レンケイ</t>
    </rPh>
    <rPh sb="7" eb="9">
      <t>ジッセキ</t>
    </rPh>
    <rPh sb="10" eb="11">
      <t>オヨ</t>
    </rPh>
    <rPh sb="12" eb="14">
      <t>ホジョ</t>
    </rPh>
    <rPh sb="14" eb="16">
      <t>ジギョウ</t>
    </rPh>
    <rPh sb="16" eb="18">
      <t>キカン</t>
    </rPh>
    <rPh sb="18" eb="19">
      <t>チュウ</t>
    </rPh>
    <rPh sb="20" eb="23">
      <t>ジチタイ</t>
    </rPh>
    <rPh sb="47" eb="49">
      <t>キサイ</t>
    </rPh>
    <phoneticPr fontId="1"/>
  </si>
  <si>
    <t>補助事業者の体制や外部専門家とのネットワークの内容等を記入すること。また、その役割分担についても記載すること。</t>
    <rPh sb="0" eb="2">
      <t>ホジョ</t>
    </rPh>
    <rPh sb="2" eb="4">
      <t>ジギョウ</t>
    </rPh>
    <rPh sb="4" eb="5">
      <t>シャ</t>
    </rPh>
    <rPh sb="6" eb="8">
      <t>タイセイ</t>
    </rPh>
    <rPh sb="9" eb="11">
      <t>ガイブ</t>
    </rPh>
    <rPh sb="11" eb="13">
      <t>センモン</t>
    </rPh>
    <rPh sb="13" eb="14">
      <t>カ</t>
    </rPh>
    <rPh sb="25" eb="26">
      <t>トウ</t>
    </rPh>
    <rPh sb="27" eb="29">
      <t>キニュウ</t>
    </rPh>
    <rPh sb="39" eb="41">
      <t>ヤクワリ</t>
    </rPh>
    <rPh sb="41" eb="43">
      <t>ブンタン</t>
    </rPh>
    <rPh sb="48" eb="50">
      <t>キサイ</t>
    </rPh>
    <phoneticPr fontId="1"/>
  </si>
  <si>
    <t>支援中小企業等の掘り起こし等に活用する、他団体（金融機関、その他中小企業支援機関等）とのネットワークについて具体的に記載すること。</t>
    <rPh sb="2" eb="4">
      <t>チュウショウ</t>
    </rPh>
    <rPh sb="4" eb="6">
      <t>キギョウ</t>
    </rPh>
    <rPh sb="6" eb="7">
      <t>トウ</t>
    </rPh>
    <rPh sb="58" eb="60">
      <t>キサイ</t>
    </rPh>
    <phoneticPr fontId="1"/>
  </si>
  <si>
    <t>中期活動計画における、活動資金の調達等に関する計画を記載し、補助事業によらず中長期的に活動を継続するための活動計画を有することを記載すること。</t>
    <rPh sb="0" eb="2">
      <t>チュウキ</t>
    </rPh>
    <rPh sb="2" eb="4">
      <t>カツドウ</t>
    </rPh>
    <rPh sb="4" eb="6">
      <t>ケイカク</t>
    </rPh>
    <rPh sb="11" eb="13">
      <t>カツドウ</t>
    </rPh>
    <rPh sb="13" eb="15">
      <t>シキン</t>
    </rPh>
    <rPh sb="16" eb="18">
      <t>チョウタツ</t>
    </rPh>
    <rPh sb="18" eb="19">
      <t>トウ</t>
    </rPh>
    <rPh sb="20" eb="21">
      <t>カン</t>
    </rPh>
    <rPh sb="23" eb="25">
      <t>ケイカク</t>
    </rPh>
    <rPh sb="26" eb="28">
      <t>キサイ</t>
    </rPh>
    <rPh sb="30" eb="32">
      <t>ホジョ</t>
    </rPh>
    <rPh sb="32" eb="34">
      <t>ジギョウ</t>
    </rPh>
    <rPh sb="38" eb="42">
      <t>チュウチョウキテキ</t>
    </rPh>
    <rPh sb="43" eb="45">
      <t>カツドウ</t>
    </rPh>
    <rPh sb="46" eb="48">
      <t>ケイゾク</t>
    </rPh>
    <rPh sb="53" eb="55">
      <t>カツドウ</t>
    </rPh>
    <rPh sb="55" eb="57">
      <t>ケイカク</t>
    </rPh>
    <rPh sb="58" eb="59">
      <t>ユウ</t>
    </rPh>
    <rPh sb="64" eb="66">
      <t>キサイ</t>
    </rPh>
    <phoneticPr fontId="1"/>
  </si>
  <si>
    <t>本事業の従事責任者を記載。事業実施にあたっての連絡事項等は左記連絡先となる。</t>
    <rPh sb="0" eb="1">
      <t>ホン</t>
    </rPh>
    <rPh sb="1" eb="3">
      <t>ジギョウ</t>
    </rPh>
    <rPh sb="4" eb="6">
      <t>ジュウジ</t>
    </rPh>
    <rPh sb="6" eb="9">
      <t>セキニンシャ</t>
    </rPh>
    <rPh sb="10" eb="12">
      <t>キサイ</t>
    </rPh>
    <rPh sb="13" eb="15">
      <t>ジギョウ</t>
    </rPh>
    <rPh sb="15" eb="17">
      <t>ジッシ</t>
    </rPh>
    <rPh sb="23" eb="25">
      <t>レンラク</t>
    </rPh>
    <rPh sb="25" eb="27">
      <t>ジコウ</t>
    </rPh>
    <rPh sb="27" eb="28">
      <t>トウ</t>
    </rPh>
    <rPh sb="29" eb="31">
      <t>サキ</t>
    </rPh>
    <rPh sb="31" eb="34">
      <t>レンラクサキ</t>
    </rPh>
    <phoneticPr fontId="1"/>
  </si>
  <si>
    <r>
      <t xml:space="preserve">
支援対象地域の自治体担当者と</t>
    </r>
    <r>
      <rPr>
        <b/>
        <sz val="10"/>
        <color rgb="FFFF0000"/>
        <rFont val="ＭＳ Ｐ明朝"/>
        <family val="1"/>
        <charset val="128"/>
      </rPr>
      <t>交付申請前にコンタクトのうえ、合意のもと</t>
    </r>
    <r>
      <rPr>
        <sz val="10"/>
        <color theme="1"/>
        <rFont val="ＭＳ Ｐ明朝"/>
        <family val="1"/>
        <charset val="128"/>
      </rPr>
      <t>に左記情報を記入すること。
（担当者 役職・氏名は任意。連絡先は必須）
「２．本補助事業の目的と内容」で記載した地域①～⑤に対応する順番に記載すること
※１）地域の中小企業等からの相談窓口とは
　自治体が補助事業の「相談窓口、掘り起こし」のうち、相談窓口に
　関する機能の一部を担い、地域の中小企業等から受けた相談について、
　適宜補助事業者に連携する等の役割。
※２）セミナー等による普及啓発活動とは
　自治体が補助事業の「相談窓口、掘り起こし」のうち、掘り起こしに
　関する機能の一部を担い、地域の中小企業等を対象としたセミナー等
　を共催・後援等をすることにより、中小企業等への省エネルギーに
　関する普及啓発活動を後押しする等の役割。
※３）補助事業の紹介等の中小企業等に対する具体的な支援･アドバイスとは
　自治体が補助事業のうち、「現状把握の支援」～「Actionの支援」に
　おいて、適宜当該自治体で実施する補助事業の紹介等を行い、中小企業
  等の省エネ取組PDCAの支援に直接協力する等の役割。
※４）連携する自治体が5団体を越える場合はSIIにご連絡ください。</t>
    </r>
    <rPh sb="1" eb="3">
      <t>シエン</t>
    </rPh>
    <rPh sb="3" eb="5">
      <t>タイショウ</t>
    </rPh>
    <rPh sb="5" eb="7">
      <t>チイキ</t>
    </rPh>
    <rPh sb="8" eb="10">
      <t>ジチ</t>
    </rPh>
    <rPh sb="10" eb="11">
      <t>タイ</t>
    </rPh>
    <rPh sb="11" eb="14">
      <t>タントウシャ</t>
    </rPh>
    <rPh sb="15" eb="17">
      <t>コウフ</t>
    </rPh>
    <rPh sb="17" eb="19">
      <t>シンセイ</t>
    </rPh>
    <rPh sb="19" eb="20">
      <t>マエ</t>
    </rPh>
    <rPh sb="30" eb="32">
      <t>ゴウイ</t>
    </rPh>
    <rPh sb="36" eb="38">
      <t>サキ</t>
    </rPh>
    <rPh sb="38" eb="40">
      <t>ジョウホウ</t>
    </rPh>
    <rPh sb="41" eb="43">
      <t>キニュウ</t>
    </rPh>
    <rPh sb="50" eb="52">
      <t>タントウ</t>
    </rPh>
    <rPh sb="52" eb="53">
      <t>シャ</t>
    </rPh>
    <rPh sb="54" eb="56">
      <t>ヤクショク</t>
    </rPh>
    <rPh sb="57" eb="58">
      <t>シ</t>
    </rPh>
    <rPh sb="58" eb="59">
      <t>メイ</t>
    </rPh>
    <rPh sb="60" eb="62">
      <t>ニンイ</t>
    </rPh>
    <rPh sb="63" eb="66">
      <t>レンラクサキ</t>
    </rPh>
    <rPh sb="67" eb="69">
      <t>ヒッス</t>
    </rPh>
    <rPh sb="499" eb="501">
      <t>レンケイ</t>
    </rPh>
    <rPh sb="503" eb="506">
      <t>ジチタイ</t>
    </rPh>
    <rPh sb="508" eb="510">
      <t>ダンタイ</t>
    </rPh>
    <rPh sb="511" eb="512">
      <t>コ</t>
    </rPh>
    <rPh sb="514" eb="516">
      <t>バアイ</t>
    </rPh>
    <rPh sb="522" eb="524">
      <t>レンラク</t>
    </rPh>
    <phoneticPr fontId="1"/>
  </si>
  <si>
    <t>過去に実施してきた、本事業に類似する取組の実績（内容、期間、具体的な数値、代表的な成果等）について記載すること。
当該実績によって得られた知見・ノウハウを本事業でどう活用できるかについても可能な限り詳細に記載すること。</t>
    <rPh sb="10" eb="13">
      <t>ホンジギョウ</t>
    </rPh>
    <rPh sb="14" eb="16">
      <t>ルイジ</t>
    </rPh>
    <rPh sb="18" eb="20">
      <t>トリクミ</t>
    </rPh>
    <rPh sb="30" eb="33">
      <t>グタイテキ</t>
    </rPh>
    <rPh sb="34" eb="36">
      <t>スウチ</t>
    </rPh>
    <rPh sb="65" eb="66">
      <t>エ</t>
    </rPh>
    <rPh sb="69" eb="71">
      <t>チケン</t>
    </rPh>
    <rPh sb="83" eb="85">
      <t>カツヨウ</t>
    </rPh>
    <phoneticPr fontId="1"/>
  </si>
  <si>
    <t>ターゲット属性　３</t>
    <phoneticPr fontId="1"/>
  </si>
  <si>
    <t>ターゲット</t>
    <phoneticPr fontId="1"/>
  </si>
  <si>
    <t>ターゲット属性　４</t>
    <phoneticPr fontId="1"/>
  </si>
  <si>
    <t>ターゲット属性　５</t>
    <phoneticPr fontId="1"/>
  </si>
  <si>
    <t>ターゲット</t>
    <phoneticPr fontId="1"/>
  </si>
  <si>
    <t>ターゲット属性　６</t>
    <phoneticPr fontId="1"/>
  </si>
  <si>
    <t>ターゲット属性　７</t>
    <phoneticPr fontId="1"/>
  </si>
  <si>
    <t>ターゲット属性　８</t>
    <phoneticPr fontId="1"/>
  </si>
  <si>
    <t>ターゲット属性　９</t>
    <phoneticPr fontId="1"/>
  </si>
  <si>
    <t>・人員：各段階における、区分（職員/外部専門家）及び氏名をプルダウンで選択すること。</t>
    <rPh sb="4" eb="7">
      <t>カクダンカイ</t>
    </rPh>
    <rPh sb="24" eb="25">
      <t>オヨ</t>
    </rPh>
    <rPh sb="26" eb="28">
      <t>シメイ</t>
    </rPh>
    <rPh sb="35" eb="37">
      <t>センタク</t>
    </rPh>
    <phoneticPr fontId="1"/>
  </si>
  <si>
    <t>・支援人員：自動反映。</t>
    <rPh sb="1" eb="3">
      <t>シエン</t>
    </rPh>
    <rPh sb="3" eb="5">
      <t>ジンイン</t>
    </rPh>
    <rPh sb="6" eb="8">
      <t>ジドウ</t>
    </rPh>
    <rPh sb="8" eb="10">
      <t>ハンエイ</t>
    </rPh>
    <phoneticPr fontId="1"/>
  </si>
  <si>
    <t>　　　　　　　　　　　　例：型番ABC-0123　2台　6月～9月 4ヵ月× 5,000円 + 管理費 4,000円</t>
    <rPh sb="14" eb="16">
      <t>カタバン</t>
    </rPh>
    <phoneticPr fontId="1"/>
  </si>
  <si>
    <t>T110</t>
    <phoneticPr fontId="1"/>
  </si>
  <si>
    <t>T210</t>
    <phoneticPr fontId="1"/>
  </si>
  <si>
    <t>T310</t>
    <phoneticPr fontId="1"/>
  </si>
  <si>
    <t>T410</t>
    <phoneticPr fontId="1"/>
  </si>
  <si>
    <t>T510</t>
    <phoneticPr fontId="1"/>
  </si>
  <si>
    <t>T610</t>
    <phoneticPr fontId="1"/>
  </si>
  <si>
    <t>T710</t>
    <phoneticPr fontId="1"/>
  </si>
  <si>
    <t>T810</t>
    <phoneticPr fontId="1"/>
  </si>
  <si>
    <t>T910</t>
    <phoneticPr fontId="1"/>
  </si>
  <si>
    <t>T1010</t>
    <phoneticPr fontId="1"/>
  </si>
  <si>
    <t>ターゲット属性　10</t>
    <phoneticPr fontId="1"/>
  </si>
  <si>
    <t>ターゲット属性　10</t>
    <phoneticPr fontId="1"/>
  </si>
  <si>
    <t>全て自動反映の為、補助事業概要説明書（別添１）５・人件費単価計算書に記載した内容が反映されているか確認すること。</t>
    <rPh sb="0" eb="1">
      <t>スベ</t>
    </rPh>
    <rPh sb="2" eb="4">
      <t>ジドウ</t>
    </rPh>
    <rPh sb="4" eb="6">
      <t>ハンエイ</t>
    </rPh>
    <rPh sb="7" eb="8">
      <t>タメ</t>
    </rPh>
    <rPh sb="25" eb="28">
      <t>ジンケンヒ</t>
    </rPh>
    <rPh sb="28" eb="30">
      <t>タンカ</t>
    </rPh>
    <rPh sb="30" eb="33">
      <t>ケイサンショ</t>
    </rPh>
    <rPh sb="34" eb="36">
      <t>キサイ</t>
    </rPh>
    <rPh sb="38" eb="40">
      <t>ナイヨウ</t>
    </rPh>
    <rPh sb="41" eb="43">
      <t>ハンエイ</t>
    </rPh>
    <rPh sb="49" eb="51">
      <t>カクニン</t>
    </rPh>
    <phoneticPr fontId="1"/>
  </si>
  <si>
    <t>・旅費：支援1回あたりの旅費の合計額を記載すること。（支援前後の活動の場合、旅費の計上は不可）</t>
    <rPh sb="1" eb="3">
      <t>リョヒ</t>
    </rPh>
    <rPh sb="12" eb="14">
      <t>リョヒ</t>
    </rPh>
    <rPh sb="27" eb="29">
      <t>シエン</t>
    </rPh>
    <rPh sb="29" eb="31">
      <t>ゼンゴ</t>
    </rPh>
    <rPh sb="32" eb="34">
      <t>カツドウ</t>
    </rPh>
    <rPh sb="35" eb="37">
      <t>バアイ</t>
    </rPh>
    <rPh sb="38" eb="40">
      <t>リョヒ</t>
    </rPh>
    <rPh sb="41" eb="43">
      <t>ケイジョウ</t>
    </rPh>
    <rPh sb="44" eb="46">
      <t>フカ</t>
    </rPh>
    <phoneticPr fontId="1"/>
  </si>
  <si>
    <t>　※ 事務補助員の場合、”支援先の掘り起し等”、”外部団体等との打合せ”は計上不可</t>
    <rPh sb="3" eb="5">
      <t>ジム</t>
    </rPh>
    <rPh sb="5" eb="8">
      <t>ホジョイン</t>
    </rPh>
    <rPh sb="9" eb="11">
      <t>バアイ</t>
    </rPh>
    <rPh sb="13" eb="15">
      <t>シエン</t>
    </rPh>
    <rPh sb="15" eb="16">
      <t>サキ</t>
    </rPh>
    <rPh sb="17" eb="18">
      <t>ホ</t>
    </rPh>
    <rPh sb="19" eb="20">
      <t>オコ</t>
    </rPh>
    <rPh sb="21" eb="22">
      <t>トウ</t>
    </rPh>
    <rPh sb="37" eb="39">
      <t>ケイジョウ</t>
    </rPh>
    <rPh sb="39" eb="41">
      <t>フカ</t>
    </rPh>
    <phoneticPr fontId="1"/>
  </si>
  <si>
    <t>・ターゲット属性：業種、設備毎、PFとの関係性、中小企業等の省エネ取組状況、地域特性、経営課題等の属性を基に支援の計画内容が同じことが想定されるものをまとめて記載する。（支援の内容が異なる場合、ターゲットの属性を分けて記載すること。）
・支援対象地域：プルダウンから選択すること。
・想定支援対象者数：ターゲット毎の支援を想定する中小企業等数を記載すること。
・課題：ターゲットにおける省エネ取組を進めるにあたっての課題を記載すること。</t>
    <rPh sb="6" eb="8">
      <t>ゾクセイ</t>
    </rPh>
    <rPh sb="9" eb="11">
      <t>ギョウシュ</t>
    </rPh>
    <rPh sb="12" eb="14">
      <t>セツビ</t>
    </rPh>
    <rPh sb="14" eb="15">
      <t>マイ</t>
    </rPh>
    <rPh sb="20" eb="23">
      <t>カンケイセイ</t>
    </rPh>
    <rPh sb="24" eb="26">
      <t>チュウショウ</t>
    </rPh>
    <rPh sb="26" eb="28">
      <t>キギョウ</t>
    </rPh>
    <rPh sb="28" eb="29">
      <t>トウ</t>
    </rPh>
    <rPh sb="30" eb="31">
      <t>ショウ</t>
    </rPh>
    <rPh sb="33" eb="35">
      <t>トリクミ</t>
    </rPh>
    <rPh sb="35" eb="37">
      <t>ジョウキョウ</t>
    </rPh>
    <rPh sb="38" eb="40">
      <t>チイキ</t>
    </rPh>
    <rPh sb="40" eb="42">
      <t>トクセイ</t>
    </rPh>
    <rPh sb="43" eb="45">
      <t>ケイエイ</t>
    </rPh>
    <rPh sb="45" eb="47">
      <t>カダイ</t>
    </rPh>
    <rPh sb="47" eb="48">
      <t>トウ</t>
    </rPh>
    <rPh sb="49" eb="51">
      <t>ゾクセイ</t>
    </rPh>
    <rPh sb="52" eb="53">
      <t>モト</t>
    </rPh>
    <rPh sb="54" eb="56">
      <t>シエン</t>
    </rPh>
    <rPh sb="57" eb="59">
      <t>ケイカク</t>
    </rPh>
    <rPh sb="59" eb="61">
      <t>ナイヨウ</t>
    </rPh>
    <rPh sb="62" eb="63">
      <t>オナ</t>
    </rPh>
    <rPh sb="67" eb="69">
      <t>ソウテイ</t>
    </rPh>
    <rPh sb="79" eb="81">
      <t>キサイ</t>
    </rPh>
    <rPh sb="119" eb="121">
      <t>シエン</t>
    </rPh>
    <rPh sb="121" eb="123">
      <t>タイショウ</t>
    </rPh>
    <rPh sb="123" eb="125">
      <t>チイキ</t>
    </rPh>
    <rPh sb="133" eb="135">
      <t>センタク</t>
    </rPh>
    <phoneticPr fontId="1"/>
  </si>
  <si>
    <t>・１行に１者を記載すること。／同一中小企業等の複数事業所を支援する場合、１行に１事業所を記載すること。</t>
    <rPh sb="2" eb="3">
      <t>ギョウ</t>
    </rPh>
    <rPh sb="5" eb="6">
      <t>シャ</t>
    </rPh>
    <rPh sb="7" eb="9">
      <t>キサイ</t>
    </rPh>
    <rPh sb="15" eb="17">
      <t>ドウイツ</t>
    </rPh>
    <rPh sb="17" eb="19">
      <t>チュウショウ</t>
    </rPh>
    <rPh sb="19" eb="21">
      <t>キギョウ</t>
    </rPh>
    <rPh sb="21" eb="22">
      <t>トウ</t>
    </rPh>
    <rPh sb="23" eb="25">
      <t>フクスウ</t>
    </rPh>
    <rPh sb="25" eb="28">
      <t>ジギョウショ</t>
    </rPh>
    <rPh sb="29" eb="31">
      <t>シエン</t>
    </rPh>
    <rPh sb="33" eb="35">
      <t>バアイ</t>
    </rPh>
    <rPh sb="37" eb="38">
      <t>ギョウ</t>
    </rPh>
    <rPh sb="40" eb="43">
      <t>ジギョウショ</t>
    </rPh>
    <rPh sb="44" eb="46">
      <t>キサイ</t>
    </rPh>
    <phoneticPr fontId="1"/>
  </si>
  <si>
    <t>・資格：複数の資格を保有している場合は本事業に関連が深いもの2～3を記載すること。
　　　　 保有資格がなく相応のスキルを保有している場合、「経歴書参照」と記載すること。</t>
    <rPh sb="1" eb="3">
      <t>シカク</t>
    </rPh>
    <rPh sb="4" eb="6">
      <t>フクスウ</t>
    </rPh>
    <rPh sb="7" eb="9">
      <t>シカク</t>
    </rPh>
    <rPh sb="10" eb="12">
      <t>ホユウ</t>
    </rPh>
    <rPh sb="16" eb="18">
      <t>バアイ</t>
    </rPh>
    <rPh sb="19" eb="20">
      <t>ホン</t>
    </rPh>
    <rPh sb="20" eb="22">
      <t>ジギョウ</t>
    </rPh>
    <rPh sb="23" eb="25">
      <t>カンレン</t>
    </rPh>
    <rPh sb="26" eb="27">
      <t>フカ</t>
    </rPh>
    <rPh sb="34" eb="36">
      <t>キサイ</t>
    </rPh>
    <rPh sb="71" eb="74">
      <t>ケイレキショ</t>
    </rPh>
    <rPh sb="74" eb="76">
      <t>サンショウ</t>
    </rPh>
    <rPh sb="78" eb="80">
      <t>キサイ</t>
    </rPh>
    <phoneticPr fontId="1"/>
  </si>
  <si>
    <r>
      <rPr>
        <sz val="10"/>
        <rFont val="ＭＳ Ｐゴシック"/>
        <family val="3"/>
        <charset val="128"/>
      </rPr>
      <t>支援対象地域</t>
    </r>
    <phoneticPr fontId="1"/>
  </si>
  <si>
    <t>■■■</t>
  </si>
  <si>
    <t>■■■</t>
    <phoneticPr fontId="1"/>
  </si>
  <si>
    <t>■■■</t>
    <phoneticPr fontId="1"/>
  </si>
  <si>
    <t>■■■■■■</t>
    <phoneticPr fontId="1"/>
  </si>
  <si>
    <t>■■■■■■</t>
    <phoneticPr fontId="1"/>
  </si>
  <si>
    <t>■■■■■■</t>
    <phoneticPr fontId="1"/>
  </si>
  <si>
    <t>定款</t>
  </si>
  <si>
    <t>商業登記簿謄本</t>
    <phoneticPr fontId="1"/>
  </si>
  <si>
    <r>
      <t>書類の提出日を記載すること。
公募期間よりも後の日付にならないように注意。（入力可能</t>
    </r>
    <r>
      <rPr>
        <sz val="11"/>
        <rFont val="ＭＳ Ｐゴシック"/>
        <family val="3"/>
        <charset val="128"/>
        <scheme val="minor"/>
      </rPr>
      <t>期間：</t>
    </r>
    <r>
      <rPr>
        <b/>
        <sz val="11"/>
        <color rgb="FFFF0000"/>
        <rFont val="ＭＳ Ｐゴシック"/>
        <family val="3"/>
        <charset val="128"/>
        <scheme val="minor"/>
      </rPr>
      <t>2020/5/18～2020/6/19</t>
    </r>
    <r>
      <rPr>
        <sz val="11"/>
        <rFont val="ＭＳ Ｐゴシック"/>
        <family val="3"/>
        <charset val="128"/>
        <scheme val="minor"/>
      </rPr>
      <t>）</t>
    </r>
    <r>
      <rPr>
        <sz val="11"/>
        <color theme="1"/>
        <rFont val="ＭＳ Ｐゴシック"/>
        <family val="2"/>
        <charset val="128"/>
        <scheme val="minor"/>
      </rPr>
      <t xml:space="preserve">
会社概要等に記載の住所で郵送物等が届く住所を</t>
    </r>
    <r>
      <rPr>
        <b/>
        <sz val="11"/>
        <color rgb="FFFF0000"/>
        <rFont val="ＭＳ Ｐゴシック"/>
        <family val="3"/>
        <charset val="128"/>
        <scheme val="minor"/>
      </rPr>
      <t>都道府県から</t>
    </r>
    <r>
      <rPr>
        <sz val="11"/>
        <color theme="1"/>
        <rFont val="ＭＳ Ｐゴシック"/>
        <family val="2"/>
        <charset val="128"/>
        <scheme val="minor"/>
      </rPr>
      <t xml:space="preserve">記載すること。
会社概要等に記載の名称を記載すること。
現在の代表者の【役職】・【氏名】を記載すること。
</t>
    </r>
    <rPh sb="91" eb="95">
      <t>トドウフケン</t>
    </rPh>
    <rPh sb="135" eb="137">
      <t>ヤクショク</t>
    </rPh>
    <phoneticPr fontId="1"/>
  </si>
  <si>
    <t xml:space="preserve">　中小企業等に対する省エネルギー診断事業費補助金（省エネルギー相談地域プラットフォーム構築事業）
交付規程（ＳＩＩ－Ｎ１－Ｒ－２０２００４０１。以下「交付規程」という。）第５条の規定に基づき、
下記のとおり申請します。
　なお、補助金等に係る予算の執行の適正化に関する法律（昭和３０年法律第１７９号）、補助金等に係る
予算の執行の適正化に関する法律施行令（昭和３０年政令第２５５号）及び交付規程の定めるところに従
うことを承知の上、申請します。
</t>
    <phoneticPr fontId="1"/>
  </si>
  <si>
    <r>
      <t>事業完了日は補助期間内（</t>
    </r>
    <r>
      <rPr>
        <b/>
        <sz val="11"/>
        <color rgb="FFFF0000"/>
        <rFont val="ＭＳ Ｐゴシック"/>
        <family val="3"/>
        <charset val="128"/>
        <scheme val="minor"/>
      </rPr>
      <t>2021年1月29日まで</t>
    </r>
    <r>
      <rPr>
        <sz val="11"/>
        <color theme="1"/>
        <rFont val="ＭＳ Ｐゴシック"/>
        <family val="2"/>
        <charset val="128"/>
        <scheme val="minor"/>
      </rPr>
      <t>）に設定すること。</t>
    </r>
    <phoneticPr fontId="1"/>
  </si>
  <si>
    <t xml:space="preserve">・入力不要。
・左表の値は「支出計画書（別添２）」の金額を自動反映。
  値を変更したい場合は支出計画書を修正すること。上限値は650万円。
　ただし２県全域以上を支援対象とする場合は、支援対象地域１県ごとに
  400万円を上限として追加できる。
</t>
    <rPh sb="21" eb="23">
      <t>ベッテン</t>
    </rPh>
    <phoneticPr fontId="1"/>
  </si>
  <si>
    <t>役員情報は、最新の商業登記簿謄本の情報と一致していること。</t>
    <rPh sb="2" eb="4">
      <t>ジョウホウ</t>
    </rPh>
    <phoneticPr fontId="1"/>
  </si>
  <si>
    <r>
      <t>ジービズインフォ掲載の</t>
    </r>
    <r>
      <rPr>
        <b/>
        <sz val="10"/>
        <color rgb="FFFF0000"/>
        <rFont val="ＭＳ Ｐ明朝"/>
        <family val="1"/>
        <charset val="128"/>
      </rPr>
      <t>13桁の法人番号</t>
    </r>
    <r>
      <rPr>
        <sz val="10"/>
        <color theme="1"/>
        <rFont val="ＭＳ Ｐ明朝"/>
        <family val="1"/>
        <charset val="128"/>
      </rPr>
      <t>を入力（半角英数字で入力）</t>
    </r>
    <rPh sb="15" eb="17">
      <t>ホウジン</t>
    </rPh>
    <rPh sb="17" eb="19">
      <t>バンゴウ</t>
    </rPh>
    <rPh sb="20" eb="22">
      <t>ニュウリョク</t>
    </rPh>
    <rPh sb="23" eb="25">
      <t>ハンカク</t>
    </rPh>
    <rPh sb="25" eb="28">
      <t>エイスウジ</t>
    </rPh>
    <rPh sb="29" eb="31">
      <t>ニュウリョク</t>
    </rPh>
    <phoneticPr fontId="1"/>
  </si>
  <si>
    <r>
      <rPr>
        <sz val="10"/>
        <rFont val="ＭＳ 明朝"/>
        <family val="1"/>
        <charset val="128"/>
      </rPr>
      <t>中期活動計画
（</t>
    </r>
    <r>
      <rPr>
        <sz val="10"/>
        <rFont val="Arial"/>
        <family val="2"/>
      </rPr>
      <t>2020</t>
    </r>
    <r>
      <rPr>
        <sz val="10"/>
        <rFont val="ＭＳ 明朝"/>
        <family val="1"/>
        <charset val="128"/>
      </rPr>
      <t>年度～</t>
    </r>
    <r>
      <rPr>
        <sz val="10"/>
        <rFont val="Arial"/>
        <family val="2"/>
      </rPr>
      <t>2022</t>
    </r>
    <r>
      <rPr>
        <sz val="10"/>
        <rFont val="ＭＳ 明朝"/>
        <family val="1"/>
        <charset val="128"/>
      </rPr>
      <t>年度）</t>
    </r>
    <phoneticPr fontId="1"/>
  </si>
  <si>
    <t>今後3年間の活動計画について、具体的に記載すること。
（各年度に予定する活動の計画も記載すること。202１年度以降についてはPF事業以外の計画にも言及すること。）</t>
    <rPh sb="28" eb="31">
      <t>カクネンド</t>
    </rPh>
    <rPh sb="32" eb="34">
      <t>ヨテイ</t>
    </rPh>
    <rPh sb="36" eb="38">
      <t>カツドウ</t>
    </rPh>
    <rPh sb="39" eb="41">
      <t>ケイカク</t>
    </rPh>
    <rPh sb="42" eb="44">
      <t>キサイ</t>
    </rPh>
    <rPh sb="73" eb="75">
      <t>ゲンキュウ</t>
    </rPh>
    <phoneticPr fontId="1"/>
  </si>
  <si>
    <t xml:space="preserve">
職員及び事務補助員を列挙し、それぞれ具体的な役割内容を記載すること。
（職員とは）
当該組織で雇用され、補助事業に直接従事する者で、自治体、商工会議所、金融機関等の外部支援機関と連携し、中小企業等の省エネ活動を進めるために必要な課題・ニーズの掘り起こしに加えて、省エネ取組のＰＤＣＡを支援する活動、その他補助事業を管理運営するにあたって必要な業務全般に従事する者を指す。
（事務補助員とは）
補助事業を実施するために必要な業務補助を行う補助員（アルバイト等）
採用予定で名前が不明な場合は「事務補助員A」等のように記載する。</t>
    <rPh sb="1" eb="3">
      <t>ショクイン</t>
    </rPh>
    <rPh sb="3" eb="4">
      <t>オヨ</t>
    </rPh>
    <rPh sb="5" eb="7">
      <t>ジム</t>
    </rPh>
    <rPh sb="7" eb="10">
      <t>ホジョイン</t>
    </rPh>
    <rPh sb="11" eb="13">
      <t>レッキョ</t>
    </rPh>
    <rPh sb="28" eb="30">
      <t>キサイ</t>
    </rPh>
    <rPh sb="38" eb="40">
      <t>ショクイン</t>
    </rPh>
    <rPh sb="182" eb="183">
      <t>モノ</t>
    </rPh>
    <rPh sb="184" eb="185">
      <t>サ</t>
    </rPh>
    <rPh sb="233" eb="235">
      <t>サイヨウ</t>
    </rPh>
    <rPh sb="235" eb="237">
      <t>ヨテイ</t>
    </rPh>
    <rPh sb="238" eb="240">
      <t>ナマエ</t>
    </rPh>
    <rPh sb="241" eb="243">
      <t>フメイ</t>
    </rPh>
    <rPh sb="244" eb="246">
      <t>バアイ</t>
    </rPh>
    <rPh sb="248" eb="250">
      <t>ジム</t>
    </rPh>
    <rPh sb="250" eb="253">
      <t>ホジョイン</t>
    </rPh>
    <rPh sb="255" eb="256">
      <t>トウ</t>
    </rPh>
    <rPh sb="260" eb="262">
      <t>キサイ</t>
    </rPh>
    <phoneticPr fontId="1"/>
  </si>
  <si>
    <t>健保等級非適用で、個別に単価を設定する場合、根拠資料を示し、
妥当性を説明できること。</t>
    <rPh sb="0" eb="4">
      <t>ケンポトウキュウ</t>
    </rPh>
    <rPh sb="4" eb="5">
      <t>ヒ</t>
    </rPh>
    <rPh sb="5" eb="7">
      <t>テキヨウ</t>
    </rPh>
    <rPh sb="24" eb="26">
      <t>シリョウ</t>
    </rPh>
    <rPh sb="27" eb="28">
      <t>シメ</t>
    </rPh>
    <rPh sb="31" eb="34">
      <t>ダトウセイ</t>
    </rPh>
    <phoneticPr fontId="1"/>
  </si>
  <si>
    <t>　　　（https://www.meti.go.jp/information_2/downloadfiles/R2kenpo.pdf ）</t>
    <phoneticPr fontId="5"/>
  </si>
  <si>
    <t>賞与なし</t>
    <rPh sb="0" eb="2">
      <t>ショウヨ</t>
    </rPh>
    <phoneticPr fontId="1"/>
  </si>
  <si>
    <t>賞与あり</t>
    <rPh sb="0" eb="2">
      <t>ショウヨ</t>
    </rPh>
    <phoneticPr fontId="1"/>
  </si>
  <si>
    <t>R2版</t>
    <rPh sb="2" eb="3">
      <t>バン</t>
    </rPh>
    <phoneticPr fontId="1"/>
  </si>
  <si>
    <t>法人番号</t>
    <phoneticPr fontId="1"/>
  </si>
  <si>
    <t>0000000000000</t>
    <phoneticPr fontId="1"/>
  </si>
  <si>
    <t>0000000000001</t>
  </si>
  <si>
    <t>資格
区分</t>
    <phoneticPr fontId="1"/>
  </si>
  <si>
    <t>法人番号はこちらのサイトから（https://info.gbiz.go.jp/）お調べください</t>
    <rPh sb="0" eb="2">
      <t>ホウジン</t>
    </rPh>
    <rPh sb="2" eb="4">
      <t>バンゴウ</t>
    </rPh>
    <rPh sb="41" eb="42">
      <t>シラ</t>
    </rPh>
    <phoneticPr fontId="1"/>
  </si>
  <si>
    <t>稼働時間</t>
    <rPh sb="0" eb="2">
      <t>カドウ</t>
    </rPh>
    <rPh sb="2" eb="4">
      <t>ジカン</t>
    </rPh>
    <phoneticPr fontId="1"/>
  </si>
  <si>
    <t>■ セミナー等開催計画（開催1回ごとに記載）</t>
    <rPh sb="6" eb="7">
      <t>トウ</t>
    </rPh>
    <rPh sb="7" eb="9">
      <t>カイサイ</t>
    </rPh>
    <rPh sb="9" eb="11">
      <t>ケイカク</t>
    </rPh>
    <rPh sb="12" eb="14">
      <t>カイサイ</t>
    </rPh>
    <rPh sb="15" eb="16">
      <t>カイ</t>
    </rPh>
    <rPh sb="19" eb="21">
      <t>キサイ</t>
    </rPh>
    <phoneticPr fontId="1"/>
  </si>
  <si>
    <t>セミナー等名称</t>
    <rPh sb="4" eb="5">
      <t>トウ</t>
    </rPh>
    <rPh sb="5" eb="7">
      <t>メイショウ</t>
    </rPh>
    <phoneticPr fontId="1"/>
  </si>
  <si>
    <t>開催地域</t>
    <rPh sb="0" eb="2">
      <t>カイサイ</t>
    </rPh>
    <rPh sb="2" eb="4">
      <t>チイキ</t>
    </rPh>
    <phoneticPr fontId="1"/>
  </si>
  <si>
    <t>セミナーの開催時期、概要、集客方法、会場規模 ⇒ 集客予定数 ⇒ 支援成約目標</t>
    <phoneticPr fontId="1"/>
  </si>
  <si>
    <t>稼働職員</t>
    <rPh sb="0" eb="2">
      <t>カドウ</t>
    </rPh>
    <rPh sb="2" eb="4">
      <t>ショクイン</t>
    </rPh>
    <phoneticPr fontId="1"/>
  </si>
  <si>
    <t>稼働
時間</t>
    <rPh sb="0" eb="2">
      <t>カドウ</t>
    </rPh>
    <rPh sb="3" eb="5">
      <t>ジカン</t>
    </rPh>
    <phoneticPr fontId="1"/>
  </si>
  <si>
    <t>稼働内容</t>
    <rPh sb="0" eb="2">
      <t>カドウ</t>
    </rPh>
    <rPh sb="2" eb="4">
      <t>ナイヨウ</t>
    </rPh>
    <phoneticPr fontId="1"/>
  </si>
  <si>
    <t>■ 連絡会開催計画（開催1回ごとに記載）</t>
    <rPh sb="2" eb="5">
      <t>レンラクカイ</t>
    </rPh>
    <rPh sb="5" eb="7">
      <t>カイサイ</t>
    </rPh>
    <rPh sb="7" eb="9">
      <t>ケイカク</t>
    </rPh>
    <phoneticPr fontId="1"/>
  </si>
  <si>
    <t>連絡会等名称</t>
    <rPh sb="0" eb="3">
      <t>レンラクカイ</t>
    </rPh>
    <rPh sb="3" eb="4">
      <t>トウ</t>
    </rPh>
    <rPh sb="4" eb="6">
      <t>メイショウ</t>
    </rPh>
    <phoneticPr fontId="1"/>
  </si>
  <si>
    <t>連絡会の開催時期、概要及び目的</t>
    <phoneticPr fontId="1"/>
  </si>
  <si>
    <t>■ 外部団体との打合せ開催計画（打合せ先ごとに記載）</t>
    <rPh sb="2" eb="4">
      <t>ガイブ</t>
    </rPh>
    <rPh sb="4" eb="6">
      <t>ダンタイ</t>
    </rPh>
    <rPh sb="8" eb="10">
      <t>ウチアワ</t>
    </rPh>
    <rPh sb="11" eb="13">
      <t>カイサイ</t>
    </rPh>
    <rPh sb="13" eb="15">
      <t>ケイカク</t>
    </rPh>
    <rPh sb="16" eb="18">
      <t>ウチアワ</t>
    </rPh>
    <rPh sb="19" eb="20">
      <t>サキ</t>
    </rPh>
    <rPh sb="23" eb="25">
      <t>キサイ</t>
    </rPh>
    <phoneticPr fontId="1"/>
  </si>
  <si>
    <t>打合せ先</t>
    <rPh sb="0" eb="2">
      <t>ウチアワ</t>
    </rPh>
    <rPh sb="3" eb="4">
      <t>サキ</t>
    </rPh>
    <phoneticPr fontId="1"/>
  </si>
  <si>
    <t>対象地域</t>
    <rPh sb="0" eb="2">
      <t>タイショウ</t>
    </rPh>
    <rPh sb="2" eb="4">
      <t>チイキ</t>
    </rPh>
    <phoneticPr fontId="1"/>
  </si>
  <si>
    <t>開催回数</t>
    <rPh sb="0" eb="2">
      <t>カイサイ</t>
    </rPh>
    <rPh sb="2" eb="4">
      <t>カイスウ</t>
    </rPh>
    <phoneticPr fontId="1"/>
  </si>
  <si>
    <t>打合せの概要及び目的</t>
    <rPh sb="0" eb="2">
      <t>ウチアワ</t>
    </rPh>
    <rPh sb="4" eb="6">
      <t>ガイヨウ</t>
    </rPh>
    <rPh sb="6" eb="7">
      <t>オヨ</t>
    </rPh>
    <rPh sb="8" eb="10">
      <t>モクテキ</t>
    </rPh>
    <phoneticPr fontId="1"/>
  </si>
  <si>
    <t>■ 支援先の掘り起し実施計画（ターゲット属性ごとに記載）</t>
    <rPh sb="2" eb="4">
      <t>シエン</t>
    </rPh>
    <rPh sb="4" eb="5">
      <t>サキ</t>
    </rPh>
    <rPh sb="6" eb="7">
      <t>ホ</t>
    </rPh>
    <rPh sb="8" eb="9">
      <t>オコ</t>
    </rPh>
    <rPh sb="10" eb="12">
      <t>ジッシ</t>
    </rPh>
    <rPh sb="12" eb="14">
      <t>ケイカク</t>
    </rPh>
    <rPh sb="20" eb="22">
      <t>ゾクセイ</t>
    </rPh>
    <phoneticPr fontId="1"/>
  </si>
  <si>
    <t>支援先のターゲット属性</t>
    <rPh sb="0" eb="2">
      <t>シエン</t>
    </rPh>
    <rPh sb="2" eb="3">
      <t>サキ</t>
    </rPh>
    <rPh sb="9" eb="11">
      <t>ゾクセイ</t>
    </rPh>
    <phoneticPr fontId="1"/>
  </si>
  <si>
    <t>掘起し回数</t>
    <rPh sb="0" eb="2">
      <t>ホリオコ</t>
    </rPh>
    <rPh sb="3" eb="5">
      <t>カイスウ</t>
    </rPh>
    <phoneticPr fontId="1"/>
  </si>
  <si>
    <t>ターゲット属性毎の説明のポイント</t>
    <rPh sb="5" eb="7">
      <t>ゾクセイ</t>
    </rPh>
    <rPh sb="7" eb="8">
      <t>ゴト</t>
    </rPh>
    <rPh sb="9" eb="11">
      <t>セツメイ</t>
    </rPh>
    <phoneticPr fontId="1"/>
  </si>
  <si>
    <t>・セミナーの開催時期、概要、集客方法、会場規模 ⇒ 集客予定数 ⇒ 支援成約目標は、できる限り具体的に記載すること。</t>
    <phoneticPr fontId="1"/>
  </si>
  <si>
    <t>・連絡会の開催時期、概要及び目的は、できる限り具体的に記載すること。</t>
    <phoneticPr fontId="1"/>
  </si>
  <si>
    <t>・あああ</t>
    <phoneticPr fontId="1"/>
  </si>
  <si>
    <t>・ターゲット属性毎の説明のポイントは、できる限り具体的に記載すること。</t>
    <phoneticPr fontId="1"/>
  </si>
  <si>
    <t>〈管理運営業務・資料作成等 稼働計画〉</t>
    <phoneticPr fontId="1"/>
  </si>
  <si>
    <t>・稼働時間：事業期間内にその業務に従事すると想定される稼働時間を記載すること。</t>
    <rPh sb="32" eb="34">
      <t>キサイ</t>
    </rPh>
    <phoneticPr fontId="1"/>
  </si>
  <si>
    <t>〈セミナー等開催計画（開催1回ごとに記載）〉</t>
    <rPh sb="5" eb="6">
      <t>ナド</t>
    </rPh>
    <rPh sb="6" eb="8">
      <t>カイサイ</t>
    </rPh>
    <rPh sb="8" eb="10">
      <t>ケイカク</t>
    </rPh>
    <rPh sb="11" eb="13">
      <t>カイサイ</t>
    </rPh>
    <rPh sb="14" eb="15">
      <t>カイ</t>
    </rPh>
    <rPh sb="18" eb="20">
      <t>キサイ</t>
    </rPh>
    <phoneticPr fontId="1"/>
  </si>
  <si>
    <t>〈連絡会開催計画（開催1回ごとに記載）〉</t>
    <phoneticPr fontId="1"/>
  </si>
  <si>
    <t>〈外部団体との打合せ開催計画（打合せ先ごとに記載）〉</t>
    <phoneticPr fontId="1"/>
  </si>
  <si>
    <t>〈 支援先の掘り起し実施計画（ターゲット属性ごとに記載）〉</t>
    <phoneticPr fontId="1"/>
  </si>
  <si>
    <t>※ No.1～No.7は１つのエクセルファイルで提出してください。
　　（シートをファイル内にコピーしたり別ファイルにしないでください）</t>
    <phoneticPr fontId="1"/>
  </si>
  <si>
    <t>入力不要。補助事業の名称は「補助事業概要説明書（別添1）」の申請者（法人・団体等）名を自動反映。</t>
  </si>
  <si>
    <t>入力不要。申請者（法人・団体等）名は「補助事業概要説明書（別添1）」の申請者（法人・団体等）名を自動反映。</t>
  </si>
  <si>
    <t>法人番号</t>
    <rPh sb="0" eb="4">
      <t>ホウジンバンゴウ</t>
    </rPh>
    <phoneticPr fontId="1"/>
  </si>
  <si>
    <t/>
  </si>
  <si>
    <t>・支援中小企業等：以下要件を満たしていること。</t>
  </si>
  <si>
    <r>
      <rPr>
        <b/>
        <sz val="18"/>
        <color rgb="FFFF0000"/>
        <rFont val="ＭＳ Ｐ明朝"/>
        <family val="1"/>
        <charset val="128"/>
      </rPr>
      <t>本シート作成前に、以下のシートを先に記載すること。</t>
    </r>
    <r>
      <rPr>
        <b/>
        <sz val="12"/>
        <color rgb="FFFF0000"/>
        <rFont val="ＭＳ Ｐ明朝"/>
        <family val="1"/>
        <charset val="128"/>
      </rPr>
      <t xml:space="preserve">
</t>
    </r>
    <r>
      <rPr>
        <b/>
        <sz val="16"/>
        <color rgb="FFFF0000"/>
        <rFont val="ＭＳ Ｐ明朝"/>
        <family val="1"/>
        <charset val="128"/>
      </rPr>
      <t>　　◆補助事業概要説明書(別添１)　　◆専門家一覧（別紙１）　　◆人件費単価計算書（別添２－１）</t>
    </r>
    <phoneticPr fontId="1"/>
  </si>
  <si>
    <t>■ 固定費３（その他諸経費)</t>
    <rPh sb="2" eb="4">
      <t>コテイ</t>
    </rPh>
    <rPh sb="4" eb="5">
      <t>ヒ</t>
    </rPh>
    <rPh sb="9" eb="10">
      <t>タ</t>
    </rPh>
    <rPh sb="10" eb="13">
      <t>ショケイヒ</t>
    </rPh>
    <phoneticPr fontId="1"/>
  </si>
  <si>
    <t>6．事業スケジュール</t>
    <phoneticPr fontId="1"/>
  </si>
  <si>
    <t>本シート作成前に、以下のシートを先に記載すること。
◆補助事業概要説明書(別添１)　　◆専門家一覧（別紙１）　　◆人件費単価計算書（別添２－１）</t>
    <phoneticPr fontId="1"/>
  </si>
  <si>
    <t>■PF事業全体スケジュール</t>
    <rPh sb="3" eb="5">
      <t>ジギョウ</t>
    </rPh>
    <rPh sb="5" eb="7">
      <t>ゼンタイ</t>
    </rPh>
    <phoneticPr fontId="1"/>
  </si>
  <si>
    <t>■</t>
    <phoneticPr fontId="1"/>
  </si>
  <si>
    <t>実施月が決まっている場合、該当箇所に入力</t>
    <phoneticPr fontId="1"/>
  </si>
  <si>
    <t>━━</t>
    <phoneticPr fontId="1"/>
  </si>
  <si>
    <t>継続して支援を行う場合、該当箇所期間に入力</t>
    <phoneticPr fontId="1"/>
  </si>
  <si>
    <t>件数等</t>
    <rPh sb="0" eb="2">
      <t>ケンスウ</t>
    </rPh>
    <rPh sb="2" eb="3">
      <t>トウ</t>
    </rPh>
    <phoneticPr fontId="1"/>
  </si>
  <si>
    <t>7月</t>
    <rPh sb="1" eb="2">
      <t>ガツ</t>
    </rPh>
    <phoneticPr fontId="1"/>
  </si>
  <si>
    <t>8月</t>
    <phoneticPr fontId="1"/>
  </si>
  <si>
    <t>9月</t>
    <phoneticPr fontId="1"/>
  </si>
  <si>
    <t>10月</t>
    <phoneticPr fontId="1"/>
  </si>
  <si>
    <t>11月</t>
    <phoneticPr fontId="1"/>
  </si>
  <si>
    <t>12月</t>
    <phoneticPr fontId="1"/>
  </si>
  <si>
    <t>1月</t>
    <phoneticPr fontId="1"/>
  </si>
  <si>
    <t>備考（記載時の留意事項）</t>
  </si>
  <si>
    <t>PF連絡会</t>
    <rPh sb="2" eb="5">
      <t>レンラクカイ</t>
    </rPh>
    <phoneticPr fontId="1"/>
  </si>
  <si>
    <t>回/年</t>
    <rPh sb="0" eb="1">
      <t>カイ</t>
    </rPh>
    <rPh sb="2" eb="3">
      <t>ネン</t>
    </rPh>
    <phoneticPr fontId="1"/>
  </si>
  <si>
    <t>・実施回数は自動反映</t>
    <phoneticPr fontId="1"/>
  </si>
  <si>
    <t>外部団体等との打ち合わせ</t>
    <rPh sb="0" eb="2">
      <t>ガイブ</t>
    </rPh>
    <rPh sb="2" eb="4">
      <t>ダンタイ</t>
    </rPh>
    <rPh sb="4" eb="5">
      <t>トウ</t>
    </rPh>
    <rPh sb="7" eb="8">
      <t>ウ</t>
    </rPh>
    <rPh sb="9" eb="10">
      <t>ア</t>
    </rPh>
    <phoneticPr fontId="1"/>
  </si>
  <si>
    <t>掘り起こし</t>
    <rPh sb="0" eb="1">
      <t>ホ</t>
    </rPh>
    <rPh sb="2" eb="3">
      <t>オ</t>
    </rPh>
    <phoneticPr fontId="1"/>
  </si>
  <si>
    <t>セミナー等</t>
    <rPh sb="4" eb="5">
      <t>トウ</t>
    </rPh>
    <phoneticPr fontId="1"/>
  </si>
  <si>
    <t>支援（新規案件）</t>
    <rPh sb="0" eb="2">
      <t>シエン</t>
    </rPh>
    <rPh sb="3" eb="5">
      <t>シンキ</t>
    </rPh>
    <rPh sb="5" eb="7">
      <t>アンケン</t>
    </rPh>
    <phoneticPr fontId="1"/>
  </si>
  <si>
    <t>■実施内容の説明</t>
    <rPh sb="1" eb="3">
      <t>ジッシ</t>
    </rPh>
    <rPh sb="3" eb="5">
      <t>ナイヨウ</t>
    </rPh>
    <rPh sb="6" eb="8">
      <t>セツメイ</t>
    </rPh>
    <phoneticPr fontId="1"/>
  </si>
  <si>
    <t>各実施項目における計画の概要</t>
    <rPh sb="0" eb="3">
      <t>カクジッシ</t>
    </rPh>
    <rPh sb="3" eb="5">
      <t>コウモク</t>
    </rPh>
    <rPh sb="9" eb="11">
      <t>ケイカク</t>
    </rPh>
    <rPh sb="12" eb="14">
      <t>ガイヨウ</t>
    </rPh>
    <phoneticPr fontId="1"/>
  </si>
  <si>
    <t>中小企業等の支援回数</t>
    <rPh sb="0" eb="2">
      <t>チュウショウ</t>
    </rPh>
    <rPh sb="2" eb="4">
      <t>キギョウ</t>
    </rPh>
    <rPh sb="4" eb="5">
      <t>トウ</t>
    </rPh>
    <rPh sb="6" eb="8">
      <t>シエン</t>
    </rPh>
    <rPh sb="8" eb="10">
      <t>カイスウ</t>
    </rPh>
    <phoneticPr fontId="1"/>
  </si>
  <si>
    <t>支出計画の根拠がわかる資料
（内規等、人件費や役員報酬、出向負担金がわかるもの等）</t>
    <rPh sb="0" eb="2">
      <t>シシュツ</t>
    </rPh>
    <rPh sb="2" eb="4">
      <t>ケイカク</t>
    </rPh>
    <rPh sb="5" eb="7">
      <t>コンキョ</t>
    </rPh>
    <rPh sb="11" eb="13">
      <t>シリョウ</t>
    </rPh>
    <rPh sb="15" eb="17">
      <t>ナイキ</t>
    </rPh>
    <rPh sb="17" eb="18">
      <t>トウ</t>
    </rPh>
    <rPh sb="19" eb="22">
      <t>ジンケンヒ</t>
    </rPh>
    <rPh sb="23" eb="25">
      <t>ヤクイン</t>
    </rPh>
    <rPh sb="25" eb="27">
      <t>ホウシュウ</t>
    </rPh>
    <rPh sb="28" eb="30">
      <t>シュッコウ</t>
    </rPh>
    <rPh sb="30" eb="33">
      <t>フタンキン</t>
    </rPh>
    <rPh sb="39" eb="40">
      <t>ナド</t>
    </rPh>
    <phoneticPr fontId="1"/>
  </si>
  <si>
    <t>専門家資格証明資料
（登録する全専門家の資格証又は経歴書）</t>
    <rPh sb="0" eb="3">
      <t>センモンカ</t>
    </rPh>
    <rPh sb="3" eb="5">
      <t>シカク</t>
    </rPh>
    <rPh sb="5" eb="7">
      <t>ショウメイ</t>
    </rPh>
    <rPh sb="7" eb="9">
      <t>シリョウ</t>
    </rPh>
    <phoneticPr fontId="1"/>
  </si>
  <si>
    <t xml:space="preserve">
令和２年度　中小企業等に対する省エネルギー診断事業費補助金
（省エネルギー相談地域プラットフォーム構築事業）交付申請書</t>
    <rPh sb="1" eb="3">
      <t>レイワ</t>
    </rPh>
    <phoneticPr fontId="1"/>
  </si>
  <si>
    <t>・資格区分：以下要件に応じた資格区分をプルダウンより選択すること。</t>
    <phoneticPr fontId="1"/>
  </si>
  <si>
    <r>
      <rPr>
        <sz val="14"/>
        <color theme="1"/>
        <rFont val="ＭＳ Ｐ明朝"/>
        <family val="1"/>
        <charset val="128"/>
      </rPr>
      <t>・法人番号：個人事業主等の場合には記載不要となる。</t>
    </r>
    <r>
      <rPr>
        <b/>
        <sz val="14"/>
        <color rgb="FFFF0000"/>
        <rFont val="ＭＳ Ｐ明朝"/>
        <family val="1"/>
        <charset val="128"/>
      </rPr>
      <t>(注)マイナンバーを入力しないこと。</t>
    </r>
    <rPh sb="6" eb="8">
      <t>コジン</t>
    </rPh>
    <rPh sb="8" eb="11">
      <t>ジギョウヌシ</t>
    </rPh>
    <rPh sb="11" eb="12">
      <t>トウ</t>
    </rPh>
    <rPh sb="13" eb="15">
      <t>バアイ</t>
    </rPh>
    <phoneticPr fontId="1"/>
  </si>
  <si>
    <t>④ 国若しくは地方公共団体（特別会計を設けて事業を行う場合に限る）、消費税法別表第３に 掲げる法人</t>
    <phoneticPr fontId="1"/>
  </si>
  <si>
    <t>その他諸経費の計算根拠 （用途、数量、仕様の詳細など）</t>
    <rPh sb="2" eb="3">
      <t>タ</t>
    </rPh>
    <rPh sb="3" eb="6">
      <t>ショケイヒ</t>
    </rPh>
    <rPh sb="7" eb="9">
      <t>ケイサン</t>
    </rPh>
    <rPh sb="9" eb="11">
      <t>コンキョ</t>
    </rPh>
    <rPh sb="13" eb="15">
      <t>ヨウト</t>
    </rPh>
    <rPh sb="16" eb="18">
      <t>スウリョウ</t>
    </rPh>
    <rPh sb="19" eb="21">
      <t>シヨウ</t>
    </rPh>
    <rPh sb="22" eb="24">
      <t>ショウサイ</t>
    </rPh>
    <phoneticPr fontId="1"/>
  </si>
  <si>
    <t>自動反映された項目についてそれぞれの費用合計と計算根拠を入力。</t>
    <rPh sb="0" eb="2">
      <t>ジドウ</t>
    </rPh>
    <rPh sb="2" eb="4">
      <t>ハンエイ</t>
    </rPh>
    <rPh sb="7" eb="9">
      <t>コウモク</t>
    </rPh>
    <rPh sb="18" eb="20">
      <t>ヒヨウ</t>
    </rPh>
    <rPh sb="20" eb="22">
      <t>ゴウケイ</t>
    </rPh>
    <rPh sb="23" eb="25">
      <t>ケイサン</t>
    </rPh>
    <rPh sb="25" eb="27">
      <t>コンキョ</t>
    </rPh>
    <rPh sb="28" eb="30">
      <t>ニュウリョク</t>
    </rPh>
    <phoneticPr fontId="1"/>
  </si>
  <si>
    <t>・費用合計：補助事業概要説明書（別添1）５のに記載の内容と整合させた上、各行における経費の合計額を記載すること。</t>
    <rPh sb="1" eb="3">
      <t>ヒヨウ</t>
    </rPh>
    <rPh sb="3" eb="5">
      <t>ゴウケイ</t>
    </rPh>
    <rPh sb="6" eb="8">
      <t>ホジョ</t>
    </rPh>
    <rPh sb="8" eb="10">
      <t>ジギョウ</t>
    </rPh>
    <rPh sb="10" eb="12">
      <t>ガイヨウ</t>
    </rPh>
    <rPh sb="12" eb="15">
      <t>セツメイショ</t>
    </rPh>
    <rPh sb="16" eb="18">
      <t>ベッテン</t>
    </rPh>
    <rPh sb="23" eb="25">
      <t>キサイ</t>
    </rPh>
    <rPh sb="26" eb="28">
      <t>ナイヨウ</t>
    </rPh>
    <rPh sb="29" eb="31">
      <t>セイゴウ</t>
    </rPh>
    <rPh sb="34" eb="35">
      <t>ウエ</t>
    </rPh>
    <rPh sb="36" eb="38">
      <t>カクギョウ</t>
    </rPh>
    <rPh sb="42" eb="44">
      <t>ケイヒ</t>
    </rPh>
    <rPh sb="45" eb="47">
      <t>ゴウケイ</t>
    </rPh>
    <rPh sb="47" eb="48">
      <t>ガク</t>
    </rPh>
    <rPh sb="49" eb="51">
      <t>キサイ</t>
    </rPh>
    <phoneticPr fontId="1"/>
  </si>
  <si>
    <t>　　　　　　　外部団体との打合せの場合の例：{資料印刷費1,000円 + PF職員旅費2,000円}×3回</t>
    <rPh sb="17" eb="19">
      <t>バアイ</t>
    </rPh>
    <phoneticPr fontId="1"/>
  </si>
  <si>
    <t>　　　　　　　※ セミナー、外部との打合せ、掘り起しの場合、専門家の謝金・旅費は補助対象外。</t>
    <rPh sb="14" eb="16">
      <t>ガイブ</t>
    </rPh>
    <rPh sb="18" eb="20">
      <t>ウチアワ</t>
    </rPh>
    <rPh sb="22" eb="23">
      <t>ホ</t>
    </rPh>
    <rPh sb="24" eb="25">
      <t>オコ</t>
    </rPh>
    <rPh sb="27" eb="29">
      <t>バアイ</t>
    </rPh>
    <rPh sb="30" eb="33">
      <t>センモンカ</t>
    </rPh>
    <rPh sb="34" eb="36">
      <t>シャキン</t>
    </rPh>
    <rPh sb="37" eb="39">
      <t>リョヒ</t>
    </rPh>
    <rPh sb="40" eb="42">
      <t>ホジョ</t>
    </rPh>
    <rPh sb="42" eb="44">
      <t>タイショウ</t>
    </rPh>
    <rPh sb="44" eb="45">
      <t>ガイ</t>
    </rPh>
    <phoneticPr fontId="1"/>
  </si>
  <si>
    <t>■ 固定費 ２（セミナー・連絡会・外部打合せ・掘り起し等)</t>
    <rPh sb="2" eb="4">
      <t>コテイ</t>
    </rPh>
    <rPh sb="4" eb="5">
      <t>ヒ</t>
    </rPh>
    <rPh sb="13" eb="16">
      <t>レンラクカイ</t>
    </rPh>
    <rPh sb="17" eb="19">
      <t>ガイブ</t>
    </rPh>
    <rPh sb="19" eb="21">
      <t>ウチアワ</t>
    </rPh>
    <rPh sb="23" eb="24">
      <t>ホ</t>
    </rPh>
    <rPh sb="25" eb="26">
      <t>オコ</t>
    </rPh>
    <rPh sb="27" eb="28">
      <t>トウ</t>
    </rPh>
    <phoneticPr fontId="1"/>
  </si>
  <si>
    <t>固定費２〈セミナー・連絡会・外部打合せ・掘り起し等〉</t>
    <rPh sb="0" eb="2">
      <t>コテイ</t>
    </rPh>
    <phoneticPr fontId="1"/>
  </si>
  <si>
    <t>固定費３〈その他諸経費〉</t>
    <rPh sb="0" eb="2">
      <t>コテイ</t>
    </rPh>
    <rPh sb="7" eb="8">
      <t>タ</t>
    </rPh>
    <rPh sb="8" eb="11">
      <t>ショケイヒ</t>
    </rPh>
    <phoneticPr fontId="1"/>
  </si>
  <si>
    <t>固定費の内、ここまでの費目に当てはまらないもので、本事業専用の費用について入力。</t>
    <rPh sb="0" eb="3">
      <t>コテイヒ</t>
    </rPh>
    <rPh sb="4" eb="5">
      <t>ウチ</t>
    </rPh>
    <rPh sb="11" eb="13">
      <t>ヒモク</t>
    </rPh>
    <rPh sb="14" eb="15">
      <t>ア</t>
    </rPh>
    <rPh sb="25" eb="26">
      <t>ホン</t>
    </rPh>
    <rPh sb="26" eb="28">
      <t>ジギョウ</t>
    </rPh>
    <rPh sb="28" eb="30">
      <t>センヨウ</t>
    </rPh>
    <rPh sb="31" eb="33">
      <t>ヒヨウ</t>
    </rPh>
    <rPh sb="37" eb="39">
      <t>ニュウリョク</t>
    </rPh>
    <phoneticPr fontId="1"/>
  </si>
  <si>
    <t>仕様・型式等</t>
    <rPh sb="0" eb="2">
      <t>シヨウ</t>
    </rPh>
    <rPh sb="3" eb="5">
      <t>カタシキ</t>
    </rPh>
    <rPh sb="5" eb="6">
      <t>トウ</t>
    </rPh>
    <phoneticPr fontId="1"/>
  </si>
  <si>
    <t>・件名：費用の種類を記載。（費用の種類がわかる件名とすること）</t>
    <rPh sb="1" eb="3">
      <t>ケンメイ</t>
    </rPh>
    <rPh sb="4" eb="6">
      <t>ヒヨウ</t>
    </rPh>
    <rPh sb="7" eb="9">
      <t>シュルイ</t>
    </rPh>
    <rPh sb="10" eb="12">
      <t>キサイ</t>
    </rPh>
    <rPh sb="14" eb="16">
      <t>ヒヨウ</t>
    </rPh>
    <rPh sb="17" eb="19">
      <t>シュルイ</t>
    </rPh>
    <rPh sb="23" eb="25">
      <t>ケンメイ</t>
    </rPh>
    <phoneticPr fontId="1"/>
  </si>
  <si>
    <t>・仕様・型式等：費用の使用や型番など、個別の識別ができるように記載すること。</t>
    <rPh sb="8" eb="10">
      <t>ヒヨウ</t>
    </rPh>
    <rPh sb="11" eb="13">
      <t>シヨウ</t>
    </rPh>
    <rPh sb="14" eb="16">
      <t>カタバン</t>
    </rPh>
    <rPh sb="19" eb="21">
      <t>コベツ</t>
    </rPh>
    <rPh sb="22" eb="24">
      <t>シキベツ</t>
    </rPh>
    <rPh sb="31" eb="33">
      <t>キサイ</t>
    </rPh>
    <phoneticPr fontId="1"/>
  </si>
  <si>
    <t>・計算根拠：各経費における金額の計算根拠を記載すること。また、用途や必要性、数量などの詳細を記載すること。</t>
    <rPh sb="31" eb="33">
      <t>ヨウト</t>
    </rPh>
    <rPh sb="34" eb="37">
      <t>ヒツヨウセイ</t>
    </rPh>
    <rPh sb="38" eb="40">
      <t>スウリョウ</t>
    </rPh>
    <rPh sb="43" eb="45">
      <t>ショウサイ</t>
    </rPh>
    <rPh sb="46" eb="48">
      <t>キサイ</t>
    </rPh>
    <phoneticPr fontId="1"/>
  </si>
  <si>
    <t>　※ その他諸経費は本事業専用の費用のみ計上することができます。また、購入したものの使用しなかった物品や制作物などの費用は計上できません。</t>
  </si>
  <si>
    <t>変動費１〈省エネ支援事業費〉</t>
    <rPh sb="0" eb="2">
      <t>ヘンドウ</t>
    </rPh>
    <rPh sb="2" eb="3">
      <t>ヒ</t>
    </rPh>
    <phoneticPr fontId="1"/>
  </si>
  <si>
    <t>・支援対象地域：計上する各経費の使用先地域を選択すること。複数の支援対象地域にまたがって発生する費用は、「共通」を選択すること。</t>
    <rPh sb="1" eb="3">
      <t>シエン</t>
    </rPh>
    <rPh sb="3" eb="5">
      <t>タイショウ</t>
    </rPh>
    <rPh sb="5" eb="7">
      <t>チイキ</t>
    </rPh>
    <rPh sb="8" eb="10">
      <t>ケイジョウ</t>
    </rPh>
    <rPh sb="12" eb="15">
      <t>カクケイヒ</t>
    </rPh>
    <rPh sb="16" eb="18">
      <t>シヨウ</t>
    </rPh>
    <rPh sb="18" eb="19">
      <t>サキ</t>
    </rPh>
    <rPh sb="19" eb="21">
      <t>チイキ</t>
    </rPh>
    <rPh sb="22" eb="24">
      <t>センタク</t>
    </rPh>
    <rPh sb="29" eb="31">
      <t>フクスウ</t>
    </rPh>
    <rPh sb="32" eb="34">
      <t>シエン</t>
    </rPh>
    <rPh sb="34" eb="36">
      <t>タイショウ</t>
    </rPh>
    <rPh sb="36" eb="38">
      <t>チイキ</t>
    </rPh>
    <rPh sb="44" eb="46">
      <t>ハッセイ</t>
    </rPh>
    <rPh sb="48" eb="50">
      <t>ヒヨウ</t>
    </rPh>
    <rPh sb="53" eb="55">
      <t>キョウツウ</t>
    </rPh>
    <rPh sb="57" eb="59">
      <t>センタク</t>
    </rPh>
    <phoneticPr fontId="1"/>
  </si>
  <si>
    <t>・費用合計：各行における経費の合計額を記載すること。</t>
  </si>
  <si>
    <t>その他諸経費の内、変動費に該当する経費を、種類ごとに１行に記載すること。</t>
    <rPh sb="2" eb="3">
      <t>タ</t>
    </rPh>
    <rPh sb="3" eb="6">
      <t>ショケイヒ</t>
    </rPh>
    <rPh sb="7" eb="8">
      <t>ウチ</t>
    </rPh>
    <rPh sb="9" eb="11">
      <t>ヘンドウ</t>
    </rPh>
    <rPh sb="11" eb="12">
      <t>ヒ</t>
    </rPh>
    <rPh sb="13" eb="15">
      <t>ガイトウ</t>
    </rPh>
    <rPh sb="17" eb="19">
      <t>ケイヒ</t>
    </rPh>
    <rPh sb="21" eb="23">
      <t>シュルイ</t>
    </rPh>
    <rPh sb="27" eb="28">
      <t>ギョウ</t>
    </rPh>
    <rPh sb="29" eb="31">
      <t>キサイ</t>
    </rPh>
    <phoneticPr fontId="1"/>
  </si>
  <si>
    <t>（業種の限定の有無をプルダウンで選択）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</si>
</sst>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yyyy&quot;年&quot;m&quot;月&quot;d&quot;日&quot;;@"/>
    <numFmt numFmtId="179" formatCode="&quot;合計： &quot;#,##0;[Red]\-#,##0"/>
    <numFmt numFmtId="180" formatCode="[$-F800]dddd\,\ mmmm\ dd\,\ yyyy"/>
    <numFmt numFmtId="181" formatCode="0.000"/>
  </numFmts>
  <fonts count="14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b/>
      <sz val="12"/>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b/>
      <sz val="11"/>
      <color theme="1"/>
      <name val="ＭＳ 明朝"/>
      <family val="1"/>
      <charset val="128"/>
    </font>
    <font>
      <b/>
      <sz val="10"/>
      <color theme="1"/>
      <name val="ＭＳ 明朝"/>
      <family val="1"/>
      <charset val="128"/>
    </font>
    <font>
      <sz val="16"/>
      <name val="ＭＳ 明朝"/>
      <family val="1"/>
      <charset val="128"/>
    </font>
    <font>
      <sz val="14"/>
      <name val="ＭＳ 明朝"/>
      <family val="1"/>
      <charset val="128"/>
    </font>
    <font>
      <sz val="12"/>
      <name val="ＭＳ 明朝"/>
      <family val="1"/>
      <charset val="128"/>
    </font>
    <font>
      <b/>
      <sz val="18"/>
      <color theme="1"/>
      <name val="ＭＳ 明朝"/>
      <family val="1"/>
      <charset val="128"/>
    </font>
    <font>
      <b/>
      <sz val="22"/>
      <name val="ＭＳ 明朝"/>
      <family val="1"/>
      <charset val="128"/>
    </font>
    <font>
      <sz val="22"/>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sz val="10"/>
      <color theme="1"/>
      <name val="Century"/>
      <family val="1"/>
    </font>
    <font>
      <sz val="11"/>
      <name val="ＭＳ Ｐゴシック"/>
      <family val="3"/>
      <charset val="128"/>
      <scheme val="minor"/>
    </font>
    <font>
      <sz val="9"/>
      <color theme="1"/>
      <name val="ＭＳ Ｐ明朝"/>
      <family val="1"/>
      <charset val="128"/>
    </font>
    <font>
      <sz val="12"/>
      <color theme="0"/>
      <name val="ＭＳ 明朝"/>
      <family val="1"/>
      <charset val="128"/>
    </font>
    <font>
      <sz val="9"/>
      <color theme="1"/>
      <name val="ＭＳ Ｐゴシック"/>
      <family val="2"/>
      <charset val="128"/>
      <scheme val="minor"/>
    </font>
    <font>
      <sz val="9"/>
      <color theme="1"/>
      <name val="ＭＳ Ｐゴシック"/>
      <family val="3"/>
      <charset val="128"/>
      <scheme val="minor"/>
    </font>
    <font>
      <b/>
      <sz val="16"/>
      <color rgb="FF000000"/>
      <name val="ＭＳ 明朝"/>
      <family val="1"/>
      <charset val="128"/>
    </font>
    <font>
      <sz val="14"/>
      <color theme="1"/>
      <name val="ＭＳ Ｐ明朝"/>
      <family val="1"/>
      <charset val="128"/>
    </font>
    <font>
      <sz val="14"/>
      <color theme="1"/>
      <name val="Arial"/>
      <family val="2"/>
    </font>
    <font>
      <sz val="12"/>
      <color theme="1"/>
      <name val="Arial"/>
      <family val="2"/>
    </font>
    <font>
      <sz val="11"/>
      <color theme="1"/>
      <name val="Arial"/>
      <family val="2"/>
    </font>
    <font>
      <sz val="10"/>
      <color theme="1"/>
      <name val="Arial"/>
      <family val="2"/>
    </font>
    <font>
      <b/>
      <sz val="11"/>
      <color theme="1"/>
      <name val="Arial"/>
      <family val="2"/>
    </font>
    <font>
      <sz val="7"/>
      <color theme="1"/>
      <name val="Arial"/>
      <family val="2"/>
    </font>
    <font>
      <b/>
      <u/>
      <sz val="14"/>
      <color theme="1"/>
      <name val="Arial"/>
      <family val="2"/>
    </font>
    <font>
      <b/>
      <sz val="12"/>
      <color theme="1"/>
      <name val="Arial"/>
      <family val="2"/>
    </font>
    <font>
      <sz val="14"/>
      <name val="Arial"/>
      <family val="2"/>
    </font>
    <font>
      <b/>
      <sz val="10"/>
      <color theme="1"/>
      <name val="Arial"/>
      <family val="2"/>
    </font>
    <font>
      <vertAlign val="superscript"/>
      <sz val="12"/>
      <name val="ＭＳ Ｐ明朝"/>
      <family val="1"/>
      <charset val="128"/>
    </font>
    <font>
      <vertAlign val="superscript"/>
      <sz val="12"/>
      <name val="ＭＳ 明朝"/>
      <family val="1"/>
      <charset val="128"/>
    </font>
    <font>
      <sz val="12"/>
      <color theme="1"/>
      <name val="ＭＳ Ｐ明朝"/>
      <family val="1"/>
      <charset val="128"/>
    </font>
    <font>
      <sz val="16"/>
      <color theme="1"/>
      <name val="Arial"/>
      <family val="2"/>
    </font>
    <font>
      <sz val="20"/>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sz val="10"/>
      <color theme="0" tint="-0.249977111117893"/>
      <name val="ＭＳ Ｐ明朝"/>
      <family val="1"/>
      <charset val="128"/>
    </font>
    <font>
      <b/>
      <sz val="18"/>
      <color rgb="FFFF0000"/>
      <name val="ＭＳ Ｐ明朝"/>
      <family val="1"/>
      <charset val="128"/>
    </font>
    <font>
      <b/>
      <sz val="20"/>
      <name val="ＭＳ Ｐ明朝"/>
      <family val="1"/>
      <charset val="128"/>
    </font>
    <font>
      <sz val="14"/>
      <name val="ＭＳ Ｐ明朝"/>
      <family val="1"/>
      <charset val="128"/>
    </font>
    <font>
      <b/>
      <sz val="14"/>
      <color theme="1"/>
      <name val="ＭＳ Ｐ明朝"/>
      <family val="1"/>
      <charset val="128"/>
    </font>
    <font>
      <b/>
      <sz val="16"/>
      <color rgb="FFFF0000"/>
      <name val="ＭＳ Ｐ明朝"/>
      <family val="1"/>
      <charset val="128"/>
    </font>
    <font>
      <sz val="18"/>
      <name val="ＭＳ Ｐ明朝"/>
      <family val="1"/>
      <charset val="128"/>
    </font>
    <font>
      <sz val="14"/>
      <color rgb="FFFF0000"/>
      <name val="ＭＳ Ｐ明朝"/>
      <family val="1"/>
      <charset val="128"/>
    </font>
    <font>
      <sz val="10"/>
      <color rgb="FFFF0000"/>
      <name val="ＭＳ Ｐ明朝"/>
      <family val="1"/>
      <charset val="128"/>
    </font>
    <font>
      <sz val="16"/>
      <color theme="1"/>
      <name val="ＭＳ Ｐ明朝"/>
      <family val="1"/>
      <charset val="128"/>
    </font>
    <font>
      <sz val="10"/>
      <color theme="0" tint="-0.34998626667073579"/>
      <name val="ＭＳ Ｐ明朝"/>
      <family val="1"/>
      <charset val="128"/>
    </font>
    <font>
      <b/>
      <sz val="20"/>
      <color theme="1"/>
      <name val="ＭＳ Ｐ明朝"/>
      <family val="1"/>
      <charset val="128"/>
    </font>
    <font>
      <sz val="8"/>
      <color theme="1"/>
      <name val="ＭＳ Ｐ明朝"/>
      <family val="1"/>
      <charset val="128"/>
    </font>
    <font>
      <sz val="7"/>
      <color theme="1"/>
      <name val="ＭＳ Ｐ明朝"/>
      <family val="1"/>
      <charset val="128"/>
    </font>
    <font>
      <b/>
      <sz val="18"/>
      <color theme="1"/>
      <name val="ＭＳ Ｐ明朝"/>
      <family val="1"/>
      <charset val="128"/>
    </font>
    <font>
      <b/>
      <sz val="14"/>
      <color rgb="FFFF0000"/>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u/>
      <sz val="18"/>
      <name val="ＭＳ 明朝"/>
      <family val="1"/>
      <charset val="128"/>
    </font>
    <font>
      <sz val="14"/>
      <color theme="0"/>
      <name val="ＭＳ Ｐ明朝"/>
      <family val="1"/>
      <charset val="128"/>
    </font>
    <font>
      <sz val="11.5"/>
      <color theme="1"/>
      <name val="ＭＳ Ｐ明朝"/>
      <family val="1"/>
      <charset val="128"/>
    </font>
    <font>
      <sz val="12"/>
      <color rgb="FF0000FF"/>
      <name val="ＭＳ 明朝"/>
      <family val="1"/>
      <charset val="128"/>
    </font>
    <font>
      <sz val="10"/>
      <color theme="1"/>
      <name val="ＭＳ Ｐゴシック"/>
      <family val="3"/>
      <charset val="128"/>
    </font>
    <font>
      <sz val="12"/>
      <color theme="0" tint="-0.499984740745262"/>
      <name val="ＭＳ 明朝"/>
      <family val="1"/>
      <charset val="128"/>
    </font>
    <font>
      <sz val="9"/>
      <color indexed="8"/>
      <name val="ＭＳ Ｐ明朝"/>
      <family val="1"/>
      <charset val="128"/>
    </font>
    <font>
      <sz val="9"/>
      <name val="ＭＳ Ｐ明朝"/>
      <family val="1"/>
      <charset val="128"/>
    </font>
    <font>
      <sz val="12"/>
      <color theme="0" tint="-0.34998626667073579"/>
      <name val="ＭＳ Ｐ明朝"/>
      <family val="1"/>
      <charset val="128"/>
    </font>
    <font>
      <sz val="10"/>
      <color theme="0"/>
      <name val="ＭＳ Ｐ明朝"/>
      <family val="1"/>
      <charset val="128"/>
    </font>
    <font>
      <b/>
      <sz val="11"/>
      <color rgb="FFFF0000"/>
      <name val="ＭＳ Ｐゴシック"/>
      <family val="3"/>
      <charset val="128"/>
      <scheme val="minor"/>
    </font>
    <font>
      <sz val="10"/>
      <name val="Arial"/>
      <family val="2"/>
    </font>
    <font>
      <sz val="11"/>
      <color theme="0"/>
      <name val="ＭＳ 明朝"/>
      <family val="1"/>
      <charset val="128"/>
    </font>
    <font>
      <b/>
      <sz val="11"/>
      <color theme="0"/>
      <name val="ＭＳ 明朝"/>
      <family val="1"/>
      <charset val="128"/>
    </font>
    <font>
      <sz val="18"/>
      <color theme="0"/>
      <name val="ＭＳ 明朝"/>
      <family val="1"/>
      <charset val="128"/>
    </font>
    <font>
      <b/>
      <sz val="12"/>
      <color rgb="FFFF0000"/>
      <name val="ＭＳ Ｐ明朝"/>
      <family val="1"/>
      <charset val="128"/>
    </font>
    <font>
      <b/>
      <sz val="12"/>
      <color rgb="FFFF0000"/>
      <name val="ＭＳ 明朝"/>
      <family val="1"/>
      <charset val="128"/>
    </font>
    <font>
      <b/>
      <sz val="26"/>
      <name val="ＭＳ Ｐ明朝"/>
      <family val="1"/>
      <charset val="128"/>
    </font>
    <font>
      <sz val="2"/>
      <name val="ＭＳ Ｐ明朝"/>
      <family val="1"/>
      <charset val="128"/>
    </font>
    <font>
      <sz val="11"/>
      <color theme="0"/>
      <name val="ＭＳ Ｐ明朝"/>
      <family val="1"/>
      <charset val="128"/>
    </font>
    <font>
      <sz val="8"/>
      <color theme="0"/>
      <name val="ＭＳ Ｐ明朝"/>
      <family val="1"/>
      <charset val="128"/>
    </font>
    <font>
      <sz val="10"/>
      <color theme="2"/>
      <name val="ＭＳ 明朝"/>
      <family val="1"/>
      <charset val="128"/>
    </font>
    <font>
      <sz val="12"/>
      <color rgb="FFFF0000"/>
      <name val="ＭＳ 明朝"/>
      <family val="1"/>
      <charset val="128"/>
    </font>
    <font>
      <sz val="6"/>
      <color rgb="FFFF0000"/>
      <name val="ＭＳ 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2"/>
      <charset val="128"/>
      <scheme val="minor"/>
    </font>
    <font>
      <sz val="10"/>
      <name val="ＭＳ Ｐゴシック"/>
      <family val="3"/>
      <charset val="128"/>
    </font>
    <font>
      <u/>
      <sz val="11"/>
      <color theme="0"/>
      <name val="ＭＳ Ｐゴシック"/>
      <family val="2"/>
      <charset val="128"/>
      <scheme val="minor"/>
    </font>
    <font>
      <u/>
      <sz val="18"/>
      <color theme="0"/>
      <name val="ＭＳ Ｐゴシック"/>
      <family val="2"/>
      <charset val="128"/>
      <scheme val="minor"/>
    </font>
    <font>
      <u/>
      <sz val="12"/>
      <color theme="0"/>
      <name val="ＭＳ Ｐゴシック"/>
      <family val="2"/>
      <charset val="128"/>
      <scheme val="minor"/>
    </font>
    <font>
      <u/>
      <sz val="14"/>
      <color theme="0"/>
      <name val="ＭＳ Ｐゴシック"/>
      <family val="2"/>
      <charset val="128"/>
      <scheme val="minor"/>
    </font>
    <font>
      <u/>
      <sz val="16"/>
      <color theme="0"/>
      <name val="ＭＳ Ｐゴシック"/>
      <family val="2"/>
      <charset val="128"/>
      <scheme val="minor"/>
    </font>
    <font>
      <u/>
      <sz val="20"/>
      <color theme="0"/>
      <name val="ＭＳ Ｐゴシック"/>
      <family val="2"/>
      <charset val="128"/>
      <scheme val="minor"/>
    </font>
    <font>
      <u/>
      <sz val="18"/>
      <color theme="0"/>
      <name val="ＭＳ Ｐゴシック"/>
      <family val="3"/>
      <charset val="128"/>
      <scheme val="minor"/>
    </font>
    <font>
      <sz val="10"/>
      <name val="Arial"/>
      <family val="1"/>
      <charset val="128"/>
    </font>
    <font>
      <b/>
      <sz val="14"/>
      <color rgb="FFFF0000"/>
      <name val="ＭＳ 明朝"/>
      <family val="1"/>
      <charset val="128"/>
    </font>
    <font>
      <u/>
      <sz val="18"/>
      <color rgb="FFFF0000"/>
      <name val="ＭＳ Ｐゴシック"/>
      <family val="3"/>
      <charset val="128"/>
      <scheme val="minor"/>
    </font>
    <font>
      <b/>
      <sz val="12"/>
      <name val="ＭＳ Ｐ明朝"/>
      <family val="1"/>
      <charset val="128"/>
    </font>
    <font>
      <sz val="10"/>
      <color rgb="FF000000"/>
      <name val="Arial Unicode MS"/>
      <family val="2"/>
    </font>
    <font>
      <b/>
      <sz val="14"/>
      <color rgb="FF00B050"/>
      <name val="ＭＳ Ｐ明朝"/>
      <family val="1"/>
      <charset val="128"/>
    </font>
    <font>
      <b/>
      <sz val="14"/>
      <name val="ＭＳ Ｐ明朝"/>
      <family val="1"/>
      <charset val="128"/>
    </font>
    <font>
      <b/>
      <u/>
      <sz val="20"/>
      <color theme="1"/>
      <name val="ＭＳ Ｐ明朝"/>
      <family val="1"/>
      <charset val="128"/>
    </font>
    <font>
      <b/>
      <sz val="26"/>
      <color theme="1"/>
      <name val="ＭＳ Ｐ明朝"/>
      <family val="1"/>
      <charset val="128"/>
    </font>
    <font>
      <b/>
      <sz val="16"/>
      <color theme="1"/>
      <name val="ＭＳ Ｐ明朝"/>
      <family val="1"/>
      <charset val="128"/>
    </font>
    <font>
      <sz val="18"/>
      <color theme="1"/>
      <name val="ＭＳ Ｐ明朝"/>
      <family val="1"/>
      <charset val="128"/>
    </font>
    <font>
      <b/>
      <u/>
      <sz val="14"/>
      <color theme="1"/>
      <name val="ＭＳ Ｐ明朝"/>
      <family val="1"/>
      <charset val="128"/>
    </font>
    <font>
      <b/>
      <sz val="14"/>
      <color theme="1"/>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10"/>
      <color theme="0"/>
      <name val="Arial Unicode MS"/>
      <family val="2"/>
    </font>
    <font>
      <sz val="7"/>
      <color theme="0"/>
      <name val="ＭＳ Ｐ明朝"/>
      <family val="1"/>
      <charset val="128"/>
    </font>
    <font>
      <sz val="10"/>
      <name val="ＭＳ Ｐゴシック"/>
      <family val="3"/>
      <charset val="128"/>
      <scheme val="minor"/>
    </font>
    <font>
      <sz val="8"/>
      <name val="ＭＳ Ｐゴシック"/>
      <family val="3"/>
      <charset val="128"/>
      <scheme val="minor"/>
    </font>
    <font>
      <sz val="10"/>
      <color theme="0" tint="-0.249977111117893"/>
      <name val="ＭＳ 明朝"/>
      <family val="1"/>
      <charset val="128"/>
    </font>
    <font>
      <sz val="16"/>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5"/>
        <bgColor indexed="64"/>
      </patternFill>
    </fill>
    <fill>
      <patternFill patternType="solid">
        <fgColor theme="3"/>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auto="1"/>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style="thin">
        <color theme="0" tint="-0.34998626667073579"/>
      </left>
      <right/>
      <top style="hair">
        <color theme="0" tint="-0.34998626667073579"/>
      </top>
      <bottom style="double">
        <color theme="0" tint="-0.34998626667073579"/>
      </bottom>
      <diagonal/>
    </border>
    <border>
      <left/>
      <right style="thin">
        <color theme="0" tint="-0.34998626667073579"/>
      </right>
      <top/>
      <bottom style="double">
        <color theme="0" tint="-0.34998626667073579"/>
      </bottom>
      <diagonal/>
    </border>
    <border>
      <left style="thin">
        <color theme="0" tint="-0.34998626667073579"/>
      </left>
      <right style="thin">
        <color theme="0" tint="-0.34998626667073579"/>
      </right>
      <top style="hair">
        <color theme="0" tint="-0.34998626667073579"/>
      </top>
      <bottom style="double">
        <color theme="0" tint="-0.34998626667073579"/>
      </bottom>
      <diagonal/>
    </border>
    <border>
      <left/>
      <right style="thin">
        <color theme="0" tint="-0.34998626667073579"/>
      </right>
      <top style="thin">
        <color theme="0" tint="-0.34998626667073579"/>
      </top>
      <bottom style="hair">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style="hair">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top/>
      <bottom style="thin">
        <color theme="0" tint="-0.34998626667073579"/>
      </bottom>
      <diagonal/>
    </border>
    <border>
      <left/>
      <right style="thin">
        <color theme="0" tint="-0.34998626667073579"/>
      </right>
      <top style="hair">
        <color theme="0" tint="-0.34998626667073579"/>
      </top>
      <bottom style="double">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bottom style="hair">
        <color theme="0" tint="-0.34998626667073579"/>
      </bottom>
      <diagonal/>
    </border>
    <border>
      <left/>
      <right/>
      <top style="hair">
        <color theme="0" tint="-0.34998626667073579"/>
      </top>
      <bottom/>
      <diagonal/>
    </border>
    <border>
      <left/>
      <right/>
      <top/>
      <bottom style="hair">
        <color theme="0" tint="-0.34998626667073579"/>
      </bottom>
      <diagonal/>
    </border>
    <border>
      <left style="thin">
        <color theme="0" tint="-0.34998626667073579"/>
      </left>
      <right style="thin">
        <color theme="0" tint="-0.34998626667073579"/>
      </right>
      <top/>
      <bottom style="double">
        <color theme="0" tint="-0.34998626667073579"/>
      </bottom>
      <diagonal/>
    </border>
    <border>
      <left/>
      <right/>
      <top style="hair">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right/>
      <top style="medium">
        <color indexed="64"/>
      </top>
      <bottom/>
      <diagonal/>
    </border>
    <border>
      <left style="dashed">
        <color indexed="64"/>
      </left>
      <right style="dashed">
        <color indexed="64"/>
      </right>
      <top style="thin">
        <color indexed="64"/>
      </top>
      <bottom style="thin">
        <color indexed="64"/>
      </bottom>
      <diagonal/>
    </border>
    <border>
      <left/>
      <right/>
      <top style="thin">
        <color theme="0"/>
      </top>
      <bottom style="thin">
        <color theme="0"/>
      </bottom>
      <diagonal/>
    </border>
    <border>
      <left style="hair">
        <color theme="0" tint="-0.34998626667073579"/>
      </left>
      <right/>
      <top style="thin">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top style="hair">
        <color theme="0" tint="-0.34998626667073579"/>
      </top>
      <bottom style="thin">
        <color theme="0" tint="-0.34998626667073579"/>
      </bottom>
      <diagonal/>
    </border>
    <border>
      <left style="thin">
        <color theme="0" tint="-0.34998626667073579"/>
      </left>
      <right style="hair">
        <color theme="0" tint="-0.34998626667073579"/>
      </right>
      <top/>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top/>
      <bottom style="hair">
        <color theme="0" tint="-0.34998626667073579"/>
      </bottom>
      <diagonal/>
    </border>
    <border>
      <left/>
      <right style="thin">
        <color theme="0" tint="-0.34998626667073579"/>
      </right>
      <top/>
      <bottom style="hair">
        <color theme="0" tint="-0.34998626667073579"/>
      </bottom>
      <diagonal/>
    </border>
    <border>
      <left style="hair">
        <color theme="0" tint="-0.499984740745262"/>
      </left>
      <right/>
      <top style="thin">
        <color theme="0" tint="-0.499984740745262"/>
      </top>
      <bottom style="hair">
        <color theme="0"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thin">
        <color indexed="64"/>
      </right>
      <top style="hair">
        <color indexed="64"/>
      </top>
      <bottom style="medium">
        <color indexed="64"/>
      </bottom>
      <diagonal/>
    </border>
    <border>
      <left style="thin">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double">
        <color theme="0" tint="-0.34998626667073579"/>
      </top>
      <bottom style="thin">
        <color theme="0" tint="-0.3499862666707357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dashed">
        <color indexed="64"/>
      </right>
      <top/>
      <bottom style="thin">
        <color indexed="64"/>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medium">
        <color indexed="64"/>
      </left>
      <right style="hair">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hair">
        <color theme="0" tint="-0.34998626667073579"/>
      </right>
      <top style="thin">
        <color theme="0" tint="-0.34998626667073579"/>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top style="thin">
        <color theme="0" tint="-0.34998626667073579"/>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diagonal/>
    </border>
    <border>
      <left style="thin">
        <color theme="0" tint="-0.34998626667073579"/>
      </left>
      <right style="hair">
        <color theme="0" tint="-0.34998626667073579"/>
      </right>
      <top style="double">
        <color theme="0" tint="-0.34998626667073579"/>
      </top>
      <bottom style="thin">
        <color theme="0" tint="-0.34998626667073579"/>
      </bottom>
      <diagonal/>
    </border>
    <border>
      <left style="thin">
        <color indexed="64"/>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116" fillId="0" borderId="0" applyNumberFormat="0" applyFill="0" applyBorder="0" applyAlignment="0" applyProtection="0">
      <alignment vertical="center"/>
    </xf>
  </cellStyleXfs>
  <cellXfs count="1170">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0" applyFont="1" applyProtection="1">
      <alignment vertical="center"/>
    </xf>
    <xf numFmtId="0" fontId="6" fillId="0" borderId="0" xfId="0" applyFont="1" applyBorder="1" applyAlignment="1" applyProtection="1">
      <alignment wrapText="1"/>
    </xf>
    <xf numFmtId="0" fontId="12" fillId="0" borderId="0" xfId="0" applyFont="1" applyBorder="1" applyAlignment="1" applyProtection="1">
      <alignment horizontal="right" vertical="center" wrapText="1"/>
    </xf>
    <xf numFmtId="0" fontId="12" fillId="0" borderId="0" xfId="0" applyFont="1" applyProtection="1">
      <alignment vertical="center"/>
    </xf>
    <xf numFmtId="0" fontId="10" fillId="0" borderId="0" xfId="0" applyFont="1" applyBorder="1" applyAlignment="1" applyProtection="1">
      <alignment horizontal="right" vertical="center" indent="1"/>
    </xf>
    <xf numFmtId="0" fontId="13" fillId="0" borderId="0" xfId="0" applyFont="1" applyAlignment="1" applyProtection="1"/>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6" fillId="0" borderId="22" xfId="0" applyFont="1" applyBorder="1" applyProtection="1">
      <alignment vertical="center"/>
    </xf>
    <xf numFmtId="0" fontId="16" fillId="0" borderId="0" xfId="0" applyFont="1" applyProtection="1">
      <alignment vertical="center"/>
    </xf>
    <xf numFmtId="0" fontId="6" fillId="0" borderId="1" xfId="0" applyFont="1" applyBorder="1" applyAlignment="1" applyProtection="1">
      <alignment vertical="center" wrapText="1"/>
      <protection locked="0"/>
    </xf>
    <xf numFmtId="0" fontId="8" fillId="0" borderId="0" xfId="2" applyFont="1" applyProtection="1">
      <alignment vertical="center"/>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0" borderId="0" xfId="2" applyFont="1" applyFill="1" applyProtection="1">
      <alignment vertical="center"/>
    </xf>
    <xf numFmtId="0" fontId="22" fillId="0" borderId="0" xfId="2" applyFont="1" applyAlignment="1" applyProtection="1">
      <alignment horizontal="left" vertical="center"/>
    </xf>
    <xf numFmtId="0" fontId="23" fillId="0" borderId="0" xfId="2" applyFont="1" applyAlignment="1" applyProtection="1">
      <alignment horizontal="right" vertical="top"/>
    </xf>
    <xf numFmtId="0" fontId="22" fillId="0" borderId="0" xfId="2" applyFont="1" applyAlignment="1" applyProtection="1">
      <alignment horizontal="right" vertical="center" indent="1"/>
    </xf>
    <xf numFmtId="0" fontId="21" fillId="0" borderId="0" xfId="2" applyFont="1" applyAlignment="1" applyProtection="1">
      <alignment horizontal="right" vertical="center" indent="1"/>
    </xf>
    <xf numFmtId="0" fontId="8" fillId="0" borderId="0" xfId="2" applyFont="1" applyAlignment="1" applyProtection="1">
      <alignment horizontal="right"/>
    </xf>
    <xf numFmtId="0" fontId="8" fillId="0" borderId="0" xfId="2" applyFont="1" applyBorder="1" applyProtection="1">
      <alignment vertical="center"/>
    </xf>
    <xf numFmtId="0" fontId="8" fillId="0" borderId="0" xfId="2" applyFont="1" applyAlignment="1" applyProtection="1">
      <alignment vertical="center" wrapText="1"/>
    </xf>
    <xf numFmtId="0" fontId="23" fillId="0" borderId="0" xfId="2" applyFont="1" applyProtection="1">
      <alignment vertical="center"/>
    </xf>
    <xf numFmtId="0" fontId="8" fillId="0" borderId="0" xfId="2" applyFont="1" applyAlignment="1" applyProtection="1">
      <alignment horizontal="left" vertical="center" wrapText="1"/>
    </xf>
    <xf numFmtId="0" fontId="22" fillId="0" borderId="0" xfId="2" applyFont="1" applyProtection="1">
      <alignment vertical="center"/>
    </xf>
    <xf numFmtId="0" fontId="8" fillId="0" borderId="0" xfId="2" applyFont="1" applyAlignment="1" applyProtection="1"/>
    <xf numFmtId="0" fontId="22" fillId="0" borderId="0" xfId="2" applyFont="1" applyAlignment="1" applyProtection="1"/>
    <xf numFmtId="0" fontId="8" fillId="0" borderId="0" xfId="2" applyFont="1" applyFill="1" applyAlignment="1" applyProtection="1"/>
    <xf numFmtId="0" fontId="27" fillId="0" borderId="0" xfId="2" applyFont="1" applyProtection="1">
      <alignment vertical="center"/>
    </xf>
    <xf numFmtId="0" fontId="6" fillId="0" borderId="0" xfId="0" applyFont="1" applyBorder="1" applyAlignment="1" applyProtection="1">
      <alignment horizontal="center" wrapText="1"/>
    </xf>
    <xf numFmtId="0" fontId="12" fillId="0" borderId="0" xfId="0" applyFont="1" applyBorder="1" applyAlignment="1" applyProtection="1">
      <alignment horizontal="center" vertical="center" wrapText="1"/>
    </xf>
    <xf numFmtId="0" fontId="30" fillId="0" borderId="27" xfId="0" applyFont="1" applyBorder="1" applyAlignment="1" applyProtection="1">
      <alignment horizontal="center" vertical="center" wrapText="1"/>
    </xf>
    <xf numFmtId="0" fontId="10" fillId="0" borderId="32" xfId="0" applyFont="1" applyBorder="1" applyAlignment="1" applyProtection="1">
      <alignment horizontal="right" vertical="center" indent="1"/>
    </xf>
    <xf numFmtId="0" fontId="6" fillId="0" borderId="1" xfId="0" applyFont="1" applyBorder="1" applyAlignment="1" applyProtection="1">
      <alignment horizontal="center" vertical="center" wrapText="1"/>
      <protection locked="0"/>
    </xf>
    <xf numFmtId="0" fontId="35" fillId="0" borderId="0" xfId="0" applyFont="1" applyAlignment="1" applyProtection="1"/>
    <xf numFmtId="0" fontId="15" fillId="3" borderId="0" xfId="0" applyFont="1" applyFill="1" applyAlignment="1" applyProtection="1">
      <alignment horizontal="right" vertical="center"/>
    </xf>
    <xf numFmtId="0" fontId="12" fillId="3" borderId="0" xfId="0" applyFont="1" applyFill="1" applyProtection="1">
      <alignment vertical="center"/>
    </xf>
    <xf numFmtId="0" fontId="17" fillId="3" borderId="0" xfId="0" applyFont="1" applyFill="1" applyAlignment="1" applyProtection="1">
      <alignment horizontal="right" vertical="center"/>
    </xf>
    <xf numFmtId="0" fontId="17" fillId="0" borderId="0" xfId="0" applyFont="1" applyFill="1" applyBorder="1" applyAlignment="1" applyProtection="1">
      <alignment vertical="center" shrinkToFit="1"/>
    </xf>
    <xf numFmtId="0" fontId="18" fillId="4" borderId="1" xfId="0" applyFont="1" applyFill="1" applyBorder="1" applyProtection="1">
      <alignment vertical="center"/>
    </xf>
    <xf numFmtId="0" fontId="6" fillId="6" borderId="1" xfId="0" applyFont="1" applyFill="1" applyBorder="1" applyAlignment="1" applyProtection="1">
      <alignment horizontal="center" vertical="center"/>
    </xf>
    <xf numFmtId="0" fontId="19" fillId="0" borderId="0" xfId="0" applyFont="1" applyBorder="1" applyProtection="1">
      <alignment vertical="center"/>
    </xf>
    <xf numFmtId="0" fontId="20" fillId="0" borderId="0" xfId="0" applyFont="1" applyBorder="1" applyProtection="1">
      <alignment vertical="center"/>
    </xf>
    <xf numFmtId="0" fontId="6" fillId="0" borderId="0" xfId="0" applyFont="1" applyBorder="1" applyProtection="1">
      <alignment vertical="center"/>
    </xf>
    <xf numFmtId="0" fontId="12" fillId="0" borderId="0" xfId="0" applyFont="1" applyAlignment="1" applyProtection="1">
      <alignment horizontal="left" vertical="center"/>
    </xf>
    <xf numFmtId="0" fontId="19" fillId="0" borderId="0" xfId="0" applyFont="1" applyProtection="1">
      <alignment vertical="center"/>
    </xf>
    <xf numFmtId="0" fontId="38" fillId="0" borderId="0" xfId="2" applyFont="1" applyAlignment="1" applyProtection="1">
      <alignment vertical="center" wrapText="1"/>
    </xf>
    <xf numFmtId="0" fontId="38" fillId="0" borderId="0" xfId="2" applyFont="1" applyProtection="1">
      <alignment vertical="center"/>
    </xf>
    <xf numFmtId="0" fontId="25" fillId="0" borderId="0" xfId="2" applyFont="1" applyAlignment="1" applyProtection="1">
      <alignment horizontal="center" vertical="center"/>
    </xf>
    <xf numFmtId="38" fontId="6" fillId="9" borderId="0" xfId="1" applyFont="1" applyFill="1" applyProtection="1">
      <alignment vertical="center"/>
    </xf>
    <xf numFmtId="0" fontId="17" fillId="0" borderId="0" xfId="0" applyFont="1" applyAlignment="1" applyProtection="1">
      <alignment horizontal="left" vertical="center"/>
    </xf>
    <xf numFmtId="0" fontId="40" fillId="0" borderId="0" xfId="0" applyFont="1" applyAlignment="1" applyProtection="1">
      <alignment horizontal="left" vertical="center"/>
    </xf>
    <xf numFmtId="0" fontId="0" fillId="0" borderId="0" xfId="0" applyFont="1" applyAlignment="1" applyProtection="1">
      <alignment horizontal="center" vertical="center"/>
    </xf>
    <xf numFmtId="0" fontId="36" fillId="0" borderId="15" xfId="0" applyFont="1" applyBorder="1" applyAlignment="1" applyProtection="1">
      <alignment horizontal="center" vertical="center" wrapText="1"/>
    </xf>
    <xf numFmtId="38" fontId="6" fillId="9" borderId="15" xfId="1" applyFont="1" applyFill="1" applyBorder="1" applyAlignment="1" applyProtection="1">
      <alignment horizontal="right" vertical="center" wrapText="1"/>
    </xf>
    <xf numFmtId="0" fontId="6" fillId="0" borderId="15" xfId="0" applyFont="1" applyBorder="1" applyAlignment="1" applyProtection="1">
      <alignment horizontal="center" vertical="center" wrapText="1"/>
    </xf>
    <xf numFmtId="0" fontId="36" fillId="0" borderId="18" xfId="0" applyFont="1" applyBorder="1" applyAlignment="1" applyProtection="1">
      <alignment horizontal="center" vertical="center" wrapText="1"/>
    </xf>
    <xf numFmtId="38" fontId="6" fillId="9" borderId="18" xfId="1" applyFont="1" applyFill="1" applyBorder="1" applyAlignment="1" applyProtection="1">
      <alignment horizontal="right" vertical="center" wrapText="1"/>
    </xf>
    <xf numFmtId="0" fontId="6" fillId="0" borderId="18" xfId="0" applyFont="1" applyBorder="1" applyAlignment="1" applyProtection="1">
      <alignment horizontal="center" vertical="center" wrapText="1"/>
    </xf>
    <xf numFmtId="38" fontId="6" fillId="9" borderId="1" xfId="1" applyFont="1" applyFill="1" applyBorder="1" applyAlignment="1" applyProtection="1">
      <alignment horizontal="right" vertical="center" wrapText="1"/>
    </xf>
    <xf numFmtId="0" fontId="6" fillId="0" borderId="1" xfId="0" applyFont="1" applyBorder="1" applyAlignment="1" applyProtection="1">
      <alignment horizontal="left" vertical="center" wrapText="1"/>
    </xf>
    <xf numFmtId="0" fontId="40" fillId="0" borderId="1" xfId="0" applyFont="1" applyBorder="1" applyAlignment="1" applyProtection="1">
      <alignment horizontal="center" vertical="center" wrapText="1"/>
    </xf>
    <xf numFmtId="0" fontId="34"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6" fillId="3" borderId="0" xfId="0" applyFont="1" applyFill="1" applyProtection="1">
      <alignment vertical="center"/>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9" fillId="0" borderId="0" xfId="0" applyFont="1" applyProtection="1">
      <alignment vertical="center"/>
    </xf>
    <xf numFmtId="0" fontId="0" fillId="3" borderId="0" xfId="0" applyFont="1" applyFill="1" applyAlignment="1" applyProtection="1">
      <alignment horizontal="left" vertical="center"/>
    </xf>
    <xf numFmtId="0" fontId="18" fillId="4" borderId="1" xfId="0" applyFont="1" applyFill="1" applyBorder="1" applyProtection="1">
      <alignment vertical="center"/>
    </xf>
    <xf numFmtId="0" fontId="41" fillId="0" borderId="0" xfId="2" applyFont="1" applyAlignment="1">
      <alignment horizontal="center" vertical="center"/>
    </xf>
    <xf numFmtId="0" fontId="41" fillId="0" borderId="0" xfId="2" applyFont="1">
      <alignment vertical="center"/>
    </xf>
    <xf numFmtId="38" fontId="41" fillId="0" borderId="0" xfId="3" applyFont="1">
      <alignment vertical="center"/>
    </xf>
    <xf numFmtId="0" fontId="12" fillId="0" borderId="0" xfId="0" applyFont="1" applyProtection="1">
      <alignment vertical="center"/>
    </xf>
    <xf numFmtId="0" fontId="8" fillId="0" borderId="0" xfId="2" applyFont="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38" fillId="0" borderId="0" xfId="2" applyFont="1" applyAlignment="1" applyProtection="1">
      <alignment vertical="center" wrapText="1"/>
    </xf>
    <xf numFmtId="0" fontId="38" fillId="0" borderId="0" xfId="2" applyFont="1" applyProtection="1">
      <alignment vertical="center"/>
    </xf>
    <xf numFmtId="0" fontId="21" fillId="0" borderId="0" xfId="2" applyFont="1" applyAlignment="1" applyProtection="1">
      <alignment horizontal="right"/>
    </xf>
    <xf numFmtId="0" fontId="22" fillId="0" borderId="0" xfId="2" applyFont="1" applyAlignment="1" applyProtection="1">
      <alignment horizontal="right"/>
    </xf>
    <xf numFmtId="38" fontId="10" fillId="3" borderId="0" xfId="1" applyFont="1" applyFill="1" applyBorder="1" applyAlignment="1" applyProtection="1"/>
    <xf numFmtId="0" fontId="6" fillId="3" borderId="0" xfId="0" applyFont="1" applyFill="1" applyProtection="1">
      <alignment vertical="center"/>
    </xf>
    <xf numFmtId="0" fontId="6" fillId="3" borderId="0" xfId="0" applyFont="1" applyFill="1" applyAlignment="1" applyProtection="1">
      <alignment horizontal="center" vertical="center"/>
    </xf>
    <xf numFmtId="0" fontId="0" fillId="0" borderId="0" xfId="0" applyFont="1" applyAlignment="1" applyProtection="1">
      <alignment horizontal="left" vertical="center"/>
    </xf>
    <xf numFmtId="0" fontId="6" fillId="0" borderId="1" xfId="0" applyFont="1" applyBorder="1" applyAlignment="1" applyProtection="1">
      <alignment horizontal="center" vertical="center" wrapText="1"/>
    </xf>
    <xf numFmtId="0" fontId="0" fillId="0" borderId="0" xfId="0" applyFont="1" applyProtection="1">
      <alignment vertical="center"/>
    </xf>
    <xf numFmtId="0" fontId="0" fillId="0" borderId="0" xfId="0" applyFont="1" applyBorder="1" applyProtection="1">
      <alignment vertical="center"/>
    </xf>
    <xf numFmtId="0" fontId="0" fillId="3" borderId="0" xfId="0" applyFont="1" applyFill="1" applyAlignment="1" applyProtection="1">
      <alignment horizontal="center" vertical="center"/>
    </xf>
    <xf numFmtId="0" fontId="0" fillId="0" borderId="58" xfId="0" applyFont="1" applyBorder="1" applyProtection="1">
      <alignment vertical="center"/>
    </xf>
    <xf numFmtId="0" fontId="6" fillId="0" borderId="59" xfId="0" applyFont="1" applyBorder="1" applyProtection="1">
      <alignment vertical="center"/>
    </xf>
    <xf numFmtId="176" fontId="6" fillId="3" borderId="0" xfId="0" applyNumberFormat="1" applyFont="1" applyFill="1" applyAlignment="1" applyProtection="1">
      <alignment horizontal="left" vertical="center"/>
    </xf>
    <xf numFmtId="0" fontId="38" fillId="0" borderId="0" xfId="2" applyFont="1" applyAlignment="1" applyProtection="1">
      <alignment vertical="center"/>
    </xf>
    <xf numFmtId="0" fontId="26" fillId="0" borderId="0" xfId="2" applyFont="1" applyAlignment="1" applyProtection="1">
      <alignment vertical="center"/>
    </xf>
    <xf numFmtId="0" fontId="12" fillId="0" borderId="0" xfId="0" applyFont="1" applyAlignment="1" applyProtection="1">
      <alignment horizontal="center" vertical="center"/>
    </xf>
    <xf numFmtId="38" fontId="6" fillId="0" borderId="15"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9" fillId="6" borderId="3" xfId="0" applyFont="1" applyFill="1" applyBorder="1" applyProtection="1">
      <alignment vertical="center"/>
    </xf>
    <xf numFmtId="0" fontId="12" fillId="0" borderId="0" xfId="0" applyFont="1" applyFill="1" applyProtection="1">
      <alignment vertical="center"/>
    </xf>
    <xf numFmtId="0" fontId="15" fillId="0" borderId="0" xfId="0" applyFont="1" applyFill="1" applyAlignment="1" applyProtection="1">
      <alignment horizontal="right" vertical="center"/>
    </xf>
    <xf numFmtId="0" fontId="6" fillId="0" borderId="0" xfId="0" applyFont="1" applyFill="1" applyBorder="1" applyAlignment="1" applyProtection="1">
      <alignment vertical="center"/>
    </xf>
    <xf numFmtId="0" fontId="44" fillId="0" borderId="0" xfId="0" applyFont="1">
      <alignment vertical="center"/>
    </xf>
    <xf numFmtId="0" fontId="45" fillId="0" borderId="0" xfId="0" applyFont="1" applyAlignment="1">
      <alignment vertical="center"/>
    </xf>
    <xf numFmtId="0" fontId="6" fillId="0" borderId="1" xfId="0" applyFont="1" applyBorder="1" applyAlignment="1" applyProtection="1">
      <alignment vertical="center" shrinkToFit="1"/>
      <protection locked="0"/>
    </xf>
    <xf numFmtId="0" fontId="10" fillId="5"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justify" vertical="center" wrapText="1"/>
    </xf>
    <xf numFmtId="0" fontId="10" fillId="8"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3" xfId="0" applyFont="1" applyBorder="1" applyAlignment="1" applyProtection="1">
      <alignment vertical="center" wrapText="1"/>
    </xf>
    <xf numFmtId="0" fontId="10" fillId="8" borderId="3" xfId="0" applyFont="1" applyFill="1" applyBorder="1" applyAlignment="1" applyProtection="1">
      <alignment horizontal="center" vertical="center" wrapText="1"/>
      <protection locked="0"/>
    </xf>
    <xf numFmtId="0" fontId="10" fillId="0" borderId="4" xfId="0" applyFont="1" applyBorder="1" applyAlignment="1" applyProtection="1">
      <alignment horizontal="left" vertical="center" wrapText="1"/>
    </xf>
    <xf numFmtId="0" fontId="10" fillId="0" borderId="4" xfId="0" applyFont="1" applyBorder="1" applyAlignment="1" applyProtection="1">
      <alignment horizontal="justify" vertical="center" wrapText="1"/>
    </xf>
    <xf numFmtId="0" fontId="10" fillId="8" borderId="4"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xf>
    <xf numFmtId="0" fontId="46" fillId="0" borderId="22" xfId="0" applyFont="1" applyBorder="1" applyProtection="1">
      <alignment vertical="center"/>
    </xf>
    <xf numFmtId="38" fontId="47" fillId="2" borderId="1" xfId="3" applyFont="1" applyFill="1" applyBorder="1" applyAlignment="1" applyProtection="1">
      <alignment horizontal="center" vertical="center" wrapText="1"/>
    </xf>
    <xf numFmtId="0" fontId="51" fillId="0" borderId="0" xfId="0" applyFont="1" applyBorder="1" applyProtection="1">
      <alignment vertical="center"/>
    </xf>
    <xf numFmtId="0" fontId="53" fillId="3" borderId="0" xfId="0" applyFont="1" applyFill="1" applyAlignment="1" applyProtection="1">
      <alignment horizontal="right" vertical="center"/>
    </xf>
    <xf numFmtId="0" fontId="51" fillId="0" borderId="0" xfId="0" applyFont="1" applyProtection="1">
      <alignment vertical="center"/>
    </xf>
    <xf numFmtId="49" fontId="49" fillId="0" borderId="17" xfId="2" applyNumberFormat="1" applyFont="1" applyFill="1" applyBorder="1" applyAlignment="1" applyProtection="1">
      <alignment horizontal="left" vertical="center" shrinkToFit="1"/>
      <protection locked="0"/>
    </xf>
    <xf numFmtId="49" fontId="49" fillId="0" borderId="16" xfId="2" applyNumberFormat="1" applyFont="1" applyFill="1" applyBorder="1" applyAlignment="1" applyProtection="1">
      <alignment horizontal="left" vertical="center" shrinkToFit="1"/>
      <protection locked="0"/>
    </xf>
    <xf numFmtId="0" fontId="54" fillId="0" borderId="19" xfId="0" applyFont="1" applyBorder="1" applyProtection="1">
      <alignment vertical="center"/>
    </xf>
    <xf numFmtId="0" fontId="51" fillId="0" borderId="19" xfId="0" applyFont="1" applyBorder="1" applyProtection="1">
      <alignment vertical="center"/>
    </xf>
    <xf numFmtId="0" fontId="51" fillId="0" borderId="0" xfId="0" applyFont="1" applyFill="1" applyBorder="1" applyAlignment="1" applyProtection="1">
      <alignment vertical="center"/>
    </xf>
    <xf numFmtId="0" fontId="51" fillId="2" borderId="1" xfId="0" applyFont="1" applyFill="1" applyBorder="1" applyProtection="1">
      <alignment vertical="center"/>
    </xf>
    <xf numFmtId="0" fontId="54" fillId="0" borderId="0" xfId="0" applyFont="1" applyProtection="1">
      <alignment vertical="center"/>
    </xf>
    <xf numFmtId="0" fontId="51" fillId="0" borderId="3" xfId="0" applyFont="1" applyBorder="1" applyAlignment="1" applyProtection="1">
      <alignment horizontal="left" vertical="center"/>
      <protection locked="0"/>
    </xf>
    <xf numFmtId="0" fontId="51" fillId="0" borderId="4" xfId="0" applyFont="1" applyFill="1" applyBorder="1" applyAlignment="1" applyProtection="1">
      <alignment horizontal="left" vertical="center" wrapText="1"/>
      <protection locked="0"/>
    </xf>
    <xf numFmtId="0" fontId="55" fillId="0" borderId="0" xfId="0" applyFont="1" applyProtection="1">
      <alignment vertical="center"/>
    </xf>
    <xf numFmtId="0" fontId="51" fillId="0" borderId="0" xfId="0" applyFont="1" applyAlignment="1" applyProtection="1">
      <alignment horizontal="left" vertical="center"/>
    </xf>
    <xf numFmtId="0" fontId="52" fillId="0" borderId="0" xfId="0" applyFont="1" applyProtection="1">
      <alignment vertical="center"/>
    </xf>
    <xf numFmtId="0" fontId="51" fillId="2" borderId="1" xfId="0" applyFont="1" applyFill="1" applyBorder="1" applyAlignment="1" applyProtection="1">
      <alignment horizontal="left" vertical="center"/>
    </xf>
    <xf numFmtId="0" fontId="51" fillId="0" borderId="1" xfId="0" applyFont="1" applyBorder="1" applyAlignment="1" applyProtection="1">
      <alignment horizontal="left" vertical="center" shrinkToFit="1"/>
      <protection locked="0"/>
    </xf>
    <xf numFmtId="0" fontId="50" fillId="0" borderId="0" xfId="0" applyFont="1" applyBorder="1" applyAlignment="1" applyProtection="1">
      <alignment horizontal="left" vertical="center"/>
    </xf>
    <xf numFmtId="0" fontId="50" fillId="0" borderId="0" xfId="0" applyFont="1" applyAlignment="1" applyProtection="1">
      <alignment horizontal="left" vertical="center"/>
    </xf>
    <xf numFmtId="0" fontId="51" fillId="0" borderId="1" xfId="0" applyFont="1" applyBorder="1" applyAlignment="1" applyProtection="1">
      <alignment horizontal="left" vertical="center" wrapText="1" shrinkToFit="1"/>
      <protection locked="0"/>
    </xf>
    <xf numFmtId="0" fontId="52" fillId="0" borderId="0" xfId="0" applyFont="1" applyAlignment="1" applyProtection="1">
      <alignment horizontal="left" vertical="center"/>
    </xf>
    <xf numFmtId="0" fontId="51" fillId="2" borderId="1" xfId="0" applyFont="1" applyFill="1" applyBorder="1" applyAlignment="1" applyProtection="1">
      <alignment horizontal="left" vertical="center" wrapText="1"/>
    </xf>
    <xf numFmtId="0" fontId="55" fillId="0" borderId="0" xfId="0" applyFont="1" applyBorder="1" applyProtection="1">
      <alignment vertical="center"/>
    </xf>
    <xf numFmtId="0" fontId="51" fillId="0" borderId="0" xfId="0" applyFont="1" applyBorder="1" applyAlignment="1" applyProtection="1">
      <alignment horizontal="left" vertical="center"/>
    </xf>
    <xf numFmtId="0" fontId="57" fillId="0" borderId="0" xfId="0" applyFont="1" applyProtection="1">
      <alignment vertical="center"/>
    </xf>
    <xf numFmtId="38" fontId="50" fillId="0" borderId="16" xfId="3" applyFont="1" applyFill="1" applyBorder="1" applyAlignment="1" applyProtection="1">
      <alignment horizontal="left" vertical="center" shrinkToFit="1"/>
      <protection locked="0"/>
    </xf>
    <xf numFmtId="0" fontId="48" fillId="9" borderId="102" xfId="5" applyFont="1" applyFill="1" applyBorder="1" applyProtection="1">
      <alignment vertical="center"/>
    </xf>
    <xf numFmtId="0" fontId="48" fillId="9" borderId="79" xfId="5" applyFont="1" applyFill="1" applyBorder="1" applyProtection="1">
      <alignment vertical="center"/>
    </xf>
    <xf numFmtId="0" fontId="48" fillId="9" borderId="101" xfId="5" applyFont="1" applyFill="1" applyBorder="1" applyProtection="1">
      <alignment vertical="center"/>
    </xf>
    <xf numFmtId="0" fontId="48" fillId="9" borderId="104" xfId="5" applyFont="1" applyFill="1" applyBorder="1" applyProtection="1">
      <alignment vertical="center"/>
    </xf>
    <xf numFmtId="38" fontId="48" fillId="0" borderId="70" xfId="6" applyFont="1" applyFill="1" applyBorder="1" applyProtection="1">
      <alignment vertical="center"/>
      <protection locked="0"/>
    </xf>
    <xf numFmtId="38" fontId="48" fillId="9" borderId="70" xfId="6" applyFont="1" applyFill="1" applyBorder="1" applyProtection="1">
      <alignment vertical="center"/>
    </xf>
    <xf numFmtId="38" fontId="48" fillId="9" borderId="68" xfId="6" applyFont="1" applyFill="1" applyBorder="1" applyProtection="1">
      <alignment vertical="center"/>
    </xf>
    <xf numFmtId="38" fontId="48" fillId="0" borderId="68" xfId="6" applyFont="1" applyFill="1" applyBorder="1" applyProtection="1">
      <alignment vertical="center"/>
      <protection locked="0"/>
    </xf>
    <xf numFmtId="38" fontId="48" fillId="0" borderId="92" xfId="6" applyFont="1" applyFill="1" applyBorder="1" applyProtection="1">
      <alignment vertical="center"/>
      <protection locked="0"/>
    </xf>
    <xf numFmtId="38" fontId="48" fillId="9" borderId="92" xfId="6" applyFont="1" applyFill="1" applyBorder="1" applyProtection="1">
      <alignment vertical="center"/>
    </xf>
    <xf numFmtId="38" fontId="48" fillId="0" borderId="76" xfId="6" applyFont="1" applyFill="1" applyBorder="1" applyProtection="1">
      <alignment vertical="center"/>
      <protection locked="0"/>
    </xf>
    <xf numFmtId="38" fontId="48" fillId="9" borderId="76" xfId="6" applyFont="1" applyFill="1" applyBorder="1" applyProtection="1">
      <alignment vertical="center"/>
    </xf>
    <xf numFmtId="38" fontId="56" fillId="9" borderId="61" xfId="5" applyNumberFormat="1" applyFont="1" applyFill="1" applyBorder="1" applyAlignment="1" applyProtection="1">
      <alignment vertical="center"/>
    </xf>
    <xf numFmtId="38" fontId="56" fillId="9" borderId="67" xfId="5" applyNumberFormat="1" applyFont="1" applyFill="1" applyBorder="1" applyAlignment="1" applyProtection="1">
      <alignment vertical="center"/>
    </xf>
    <xf numFmtId="38" fontId="56" fillId="9" borderId="68" xfId="5" applyNumberFormat="1" applyFont="1" applyFill="1" applyBorder="1" applyAlignment="1" applyProtection="1">
      <alignment vertical="center"/>
    </xf>
    <xf numFmtId="38" fontId="56" fillId="9" borderId="69" xfId="5" applyNumberFormat="1" applyFont="1" applyFill="1" applyBorder="1" applyAlignment="1" applyProtection="1">
      <alignment vertical="center"/>
    </xf>
    <xf numFmtId="38" fontId="56" fillId="9" borderId="103" xfId="5" applyNumberFormat="1" applyFont="1" applyFill="1" applyBorder="1" applyAlignment="1" applyProtection="1">
      <alignment vertical="center"/>
    </xf>
    <xf numFmtId="38" fontId="56" fillId="9" borderId="105" xfId="5" applyNumberFormat="1" applyFont="1" applyFill="1" applyBorder="1" applyAlignment="1" applyProtection="1">
      <alignment vertical="center"/>
    </xf>
    <xf numFmtId="38" fontId="48" fillId="9" borderId="67" xfId="5" applyNumberFormat="1" applyFont="1" applyFill="1" applyBorder="1" applyAlignment="1" applyProtection="1">
      <alignment vertical="center"/>
    </xf>
    <xf numFmtId="38" fontId="48" fillId="9" borderId="68" xfId="5" applyNumberFormat="1" applyFont="1" applyFill="1" applyBorder="1" applyAlignment="1" applyProtection="1">
      <alignment vertical="center"/>
    </xf>
    <xf numFmtId="38" fontId="48" fillId="9" borderId="92" xfId="5" applyNumberFormat="1" applyFont="1" applyFill="1" applyBorder="1" applyAlignment="1" applyProtection="1">
      <alignment vertical="center"/>
    </xf>
    <xf numFmtId="38" fontId="48" fillId="9" borderId="69" xfId="5" applyNumberFormat="1" applyFont="1" applyFill="1" applyBorder="1" applyAlignment="1" applyProtection="1">
      <alignment vertical="center"/>
    </xf>
    <xf numFmtId="38" fontId="48" fillId="9" borderId="61" xfId="5" applyNumberFormat="1" applyFont="1" applyFill="1" applyBorder="1" applyAlignment="1" applyProtection="1">
      <alignment vertical="center"/>
    </xf>
    <xf numFmtId="38" fontId="48" fillId="9" borderId="63" xfId="5" applyNumberFormat="1" applyFont="1" applyFill="1" applyBorder="1" applyAlignment="1" applyProtection="1">
      <alignment vertical="center"/>
    </xf>
    <xf numFmtId="38" fontId="48" fillId="9" borderId="105" xfId="5" applyNumberFormat="1" applyFont="1" applyFill="1" applyBorder="1" applyAlignment="1" applyProtection="1">
      <alignment vertical="center"/>
    </xf>
    <xf numFmtId="0" fontId="60" fillId="2" borderId="61" xfId="5" applyFont="1" applyFill="1" applyBorder="1" applyProtection="1">
      <alignment vertical="center"/>
    </xf>
    <xf numFmtId="0" fontId="60" fillId="2" borderId="67" xfId="5" applyFont="1" applyFill="1" applyBorder="1" applyProtection="1">
      <alignment vertical="center"/>
    </xf>
    <xf numFmtId="0" fontId="60" fillId="2" borderId="68" xfId="5" applyFont="1" applyFill="1" applyBorder="1" applyProtection="1">
      <alignment vertical="center"/>
    </xf>
    <xf numFmtId="0" fontId="60" fillId="2" borderId="69" xfId="5" applyFont="1" applyFill="1" applyBorder="1" applyProtection="1">
      <alignment vertical="center"/>
    </xf>
    <xf numFmtId="0" fontId="60" fillId="2" borderId="75" xfId="5" applyFont="1" applyFill="1" applyBorder="1" applyAlignment="1" applyProtection="1">
      <alignment horizontal="left" vertical="center"/>
    </xf>
    <xf numFmtId="0" fontId="60" fillId="2" borderId="64" xfId="5" applyFont="1" applyFill="1" applyBorder="1" applyAlignment="1" applyProtection="1">
      <alignment vertical="center"/>
    </xf>
    <xf numFmtId="0" fontId="60" fillId="2" borderId="64" xfId="5" applyFont="1" applyFill="1" applyBorder="1" applyAlignment="1" applyProtection="1">
      <alignment vertical="center" wrapText="1"/>
    </xf>
    <xf numFmtId="0" fontId="33" fillId="0" borderId="0" xfId="2" applyFont="1" applyProtection="1">
      <alignment vertical="center"/>
    </xf>
    <xf numFmtId="38" fontId="33" fillId="0" borderId="0" xfId="3" applyFont="1" applyProtection="1">
      <alignment vertical="center"/>
    </xf>
    <xf numFmtId="0" fontId="63" fillId="3" borderId="0" xfId="2" applyFont="1" applyFill="1" applyAlignment="1" applyProtection="1">
      <alignment horizontal="left" vertical="center"/>
    </xf>
    <xf numFmtId="38" fontId="64" fillId="0" borderId="0" xfId="3" applyFont="1" applyAlignment="1" applyProtection="1">
      <alignment horizontal="right" vertical="top"/>
    </xf>
    <xf numFmtId="0" fontId="33" fillId="3" borderId="0" xfId="2" applyFont="1" applyFill="1" applyProtection="1">
      <alignment vertical="center"/>
    </xf>
    <xf numFmtId="38" fontId="33" fillId="3" borderId="0" xfId="3" applyFont="1" applyFill="1" applyProtection="1">
      <alignment vertical="center"/>
    </xf>
    <xf numFmtId="0" fontId="66" fillId="0" borderId="0" xfId="2" applyFont="1" applyBorder="1" applyProtection="1">
      <alignment vertical="center"/>
    </xf>
    <xf numFmtId="0" fontId="33" fillId="0" borderId="0" xfId="2" applyFont="1" applyBorder="1" applyProtection="1">
      <alignment vertical="center"/>
    </xf>
    <xf numFmtId="0" fontId="66" fillId="0" borderId="0" xfId="2" applyFont="1" applyBorder="1" applyAlignment="1" applyProtection="1">
      <alignment horizontal="center" vertical="center"/>
    </xf>
    <xf numFmtId="0" fontId="68" fillId="3" borderId="0" xfId="2" applyFont="1" applyFill="1" applyAlignment="1" applyProtection="1">
      <alignment vertical="center" wrapText="1"/>
    </xf>
    <xf numFmtId="0" fontId="67" fillId="3" borderId="0" xfId="2" applyFont="1" applyFill="1" applyBorder="1" applyAlignment="1" applyProtection="1">
      <alignment vertical="center" wrapText="1"/>
    </xf>
    <xf numFmtId="0" fontId="33" fillId="3" borderId="0" xfId="2" applyFont="1" applyFill="1" applyAlignment="1" applyProtection="1">
      <alignment vertical="center" wrapText="1"/>
    </xf>
    <xf numFmtId="0" fontId="47" fillId="0" borderId="0" xfId="5" applyFont="1" applyProtection="1">
      <alignment vertical="center"/>
    </xf>
    <xf numFmtId="0" fontId="72" fillId="0" borderId="0" xfId="5" applyFont="1" applyProtection="1">
      <alignment vertical="center"/>
    </xf>
    <xf numFmtId="0" fontId="69" fillId="0" borderId="0" xfId="5" applyFont="1" applyProtection="1">
      <alignment vertical="center"/>
    </xf>
    <xf numFmtId="38" fontId="64" fillId="3" borderId="0" xfId="3" applyFont="1" applyFill="1" applyAlignment="1" applyProtection="1">
      <alignment horizontal="right" vertical="center"/>
    </xf>
    <xf numFmtId="0" fontId="73" fillId="0" borderId="0" xfId="5" applyFont="1" applyProtection="1">
      <alignment vertical="center"/>
    </xf>
    <xf numFmtId="0" fontId="36" fillId="0" borderId="0" xfId="5" applyFont="1" applyProtection="1">
      <alignment vertical="center"/>
    </xf>
    <xf numFmtId="0" fontId="33" fillId="0" borderId="0" xfId="5" applyFont="1" applyBorder="1" applyProtection="1">
      <alignment vertical="center"/>
    </xf>
    <xf numFmtId="0" fontId="33" fillId="0" borderId="0" xfId="5" applyFont="1" applyProtection="1">
      <alignment vertical="center"/>
    </xf>
    <xf numFmtId="0" fontId="36" fillId="0" borderId="0" xfId="5" applyFont="1" applyProtection="1">
      <alignment vertical="center"/>
      <protection locked="0"/>
    </xf>
    <xf numFmtId="0" fontId="33" fillId="0" borderId="0" xfId="5" applyFont="1" applyBorder="1" applyAlignment="1" applyProtection="1">
      <alignment vertical="center"/>
    </xf>
    <xf numFmtId="38" fontId="64" fillId="0" borderId="0" xfId="6" applyFont="1" applyBorder="1" applyProtection="1">
      <alignment vertical="center"/>
    </xf>
    <xf numFmtId="38" fontId="64" fillId="0" borderId="0" xfId="6" applyFont="1" applyFill="1" applyBorder="1" applyProtection="1">
      <alignment vertical="center"/>
    </xf>
    <xf numFmtId="38" fontId="64" fillId="0" borderId="0" xfId="6" applyFont="1" applyFill="1" applyBorder="1" applyProtection="1">
      <alignment vertical="center"/>
      <protection locked="0"/>
    </xf>
    <xf numFmtId="38" fontId="64" fillId="0" borderId="0" xfId="6" applyFont="1" applyFill="1" applyBorder="1" applyAlignment="1" applyProtection="1">
      <alignment vertical="center" wrapText="1"/>
    </xf>
    <xf numFmtId="38" fontId="64" fillId="0" borderId="0" xfId="6" applyFont="1" applyFill="1" applyBorder="1" applyAlignment="1" applyProtection="1">
      <alignment horizontal="center" vertical="center"/>
    </xf>
    <xf numFmtId="0" fontId="33" fillId="0" borderId="0" xfId="5" applyFont="1" applyAlignment="1" applyProtection="1">
      <alignment horizontal="right" vertical="center"/>
    </xf>
    <xf numFmtId="0" fontId="47" fillId="2" borderId="62" xfId="5" applyFont="1" applyFill="1" applyBorder="1" applyAlignment="1" applyProtection="1">
      <alignment horizontal="center" wrapText="1"/>
    </xf>
    <xf numFmtId="0" fontId="78" fillId="0" borderId="0" xfId="5" applyFont="1" applyAlignment="1" applyProtection="1">
      <alignment horizontal="right" vertical="center"/>
    </xf>
    <xf numFmtId="0" fontId="47" fillId="0" borderId="0" xfId="5" applyFont="1" applyBorder="1" applyProtection="1">
      <alignment vertical="center"/>
    </xf>
    <xf numFmtId="38" fontId="36" fillId="0" borderId="0" xfId="5" applyNumberFormat="1" applyFont="1" applyProtection="1">
      <alignment vertical="center"/>
    </xf>
    <xf numFmtId="0" fontId="39" fillId="0" borderId="0" xfId="0" applyFont="1" applyProtection="1">
      <alignment vertical="center"/>
    </xf>
    <xf numFmtId="0" fontId="39" fillId="0" borderId="0" xfId="0" applyFont="1" applyAlignment="1" applyProtection="1">
      <alignment horizontal="center" vertical="center"/>
    </xf>
    <xf numFmtId="0" fontId="39" fillId="0" borderId="0" xfId="0" applyFont="1" applyFill="1" applyBorder="1" applyProtection="1">
      <alignment vertical="center"/>
    </xf>
    <xf numFmtId="0" fontId="79" fillId="3" borderId="0" xfId="0" applyFont="1" applyFill="1" applyAlignment="1" applyProtection="1">
      <alignment horizontal="right" vertical="center"/>
    </xf>
    <xf numFmtId="0" fontId="78" fillId="0" borderId="0" xfId="0" applyFont="1" applyFill="1" applyBorder="1" applyAlignment="1" applyProtection="1">
      <alignment horizontal="right" vertical="center"/>
    </xf>
    <xf numFmtId="0" fontId="80" fillId="0" borderId="0" xfId="0" applyFont="1" applyBorder="1" applyAlignment="1" applyProtection="1">
      <alignment horizontal="left" vertical="center"/>
    </xf>
    <xf numFmtId="0" fontId="78" fillId="0" borderId="0" xfId="0" applyFont="1" applyAlignment="1" applyProtection="1">
      <alignment horizontal="right" vertical="center"/>
    </xf>
    <xf numFmtId="0" fontId="39" fillId="0" borderId="0" xfId="0" applyFont="1" applyBorder="1" applyProtection="1">
      <alignment vertical="center"/>
    </xf>
    <xf numFmtId="0" fontId="39" fillId="0" borderId="0" xfId="0" applyFont="1" applyBorder="1" applyAlignment="1" applyProtection="1">
      <alignment horizontal="left" indent="1"/>
    </xf>
    <xf numFmtId="0" fontId="39" fillId="0" borderId="0" xfId="0" applyFont="1" applyFill="1" applyBorder="1" applyAlignment="1" applyProtection="1">
      <alignment horizontal="left" indent="1"/>
    </xf>
    <xf numFmtId="0" fontId="36" fillId="0" borderId="0" xfId="5" applyFont="1" applyBorder="1" applyAlignment="1" applyProtection="1">
      <alignment vertical="center"/>
    </xf>
    <xf numFmtId="0" fontId="47" fillId="0" borderId="0" xfId="0" applyFont="1" applyProtection="1">
      <alignment vertical="center"/>
    </xf>
    <xf numFmtId="0" fontId="39" fillId="0" borderId="0" xfId="0" applyFont="1" applyAlignment="1" applyProtection="1">
      <alignment vertical="center" wrapText="1"/>
    </xf>
    <xf numFmtId="0" fontId="39" fillId="0" borderId="0" xfId="0" applyFont="1" applyFill="1" applyBorder="1" applyAlignment="1" applyProtection="1">
      <alignment horizontal="center" vertical="center"/>
    </xf>
    <xf numFmtId="0" fontId="39" fillId="0" borderId="10" xfId="0" applyFont="1" applyFill="1" applyBorder="1" applyAlignment="1" applyProtection="1">
      <alignment horizontal="left" vertical="top"/>
    </xf>
    <xf numFmtId="0" fontId="39" fillId="0" borderId="10" xfId="0" applyFont="1" applyFill="1" applyBorder="1" applyAlignment="1" applyProtection="1">
      <alignment vertical="top" wrapText="1"/>
    </xf>
    <xf numFmtId="0" fontId="39" fillId="0" borderId="10" xfId="0" applyFont="1" applyFill="1" applyBorder="1" applyAlignment="1" applyProtection="1">
      <alignment vertical="center" wrapText="1"/>
    </xf>
    <xf numFmtId="0" fontId="39" fillId="0" borderId="141" xfId="0" applyFont="1" applyBorder="1" applyAlignment="1" applyProtection="1">
      <alignment vertical="center" wrapText="1"/>
      <protection locked="0"/>
    </xf>
    <xf numFmtId="0" fontId="39" fillId="0" borderId="0" xfId="0" applyFont="1" applyProtection="1">
      <alignment vertical="center"/>
      <protection locked="0"/>
    </xf>
    <xf numFmtId="0" fontId="39" fillId="0" borderId="143" xfId="0" applyFont="1" applyBorder="1" applyAlignment="1" applyProtection="1">
      <alignment vertical="center" wrapText="1"/>
      <protection locked="0"/>
    </xf>
    <xf numFmtId="0" fontId="39" fillId="0" borderId="145" xfId="0" applyFont="1" applyBorder="1" applyAlignment="1" applyProtection="1">
      <alignment vertical="center" wrapText="1"/>
      <protection locked="0"/>
    </xf>
    <xf numFmtId="0" fontId="39" fillId="0" borderId="0" xfId="0" applyFont="1" applyFill="1" applyBorder="1" applyAlignment="1" applyProtection="1">
      <alignment vertical="center"/>
    </xf>
    <xf numFmtId="0" fontId="39" fillId="0" borderId="0" xfId="0" applyFont="1" applyFill="1" applyBorder="1" applyAlignment="1" applyProtection="1">
      <alignment horizontal="left" vertical="top"/>
    </xf>
    <xf numFmtId="0" fontId="39" fillId="0" borderId="0" xfId="0" applyFont="1" applyFill="1" applyBorder="1" applyAlignment="1" applyProtection="1">
      <alignment horizontal="center" vertical="center" wrapText="1"/>
    </xf>
    <xf numFmtId="0" fontId="61" fillId="0" borderId="117" xfId="0" applyFont="1" applyBorder="1" applyAlignment="1" applyProtection="1">
      <alignment vertical="center" wrapText="1"/>
      <protection locked="0"/>
    </xf>
    <xf numFmtId="0" fontId="61" fillId="0" borderId="44" xfId="0" applyFont="1" applyBorder="1" applyProtection="1">
      <alignment vertical="center"/>
      <protection locked="0"/>
    </xf>
    <xf numFmtId="0" fontId="61" fillId="0" borderId="142" xfId="0" applyFont="1" applyBorder="1" applyProtection="1">
      <alignment vertical="center"/>
      <protection locked="0"/>
    </xf>
    <xf numFmtId="0" fontId="61" fillId="0" borderId="46" xfId="0" applyFont="1" applyBorder="1" applyProtection="1">
      <alignment vertical="center"/>
      <protection locked="0"/>
    </xf>
    <xf numFmtId="0" fontId="61" fillId="0" borderId="144" xfId="0" applyFont="1" applyBorder="1" applyProtection="1">
      <alignment vertical="center"/>
      <protection locked="0"/>
    </xf>
    <xf numFmtId="0" fontId="61" fillId="0" borderId="46" xfId="0" applyFont="1" applyFill="1" applyBorder="1" applyProtection="1">
      <alignment vertical="center"/>
      <protection locked="0"/>
    </xf>
    <xf numFmtId="0" fontId="61" fillId="0" borderId="148" xfId="0" applyFont="1" applyBorder="1" applyProtection="1">
      <alignment vertical="center"/>
      <protection locked="0"/>
    </xf>
    <xf numFmtId="0" fontId="61" fillId="0" borderId="149" xfId="0" applyFont="1" applyBorder="1" applyProtection="1">
      <alignment vertical="center"/>
      <protection locked="0"/>
    </xf>
    <xf numFmtId="0" fontId="83" fillId="0" borderId="0" xfId="2" applyFont="1" applyProtection="1">
      <alignment vertical="center"/>
    </xf>
    <xf numFmtId="38" fontId="83" fillId="0" borderId="0" xfId="3" applyFont="1" applyProtection="1">
      <alignment vertical="center"/>
    </xf>
    <xf numFmtId="0" fontId="84" fillId="0" borderId="0" xfId="2" applyFont="1" applyProtection="1">
      <alignment vertical="center"/>
    </xf>
    <xf numFmtId="0" fontId="39" fillId="0" borderId="0" xfId="2" applyFont="1" applyProtection="1">
      <alignment vertical="center"/>
    </xf>
    <xf numFmtId="0" fontId="65" fillId="0" borderId="0" xfId="0" applyFont="1" applyProtection="1">
      <alignment vertical="center"/>
    </xf>
    <xf numFmtId="0" fontId="85" fillId="0" borderId="0" xfId="2" applyFont="1" applyAlignment="1" applyProtection="1">
      <alignment horizontal="left" vertical="center"/>
    </xf>
    <xf numFmtId="0" fontId="69" fillId="0" borderId="0" xfId="2" applyFont="1" applyAlignment="1" applyProtection="1">
      <alignment horizontal="left" vertical="center"/>
    </xf>
    <xf numFmtId="0" fontId="86" fillId="0" borderId="0" xfId="2" applyFont="1" applyAlignment="1" applyProtection="1">
      <alignment horizontal="left" vertical="center"/>
    </xf>
    <xf numFmtId="0" fontId="83" fillId="0" borderId="9" xfId="2" applyFont="1" applyBorder="1" applyProtection="1">
      <alignment vertical="center"/>
    </xf>
    <xf numFmtId="0" fontId="83" fillId="0" borderId="0" xfId="2" applyFont="1" applyBorder="1" applyProtection="1">
      <alignment vertical="center"/>
    </xf>
    <xf numFmtId="0" fontId="83" fillId="0" borderId="0" xfId="2" applyFont="1" applyAlignment="1" applyProtection="1">
      <alignment horizontal="center" vertical="center"/>
    </xf>
    <xf numFmtId="38" fontId="83" fillId="0" borderId="0" xfId="3" applyFont="1" applyAlignment="1" applyProtection="1">
      <alignment horizontal="right" vertical="center"/>
    </xf>
    <xf numFmtId="0" fontId="82" fillId="0" borderId="0" xfId="2" applyFont="1" applyBorder="1" applyAlignment="1" applyProtection="1">
      <alignment horizontal="left" vertical="center"/>
    </xf>
    <xf numFmtId="0" fontId="73" fillId="0" borderId="0" xfId="2" applyFont="1" applyAlignment="1" applyProtection="1">
      <alignment horizontal="left" vertical="center"/>
    </xf>
    <xf numFmtId="0" fontId="39" fillId="0" borderId="0" xfId="2" applyFont="1" applyAlignment="1" applyProtection="1">
      <alignment horizontal="right" vertical="center"/>
    </xf>
    <xf numFmtId="0" fontId="86" fillId="2" borderId="23" xfId="2" applyFont="1" applyFill="1" applyBorder="1" applyAlignment="1" applyProtection="1">
      <alignment horizontal="center" vertical="center" wrapText="1"/>
    </xf>
    <xf numFmtId="0" fontId="86" fillId="2" borderId="107" xfId="2" applyFont="1" applyFill="1" applyBorder="1" applyAlignment="1" applyProtection="1">
      <alignment horizontal="center" vertical="center"/>
    </xf>
    <xf numFmtId="0" fontId="86" fillId="2" borderId="4" xfId="2" applyFont="1" applyFill="1" applyBorder="1" applyAlignment="1" applyProtection="1">
      <alignment horizontal="center" vertical="center"/>
    </xf>
    <xf numFmtId="38" fontId="86" fillId="2" borderId="4" xfId="3" applyFont="1" applyFill="1" applyBorder="1" applyAlignment="1" applyProtection="1">
      <alignment horizontal="center" vertical="center" wrapText="1"/>
    </xf>
    <xf numFmtId="38" fontId="69" fillId="2" borderId="1" xfId="3" applyFont="1" applyFill="1" applyBorder="1" applyAlignment="1" applyProtection="1">
      <alignment horizontal="center" vertical="center" wrapText="1"/>
    </xf>
    <xf numFmtId="0" fontId="83" fillId="0" borderId="0" xfId="2" applyFont="1" applyAlignment="1" applyProtection="1">
      <alignment vertical="center" wrapText="1"/>
    </xf>
    <xf numFmtId="0" fontId="33" fillId="8" borderId="15" xfId="2" applyFont="1" applyFill="1" applyBorder="1" applyAlignment="1" applyProtection="1">
      <alignment horizontal="left" vertical="center" wrapText="1"/>
      <protection locked="0"/>
    </xf>
    <xf numFmtId="0" fontId="33" fillId="0" borderId="15" xfId="2" applyFont="1" applyFill="1" applyBorder="1" applyAlignment="1" applyProtection="1">
      <alignment horizontal="left" vertical="center" shrinkToFit="1"/>
      <protection locked="0"/>
    </xf>
    <xf numFmtId="0" fontId="33" fillId="0" borderId="40" xfId="2" applyFont="1" applyFill="1" applyBorder="1" applyAlignment="1" applyProtection="1">
      <alignment horizontal="left" vertical="center" shrinkToFit="1"/>
      <protection locked="0"/>
    </xf>
    <xf numFmtId="0" fontId="33" fillId="0" borderId="36" xfId="2" applyFont="1" applyFill="1" applyBorder="1" applyAlignment="1" applyProtection="1">
      <alignment horizontal="left" vertical="center" shrinkToFit="1"/>
      <protection locked="0"/>
    </xf>
    <xf numFmtId="49" fontId="33" fillId="0" borderId="15" xfId="2" applyNumberFormat="1" applyFont="1" applyFill="1" applyBorder="1" applyAlignment="1" applyProtection="1">
      <alignment horizontal="left" vertical="center" shrinkToFit="1"/>
      <protection locked="0"/>
    </xf>
    <xf numFmtId="0" fontId="33" fillId="0" borderId="15" xfId="2" applyFont="1" applyFill="1" applyBorder="1" applyAlignment="1" applyProtection="1">
      <alignment horizontal="left" vertical="center" wrapText="1"/>
      <protection locked="0"/>
    </xf>
    <xf numFmtId="0" fontId="64" fillId="0" borderId="0" xfId="2" applyFont="1" applyProtection="1">
      <alignment vertical="center"/>
    </xf>
    <xf numFmtId="0" fontId="33" fillId="8" borderId="17" xfId="2" applyFont="1" applyFill="1" applyBorder="1" applyAlignment="1" applyProtection="1">
      <alignment horizontal="left" vertical="center" wrapText="1"/>
      <protection locked="0"/>
    </xf>
    <xf numFmtId="0" fontId="33" fillId="0" borderId="17" xfId="2" applyFont="1" applyFill="1" applyBorder="1" applyAlignment="1" applyProtection="1">
      <alignment horizontal="left" vertical="center" shrinkToFit="1"/>
      <protection locked="0"/>
    </xf>
    <xf numFmtId="0" fontId="33" fillId="0" borderId="26" xfId="2" applyFont="1" applyFill="1" applyBorder="1" applyAlignment="1" applyProtection="1">
      <alignment horizontal="left" vertical="center" shrinkToFit="1"/>
      <protection locked="0"/>
    </xf>
    <xf numFmtId="0" fontId="33" fillId="0" borderId="38" xfId="2" applyFont="1" applyFill="1" applyBorder="1" applyAlignment="1" applyProtection="1">
      <alignment horizontal="left" vertical="center" shrinkToFit="1"/>
      <protection locked="0"/>
    </xf>
    <xf numFmtId="49" fontId="33" fillId="0" borderId="17" xfId="2" applyNumberFormat="1" applyFont="1" applyFill="1" applyBorder="1" applyAlignment="1" applyProtection="1">
      <alignment horizontal="left" vertical="center" shrinkToFit="1"/>
      <protection locked="0"/>
    </xf>
    <xf numFmtId="0" fontId="33" fillId="0" borderId="17" xfId="2" applyFont="1" applyFill="1" applyBorder="1" applyAlignment="1" applyProtection="1">
      <alignment horizontal="left" vertical="center" wrapText="1"/>
      <protection locked="0"/>
    </xf>
    <xf numFmtId="0" fontId="36" fillId="0" borderId="17" xfId="2" applyFont="1" applyFill="1" applyBorder="1" applyAlignment="1" applyProtection="1">
      <alignment horizontal="left" vertical="center" wrapText="1"/>
      <protection locked="0"/>
    </xf>
    <xf numFmtId="0" fontId="60" fillId="0" borderId="17" xfId="2" applyFont="1" applyFill="1" applyBorder="1" applyAlignment="1" applyProtection="1">
      <alignment horizontal="left" vertical="center" wrapText="1"/>
      <protection locked="0"/>
    </xf>
    <xf numFmtId="0" fontId="60" fillId="0" borderId="26" xfId="2" applyFont="1" applyFill="1" applyBorder="1" applyAlignment="1" applyProtection="1">
      <alignment horizontal="left" vertical="center" shrinkToFit="1"/>
      <protection locked="0"/>
    </xf>
    <xf numFmtId="0" fontId="60" fillId="0" borderId="38" xfId="2" applyFont="1" applyFill="1" applyBorder="1" applyAlignment="1" applyProtection="1">
      <alignment horizontal="left" vertical="center" wrapText="1"/>
      <protection locked="0"/>
    </xf>
    <xf numFmtId="0" fontId="47" fillId="0" borderId="17" xfId="2" applyFont="1" applyFill="1" applyBorder="1" applyAlignment="1" applyProtection="1">
      <alignment horizontal="left" vertical="center" shrinkToFit="1"/>
      <protection locked="0"/>
    </xf>
    <xf numFmtId="0" fontId="60" fillId="0" borderId="17" xfId="2" applyFont="1" applyFill="1" applyBorder="1" applyAlignment="1" applyProtection="1">
      <alignment horizontal="left" vertical="center" shrinkToFit="1"/>
      <protection locked="0"/>
    </xf>
    <xf numFmtId="0" fontId="60" fillId="0" borderId="16" xfId="2" applyFont="1" applyFill="1" applyBorder="1" applyAlignment="1" applyProtection="1">
      <alignment horizontal="left" vertical="center" wrapText="1"/>
      <protection locked="0"/>
    </xf>
    <xf numFmtId="0" fontId="60" fillId="0" borderId="24" xfId="2" applyFont="1" applyFill="1" applyBorder="1" applyAlignment="1" applyProtection="1">
      <alignment horizontal="left" vertical="center" shrinkToFit="1"/>
      <protection locked="0"/>
    </xf>
    <xf numFmtId="0" fontId="60" fillId="0" borderId="37" xfId="2" applyFont="1" applyFill="1" applyBorder="1" applyAlignment="1" applyProtection="1">
      <alignment horizontal="left" vertical="center" wrapText="1"/>
      <protection locked="0"/>
    </xf>
    <xf numFmtId="0" fontId="47" fillId="0" borderId="16" xfId="2" applyFont="1" applyFill="1" applyBorder="1" applyAlignment="1" applyProtection="1">
      <alignment horizontal="left" vertical="center" shrinkToFit="1"/>
      <protection locked="0"/>
    </xf>
    <xf numFmtId="0" fontId="60" fillId="0" borderId="16" xfId="2" applyFont="1" applyFill="1" applyBorder="1" applyAlignment="1" applyProtection="1">
      <alignment horizontal="left" vertical="center" shrinkToFit="1"/>
      <protection locked="0"/>
    </xf>
    <xf numFmtId="0" fontId="64" fillId="0" borderId="0" xfId="2" applyFont="1" applyAlignment="1" applyProtection="1">
      <alignment vertical="center" wrapText="1"/>
    </xf>
    <xf numFmtId="0" fontId="36" fillId="0" borderId="18" xfId="2" applyFont="1" applyFill="1" applyBorder="1" applyAlignment="1" applyProtection="1">
      <alignment horizontal="left" vertical="center" wrapText="1"/>
      <protection locked="0"/>
    </xf>
    <xf numFmtId="0" fontId="60" fillId="0" borderId="18" xfId="2" applyFont="1" applyFill="1" applyBorder="1" applyAlignment="1" applyProtection="1">
      <alignment horizontal="left" vertical="center" wrapText="1"/>
      <protection locked="0"/>
    </xf>
    <xf numFmtId="0" fontId="60" fillId="0" borderId="18" xfId="2" applyFont="1" applyFill="1" applyBorder="1" applyAlignment="1" applyProtection="1">
      <alignment horizontal="left" vertical="center" shrinkToFit="1"/>
      <protection locked="0"/>
    </xf>
    <xf numFmtId="0" fontId="87" fillId="0" borderId="0" xfId="2" applyFont="1" applyBorder="1" applyProtection="1">
      <alignment vertical="center"/>
    </xf>
    <xf numFmtId="0" fontId="84" fillId="0" borderId="0" xfId="2" applyFont="1" applyBorder="1" applyProtection="1">
      <alignment vertical="center"/>
    </xf>
    <xf numFmtId="0" fontId="39" fillId="0" borderId="0" xfId="2" applyFont="1" applyBorder="1" applyProtection="1">
      <alignment vertical="center"/>
    </xf>
    <xf numFmtId="0" fontId="88" fillId="0" borderId="0" xfId="2" applyFont="1" applyBorder="1" applyAlignment="1" applyProtection="1">
      <alignment horizontal="left" vertical="center"/>
    </xf>
    <xf numFmtId="0" fontId="85" fillId="0" borderId="0" xfId="2" applyFont="1" applyBorder="1" applyAlignment="1" applyProtection="1">
      <alignment horizontal="left" vertical="center"/>
    </xf>
    <xf numFmtId="0" fontId="69" fillId="0" borderId="0" xfId="2" applyFont="1" applyBorder="1" applyAlignment="1" applyProtection="1">
      <alignment horizontal="center" vertical="center"/>
    </xf>
    <xf numFmtId="0" fontId="64" fillId="0" borderId="0" xfId="2" applyFont="1" applyBorder="1" applyProtection="1">
      <alignment vertical="center"/>
    </xf>
    <xf numFmtId="0" fontId="83" fillId="0" borderId="0" xfId="2" applyFont="1" applyBorder="1" applyAlignment="1" applyProtection="1">
      <alignment horizontal="center" vertical="center"/>
    </xf>
    <xf numFmtId="0" fontId="64" fillId="0" borderId="0" xfId="2" applyFont="1" applyBorder="1" applyAlignment="1" applyProtection="1">
      <alignment horizontal="center" vertical="center"/>
    </xf>
    <xf numFmtId="0" fontId="89" fillId="0" borderId="0" xfId="2" applyFont="1" applyBorder="1" applyAlignment="1" applyProtection="1">
      <alignment horizontal="left" vertical="center"/>
    </xf>
    <xf numFmtId="0" fontId="32" fillId="2" borderId="5" xfId="2" applyFont="1" applyFill="1" applyBorder="1" applyAlignment="1" applyProtection="1">
      <alignment vertical="center"/>
    </xf>
    <xf numFmtId="0" fontId="32" fillId="2" borderId="6" xfId="2" applyFont="1" applyFill="1" applyBorder="1" applyAlignment="1" applyProtection="1">
      <alignment vertical="center"/>
    </xf>
    <xf numFmtId="0" fontId="32" fillId="2" borderId="2" xfId="2" applyFont="1" applyFill="1" applyBorder="1" applyAlignment="1" applyProtection="1">
      <alignment vertical="center"/>
    </xf>
    <xf numFmtId="0" fontId="32" fillId="2" borderId="23" xfId="2" applyFont="1" applyFill="1" applyBorder="1" applyAlignment="1" applyProtection="1">
      <alignment horizontal="center" vertical="center"/>
    </xf>
    <xf numFmtId="0" fontId="87" fillId="2" borderId="35" xfId="2" applyFont="1" applyFill="1" applyBorder="1" applyAlignment="1" applyProtection="1">
      <alignment horizontal="center" vertical="center"/>
    </xf>
    <xf numFmtId="0" fontId="69" fillId="0" borderId="0" xfId="2" applyFont="1" applyAlignment="1" applyProtection="1">
      <alignment vertical="center"/>
    </xf>
    <xf numFmtId="0" fontId="39" fillId="0" borderId="16" xfId="2" applyFont="1" applyFill="1" applyBorder="1" applyAlignment="1" applyProtection="1">
      <alignment horizontal="left" vertical="center" shrinkToFit="1"/>
      <protection locked="0"/>
    </xf>
    <xf numFmtId="0" fontId="39" fillId="0" borderId="16" xfId="2" applyFont="1" applyFill="1" applyBorder="1" applyAlignment="1" applyProtection="1">
      <alignment horizontal="left" vertical="center" wrapText="1"/>
      <protection locked="0"/>
    </xf>
    <xf numFmtId="0" fontId="39" fillId="0" borderId="25" xfId="2" applyFont="1" applyFill="1" applyBorder="1" applyAlignment="1" applyProtection="1">
      <alignment horizontal="left" vertical="center" wrapText="1"/>
      <protection locked="0"/>
    </xf>
    <xf numFmtId="0" fontId="69" fillId="0" borderId="0" xfId="2" applyFont="1" applyAlignment="1" applyProtection="1">
      <alignment vertical="center" wrapText="1"/>
    </xf>
    <xf numFmtId="0" fontId="64" fillId="0" borderId="14" xfId="2" applyFont="1" applyBorder="1" applyProtection="1">
      <alignment vertical="center"/>
    </xf>
    <xf numFmtId="38" fontId="17" fillId="0" borderId="21" xfId="2" applyNumberFormat="1" applyFont="1" applyBorder="1" applyAlignment="1" applyProtection="1">
      <alignment vertical="center" shrinkToFit="1"/>
      <protection locked="0"/>
    </xf>
    <xf numFmtId="38" fontId="17" fillId="0" borderId="1" xfId="2" applyNumberFormat="1" applyFont="1" applyBorder="1" applyAlignment="1" applyProtection="1">
      <alignment vertical="center" shrinkToFit="1"/>
      <protection locked="0"/>
    </xf>
    <xf numFmtId="0" fontId="23" fillId="2" borderId="20" xfId="2" applyFont="1" applyFill="1" applyBorder="1" applyAlignment="1" applyProtection="1">
      <alignment horizontal="center" vertical="center"/>
    </xf>
    <xf numFmtId="0" fontId="90" fillId="0" borderId="0" xfId="2" applyFont="1" applyProtection="1">
      <alignment vertical="center"/>
    </xf>
    <xf numFmtId="0" fontId="23" fillId="2" borderId="3" xfId="2" applyFont="1" applyFill="1" applyBorder="1" applyAlignment="1" applyProtection="1">
      <alignment horizontal="center" vertical="center"/>
    </xf>
    <xf numFmtId="38" fontId="48" fillId="0" borderId="21" xfId="2" applyNumberFormat="1" applyFont="1" applyBorder="1" applyAlignment="1" applyProtection="1">
      <alignment vertical="center" shrinkToFit="1"/>
      <protection locked="0"/>
    </xf>
    <xf numFmtId="38" fontId="48" fillId="9" borderId="1" xfId="2" applyNumberFormat="1" applyFont="1" applyFill="1" applyBorder="1" applyAlignment="1" applyProtection="1">
      <alignment vertical="center" wrapText="1"/>
    </xf>
    <xf numFmtId="38" fontId="48" fillId="0" borderId="4" xfId="2" applyNumberFormat="1" applyFont="1" applyBorder="1" applyAlignment="1" applyProtection="1">
      <alignment vertical="center" shrinkToFit="1"/>
      <protection locked="0"/>
    </xf>
    <xf numFmtId="38" fontId="48" fillId="0" borderId="1" xfId="2" applyNumberFormat="1" applyFont="1" applyBorder="1" applyAlignment="1" applyProtection="1">
      <alignment vertical="center" shrinkToFit="1"/>
      <protection locked="0"/>
    </xf>
    <xf numFmtId="38" fontId="48" fillId="9" borderId="21" xfId="2" applyNumberFormat="1" applyFont="1" applyFill="1" applyBorder="1" applyAlignment="1" applyProtection="1">
      <alignment vertical="center" wrapText="1"/>
    </xf>
    <xf numFmtId="0" fontId="48" fillId="0" borderId="1" xfId="2" applyNumberFormat="1" applyFont="1" applyBorder="1" applyAlignment="1" applyProtection="1">
      <alignment vertical="center" shrinkToFit="1"/>
      <protection locked="0"/>
    </xf>
    <xf numFmtId="0" fontId="69" fillId="0" borderId="0" xfId="2" applyFont="1" applyProtection="1">
      <alignment vertical="center"/>
    </xf>
    <xf numFmtId="0" fontId="91" fillId="4" borderId="1" xfId="0" applyFont="1" applyFill="1" applyBorder="1" applyAlignment="1" applyProtection="1">
      <alignment vertical="center" wrapText="1"/>
    </xf>
    <xf numFmtId="0" fontId="69" fillId="0" borderId="19" xfId="5" applyFont="1" applyBorder="1" applyProtection="1">
      <alignment vertical="center"/>
    </xf>
    <xf numFmtId="0" fontId="69" fillId="6" borderId="13" xfId="2" applyFont="1" applyFill="1" applyBorder="1" applyProtection="1">
      <alignment vertical="center"/>
    </xf>
    <xf numFmtId="0" fontId="69" fillId="0" borderId="0" xfId="2" applyFont="1" applyBorder="1" applyProtection="1">
      <alignment vertical="center"/>
    </xf>
    <xf numFmtId="0" fontId="69" fillId="6" borderId="3" xfId="2" applyFont="1" applyFill="1" applyBorder="1" applyAlignment="1" applyProtection="1">
      <alignment vertical="center"/>
    </xf>
    <xf numFmtId="0" fontId="69" fillId="6" borderId="13" xfId="2" applyFont="1" applyFill="1" applyBorder="1" applyAlignment="1" applyProtection="1">
      <alignment vertical="center" wrapText="1"/>
    </xf>
    <xf numFmtId="0" fontId="69" fillId="6" borderId="3" xfId="5" applyFont="1" applyFill="1" applyBorder="1" applyProtection="1">
      <alignment vertical="center"/>
    </xf>
    <xf numFmtId="0" fontId="69" fillId="6" borderId="13" xfId="5" applyFont="1" applyFill="1" applyBorder="1" applyAlignment="1" applyProtection="1">
      <alignment vertical="top" wrapText="1"/>
    </xf>
    <xf numFmtId="0" fontId="69" fillId="6" borderId="13" xfId="5" applyFont="1" applyFill="1" applyBorder="1" applyProtection="1">
      <alignment vertical="center"/>
    </xf>
    <xf numFmtId="0" fontId="69" fillId="6" borderId="13" xfId="5" applyFont="1" applyFill="1" applyBorder="1" applyAlignment="1" applyProtection="1">
      <alignment vertical="center"/>
    </xf>
    <xf numFmtId="0" fontId="69" fillId="6" borderId="13" xfId="5" applyFont="1" applyFill="1" applyBorder="1" applyAlignment="1" applyProtection="1">
      <alignment vertical="top"/>
    </xf>
    <xf numFmtId="0" fontId="69" fillId="6" borderId="13" xfId="5" applyFont="1" applyFill="1" applyBorder="1" applyAlignment="1" applyProtection="1">
      <alignment horizontal="left" vertical="center"/>
    </xf>
    <xf numFmtId="0" fontId="69" fillId="0" borderId="0" xfId="5" applyFont="1" applyBorder="1" applyProtection="1">
      <alignment vertical="center"/>
    </xf>
    <xf numFmtId="0" fontId="92" fillId="2" borderId="68" xfId="5" applyFont="1" applyFill="1" applyBorder="1" applyProtection="1">
      <alignment vertical="center"/>
    </xf>
    <xf numFmtId="3" fontId="41" fillId="0" borderId="0" xfId="2" applyNumberFormat="1" applyFont="1">
      <alignment vertical="center"/>
    </xf>
    <xf numFmtId="0" fontId="41" fillId="10" borderId="0" xfId="2" applyFont="1" applyFill="1" applyAlignment="1">
      <alignment horizontal="center" vertical="center"/>
    </xf>
    <xf numFmtId="0" fontId="23" fillId="0" borderId="0" xfId="2" applyFont="1" applyAlignment="1" applyProtection="1">
      <alignment vertical="center"/>
    </xf>
    <xf numFmtId="0" fontId="23" fillId="0" borderId="0" xfId="2" applyFont="1" applyFill="1" applyProtection="1">
      <alignment vertical="center"/>
    </xf>
    <xf numFmtId="0" fontId="86" fillId="0" borderId="0" xfId="2" applyFont="1" applyProtection="1">
      <alignment vertical="center"/>
    </xf>
    <xf numFmtId="0" fontId="86" fillId="0" borderId="0" xfId="2" applyFont="1" applyAlignment="1" applyProtection="1">
      <alignment vertical="center" wrapText="1"/>
    </xf>
    <xf numFmtId="0" fontId="86" fillId="0" borderId="0" xfId="2" applyFont="1" applyAlignment="1" applyProtection="1">
      <alignment vertical="center"/>
    </xf>
    <xf numFmtId="0" fontId="47" fillId="0" borderId="0" xfId="0" applyFont="1" applyAlignment="1" applyProtection="1">
      <alignment horizontal="center" vertical="center"/>
    </xf>
    <xf numFmtId="0" fontId="47" fillId="0" borderId="0" xfId="0" applyFont="1" applyBorder="1" applyAlignment="1" applyProtection="1">
      <alignment vertical="center"/>
    </xf>
    <xf numFmtId="0" fontId="47" fillId="0" borderId="0" xfId="0" applyFont="1" applyBorder="1" applyAlignment="1" applyProtection="1">
      <alignment vertical="top" wrapText="1"/>
    </xf>
    <xf numFmtId="0" fontId="47" fillId="2" borderId="119"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54" xfId="0" applyFont="1" applyFill="1" applyBorder="1" applyAlignment="1" applyProtection="1">
      <alignment horizontal="center" vertical="center" wrapText="1"/>
    </xf>
    <xf numFmtId="0" fontId="47" fillId="2" borderId="140" xfId="0" applyFont="1" applyFill="1" applyBorder="1" applyAlignment="1" applyProtection="1">
      <alignment horizontal="center" vertical="center" wrapText="1"/>
    </xf>
    <xf numFmtId="0" fontId="47" fillId="0" borderId="15" xfId="0" applyFont="1" applyBorder="1" applyAlignment="1" applyProtection="1">
      <alignment vertical="center" wrapText="1"/>
      <protection locked="0"/>
    </xf>
    <xf numFmtId="0" fontId="47" fillId="0" borderId="45" xfId="0" applyFont="1" applyBorder="1" applyAlignment="1" applyProtection="1">
      <alignment vertical="center" wrapText="1"/>
      <protection locked="0"/>
    </xf>
    <xf numFmtId="0" fontId="47" fillId="0" borderId="16" xfId="0" applyFont="1" applyBorder="1" applyAlignment="1" applyProtection="1">
      <alignment vertical="center" wrapText="1"/>
      <protection locked="0"/>
    </xf>
    <xf numFmtId="0" fontId="47" fillId="0" borderId="47" xfId="0" applyFont="1" applyBorder="1" applyAlignment="1" applyProtection="1">
      <alignment vertical="center" wrapText="1"/>
      <protection locked="0"/>
    </xf>
    <xf numFmtId="0" fontId="47" fillId="0" borderId="47" xfId="0" applyFont="1" applyFill="1" applyBorder="1" applyAlignment="1" applyProtection="1">
      <alignment vertical="center" wrapText="1"/>
      <protection locked="0"/>
    </xf>
    <xf numFmtId="0" fontId="47" fillId="0" borderId="17" xfId="0" applyFont="1" applyBorder="1" applyAlignment="1" applyProtection="1">
      <alignment vertical="center" wrapText="1"/>
      <protection locked="0"/>
    </xf>
    <xf numFmtId="0" fontId="47" fillId="0" borderId="131" xfId="0" applyFont="1" applyBorder="1" applyAlignment="1" applyProtection="1">
      <alignment vertical="center" wrapText="1"/>
      <protection locked="0"/>
    </xf>
    <xf numFmtId="0" fontId="47" fillId="0" borderId="146" xfId="0" applyFont="1" applyBorder="1" applyAlignment="1" applyProtection="1">
      <alignment vertical="center" wrapText="1"/>
      <protection locked="0"/>
    </xf>
    <xf numFmtId="0" fontId="0" fillId="6" borderId="13" xfId="0" applyFill="1" applyBorder="1" applyAlignment="1" applyProtection="1">
      <alignment vertical="top"/>
    </xf>
    <xf numFmtId="0" fontId="0" fillId="6" borderId="4" xfId="0" applyFill="1" applyBorder="1" applyAlignment="1" applyProtection="1">
      <alignment vertical="top"/>
    </xf>
    <xf numFmtId="0" fontId="6" fillId="3" borderId="0" xfId="0" applyFont="1" applyFill="1" applyProtection="1">
      <alignment vertical="center"/>
    </xf>
    <xf numFmtId="180" fontId="6" fillId="3" borderId="0" xfId="0" applyNumberFormat="1" applyFont="1" applyFill="1" applyAlignment="1" applyProtection="1">
      <alignment vertical="center"/>
      <protection locked="0"/>
    </xf>
    <xf numFmtId="0" fontId="94" fillId="0" borderId="1" xfId="0" applyFont="1" applyBorder="1" applyAlignment="1" applyProtection="1">
      <alignment horizontal="left" vertical="center" wrapText="1"/>
      <protection locked="0"/>
    </xf>
    <xf numFmtId="0" fontId="47" fillId="0" borderId="45" xfId="0" applyFont="1" applyBorder="1" applyAlignment="1" applyProtection="1">
      <alignment vertical="center" shrinkToFit="1"/>
      <protection locked="0"/>
    </xf>
    <xf numFmtId="0" fontId="47" fillId="0" borderId="47" xfId="0" applyFont="1" applyBorder="1" applyAlignment="1" applyProtection="1">
      <alignment vertical="center" shrinkToFit="1"/>
      <protection locked="0"/>
    </xf>
    <xf numFmtId="0" fontId="47" fillId="0" borderId="146" xfId="0" applyFont="1" applyBorder="1" applyAlignment="1" applyProtection="1">
      <alignment vertical="center" shrinkToFit="1"/>
      <protection locked="0"/>
    </xf>
    <xf numFmtId="0" fontId="6" fillId="3" borderId="0" xfId="0" applyNumberFormat="1" applyFont="1" applyFill="1" applyProtection="1">
      <alignment vertical="center"/>
    </xf>
    <xf numFmtId="0" fontId="60" fillId="2" borderId="65" xfId="5" applyFont="1" applyFill="1" applyBorder="1" applyAlignment="1" applyProtection="1">
      <alignment vertical="center" wrapText="1"/>
    </xf>
    <xf numFmtId="0" fontId="60" fillId="2" borderId="66" xfId="5" applyFont="1" applyFill="1" applyBorder="1" applyAlignment="1" applyProtection="1">
      <alignment vertical="center" wrapText="1"/>
    </xf>
    <xf numFmtId="0" fontId="6" fillId="3" borderId="0" xfId="0" applyFont="1" applyFill="1" applyAlignment="1" applyProtection="1">
      <alignment horizontal="left" vertical="center" wrapText="1"/>
    </xf>
    <xf numFmtId="0" fontId="95" fillId="3" borderId="0" xfId="0" applyFont="1" applyFill="1" applyAlignment="1" applyProtection="1">
      <alignment horizontal="left" vertical="center" indent="5"/>
    </xf>
    <xf numFmtId="0" fontId="0" fillId="6" borderId="13" xfId="0" applyFill="1" applyBorder="1" applyAlignment="1" applyProtection="1">
      <alignment vertical="top" wrapText="1"/>
    </xf>
    <xf numFmtId="0" fontId="6" fillId="0" borderId="1" xfId="0" applyFont="1" applyBorder="1" applyAlignment="1" applyProtection="1">
      <alignment horizontal="left" vertical="center" shrinkToFit="1"/>
      <protection locked="0"/>
    </xf>
    <xf numFmtId="0" fontId="60" fillId="0" borderId="4" xfId="2" applyFont="1" applyFill="1" applyBorder="1" applyAlignment="1" applyProtection="1">
      <alignment horizontal="left" vertical="center" wrapText="1"/>
      <protection locked="0"/>
    </xf>
    <xf numFmtId="0" fontId="60" fillId="0" borderId="157" xfId="2" applyFont="1" applyFill="1" applyBorder="1" applyAlignment="1" applyProtection="1">
      <alignment horizontal="left" vertical="center" shrinkToFit="1"/>
      <protection locked="0"/>
    </xf>
    <xf numFmtId="0" fontId="60" fillId="0" borderId="12" xfId="2" applyFont="1" applyFill="1" applyBorder="1" applyAlignment="1" applyProtection="1">
      <alignment horizontal="left" vertical="center" wrapText="1"/>
      <protection locked="0"/>
    </xf>
    <xf numFmtId="0" fontId="47" fillId="0" borderId="4" xfId="2" applyFont="1" applyFill="1" applyBorder="1" applyAlignment="1" applyProtection="1">
      <alignment horizontal="left" vertical="center" shrinkToFit="1"/>
      <protection locked="0"/>
    </xf>
    <xf numFmtId="49" fontId="49" fillId="0" borderId="4" xfId="2" applyNumberFormat="1" applyFont="1" applyFill="1" applyBorder="1" applyAlignment="1" applyProtection="1">
      <alignment horizontal="left" vertical="center" shrinkToFit="1"/>
      <protection locked="0"/>
    </xf>
    <xf numFmtId="49" fontId="49" fillId="0" borderId="16" xfId="3" applyNumberFormat="1" applyFont="1" applyFill="1" applyBorder="1" applyAlignment="1" applyProtection="1">
      <alignment horizontal="left" vertical="center" shrinkToFit="1"/>
      <protection locked="0"/>
    </xf>
    <xf numFmtId="0" fontId="96" fillId="0" borderId="0" xfId="2" applyFont="1" applyProtection="1">
      <alignment vertical="center"/>
    </xf>
    <xf numFmtId="0" fontId="97" fillId="0" borderId="0" xfId="2" applyFont="1" applyProtection="1">
      <alignment vertical="center"/>
    </xf>
    <xf numFmtId="0" fontId="97" fillId="0" borderId="0" xfId="2" applyFont="1" applyAlignment="1" applyProtection="1">
      <alignment vertical="center" wrapText="1"/>
    </xf>
    <xf numFmtId="0" fontId="47" fillId="2" borderId="1" xfId="0" applyFont="1" applyFill="1" applyBorder="1" applyAlignment="1" applyProtection="1">
      <alignment horizontal="center" vertical="center"/>
    </xf>
    <xf numFmtId="0" fontId="47" fillId="2" borderId="93" xfId="5" applyFont="1" applyFill="1" applyBorder="1" applyAlignment="1" applyProtection="1">
      <alignment horizontal="center" vertical="center" wrapText="1"/>
    </xf>
    <xf numFmtId="0" fontId="48" fillId="9" borderId="93" xfId="5" applyFont="1" applyFill="1" applyBorder="1" applyAlignment="1" applyProtection="1">
      <alignment vertical="center"/>
    </xf>
    <xf numFmtId="0" fontId="47" fillId="2" borderId="32" xfId="0" applyFont="1" applyFill="1" applyBorder="1" applyAlignment="1" applyProtection="1">
      <alignment vertical="center"/>
    </xf>
    <xf numFmtId="0" fontId="47" fillId="2" borderId="51" xfId="0" applyFont="1" applyFill="1" applyBorder="1" applyAlignment="1" applyProtection="1">
      <alignment vertical="center"/>
    </xf>
    <xf numFmtId="0" fontId="39" fillId="0" borderId="10" xfId="0" applyFont="1" applyFill="1" applyBorder="1" applyAlignment="1" applyProtection="1">
      <alignment vertical="center"/>
    </xf>
    <xf numFmtId="0" fontId="47" fillId="2" borderId="121" xfId="0" applyFont="1" applyFill="1" applyBorder="1" applyAlignment="1" applyProtection="1">
      <alignment vertical="center"/>
    </xf>
    <xf numFmtId="0" fontId="47" fillId="2" borderId="139" xfId="0" applyFont="1" applyFill="1" applyBorder="1" applyAlignment="1" applyProtection="1">
      <alignment vertical="center"/>
    </xf>
    <xf numFmtId="0" fontId="47" fillId="2" borderId="164" xfId="0" applyFont="1" applyFill="1" applyBorder="1" applyAlignment="1" applyProtection="1">
      <alignment vertical="center" wrapText="1"/>
    </xf>
    <xf numFmtId="38" fontId="48" fillId="9" borderId="70" xfId="5" applyNumberFormat="1" applyFont="1" applyFill="1" applyBorder="1" applyAlignment="1" applyProtection="1">
      <alignment vertical="center"/>
    </xf>
    <xf numFmtId="0" fontId="60" fillId="2" borderId="168" xfId="5" applyFont="1" applyFill="1" applyBorder="1" applyAlignment="1" applyProtection="1">
      <alignment vertical="center"/>
    </xf>
    <xf numFmtId="0" fontId="60" fillId="0" borderId="73" xfId="5" applyFont="1" applyBorder="1" applyAlignment="1" applyProtection="1">
      <alignment vertical="center" wrapText="1"/>
      <protection locked="0"/>
    </xf>
    <xf numFmtId="38" fontId="48" fillId="9" borderId="62" xfId="5" applyNumberFormat="1" applyFont="1" applyFill="1" applyBorder="1" applyAlignment="1" applyProtection="1">
      <alignment vertical="center"/>
    </xf>
    <xf numFmtId="0" fontId="60" fillId="2" borderId="62" xfId="5" applyFont="1" applyFill="1" applyBorder="1" applyProtection="1">
      <alignment vertical="center"/>
    </xf>
    <xf numFmtId="38" fontId="56" fillId="9" borderId="62" xfId="5" applyNumberFormat="1" applyFont="1" applyFill="1" applyBorder="1" applyAlignment="1" applyProtection="1">
      <alignment vertical="center"/>
    </xf>
    <xf numFmtId="0" fontId="60" fillId="2" borderId="95" xfId="5" applyFont="1" applyFill="1" applyBorder="1" applyProtection="1">
      <alignment vertical="center"/>
    </xf>
    <xf numFmtId="0" fontId="47" fillId="2" borderId="93" xfId="5" applyFont="1" applyFill="1" applyBorder="1" applyAlignment="1" applyProtection="1">
      <alignment vertical="center" wrapText="1"/>
    </xf>
    <xf numFmtId="0" fontId="47" fillId="2" borderId="61" xfId="5" applyFont="1" applyFill="1" applyBorder="1" applyAlignment="1" applyProtection="1">
      <alignment vertical="center" wrapText="1"/>
    </xf>
    <xf numFmtId="38" fontId="48" fillId="9" borderId="61" xfId="6" applyFont="1" applyFill="1" applyBorder="1" applyAlignment="1" applyProtection="1">
      <alignment vertical="center"/>
    </xf>
    <xf numFmtId="0" fontId="60" fillId="2" borderId="174" xfId="5" applyFont="1" applyFill="1" applyBorder="1" applyAlignment="1" applyProtection="1">
      <alignment vertical="center"/>
    </xf>
    <xf numFmtId="0" fontId="60" fillId="2" borderId="175" xfId="5" applyFont="1" applyFill="1" applyBorder="1" applyAlignment="1" applyProtection="1">
      <alignment vertical="center"/>
    </xf>
    <xf numFmtId="0" fontId="60" fillId="2" borderId="176" xfId="5" applyFont="1" applyFill="1" applyBorder="1" applyAlignment="1" applyProtection="1">
      <alignment vertical="center"/>
    </xf>
    <xf numFmtId="0" fontId="60" fillId="2" borderId="177" xfId="5" applyFont="1" applyFill="1" applyBorder="1" applyAlignment="1" applyProtection="1">
      <alignment vertical="center"/>
    </xf>
    <xf numFmtId="0" fontId="60" fillId="2" borderId="64" xfId="5" applyFont="1" applyFill="1" applyBorder="1" applyAlignment="1" applyProtection="1">
      <alignment horizontal="center" vertical="center" wrapText="1"/>
    </xf>
    <xf numFmtId="0" fontId="60" fillId="2" borderId="167" xfId="5" applyFont="1" applyFill="1" applyBorder="1" applyAlignment="1" applyProtection="1">
      <alignment horizontal="center" vertical="center" wrapText="1"/>
    </xf>
    <xf numFmtId="0" fontId="70" fillId="0" borderId="34" xfId="0" applyFont="1" applyBorder="1" applyAlignment="1" applyProtection="1">
      <alignment vertical="center"/>
      <protection locked="0"/>
    </xf>
    <xf numFmtId="0" fontId="100" fillId="0" borderId="0" xfId="0" applyFont="1" applyAlignment="1" applyProtection="1">
      <alignment horizontal="center" vertical="center"/>
    </xf>
    <xf numFmtId="0" fontId="69" fillId="0" borderId="0" xfId="5" applyFont="1" applyAlignment="1" applyProtection="1">
      <alignment vertical="center" wrapText="1"/>
    </xf>
    <xf numFmtId="0" fontId="69" fillId="6" borderId="13" xfId="2" applyFont="1" applyFill="1" applyBorder="1" applyAlignment="1" applyProtection="1">
      <alignment vertical="center"/>
    </xf>
    <xf numFmtId="0" fontId="51" fillId="2" borderId="1" xfId="0" applyFont="1" applyFill="1" applyBorder="1" applyProtection="1">
      <alignment vertical="center"/>
    </xf>
    <xf numFmtId="0" fontId="51" fillId="2" borderId="1" xfId="0" applyFont="1" applyFill="1" applyBorder="1" applyAlignment="1" applyProtection="1">
      <alignment vertical="center" wrapText="1"/>
    </xf>
    <xf numFmtId="0" fontId="51" fillId="2" borderId="1" xfId="0" applyFont="1" applyFill="1" applyBorder="1" applyAlignment="1" applyProtection="1">
      <alignment horizontal="left" vertical="center"/>
    </xf>
    <xf numFmtId="0" fontId="47" fillId="2" borderId="93" xfId="5" applyFont="1" applyFill="1" applyBorder="1" applyAlignment="1" applyProtection="1">
      <alignment horizontal="center" vertical="center"/>
    </xf>
    <xf numFmtId="0" fontId="36" fillId="0" borderId="0" xfId="5" applyFont="1" applyBorder="1" applyProtection="1">
      <alignment vertical="center"/>
    </xf>
    <xf numFmtId="0" fontId="47" fillId="2" borderId="71" xfId="5" applyFont="1" applyFill="1" applyBorder="1" applyAlignment="1" applyProtection="1">
      <alignment horizontal="center" vertical="center"/>
    </xf>
    <xf numFmtId="0" fontId="47" fillId="2" borderId="120" xfId="0" applyFont="1" applyFill="1" applyBorder="1" applyAlignment="1" applyProtection="1">
      <alignment horizontal="center" vertical="center" wrapText="1"/>
    </xf>
    <xf numFmtId="0" fontId="47" fillId="2" borderId="128" xfId="0" applyFont="1" applyFill="1" applyBorder="1" applyAlignment="1" applyProtection="1">
      <alignment horizontal="center" vertical="center" wrapText="1"/>
    </xf>
    <xf numFmtId="0" fontId="47" fillId="2" borderId="130" xfId="0" applyFont="1" applyFill="1" applyBorder="1" applyAlignment="1" applyProtection="1">
      <alignment horizontal="center" vertical="center" wrapText="1"/>
    </xf>
    <xf numFmtId="0" fontId="69" fillId="6" borderId="4" xfId="2" applyFont="1" applyFill="1" applyBorder="1" applyProtection="1">
      <alignment vertical="center"/>
    </xf>
    <xf numFmtId="0" fontId="69" fillId="6" borderId="4" xfId="5" applyFont="1" applyFill="1" applyBorder="1" applyAlignment="1" applyProtection="1">
      <alignment vertical="center" wrapText="1"/>
    </xf>
    <xf numFmtId="0" fontId="69" fillId="6" borderId="4" xfId="5" applyFont="1" applyFill="1" applyBorder="1" applyAlignment="1" applyProtection="1">
      <alignment vertical="top"/>
    </xf>
    <xf numFmtId="0" fontId="74" fillId="0" borderId="0" xfId="2" applyFont="1" applyBorder="1" applyProtection="1">
      <alignment vertical="center"/>
    </xf>
    <xf numFmtId="0" fontId="86" fillId="0" borderId="17" xfId="2" applyFont="1" applyBorder="1" applyAlignment="1" applyProtection="1">
      <alignment horizontal="center" vertical="center" wrapText="1"/>
    </xf>
    <xf numFmtId="0" fontId="86" fillId="0" borderId="16" xfId="2" applyFont="1" applyBorder="1" applyAlignment="1" applyProtection="1">
      <alignment horizontal="center" vertical="center" wrapText="1"/>
    </xf>
    <xf numFmtId="0" fontId="86" fillId="0" borderId="18" xfId="2" applyFont="1" applyBorder="1" applyAlignment="1" applyProtection="1">
      <alignment horizontal="center" vertical="center" wrapText="1"/>
    </xf>
    <xf numFmtId="0" fontId="39" fillId="0" borderId="10" xfId="0" applyFont="1" applyFill="1" applyBorder="1" applyProtection="1">
      <alignment vertical="center"/>
    </xf>
    <xf numFmtId="0" fontId="6" fillId="2" borderId="1" xfId="0" applyFont="1" applyFill="1" applyBorder="1" applyProtection="1">
      <alignment vertical="center"/>
    </xf>
    <xf numFmtId="0" fontId="83" fillId="0" borderId="15" xfId="2" applyFont="1" applyBorder="1" applyAlignment="1" applyProtection="1">
      <alignment horizontal="center" vertical="center" wrapText="1"/>
    </xf>
    <xf numFmtId="0" fontId="83" fillId="0" borderId="17" xfId="2" applyFont="1" applyBorder="1" applyAlignment="1" applyProtection="1">
      <alignment horizontal="center" vertical="center" wrapText="1"/>
    </xf>
    <xf numFmtId="0" fontId="102" fillId="0" borderId="0" xfId="0" applyFont="1" applyProtection="1">
      <alignment vertical="center"/>
    </xf>
    <xf numFmtId="0" fontId="103" fillId="0" borderId="0" xfId="0" applyFont="1" applyProtection="1">
      <alignment vertical="center"/>
    </xf>
    <xf numFmtId="0" fontId="104" fillId="0" borderId="0" xfId="0" applyFont="1" applyProtection="1">
      <alignment vertical="center"/>
    </xf>
    <xf numFmtId="0" fontId="25" fillId="0" borderId="0" xfId="2" applyFont="1" applyAlignment="1" applyProtection="1">
      <alignment horizontal="center" vertical="center"/>
    </xf>
    <xf numFmtId="0" fontId="23" fillId="2" borderId="20" xfId="2" applyFont="1" applyFill="1" applyBorder="1" applyAlignment="1" applyProtection="1">
      <alignment horizontal="center" vertical="center" wrapText="1"/>
    </xf>
    <xf numFmtId="0" fontId="13" fillId="0" borderId="0" xfId="0" applyFont="1" applyProtection="1">
      <alignment vertical="center"/>
    </xf>
    <xf numFmtId="0" fontId="36" fillId="9" borderId="1" xfId="0" applyFont="1" applyFill="1" applyBorder="1" applyAlignment="1" applyProtection="1">
      <alignment horizontal="left" vertical="center" wrapText="1"/>
    </xf>
    <xf numFmtId="177" fontId="36" fillId="0" borderId="1" xfId="0" applyNumberFormat="1" applyFont="1" applyBorder="1" applyAlignment="1" applyProtection="1">
      <alignment horizontal="left" vertical="center"/>
      <protection locked="0"/>
    </xf>
    <xf numFmtId="0" fontId="36" fillId="9" borderId="1" xfId="0" applyFont="1" applyFill="1" applyBorder="1" applyAlignment="1" applyProtection="1">
      <alignment horizontal="left" vertical="center"/>
    </xf>
    <xf numFmtId="49" fontId="3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44" fillId="12" borderId="0" xfId="0" applyFont="1" applyFill="1">
      <alignment vertical="center"/>
    </xf>
    <xf numFmtId="0" fontId="44" fillId="14" borderId="0" xfId="0" applyFont="1" applyFill="1">
      <alignment vertical="center"/>
    </xf>
    <xf numFmtId="0" fontId="44" fillId="15" borderId="0" xfId="0" applyFont="1" applyFill="1">
      <alignment vertical="center"/>
    </xf>
    <xf numFmtId="0" fontId="44" fillId="16" borderId="0" xfId="0" applyFont="1" applyFill="1">
      <alignment vertical="center"/>
    </xf>
    <xf numFmtId="0" fontId="44" fillId="0" borderId="0" xfId="0" applyFont="1" applyAlignment="1">
      <alignment vertical="center" shrinkToFit="1"/>
    </xf>
    <xf numFmtId="0" fontId="44" fillId="11" borderId="0" xfId="0" applyFont="1" applyFill="1" applyAlignment="1">
      <alignment vertical="center" shrinkToFit="1"/>
    </xf>
    <xf numFmtId="0" fontId="44" fillId="13" borderId="0" xfId="0" applyFont="1" applyFill="1" applyAlignment="1">
      <alignment vertical="center" shrinkToFit="1"/>
    </xf>
    <xf numFmtId="0" fontId="47" fillId="9" borderId="67" xfId="5" applyFont="1" applyFill="1" applyBorder="1" applyProtection="1">
      <alignment vertical="center"/>
    </xf>
    <xf numFmtId="0" fontId="47" fillId="9" borderId="70" xfId="5" applyFont="1" applyFill="1" applyBorder="1" applyProtection="1">
      <alignment vertical="center"/>
    </xf>
    <xf numFmtId="0" fontId="47" fillId="9" borderId="68" xfId="5" applyFont="1" applyFill="1" applyBorder="1" applyProtection="1">
      <alignment vertical="center"/>
    </xf>
    <xf numFmtId="0" fontId="47" fillId="9" borderId="92" xfId="5" applyFont="1" applyFill="1" applyBorder="1" applyProtection="1">
      <alignment vertical="center"/>
    </xf>
    <xf numFmtId="0" fontId="47" fillId="9" borderId="76" xfId="5" applyFont="1" applyFill="1" applyBorder="1" applyProtection="1">
      <alignment vertical="center"/>
    </xf>
    <xf numFmtId="0" fontId="23" fillId="2" borderId="20" xfId="2" applyFont="1" applyFill="1" applyBorder="1" applyAlignment="1" applyProtection="1">
      <alignment horizontal="center" vertical="center" wrapText="1"/>
    </xf>
    <xf numFmtId="0" fontId="25" fillId="0" borderId="0" xfId="2" applyFont="1" applyAlignment="1" applyProtection="1">
      <alignment horizontal="center" vertical="center"/>
    </xf>
    <xf numFmtId="0" fontId="23" fillId="0" borderId="0" xfId="2" applyFont="1" applyAlignment="1" applyProtection="1">
      <alignment horizontal="center" vertical="center"/>
    </xf>
    <xf numFmtId="0" fontId="39" fillId="0" borderId="0" xfId="2" applyFont="1" applyBorder="1" applyAlignment="1" applyProtection="1">
      <alignment horizontal="right" vertical="center"/>
    </xf>
    <xf numFmtId="0" fontId="64" fillId="0" borderId="0" xfId="2" applyFont="1" applyBorder="1" applyAlignment="1" applyProtection="1">
      <alignment horizontal="right" vertical="center"/>
    </xf>
    <xf numFmtId="0" fontId="69" fillId="0" borderId="16" xfId="2" applyNumberFormat="1" applyFont="1" applyFill="1" applyBorder="1" applyAlignment="1" applyProtection="1">
      <alignment horizontal="center" vertical="center" wrapText="1"/>
      <protection locked="0"/>
    </xf>
    <xf numFmtId="0" fontId="64" fillId="0" borderId="0" xfId="2" applyFont="1" applyAlignment="1" applyProtection="1">
      <alignment horizontal="right" vertical="center"/>
    </xf>
    <xf numFmtId="0" fontId="8" fillId="0" borderId="0" xfId="2" applyFont="1" applyAlignment="1" applyProtection="1">
      <alignment horizontal="center" vertical="center"/>
    </xf>
    <xf numFmtId="0" fontId="22" fillId="0" borderId="0" xfId="2" applyFont="1" applyAlignment="1" applyProtection="1">
      <alignment horizontal="center" vertical="center"/>
    </xf>
    <xf numFmtId="0" fontId="38" fillId="0" borderId="0" xfId="2" applyFont="1" applyAlignment="1" applyProtection="1">
      <alignment horizontal="center" vertical="center"/>
    </xf>
    <xf numFmtId="0" fontId="8" fillId="0" borderId="0" xfId="2" applyFont="1" applyAlignment="1" applyProtection="1">
      <alignment horizontal="center"/>
    </xf>
    <xf numFmtId="0" fontId="90" fillId="0" borderId="0" xfId="2" applyFont="1" applyAlignment="1" applyProtection="1">
      <alignment horizontal="center" vertical="center"/>
    </xf>
    <xf numFmtId="38" fontId="50" fillId="9" borderId="21" xfId="2" applyNumberFormat="1" applyFont="1" applyFill="1" applyBorder="1" applyAlignment="1" applyProtection="1">
      <alignment horizontal="center" vertical="center" wrapText="1"/>
    </xf>
    <xf numFmtId="38" fontId="50" fillId="9" borderId="1" xfId="2" applyNumberFormat="1" applyFont="1" applyFill="1" applyBorder="1" applyAlignment="1" applyProtection="1">
      <alignment horizontal="center" vertical="center" wrapText="1"/>
    </xf>
    <xf numFmtId="0" fontId="8" fillId="0" borderId="0" xfId="2" applyFont="1" applyFill="1" applyAlignment="1" applyProtection="1">
      <alignment horizontal="center" vertical="center"/>
    </xf>
    <xf numFmtId="0" fontId="27" fillId="0" borderId="0" xfId="2" applyFont="1" applyAlignment="1" applyProtection="1">
      <alignment horizontal="center" vertical="center"/>
    </xf>
    <xf numFmtId="38" fontId="17" fillId="0" borderId="178" xfId="2" applyNumberFormat="1" applyFont="1" applyBorder="1" applyAlignment="1" applyProtection="1">
      <alignment vertical="center" shrinkToFit="1"/>
      <protection locked="0"/>
    </xf>
    <xf numFmtId="0" fontId="109" fillId="0" borderId="0" xfId="0" applyFont="1" applyProtection="1">
      <alignment vertical="center"/>
    </xf>
    <xf numFmtId="0" fontId="99" fillId="0" borderId="0" xfId="0" applyFont="1" applyProtection="1">
      <alignment vertical="center"/>
    </xf>
    <xf numFmtId="0" fontId="110" fillId="0" borderId="0" xfId="0" applyFont="1" applyAlignment="1" applyProtection="1">
      <alignment horizontal="right" vertical="center"/>
    </xf>
    <xf numFmtId="181" fontId="33" fillId="0" borderId="0" xfId="5" applyNumberFormat="1" applyFont="1" applyProtection="1">
      <alignment vertical="center"/>
    </xf>
    <xf numFmtId="40" fontId="33" fillId="0" borderId="0" xfId="5" applyNumberFormat="1" applyFont="1" applyBorder="1" applyProtection="1">
      <alignment vertical="center"/>
    </xf>
    <xf numFmtId="0" fontId="111" fillId="0" borderId="0" xfId="2" applyFont="1" applyProtection="1">
      <alignment vertical="center"/>
    </xf>
    <xf numFmtId="0" fontId="111" fillId="0" borderId="0" xfId="2" applyFont="1" applyAlignment="1" applyProtection="1">
      <alignment vertical="center"/>
    </xf>
    <xf numFmtId="0" fontId="23" fillId="6" borderId="3" xfId="2" applyFont="1" applyFill="1" applyBorder="1" applyAlignment="1" applyProtection="1">
      <alignment vertical="center"/>
    </xf>
    <xf numFmtId="0" fontId="23" fillId="6" borderId="13" xfId="2" applyFont="1" applyFill="1" applyBorder="1" applyAlignment="1" applyProtection="1">
      <alignment vertical="center"/>
    </xf>
    <xf numFmtId="0" fontId="93" fillId="6" borderId="13" xfId="2" applyFont="1" applyFill="1" applyBorder="1" applyAlignment="1" applyProtection="1">
      <alignment vertical="center"/>
    </xf>
    <xf numFmtId="0" fontId="23" fillId="6" borderId="13" xfId="2" applyFont="1" applyFill="1" applyBorder="1" applyProtection="1">
      <alignment vertical="center"/>
    </xf>
    <xf numFmtId="0" fontId="23" fillId="6" borderId="13" xfId="2" applyFont="1" applyFill="1" applyBorder="1" applyAlignment="1" applyProtection="1">
      <alignment vertical="center" wrapText="1"/>
    </xf>
    <xf numFmtId="0" fontId="23" fillId="6" borderId="4" xfId="2" applyFont="1" applyFill="1" applyBorder="1" applyProtection="1">
      <alignment vertical="center"/>
    </xf>
    <xf numFmtId="0" fontId="106" fillId="6" borderId="13" xfId="2" applyFont="1" applyFill="1" applyBorder="1" applyAlignment="1" applyProtection="1">
      <alignment vertical="center" wrapText="1"/>
    </xf>
    <xf numFmtId="0" fontId="73" fillId="6" borderId="13" xfId="5" applyFont="1" applyFill="1" applyBorder="1" applyProtection="1">
      <alignment vertical="center"/>
    </xf>
    <xf numFmtId="0" fontId="60" fillId="2" borderId="62" xfId="5" applyFont="1" applyFill="1" applyBorder="1" applyAlignment="1" applyProtection="1">
      <alignment horizontal="center" vertical="center"/>
    </xf>
    <xf numFmtId="0" fontId="60" fillId="2" borderId="71" xfId="5" applyFont="1" applyFill="1" applyBorder="1" applyAlignment="1" applyProtection="1">
      <alignment horizontal="center" vertical="center"/>
    </xf>
    <xf numFmtId="0" fontId="36" fillId="0" borderId="0" xfId="5" applyFont="1" applyBorder="1" applyProtection="1">
      <alignment vertical="center"/>
    </xf>
    <xf numFmtId="0" fontId="6" fillId="2" borderId="1" xfId="0" applyFont="1" applyFill="1" applyBorder="1" applyAlignment="1" applyProtection="1">
      <alignment horizontal="left" vertical="center"/>
    </xf>
    <xf numFmtId="0" fontId="43" fillId="4" borderId="9" xfId="0" applyFont="1" applyFill="1" applyBorder="1" applyAlignment="1" applyProtection="1">
      <alignment vertical="center"/>
    </xf>
    <xf numFmtId="0" fontId="69" fillId="6" borderId="4" xfId="2" applyFont="1" applyFill="1" applyBorder="1" applyAlignment="1" applyProtection="1">
      <alignment vertical="top" wrapText="1"/>
    </xf>
    <xf numFmtId="0" fontId="47" fillId="2" borderId="93" xfId="5" applyFont="1" applyFill="1" applyBorder="1" applyAlignment="1" applyProtection="1">
      <alignment horizontal="center" vertical="center" wrapText="1"/>
    </xf>
    <xf numFmtId="38" fontId="48" fillId="9" borderId="93" xfId="5" applyNumberFormat="1" applyFont="1" applyFill="1" applyBorder="1" applyAlignment="1" applyProtection="1">
      <alignment vertical="center"/>
    </xf>
    <xf numFmtId="0" fontId="47" fillId="2" borderId="71" xfId="5" applyFont="1" applyFill="1" applyBorder="1" applyAlignment="1" applyProtection="1">
      <alignment horizontal="center" vertical="center"/>
    </xf>
    <xf numFmtId="0" fontId="47" fillId="2" borderId="93" xfId="5" applyFont="1" applyFill="1" applyBorder="1" applyAlignment="1" applyProtection="1">
      <alignment horizontal="center" vertical="center"/>
    </xf>
    <xf numFmtId="0" fontId="78" fillId="0" borderId="0" xfId="5" applyFont="1" applyAlignment="1" applyProtection="1">
      <alignment horizontal="right"/>
    </xf>
    <xf numFmtId="0" fontId="36" fillId="0" borderId="1"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shrinkToFit="1"/>
      <protection locked="0"/>
    </xf>
    <xf numFmtId="0" fontId="36" fillId="0" borderId="1" xfId="0" applyFont="1" applyBorder="1" applyAlignment="1" applyProtection="1">
      <alignment horizontal="left" vertical="center" wrapText="1" shrinkToFit="1"/>
      <protection locked="0"/>
    </xf>
    <xf numFmtId="0" fontId="39" fillId="0" borderId="13" xfId="0" applyFont="1" applyBorder="1" applyAlignment="1" applyProtection="1">
      <alignment vertical="center" shrinkToFit="1"/>
      <protection locked="0"/>
    </xf>
    <xf numFmtId="0" fontId="99" fillId="0" borderId="1" xfId="0" applyFont="1" applyBorder="1" applyAlignment="1" applyProtection="1">
      <alignment horizontal="right" vertical="center" wrapText="1"/>
      <protection locked="0"/>
    </xf>
    <xf numFmtId="0" fontId="99" fillId="0" borderId="3" xfId="0" applyFont="1" applyFill="1" applyBorder="1" applyAlignment="1" applyProtection="1">
      <alignment horizontal="right" vertical="center" wrapText="1"/>
      <protection locked="0"/>
    </xf>
    <xf numFmtId="0" fontId="36" fillId="0" borderId="18" xfId="0" applyFont="1" applyFill="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6" fillId="6" borderId="1" xfId="0" applyFont="1" applyFill="1" applyBorder="1" applyProtection="1">
      <alignment vertical="center"/>
    </xf>
    <xf numFmtId="0" fontId="36" fillId="6" borderId="1" xfId="0" applyFont="1" applyFill="1" applyBorder="1" applyAlignment="1" applyProtection="1">
      <alignment vertical="center" wrapText="1"/>
    </xf>
    <xf numFmtId="0" fontId="36" fillId="0" borderId="0" xfId="0" applyFont="1" applyProtection="1">
      <alignment vertical="center"/>
    </xf>
    <xf numFmtId="0" fontId="36" fillId="6" borderId="3" xfId="0" applyFont="1" applyFill="1" applyBorder="1" applyProtection="1">
      <alignment vertical="center"/>
    </xf>
    <xf numFmtId="0" fontId="36" fillId="6" borderId="4" xfId="0" applyFont="1" applyFill="1" applyBorder="1" applyAlignment="1" applyProtection="1">
      <alignment vertical="center" wrapText="1"/>
    </xf>
    <xf numFmtId="0" fontId="36" fillId="0" borderId="0" xfId="0" applyFont="1" applyBorder="1" applyAlignment="1" applyProtection="1">
      <alignment vertical="center" wrapText="1"/>
    </xf>
    <xf numFmtId="0" fontId="115" fillId="0" borderId="0" xfId="0" applyFont="1" applyProtection="1">
      <alignment vertical="center"/>
    </xf>
    <xf numFmtId="0" fontId="10" fillId="8" borderId="3" xfId="0" applyFont="1" applyFill="1" applyBorder="1" applyAlignment="1" applyProtection="1">
      <alignment horizontal="center" vertical="center" wrapText="1"/>
      <protection locked="0"/>
    </xf>
    <xf numFmtId="0" fontId="69" fillId="2" borderId="6" xfId="2" applyFont="1" applyFill="1" applyBorder="1" applyAlignment="1" applyProtection="1">
      <alignment horizontal="center" vertical="center"/>
    </xf>
    <xf numFmtId="0" fontId="36" fillId="0" borderId="0" xfId="5" applyFont="1" applyBorder="1" applyProtection="1">
      <alignment vertical="center"/>
    </xf>
    <xf numFmtId="0" fontId="118" fillId="0" borderId="0" xfId="7" applyFont="1" applyAlignment="1" applyProtection="1">
      <alignment horizontal="right" vertical="center"/>
    </xf>
    <xf numFmtId="0" fontId="119" fillId="0" borderId="0" xfId="7" applyFont="1" applyAlignment="1" applyProtection="1">
      <alignment horizontal="center" vertical="center"/>
    </xf>
    <xf numFmtId="0" fontId="121" fillId="0" borderId="19" xfId="7" applyFont="1" applyBorder="1" applyAlignment="1" applyProtection="1">
      <alignment horizontal="right" vertical="center"/>
    </xf>
    <xf numFmtId="0" fontId="120" fillId="3" borderId="0" xfId="7" applyFont="1" applyFill="1" applyAlignment="1" applyProtection="1">
      <alignment horizontal="right" vertical="center" wrapText="1"/>
    </xf>
    <xf numFmtId="0" fontId="122" fillId="0" borderId="0" xfId="7" applyFont="1" applyAlignment="1" applyProtection="1">
      <alignment horizontal="right" vertical="center"/>
    </xf>
    <xf numFmtId="0" fontId="123" fillId="0" borderId="0" xfId="7" applyFont="1" applyAlignment="1" applyProtection="1">
      <alignment horizontal="right" vertical="center"/>
    </xf>
    <xf numFmtId="0" fontId="123" fillId="0" borderId="0" xfId="7" applyFont="1" applyAlignment="1" applyProtection="1">
      <alignment vertical="center"/>
    </xf>
    <xf numFmtId="0" fontId="9" fillId="6"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6" borderId="1" xfId="0" applyFont="1" applyFill="1" applyBorder="1" applyAlignment="1">
      <alignment vertical="center" wrapText="1"/>
    </xf>
    <xf numFmtId="0" fontId="126" fillId="6" borderId="13" xfId="2" applyFont="1" applyFill="1" applyBorder="1" applyAlignment="1">
      <alignment vertical="center" wrapText="1"/>
    </xf>
    <xf numFmtId="0" fontId="17" fillId="0" borderId="0" xfId="2" applyFont="1">
      <alignment vertical="center"/>
    </xf>
    <xf numFmtId="0" fontId="83" fillId="0" borderId="0" xfId="2" applyFont="1">
      <alignment vertical="center"/>
    </xf>
    <xf numFmtId="0" fontId="69" fillId="0" borderId="0" xfId="2" applyFont="1" applyAlignment="1">
      <alignment horizontal="left" vertical="center"/>
    </xf>
    <xf numFmtId="0" fontId="73" fillId="0" borderId="0" xfId="2" applyFont="1" applyAlignment="1">
      <alignment horizontal="left" vertical="center"/>
    </xf>
    <xf numFmtId="0" fontId="86" fillId="2" borderId="7" xfId="2" applyFont="1" applyFill="1" applyBorder="1" applyAlignment="1">
      <alignment horizontal="center" vertical="center"/>
    </xf>
    <xf numFmtId="0" fontId="127" fillId="0" borderId="0" xfId="7" applyFont="1" applyBorder="1" applyAlignment="1" applyProtection="1">
      <alignment horizontal="left" vertical="center"/>
    </xf>
    <xf numFmtId="49" fontId="64" fillId="0" borderId="16" xfId="2" applyNumberFormat="1" applyFont="1" applyBorder="1" applyAlignment="1" applyProtection="1">
      <alignment horizontal="left" vertical="center" wrapText="1"/>
      <protection locked="0"/>
    </xf>
    <xf numFmtId="49" fontId="64" fillId="0" borderId="13" xfId="2" applyNumberFormat="1" applyFont="1" applyBorder="1" applyAlignment="1" applyProtection="1">
      <alignment horizontal="left" vertical="center" wrapText="1"/>
      <protection locked="0"/>
    </xf>
    <xf numFmtId="49" fontId="64" fillId="0" borderId="15" xfId="2" applyNumberFormat="1" applyFont="1" applyBorder="1" applyAlignment="1" applyProtection="1">
      <alignment horizontal="left" vertical="center" wrapText="1"/>
      <protection locked="0"/>
    </xf>
    <xf numFmtId="0" fontId="32" fillId="0" borderId="90" xfId="2" applyFont="1" applyBorder="1" applyAlignment="1" applyProtection="1">
      <alignment horizontal="left" vertical="center" wrapText="1"/>
      <protection locked="0"/>
    </xf>
    <xf numFmtId="0" fontId="32" fillId="0" borderId="11" xfId="2" applyFont="1" applyBorder="1" applyAlignment="1" applyProtection="1">
      <alignment horizontal="left" vertical="center" wrapText="1"/>
      <protection locked="0"/>
    </xf>
    <xf numFmtId="0" fontId="64" fillId="0" borderId="0" xfId="2" applyFont="1">
      <alignment vertical="center"/>
    </xf>
    <xf numFmtId="0" fontId="33" fillId="0" borderId="15" xfId="2" applyFont="1" applyBorder="1" applyAlignment="1" applyProtection="1">
      <alignment horizontal="left" vertical="center" wrapText="1"/>
      <protection locked="0"/>
    </xf>
    <xf numFmtId="0" fontId="33" fillId="0" borderId="87" xfId="2" applyFont="1" applyBorder="1" applyAlignment="1" applyProtection="1">
      <alignment horizontal="left" vertical="center" wrapText="1"/>
      <protection locked="0"/>
    </xf>
    <xf numFmtId="0" fontId="47" fillId="2" borderId="1" xfId="5" applyFont="1" applyFill="1" applyBorder="1" applyAlignment="1">
      <alignment horizontal="center" vertical="center" wrapText="1"/>
    </xf>
    <xf numFmtId="0" fontId="47" fillId="2" borderId="6" xfId="5" applyFont="1" applyFill="1" applyBorder="1" applyAlignment="1">
      <alignment horizontal="center" vertical="center"/>
    </xf>
    <xf numFmtId="0" fontId="47" fillId="2" borderId="1" xfId="5" applyFont="1" applyFill="1" applyBorder="1" applyAlignment="1">
      <alignment horizontal="center" vertical="center"/>
    </xf>
    <xf numFmtId="179" fontId="47" fillId="2" borderId="1" xfId="6" applyNumberFormat="1" applyFont="1" applyFill="1" applyBorder="1" applyAlignment="1">
      <alignment horizontal="center" vertical="center"/>
    </xf>
    <xf numFmtId="0" fontId="47" fillId="2" borderId="16" xfId="5" applyFont="1" applyFill="1" applyBorder="1" applyAlignment="1">
      <alignment horizontal="center" vertical="center" wrapText="1"/>
    </xf>
    <xf numFmtId="0" fontId="47" fillId="2" borderId="17" xfId="5" applyFont="1" applyFill="1" applyBorder="1" applyAlignment="1">
      <alignment horizontal="center" vertical="center" wrapText="1"/>
    </xf>
    <xf numFmtId="0" fontId="47" fillId="0" borderId="48" xfId="0" applyFont="1" applyFill="1" applyBorder="1" applyAlignment="1" applyProtection="1">
      <alignment vertical="center"/>
      <protection locked="0"/>
    </xf>
    <xf numFmtId="0" fontId="47" fillId="9" borderId="48" xfId="5" applyFont="1" applyFill="1" applyBorder="1" applyAlignment="1" applyProtection="1">
      <alignment horizontal="center" vertical="center"/>
    </xf>
    <xf numFmtId="0" fontId="47" fillId="0" borderId="49" xfId="0" applyFont="1" applyFill="1" applyBorder="1" applyAlignment="1" applyProtection="1">
      <alignment vertical="center"/>
      <protection locked="0"/>
    </xf>
    <xf numFmtId="0" fontId="47" fillId="9" borderId="49" xfId="5" applyFont="1" applyFill="1" applyBorder="1" applyAlignment="1" applyProtection="1">
      <alignment horizontal="center" vertical="center"/>
    </xf>
    <xf numFmtId="0" fontId="47" fillId="0" borderId="50" xfId="0" applyFont="1" applyFill="1" applyBorder="1" applyAlignment="1" applyProtection="1">
      <alignment vertical="center"/>
      <protection locked="0"/>
    </xf>
    <xf numFmtId="0" fontId="72" fillId="0" borderId="0" xfId="5" applyFont="1">
      <alignment vertical="center"/>
    </xf>
    <xf numFmtId="0" fontId="47" fillId="0" borderId="0" xfId="0" applyFont="1">
      <alignment vertical="center"/>
    </xf>
    <xf numFmtId="0" fontId="47" fillId="2" borderId="5"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6" xfId="0" applyFont="1" applyFill="1" applyBorder="1" applyAlignment="1">
      <alignment horizontal="center" vertical="center" wrapText="1"/>
    </xf>
    <xf numFmtId="0" fontId="47" fillId="9" borderId="17" xfId="5" applyFont="1" applyFill="1" applyBorder="1" applyAlignment="1" applyProtection="1">
      <alignment horizontal="center" vertical="center"/>
    </xf>
    <xf numFmtId="0" fontId="47" fillId="9" borderId="18" xfId="5" applyFont="1" applyFill="1" applyBorder="1" applyAlignment="1" applyProtection="1">
      <alignment horizontal="center" vertical="center"/>
    </xf>
    <xf numFmtId="0" fontId="39" fillId="0" borderId="0" xfId="0" applyFont="1">
      <alignment vertical="center"/>
    </xf>
    <xf numFmtId="0" fontId="91" fillId="4" borderId="1" xfId="0" applyFont="1" applyFill="1" applyBorder="1">
      <alignment vertical="center"/>
    </xf>
    <xf numFmtId="0" fontId="71" fillId="6" borderId="13" xfId="0" applyFont="1" applyFill="1" applyBorder="1" applyAlignment="1">
      <alignment vertical="center" wrapText="1"/>
    </xf>
    <xf numFmtId="0" fontId="47" fillId="6" borderId="4" xfId="0" applyFont="1" applyFill="1" applyBorder="1">
      <alignment vertical="center"/>
    </xf>
    <xf numFmtId="0" fontId="36" fillId="0" borderId="0" xfId="0" applyFont="1">
      <alignment vertical="center"/>
    </xf>
    <xf numFmtId="0" fontId="47" fillId="6" borderId="3" xfId="0" applyFont="1" applyFill="1" applyBorder="1">
      <alignment vertical="center"/>
    </xf>
    <xf numFmtId="0" fontId="47" fillId="6" borderId="13" xfId="0" applyFont="1" applyFill="1" applyBorder="1">
      <alignment vertical="center"/>
    </xf>
    <xf numFmtId="0" fontId="73" fillId="6" borderId="13" xfId="0" applyFont="1" applyFill="1" applyBorder="1">
      <alignment vertical="center"/>
    </xf>
    <xf numFmtId="0" fontId="47" fillId="6" borderId="13" xfId="0" applyFont="1" applyFill="1" applyBorder="1" applyAlignment="1">
      <alignment vertical="center" wrapText="1"/>
    </xf>
    <xf numFmtId="0" fontId="47" fillId="6" borderId="4" xfId="0" applyFont="1" applyFill="1" applyBorder="1" applyAlignment="1">
      <alignment vertical="top" wrapText="1"/>
    </xf>
    <xf numFmtId="0" fontId="69" fillId="6" borderId="3" xfId="0" applyFont="1" applyFill="1" applyBorder="1">
      <alignment vertical="center"/>
    </xf>
    <xf numFmtId="0" fontId="69" fillId="6" borderId="13" xfId="0" applyFont="1" applyFill="1" applyBorder="1">
      <alignment vertical="center"/>
    </xf>
    <xf numFmtId="0" fontId="129" fillId="0" borderId="0" xfId="0" applyFont="1">
      <alignment vertical="center"/>
    </xf>
    <xf numFmtId="0" fontId="32" fillId="2" borderId="61" xfId="5" applyFont="1" applyFill="1" applyBorder="1" applyAlignment="1" applyProtection="1">
      <alignment horizontal="center" vertical="center" wrapText="1"/>
    </xf>
    <xf numFmtId="0" fontId="69" fillId="2" borderId="61" xfId="5" applyFont="1" applyFill="1" applyBorder="1" applyAlignment="1" applyProtection="1">
      <alignment horizontal="center" vertical="center"/>
    </xf>
    <xf numFmtId="0" fontId="69" fillId="2" borderId="61" xfId="5" applyFont="1" applyFill="1" applyBorder="1" applyAlignment="1" applyProtection="1">
      <alignment horizontal="center" vertical="center" wrapText="1"/>
    </xf>
    <xf numFmtId="38" fontId="47" fillId="9" borderId="61" xfId="6" applyFont="1" applyFill="1" applyBorder="1" applyProtection="1">
      <alignment vertical="center"/>
    </xf>
    <xf numFmtId="38" fontId="48" fillId="9" borderId="61" xfId="6" applyFont="1" applyFill="1" applyBorder="1" applyProtection="1">
      <alignment vertical="center"/>
    </xf>
    <xf numFmtId="38" fontId="47" fillId="9" borderId="61" xfId="6" applyFont="1" applyFill="1" applyBorder="1" applyAlignment="1" applyProtection="1">
      <alignment horizontal="center" vertical="center"/>
    </xf>
    <xf numFmtId="0" fontId="39" fillId="0" borderId="0" xfId="0" applyFont="1" applyBorder="1" applyAlignment="1" applyProtection="1">
      <alignment horizontal="center"/>
    </xf>
    <xf numFmtId="0" fontId="129" fillId="0" borderId="0" xfId="0" applyFont="1" applyAlignment="1">
      <alignment horizontal="center" vertical="center"/>
    </xf>
    <xf numFmtId="0" fontId="79" fillId="3" borderId="0" xfId="0" applyFont="1" applyFill="1" applyAlignment="1" applyProtection="1">
      <alignment horizontal="center" vertical="center"/>
    </xf>
    <xf numFmtId="0" fontId="64" fillId="0" borderId="0" xfId="5" applyFont="1">
      <alignment vertical="center"/>
    </xf>
    <xf numFmtId="0" fontId="39" fillId="0" borderId="0" xfId="5" applyFont="1">
      <alignment vertical="center"/>
    </xf>
    <xf numFmtId="0" fontId="64" fillId="2" borderId="62" xfId="5" applyFont="1" applyFill="1" applyBorder="1" applyAlignment="1">
      <alignment horizontal="center" vertical="center" wrapText="1"/>
    </xf>
    <xf numFmtId="0" fontId="64" fillId="2" borderId="71" xfId="5" applyFont="1" applyFill="1" applyBorder="1" applyAlignment="1">
      <alignment horizontal="center" vertical="center"/>
    </xf>
    <xf numFmtId="38" fontId="48" fillId="0" borderId="61" xfId="6" applyFont="1" applyFill="1" applyBorder="1" applyProtection="1">
      <alignment vertical="center"/>
      <protection locked="0"/>
    </xf>
    <xf numFmtId="0" fontId="83" fillId="0" borderId="0" xfId="2" applyFont="1" applyProtection="1">
      <alignment vertical="center"/>
    </xf>
    <xf numFmtId="0" fontId="83" fillId="0" borderId="0" xfId="2" applyFont="1" applyBorder="1" applyProtection="1">
      <alignment vertical="center"/>
    </xf>
    <xf numFmtId="0" fontId="64" fillId="0" borderId="0" xfId="2" applyFont="1" applyProtection="1">
      <alignment vertical="center"/>
    </xf>
    <xf numFmtId="0" fontId="69" fillId="0" borderId="0" xfId="2" applyFont="1" applyBorder="1" applyAlignment="1" applyProtection="1">
      <alignment horizontal="center" vertical="center"/>
    </xf>
    <xf numFmtId="0" fontId="64" fillId="0" borderId="0" xfId="2" applyFont="1" applyBorder="1" applyAlignment="1" applyProtection="1">
      <alignment horizontal="center" vertical="center"/>
    </xf>
    <xf numFmtId="0" fontId="32" fillId="2" borderId="6" xfId="2" applyFont="1" applyFill="1" applyBorder="1" applyAlignment="1" applyProtection="1">
      <alignment vertical="center"/>
    </xf>
    <xf numFmtId="0" fontId="64" fillId="0" borderId="14" xfId="2" applyFont="1" applyBorder="1" applyProtection="1">
      <alignment vertical="center"/>
    </xf>
    <xf numFmtId="0" fontId="69" fillId="6" borderId="0" xfId="2" applyFont="1" applyFill="1">
      <alignment vertical="center"/>
    </xf>
    <xf numFmtId="0" fontId="69" fillId="6" borderId="10" xfId="2" applyFont="1" applyFill="1" applyBorder="1">
      <alignment vertical="center"/>
    </xf>
    <xf numFmtId="0" fontId="69" fillId="6" borderId="11" xfId="2" applyFont="1" applyFill="1" applyBorder="1" applyAlignment="1">
      <alignment vertical="center" wrapText="1"/>
    </xf>
    <xf numFmtId="0" fontId="69" fillId="6" borderId="19" xfId="2" applyFont="1" applyFill="1" applyBorder="1">
      <alignment vertical="center"/>
    </xf>
    <xf numFmtId="0" fontId="69" fillId="6" borderId="12" xfId="2" applyFont="1" applyFill="1" applyBorder="1">
      <alignment vertical="center"/>
    </xf>
    <xf numFmtId="0" fontId="69" fillId="6" borderId="9" xfId="2" applyFont="1" applyFill="1" applyBorder="1">
      <alignment vertical="center"/>
    </xf>
    <xf numFmtId="0" fontId="69" fillId="6" borderId="0" xfId="2" applyFont="1" applyFill="1" applyAlignment="1">
      <alignment vertical="center" wrapText="1"/>
    </xf>
    <xf numFmtId="0" fontId="69" fillId="6" borderId="10" xfId="2" applyFont="1" applyFill="1" applyBorder="1" applyAlignment="1">
      <alignment vertical="center" wrapText="1"/>
    </xf>
    <xf numFmtId="0" fontId="69" fillId="6" borderId="7" xfId="2" applyFont="1" applyFill="1" applyBorder="1">
      <alignment vertical="center"/>
    </xf>
    <xf numFmtId="0" fontId="69" fillId="6" borderId="14" xfId="2" applyFont="1" applyFill="1" applyBorder="1">
      <alignment vertical="center"/>
    </xf>
    <xf numFmtId="0" fontId="69" fillId="6" borderId="8" xfId="2" applyFont="1" applyFill="1" applyBorder="1">
      <alignment vertical="center"/>
    </xf>
    <xf numFmtId="0" fontId="69" fillId="6" borderId="11" xfId="2" applyFont="1" applyFill="1" applyBorder="1">
      <alignment vertical="center"/>
    </xf>
    <xf numFmtId="49" fontId="39" fillId="0" borderId="16" xfId="2" applyNumberFormat="1" applyFont="1" applyBorder="1" applyAlignment="1" applyProtection="1">
      <alignment horizontal="left" vertical="center" wrapText="1"/>
      <protection locked="0"/>
    </xf>
    <xf numFmtId="0" fontId="69" fillId="6" borderId="19" xfId="2" applyFont="1" applyFill="1" applyBorder="1" applyAlignment="1">
      <alignment vertical="center" wrapText="1"/>
    </xf>
    <xf numFmtId="0" fontId="69" fillId="6" borderId="12" xfId="2" applyFont="1" applyFill="1" applyBorder="1" applyAlignment="1">
      <alignment vertical="center" wrapText="1"/>
    </xf>
    <xf numFmtId="0" fontId="69" fillId="0" borderId="0" xfId="2" applyFont="1" applyFill="1" applyBorder="1" applyProtection="1">
      <alignment vertical="center"/>
    </xf>
    <xf numFmtId="0" fontId="69" fillId="6" borderId="7" xfId="2" applyFont="1" applyFill="1" applyBorder="1">
      <alignment vertical="center"/>
    </xf>
    <xf numFmtId="0" fontId="69" fillId="6" borderId="14" xfId="2" applyFont="1" applyFill="1" applyBorder="1">
      <alignment vertical="center"/>
    </xf>
    <xf numFmtId="0" fontId="69" fillId="6" borderId="8" xfId="2" applyFont="1" applyFill="1" applyBorder="1">
      <alignment vertical="center"/>
    </xf>
    <xf numFmtId="0" fontId="99" fillId="4" borderId="1" xfId="0" applyFont="1" applyFill="1" applyBorder="1" applyProtection="1">
      <alignment vertical="center"/>
    </xf>
    <xf numFmtId="0" fontId="72" fillId="0" borderId="0" xfId="2" applyFont="1" applyAlignment="1" applyProtection="1">
      <alignment horizontal="left" vertical="center"/>
    </xf>
    <xf numFmtId="0" fontId="67" fillId="0" borderId="0" xfId="2" applyFont="1" applyAlignment="1" applyProtection="1">
      <alignment horizontal="left" vertical="center"/>
    </xf>
    <xf numFmtId="0" fontId="132" fillId="0" borderId="0" xfId="0" applyFont="1" applyAlignment="1" applyProtection="1">
      <alignment horizontal="left" vertical="center"/>
    </xf>
    <xf numFmtId="0" fontId="133" fillId="0" borderId="0" xfId="0" applyFont="1" applyBorder="1" applyAlignment="1" applyProtection="1">
      <alignment horizontal="left" vertical="center"/>
    </xf>
    <xf numFmtId="0" fontId="134" fillId="0" borderId="0" xfId="0" applyFont="1" applyBorder="1" applyAlignment="1" applyProtection="1">
      <alignment horizontal="left" vertical="center"/>
    </xf>
    <xf numFmtId="0" fontId="42" fillId="3" borderId="0" xfId="0" applyFont="1" applyFill="1" applyAlignment="1" applyProtection="1">
      <alignment horizontal="right" vertical="center"/>
    </xf>
    <xf numFmtId="0" fontId="99" fillId="0" borderId="0" xfId="2" applyFont="1" applyAlignment="1" applyProtection="1">
      <alignment horizontal="center" vertical="center"/>
    </xf>
    <xf numFmtId="0" fontId="99" fillId="3" borderId="0" xfId="2" applyFont="1" applyFill="1" applyAlignment="1" applyProtection="1">
      <alignment horizontal="center" vertical="center"/>
    </xf>
    <xf numFmtId="0" fontId="99" fillId="0" borderId="0" xfId="5" applyFont="1" applyAlignment="1" applyProtection="1">
      <alignment horizontal="center" vertical="center"/>
    </xf>
    <xf numFmtId="0" fontId="60" fillId="0" borderId="68" xfId="0" applyFont="1" applyBorder="1" applyProtection="1">
      <alignment vertical="center"/>
      <protection locked="0"/>
    </xf>
    <xf numFmtId="0" fontId="60" fillId="0" borderId="100" xfId="5" applyFont="1" applyBorder="1" applyAlignment="1" applyProtection="1">
      <alignment vertical="center" wrapText="1"/>
      <protection locked="0"/>
    </xf>
    <xf numFmtId="38" fontId="60" fillId="0" borderId="68" xfId="6" applyFont="1" applyBorder="1" applyProtection="1">
      <alignment vertical="center"/>
      <protection locked="0"/>
    </xf>
    <xf numFmtId="0" fontId="4" fillId="0" borderId="18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187"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61" fillId="3" borderId="0" xfId="0" applyFont="1" applyFill="1" applyAlignment="1" applyProtection="1">
      <alignment horizontal="center" vertical="center"/>
    </xf>
    <xf numFmtId="0" fontId="28" fillId="0" borderId="0" xfId="0" applyFont="1" applyProtection="1">
      <alignment vertical="center"/>
    </xf>
    <xf numFmtId="0" fontId="63" fillId="0" borderId="0" xfId="0" applyFont="1" applyAlignment="1" applyProtection="1">
      <alignment horizontal="left" vertical="center"/>
    </xf>
    <xf numFmtId="0" fontId="80" fillId="0" borderId="0" xfId="0" applyFont="1" applyAlignment="1" applyProtection="1">
      <alignment horizontal="left" vertical="center"/>
    </xf>
    <xf numFmtId="0" fontId="136" fillId="0" borderId="0" xfId="0" applyFont="1" applyAlignment="1" applyProtection="1">
      <alignment horizontal="left" vertical="center"/>
    </xf>
    <xf numFmtId="0" fontId="137" fillId="0" borderId="0" xfId="0" applyFont="1" applyProtection="1">
      <alignment vertical="center"/>
    </xf>
    <xf numFmtId="0" fontId="2" fillId="2" borderId="1" xfId="0" applyFont="1" applyFill="1" applyBorder="1" applyProtection="1">
      <alignment vertical="center"/>
    </xf>
    <xf numFmtId="0" fontId="2" fillId="2" borderId="17" xfId="0" applyFont="1" applyFill="1" applyBorder="1" applyProtection="1">
      <alignment vertical="center"/>
    </xf>
    <xf numFmtId="0" fontId="2" fillId="9" borderId="49" xfId="0" applyFont="1" applyFill="1" applyBorder="1" applyProtection="1">
      <alignment vertical="center"/>
    </xf>
    <xf numFmtId="0" fontId="2" fillId="9" borderId="38" xfId="0" applyFont="1" applyFill="1" applyBorder="1" applyProtection="1">
      <alignment vertical="center"/>
    </xf>
    <xf numFmtId="0" fontId="2" fillId="2" borderId="16" xfId="0" applyFont="1" applyFill="1" applyBorder="1" applyProtection="1">
      <alignment vertical="center"/>
    </xf>
    <xf numFmtId="0" fontId="2" fillId="9" borderId="90" xfId="0" applyFont="1" applyFill="1" applyBorder="1" applyProtection="1">
      <alignment vertical="center"/>
    </xf>
    <xf numFmtId="0" fontId="2" fillId="9" borderId="37" xfId="0" applyFont="1" applyFill="1" applyBorder="1" applyProtection="1">
      <alignment vertical="center"/>
    </xf>
    <xf numFmtId="0" fontId="2" fillId="2" borderId="18" xfId="0" applyFont="1" applyFill="1" applyBorder="1" applyProtection="1">
      <alignment vertical="center"/>
    </xf>
    <xf numFmtId="0" fontId="2" fillId="9" borderId="50" xfId="0" applyFont="1" applyFill="1" applyBorder="1" applyProtection="1">
      <alignment vertical="center"/>
    </xf>
    <xf numFmtId="0" fontId="2" fillId="9" borderId="39" xfId="0" applyFont="1" applyFill="1" applyBorder="1" applyProtection="1">
      <alignment vertical="center"/>
    </xf>
    <xf numFmtId="0" fontId="2" fillId="2" borderId="15" xfId="0" applyFont="1" applyFill="1" applyBorder="1" applyProtection="1">
      <alignment vertical="center"/>
    </xf>
    <xf numFmtId="0" fontId="2" fillId="9" borderId="18" xfId="0" applyFont="1" applyFill="1" applyBorder="1" applyAlignment="1" applyProtection="1">
      <alignment horizontal="center" vertical="center"/>
    </xf>
    <xf numFmtId="0" fontId="140" fillId="0" borderId="0" xfId="0" applyFont="1">
      <alignment vertical="center"/>
    </xf>
    <xf numFmtId="0" fontId="99" fillId="0" borderId="0" xfId="5" applyFont="1" applyBorder="1" applyAlignment="1" applyProtection="1">
      <alignment vertical="center"/>
    </xf>
    <xf numFmtId="0" fontId="141" fillId="3" borderId="0" xfId="0" applyFont="1" applyFill="1" applyAlignment="1" applyProtection="1">
      <alignment horizontal="right" vertical="center"/>
    </xf>
    <xf numFmtId="0" fontId="47" fillId="0" borderId="47" xfId="0" applyFont="1" applyBorder="1" applyAlignment="1" applyProtection="1">
      <alignment vertical="center" wrapText="1"/>
      <protection locked="0"/>
    </xf>
    <xf numFmtId="0" fontId="47" fillId="0" borderId="91" xfId="0" applyFont="1" applyBorder="1" applyProtection="1">
      <alignment vertical="center"/>
      <protection locked="0"/>
    </xf>
    <xf numFmtId="0" fontId="47" fillId="0" borderId="56" xfId="0" applyFont="1" applyBorder="1" applyProtection="1">
      <alignment vertical="center"/>
      <protection locked="0"/>
    </xf>
    <xf numFmtId="0" fontId="47" fillId="0" borderId="89" xfId="0" applyFont="1" applyBorder="1" applyProtection="1">
      <alignment vertical="center"/>
      <protection locked="0"/>
    </xf>
    <xf numFmtId="0" fontId="47" fillId="2" borderId="1" xfId="0" applyFont="1" applyFill="1" applyBorder="1" applyAlignment="1" applyProtection="1">
      <alignment horizontal="center" vertical="center"/>
      <protection locked="0"/>
    </xf>
    <xf numFmtId="0" fontId="142" fillId="0" borderId="0" xfId="0" applyFont="1" applyAlignment="1" applyProtection="1">
      <alignment horizontal="center" vertical="center"/>
    </xf>
    <xf numFmtId="0" fontId="142" fillId="0" borderId="0" xfId="0" applyFont="1" applyProtection="1">
      <alignment vertical="center"/>
    </xf>
    <xf numFmtId="0" fontId="143" fillId="0" borderId="19" xfId="0" applyFont="1" applyBorder="1" applyAlignment="1" applyProtection="1">
      <alignment horizontal="center" vertical="center"/>
    </xf>
    <xf numFmtId="0" fontId="142" fillId="0" borderId="19" xfId="0" applyFont="1" applyBorder="1" applyProtection="1">
      <alignment vertical="center"/>
    </xf>
    <xf numFmtId="0" fontId="64" fillId="2" borderId="62" xfId="5" applyFont="1" applyFill="1" applyBorder="1" applyAlignment="1">
      <alignment horizontal="center" vertical="center" wrapText="1"/>
    </xf>
    <xf numFmtId="0" fontId="64" fillId="2" borderId="71" xfId="5" applyFont="1" applyFill="1" applyBorder="1" applyAlignment="1">
      <alignment horizontal="center" vertical="center"/>
    </xf>
    <xf numFmtId="0" fontId="69" fillId="6" borderId="13" xfId="2" applyFont="1" applyFill="1" applyBorder="1" applyAlignment="1" applyProtection="1">
      <alignment vertical="top" wrapText="1"/>
    </xf>
    <xf numFmtId="0" fontId="144" fillId="0" borderId="0" xfId="2" applyFont="1">
      <alignment vertical="center"/>
    </xf>
    <xf numFmtId="0" fontId="73" fillId="6" borderId="4" xfId="2" applyFont="1" applyFill="1" applyBorder="1" applyAlignment="1" applyProtection="1">
      <alignment vertical="top" wrapText="1"/>
    </xf>
    <xf numFmtId="0" fontId="102" fillId="0" borderId="0" xfId="0" applyFont="1">
      <alignment vertical="center"/>
    </xf>
    <xf numFmtId="0" fontId="51" fillId="2" borderId="1" xfId="0" applyFont="1" applyFill="1" applyBorder="1">
      <alignment vertical="center"/>
    </xf>
    <xf numFmtId="0" fontId="12" fillId="0" borderId="1" xfId="0" quotePrefix="1" applyFont="1" applyBorder="1">
      <alignment vertical="center"/>
    </xf>
    <xf numFmtId="0" fontId="51" fillId="0" borderId="0" xfId="0" applyFont="1">
      <alignment vertical="center"/>
    </xf>
    <xf numFmtId="0" fontId="36" fillId="6" borderId="3" xfId="0" applyFont="1" applyFill="1" applyBorder="1" applyAlignment="1">
      <alignment vertical="center" wrapText="1"/>
    </xf>
    <xf numFmtId="0" fontId="12" fillId="0" borderId="0" xfId="0" applyFont="1">
      <alignment vertical="center"/>
    </xf>
    <xf numFmtId="0" fontId="12" fillId="0" borderId="1" xfId="0" applyFont="1" applyBorder="1">
      <alignment vertical="center"/>
    </xf>
    <xf numFmtId="0" fontId="138" fillId="17" borderId="5" xfId="0" applyFont="1" applyFill="1" applyBorder="1" applyAlignment="1" applyProtection="1">
      <alignment horizontal="left" vertical="center"/>
    </xf>
    <xf numFmtId="0" fontId="139" fillId="17" borderId="6" xfId="0" applyFont="1" applyFill="1" applyBorder="1" applyAlignment="1" applyProtection="1">
      <alignment horizontal="left" vertical="center"/>
    </xf>
    <xf numFmtId="0" fontId="139" fillId="17" borderId="2" xfId="0" applyFont="1" applyFill="1" applyBorder="1" applyAlignment="1" applyProtection="1">
      <alignment horizontal="left" vertical="center"/>
    </xf>
    <xf numFmtId="0" fontId="28" fillId="2" borderId="9"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10" xfId="0" applyFont="1" applyFill="1" applyBorder="1" applyAlignment="1" applyProtection="1">
      <alignment horizontal="left" vertical="center"/>
    </xf>
    <xf numFmtId="0" fontId="75" fillId="0" borderId="17" xfId="2" applyFont="1" applyFill="1" applyBorder="1" applyAlignment="1" applyProtection="1">
      <alignment horizontal="center" vertical="center" wrapText="1"/>
      <protection locked="0"/>
    </xf>
    <xf numFmtId="0" fontId="75" fillId="0" borderId="18" xfId="2" applyFont="1" applyFill="1" applyBorder="1" applyAlignment="1" applyProtection="1">
      <alignment horizontal="center" vertical="center" wrapText="1"/>
      <protection locked="0"/>
    </xf>
    <xf numFmtId="0" fontId="47" fillId="0" borderId="91" xfId="0" applyFont="1" applyBorder="1" applyProtection="1">
      <alignment vertical="center"/>
      <protection locked="0"/>
    </xf>
    <xf numFmtId="0" fontId="47" fillId="0" borderId="56" xfId="0" applyFont="1" applyBorder="1" applyProtection="1">
      <alignment vertical="center"/>
      <protection locked="0"/>
    </xf>
    <xf numFmtId="0" fontId="47" fillId="0" borderId="89" xfId="0" applyFont="1" applyBorder="1" applyProtection="1">
      <alignment vertical="center"/>
      <protection locked="0"/>
    </xf>
    <xf numFmtId="0" fontId="47" fillId="0" borderId="91" xfId="0" applyFont="1" applyBorder="1" applyProtection="1">
      <alignment vertical="center"/>
      <protection locked="0"/>
    </xf>
    <xf numFmtId="0" fontId="47" fillId="0" borderId="56" xfId="0" applyFont="1" applyBorder="1" applyProtection="1">
      <alignment vertical="center"/>
      <protection locked="0"/>
    </xf>
    <xf numFmtId="0" fontId="47" fillId="0" borderId="89" xfId="0" applyFont="1" applyBorder="1" applyProtection="1">
      <alignment vertical="center"/>
      <protection locked="0"/>
    </xf>
    <xf numFmtId="0" fontId="60" fillId="9" borderId="61" xfId="5" applyFont="1" applyFill="1" applyBorder="1" applyAlignment="1" applyProtection="1">
      <alignment vertical="center" wrapText="1"/>
    </xf>
    <xf numFmtId="38" fontId="145" fillId="0" borderId="15" xfId="1" applyFont="1" applyBorder="1" applyProtection="1">
      <alignment vertical="center"/>
      <protection locked="0"/>
    </xf>
    <xf numFmtId="38" fontId="145" fillId="0" borderId="17" xfId="1" applyFont="1" applyBorder="1" applyProtection="1">
      <alignment vertical="center"/>
      <protection locked="0"/>
    </xf>
    <xf numFmtId="0" fontId="98" fillId="0" borderId="60" xfId="5" applyFont="1" applyBorder="1" applyAlignment="1">
      <alignment horizontal="center" vertical="center" wrapText="1"/>
    </xf>
    <xf numFmtId="38" fontId="76" fillId="0" borderId="60" xfId="1" applyFont="1" applyBorder="1">
      <alignment vertical="center"/>
    </xf>
    <xf numFmtId="0" fontId="36" fillId="0" borderId="0" xfId="5" applyFont="1">
      <alignment vertical="center"/>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0" fillId="9" borderId="33" xfId="0" applyFont="1" applyFill="1" applyBorder="1" applyAlignment="1" applyProtection="1">
      <alignment horizontal="left" vertical="center" shrinkToFit="1"/>
    </xf>
    <xf numFmtId="0" fontId="10" fillId="9" borderId="34" xfId="0" applyFont="1" applyFill="1" applyBorder="1" applyAlignment="1" applyProtection="1">
      <alignment horizontal="left" vertical="center" shrinkToFit="1"/>
    </xf>
    <xf numFmtId="0" fontId="30" fillId="0" borderId="28"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29" fillId="0" borderId="29" xfId="0" applyFont="1" applyBorder="1" applyAlignment="1" applyProtection="1">
      <alignment horizontal="center" vertical="center"/>
    </xf>
    <xf numFmtId="0" fontId="29" fillId="0" borderId="159" xfId="0" applyFont="1" applyBorder="1" applyAlignment="1" applyProtection="1">
      <alignment horizontal="center" vertical="center"/>
    </xf>
    <xf numFmtId="0" fontId="34" fillId="0" borderId="0" xfId="0" applyFont="1" applyFill="1" applyBorder="1" applyAlignment="1" applyProtection="1">
      <alignment vertical="center" wrapText="1"/>
    </xf>
    <xf numFmtId="0" fontId="10" fillId="5" borderId="1"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6" fillId="0" borderId="116"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58" xfId="0" applyFont="1" applyBorder="1" applyAlignment="1" applyProtection="1">
      <alignment horizontal="center" vertical="center"/>
    </xf>
    <xf numFmtId="0" fontId="10" fillId="8" borderId="3" xfId="0" applyFont="1" applyFill="1" applyBorder="1" applyAlignment="1" applyProtection="1">
      <alignment horizontal="center" vertical="center" wrapText="1"/>
      <protection locked="0"/>
    </xf>
    <xf numFmtId="0" fontId="10" fillId="8" borderId="13"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0" fillId="6" borderId="3" xfId="0" applyFill="1" applyBorder="1" applyAlignment="1" applyProtection="1">
      <alignment horizontal="left" vertical="top" wrapText="1"/>
    </xf>
    <xf numFmtId="0" fontId="0" fillId="6" borderId="13" xfId="0" applyFill="1" applyBorder="1" applyAlignment="1" applyProtection="1">
      <alignment horizontal="left" vertical="top" wrapText="1"/>
    </xf>
    <xf numFmtId="0" fontId="0" fillId="6" borderId="13" xfId="0" applyFill="1" applyBorder="1" applyAlignment="1" applyProtection="1">
      <alignment horizontal="left" vertical="top"/>
    </xf>
    <xf numFmtId="0" fontId="8" fillId="3" borderId="0" xfId="0" applyFont="1" applyFill="1" applyAlignment="1" applyProtection="1">
      <alignment horizontal="center" vertical="top" wrapText="1"/>
    </xf>
    <xf numFmtId="0" fontId="9" fillId="3" borderId="0" xfId="0" applyFont="1" applyFill="1" applyAlignment="1" applyProtection="1">
      <alignment horizontal="left" vertical="center" wrapText="1" indent="2"/>
    </xf>
    <xf numFmtId="0" fontId="6" fillId="3" borderId="0" xfId="0" applyFont="1" applyFill="1" applyAlignment="1" applyProtection="1">
      <alignment horizontal="center" vertical="center"/>
    </xf>
    <xf numFmtId="0" fontId="6" fillId="0" borderId="0" xfId="0" applyFont="1" applyFill="1" applyAlignment="1" applyProtection="1">
      <alignment horizontal="left" vertical="center" wrapText="1" indent="1"/>
      <protection locked="0"/>
    </xf>
    <xf numFmtId="0" fontId="6" fillId="0" borderId="155" xfId="0" applyFont="1" applyFill="1" applyBorder="1" applyAlignment="1" applyProtection="1">
      <alignment horizontal="left" vertical="center" wrapText="1"/>
      <protection locked="0"/>
    </xf>
    <xf numFmtId="0" fontId="6" fillId="0" borderId="108" xfId="0" applyFont="1" applyFill="1" applyBorder="1" applyAlignment="1" applyProtection="1">
      <alignment horizontal="left" vertical="center" wrapText="1"/>
      <protection locked="0"/>
    </xf>
    <xf numFmtId="0" fontId="6" fillId="0" borderId="156" xfId="0" applyFont="1" applyFill="1" applyBorder="1" applyAlignment="1" applyProtection="1">
      <alignment horizontal="left" vertical="center" wrapText="1"/>
      <protection locked="0"/>
    </xf>
    <xf numFmtId="178" fontId="8" fillId="0" borderId="0" xfId="0" applyNumberFormat="1" applyFont="1" applyFill="1" applyAlignment="1" applyProtection="1">
      <alignment horizontal="left" vertical="center"/>
      <protection locked="0"/>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58" xfId="0" applyFont="1" applyFill="1" applyBorder="1" applyAlignment="1" applyProtection="1">
      <alignment vertical="center" wrapText="1"/>
      <protection locked="0"/>
    </xf>
    <xf numFmtId="0" fontId="6" fillId="0" borderId="155" xfId="0" applyFont="1" applyFill="1" applyBorder="1" applyAlignment="1" applyProtection="1">
      <alignment horizontal="left" vertical="center"/>
      <protection locked="0"/>
    </xf>
    <xf numFmtId="0" fontId="6" fillId="0" borderId="108" xfId="0" applyFont="1" applyFill="1" applyBorder="1" applyAlignment="1" applyProtection="1">
      <alignment horizontal="left" vertical="center"/>
      <protection locked="0"/>
    </xf>
    <xf numFmtId="0" fontId="6" fillId="0" borderId="156"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wrapText="1"/>
    </xf>
    <xf numFmtId="0" fontId="12" fillId="6" borderId="4" xfId="0" applyFont="1" applyFill="1" applyBorder="1" applyAlignment="1" applyProtection="1">
      <alignment horizontal="left" vertical="center" wrapText="1"/>
    </xf>
    <xf numFmtId="0" fontId="12"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9" fillId="6" borderId="3" xfId="0" applyFont="1" applyFill="1" applyBorder="1" applyAlignment="1" applyProtection="1">
      <alignment horizontal="left" vertical="center" wrapText="1"/>
    </xf>
    <xf numFmtId="0" fontId="9" fillId="6" borderId="1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6" fillId="0" borderId="1" xfId="0" applyFont="1" applyBorder="1" applyAlignment="1" applyProtection="1">
      <alignment horizontal="center" vertical="center" wrapText="1"/>
    </xf>
    <xf numFmtId="0" fontId="12" fillId="6" borderId="13" xfId="0" applyFont="1" applyFill="1" applyBorder="1" applyAlignment="1" applyProtection="1">
      <alignment vertical="top" wrapText="1"/>
    </xf>
    <xf numFmtId="0" fontId="17" fillId="9"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36" fillId="6" borderId="3" xfId="0" applyFont="1" applyFill="1" applyBorder="1" applyAlignment="1" applyProtection="1">
      <alignment vertical="top" wrapText="1"/>
    </xf>
    <xf numFmtId="0" fontId="36" fillId="6" borderId="13" xfId="0" applyFont="1" applyFill="1" applyBorder="1" applyAlignment="1" applyProtection="1">
      <alignment vertical="top"/>
    </xf>
    <xf numFmtId="0" fontId="36" fillId="6" borderId="4" xfId="0" applyFont="1" applyFill="1" applyBorder="1" applyAlignment="1" applyProtection="1">
      <alignment vertical="top"/>
    </xf>
    <xf numFmtId="0" fontId="51" fillId="2" borderId="7" xfId="0" applyFont="1" applyFill="1" applyBorder="1" applyAlignment="1" applyProtection="1">
      <alignment vertical="center" wrapText="1"/>
    </xf>
    <xf numFmtId="0" fontId="51" fillId="2" borderId="8" xfId="0" applyFont="1" applyFill="1" applyBorder="1" applyAlignment="1" applyProtection="1">
      <alignment vertical="center" wrapText="1"/>
    </xf>
    <xf numFmtId="0" fontId="51" fillId="2" borderId="9" xfId="0" applyFont="1" applyFill="1" applyBorder="1" applyAlignment="1" applyProtection="1">
      <alignment vertical="center" wrapText="1"/>
    </xf>
    <xf numFmtId="0" fontId="51" fillId="2" borderId="10" xfId="0" applyFont="1" applyFill="1" applyBorder="1" applyAlignment="1" applyProtection="1">
      <alignment vertical="center" wrapText="1"/>
    </xf>
    <xf numFmtId="0" fontId="51" fillId="2" borderId="11"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25" fillId="2" borderId="7" xfId="0" applyFont="1" applyFill="1" applyBorder="1" applyAlignment="1">
      <alignment vertical="center" wrapText="1"/>
    </xf>
    <xf numFmtId="0" fontId="101" fillId="2" borderId="14" xfId="0" applyFont="1" applyFill="1" applyBorder="1">
      <alignment vertical="center"/>
    </xf>
    <xf numFmtId="0" fontId="101" fillId="2" borderId="11" xfId="0" applyFont="1" applyFill="1" applyBorder="1">
      <alignment vertical="center"/>
    </xf>
    <xf numFmtId="0" fontId="101" fillId="2" borderId="19" xfId="0" applyFont="1" applyFill="1" applyBorder="1">
      <alignment vertical="center"/>
    </xf>
    <xf numFmtId="0" fontId="51" fillId="2" borderId="1" xfId="0" applyFont="1" applyFill="1" applyBorder="1" applyProtection="1">
      <alignment vertical="center"/>
    </xf>
    <xf numFmtId="0" fontId="51" fillId="2" borderId="7" xfId="0" applyFont="1" applyFill="1" applyBorder="1" applyAlignment="1" applyProtection="1">
      <alignment horizontal="center" vertical="center"/>
    </xf>
    <xf numFmtId="0" fontId="51" fillId="2" borderId="8" xfId="0" applyFont="1" applyFill="1" applyBorder="1" applyAlignment="1" applyProtection="1">
      <alignment horizontal="center" vertical="center"/>
    </xf>
    <xf numFmtId="0" fontId="51" fillId="2" borderId="9"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51" fillId="2" borderId="11" xfId="0" applyFont="1" applyFill="1" applyBorder="1" applyAlignment="1" applyProtection="1">
      <alignment horizontal="center" vertical="center"/>
    </xf>
    <xf numFmtId="0" fontId="51" fillId="2" borderId="12" xfId="0" applyFont="1" applyFill="1" applyBorder="1" applyAlignment="1" applyProtection="1">
      <alignment horizontal="center" vertical="center"/>
    </xf>
    <xf numFmtId="0" fontId="51" fillId="2" borderId="3" xfId="0" applyFont="1" applyFill="1" applyBorder="1" applyAlignment="1" applyProtection="1">
      <alignment horizontal="center" vertical="center" wrapText="1"/>
    </xf>
    <xf numFmtId="0" fontId="51" fillId="2" borderId="13" xfId="0" applyFont="1" applyFill="1" applyBorder="1" applyAlignment="1" applyProtection="1">
      <alignment horizontal="center" vertical="center" wrapText="1"/>
    </xf>
    <xf numFmtId="0" fontId="51" fillId="2" borderId="4" xfId="0" applyFont="1" applyFill="1" applyBorder="1" applyAlignment="1" applyProtection="1">
      <alignment horizontal="center" vertical="center" wrapText="1"/>
    </xf>
    <xf numFmtId="0" fontId="101" fillId="2" borderId="1" xfId="7" applyFont="1" applyFill="1" applyBorder="1" applyProtection="1">
      <alignment vertical="center"/>
    </xf>
    <xf numFmtId="0" fontId="33" fillId="6" borderId="3" xfId="0" applyFont="1" applyFill="1" applyBorder="1" applyAlignment="1" applyProtection="1">
      <alignment vertical="center" wrapText="1"/>
    </xf>
    <xf numFmtId="0" fontId="33" fillId="6" borderId="13" xfId="0" applyFont="1" applyFill="1" applyBorder="1" applyAlignment="1" applyProtection="1">
      <alignment vertical="center" wrapText="1"/>
    </xf>
    <xf numFmtId="0" fontId="33" fillId="6" borderId="4" xfId="0" applyFont="1" applyFill="1" applyBorder="1" applyAlignment="1" applyProtection="1">
      <alignment vertical="center" wrapText="1"/>
    </xf>
    <xf numFmtId="0" fontId="97" fillId="6" borderId="3" xfId="0" applyFont="1" applyFill="1" applyBorder="1" applyAlignment="1">
      <alignment vertical="top" wrapText="1"/>
    </xf>
    <xf numFmtId="0" fontId="97" fillId="6" borderId="13" xfId="0" applyFont="1" applyFill="1" applyBorder="1" applyAlignment="1">
      <alignment vertical="top" wrapText="1"/>
    </xf>
    <xf numFmtId="0" fontId="97" fillId="6" borderId="4" xfId="0" applyFont="1" applyFill="1" applyBorder="1" applyAlignment="1">
      <alignment vertical="top" wrapText="1"/>
    </xf>
    <xf numFmtId="0" fontId="36" fillId="6" borderId="3" xfId="0" applyFont="1" applyFill="1" applyBorder="1" applyAlignment="1" applyProtection="1">
      <alignment vertical="center" wrapText="1"/>
    </xf>
    <xf numFmtId="0" fontId="36" fillId="6" borderId="13" xfId="0" applyFont="1" applyFill="1" applyBorder="1" applyAlignment="1" applyProtection="1">
      <alignment vertical="center" wrapText="1"/>
    </xf>
    <xf numFmtId="0" fontId="36" fillId="6" borderId="4" xfId="0" applyFont="1" applyFill="1" applyBorder="1" applyAlignment="1" applyProtection="1">
      <alignment vertical="center" wrapText="1"/>
    </xf>
    <xf numFmtId="0" fontId="51" fillId="0" borderId="5" xfId="0" applyFont="1" applyBorder="1" applyAlignment="1" applyProtection="1">
      <alignment horizontal="left" vertical="center" shrinkToFit="1"/>
      <protection locked="0"/>
    </xf>
    <xf numFmtId="0" fontId="51" fillId="0" borderId="2" xfId="0" applyFont="1" applyBorder="1" applyAlignment="1" applyProtection="1">
      <alignment horizontal="left" vertical="center" shrinkToFit="1"/>
      <protection locked="0"/>
    </xf>
    <xf numFmtId="0" fontId="36" fillId="6" borderId="13" xfId="0" applyFont="1" applyFill="1" applyBorder="1" applyAlignment="1" applyProtection="1">
      <alignment vertical="top" wrapText="1"/>
    </xf>
    <xf numFmtId="0" fontId="36" fillId="6" borderId="4" xfId="0" applyFont="1" applyFill="1" applyBorder="1" applyAlignment="1" applyProtection="1">
      <alignment vertical="top" wrapText="1"/>
    </xf>
    <xf numFmtId="0" fontId="24" fillId="0" borderId="0" xfId="0" applyFont="1" applyBorder="1" applyAlignment="1" applyProtection="1">
      <alignment horizontal="center" vertical="center"/>
    </xf>
    <xf numFmtId="0" fontId="51" fillId="0" borderId="0" xfId="0" applyFont="1" applyBorder="1" applyAlignment="1" applyProtection="1">
      <alignment vertical="center"/>
    </xf>
    <xf numFmtId="0" fontId="51" fillId="0" borderId="19" xfId="0" applyFont="1" applyBorder="1" applyAlignment="1" applyProtection="1">
      <alignment horizontal="left" vertical="center" wrapText="1"/>
    </xf>
    <xf numFmtId="0" fontId="51" fillId="2" borderId="1" xfId="0" applyFont="1" applyFill="1" applyBorder="1" applyAlignment="1" applyProtection="1">
      <alignment vertical="center" wrapText="1"/>
    </xf>
    <xf numFmtId="0" fontId="51" fillId="2" borderId="5" xfId="0" applyFont="1" applyFill="1" applyBorder="1" applyAlignment="1" applyProtection="1">
      <alignment horizontal="left" vertical="center"/>
    </xf>
    <xf numFmtId="0" fontId="51" fillId="2" borderId="6" xfId="0" applyFont="1" applyFill="1" applyBorder="1" applyAlignment="1" applyProtection="1">
      <alignment horizontal="left" vertical="center"/>
    </xf>
    <xf numFmtId="0" fontId="51" fillId="2" borderId="2" xfId="0" applyFont="1" applyFill="1" applyBorder="1" applyAlignment="1" applyProtection="1">
      <alignment horizontal="left" vertical="center"/>
    </xf>
    <xf numFmtId="0" fontId="51" fillId="2" borderId="1" xfId="0" applyFont="1" applyFill="1" applyBorder="1" applyAlignment="1" applyProtection="1">
      <alignment horizontal="left" vertical="center"/>
    </xf>
    <xf numFmtId="0" fontId="51" fillId="2" borderId="5" xfId="0" applyFont="1" applyFill="1" applyBorder="1" applyProtection="1">
      <alignment vertical="center"/>
    </xf>
    <xf numFmtId="0" fontId="51" fillId="2" borderId="6" xfId="0" applyFont="1" applyFill="1" applyBorder="1" applyProtection="1">
      <alignment vertical="center"/>
    </xf>
    <xf numFmtId="0" fontId="51" fillId="2" borderId="2" xfId="0" applyFont="1" applyFill="1" applyBorder="1" applyProtection="1">
      <alignment vertical="center"/>
    </xf>
    <xf numFmtId="0" fontId="51" fillId="0" borderId="14" xfId="0" applyFont="1" applyFill="1" applyBorder="1" applyAlignment="1" applyProtection="1">
      <alignment horizontal="center" vertical="center"/>
    </xf>
    <xf numFmtId="0" fontId="36" fillId="0" borderId="5" xfId="0" applyFont="1" applyBorder="1" applyAlignment="1" applyProtection="1">
      <alignment horizontal="left" vertical="center" wrapText="1" shrinkToFit="1"/>
      <protection locked="0"/>
    </xf>
    <xf numFmtId="0" fontId="36" fillId="0" borderId="2" xfId="0" applyFont="1" applyBorder="1" applyAlignment="1" applyProtection="1">
      <alignment horizontal="left" vertical="center" wrapText="1" shrinkToFit="1"/>
      <protection locked="0"/>
    </xf>
    <xf numFmtId="38" fontId="12" fillId="0" borderId="1" xfId="2" applyNumberFormat="1" applyFont="1" applyBorder="1" applyAlignment="1" applyProtection="1">
      <alignment vertical="center" wrapText="1"/>
      <protection locked="0"/>
    </xf>
    <xf numFmtId="38" fontId="10" fillId="3" borderId="19" xfId="1" applyFont="1" applyFill="1" applyBorder="1" applyAlignment="1" applyProtection="1">
      <alignment vertical="center" wrapText="1"/>
      <protection locked="0"/>
    </xf>
    <xf numFmtId="0" fontId="25" fillId="0" borderId="0" xfId="2" applyFont="1" applyAlignment="1" applyProtection="1">
      <alignment horizontal="center" vertical="center"/>
    </xf>
    <xf numFmtId="0" fontId="26" fillId="0" borderId="0" xfId="2" applyFont="1" applyAlignment="1" applyProtection="1">
      <alignment horizontal="center" vertical="center"/>
    </xf>
    <xf numFmtId="38" fontId="37" fillId="3" borderId="14" xfId="1" applyFont="1" applyFill="1" applyBorder="1" applyAlignment="1" applyProtection="1">
      <alignment horizontal="right" vertical="center"/>
    </xf>
    <xf numFmtId="38" fontId="37" fillId="3" borderId="0" xfId="1" applyFont="1" applyFill="1" applyBorder="1" applyAlignment="1" applyProtection="1">
      <alignment horizontal="right" vertical="center"/>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0" fontId="23" fillId="0" borderId="0" xfId="2" applyFont="1" applyAlignment="1" applyProtection="1">
      <alignment vertical="center" wrapText="1"/>
    </xf>
    <xf numFmtId="0" fontId="23" fillId="0" borderId="0" xfId="2" applyFont="1" applyAlignment="1" applyProtection="1">
      <alignment horizontal="left" vertical="center" wrapText="1"/>
    </xf>
    <xf numFmtId="38" fontId="10" fillId="0" borderId="19" xfId="1" applyFont="1" applyFill="1" applyBorder="1" applyAlignment="1" applyProtection="1">
      <alignment vertical="center" wrapText="1"/>
      <protection locked="0"/>
    </xf>
    <xf numFmtId="0" fontId="23" fillId="2" borderId="41" xfId="2" applyFont="1" applyFill="1" applyBorder="1" applyAlignment="1" applyProtection="1">
      <alignment horizontal="center" vertical="center"/>
    </xf>
    <xf numFmtId="0" fontId="23" fillId="2" borderId="42" xfId="2" applyFont="1" applyFill="1" applyBorder="1" applyAlignment="1" applyProtection="1">
      <alignment horizontal="center" vertical="center"/>
    </xf>
    <xf numFmtId="0" fontId="23" fillId="2" borderId="43" xfId="2" applyFont="1" applyFill="1" applyBorder="1" applyAlignment="1" applyProtection="1">
      <alignment horizontal="center" vertical="center"/>
    </xf>
    <xf numFmtId="38" fontId="12" fillId="0" borderId="11" xfId="2" applyNumberFormat="1" applyFont="1" applyBorder="1" applyAlignment="1" applyProtection="1">
      <alignment vertical="center" wrapText="1"/>
      <protection locked="0"/>
    </xf>
    <xf numFmtId="38" fontId="12" fillId="0" borderId="19" xfId="2" applyNumberFormat="1" applyFont="1" applyBorder="1" applyAlignment="1" applyProtection="1">
      <alignment vertical="center" wrapText="1"/>
      <protection locked="0"/>
    </xf>
    <xf numFmtId="38" fontId="12" fillId="0" borderId="12" xfId="2" applyNumberFormat="1" applyFont="1" applyBorder="1" applyAlignment="1" applyProtection="1">
      <alignment vertical="center" wrapText="1"/>
      <protection locked="0"/>
    </xf>
    <xf numFmtId="0" fontId="23" fillId="2" borderId="20" xfId="2" applyFont="1" applyFill="1" applyBorder="1" applyAlignment="1" applyProtection="1">
      <alignment horizontal="center" vertical="center" wrapText="1"/>
    </xf>
    <xf numFmtId="38" fontId="12" fillId="0" borderId="4" xfId="2" applyNumberFormat="1" applyFont="1" applyBorder="1" applyAlignment="1" applyProtection="1">
      <alignment vertical="center" wrapText="1"/>
      <protection locked="0"/>
    </xf>
    <xf numFmtId="0" fontId="112" fillId="6" borderId="13" xfId="2" applyFont="1" applyFill="1" applyBorder="1" applyAlignment="1" applyProtection="1">
      <alignment horizontal="left" vertical="center" wrapText="1"/>
    </xf>
    <xf numFmtId="0" fontId="23" fillId="6" borderId="13" xfId="2" applyFont="1" applyFill="1" applyBorder="1" applyAlignment="1" applyProtection="1">
      <alignment horizontal="left" vertical="center" wrapText="1"/>
    </xf>
    <xf numFmtId="0" fontId="32" fillId="2" borderId="20" xfId="2" applyFont="1" applyFill="1" applyBorder="1" applyAlignment="1" applyProtection="1">
      <alignment horizontal="center" vertical="center" wrapText="1"/>
    </xf>
    <xf numFmtId="0" fontId="69" fillId="6" borderId="9" xfId="2" applyFont="1" applyFill="1" applyBorder="1">
      <alignment vertical="center"/>
    </xf>
    <xf numFmtId="0" fontId="69" fillId="6" borderId="0" xfId="2" applyFont="1" applyFill="1" applyBorder="1">
      <alignment vertical="center"/>
    </xf>
    <xf numFmtId="0" fontId="69" fillId="6" borderId="10" xfId="2" applyFont="1" applyFill="1" applyBorder="1">
      <alignment vertical="center"/>
    </xf>
    <xf numFmtId="0" fontId="91" fillId="4" borderId="5" xfId="0" applyFont="1" applyFill="1" applyBorder="1">
      <alignment vertical="center"/>
    </xf>
    <xf numFmtId="0" fontId="91" fillId="4" borderId="6" xfId="0" applyFont="1" applyFill="1" applyBorder="1">
      <alignment vertical="center"/>
    </xf>
    <xf numFmtId="0" fontId="91" fillId="4" borderId="2" xfId="0" applyFont="1" applyFill="1" applyBorder="1">
      <alignment vertical="center"/>
    </xf>
    <xf numFmtId="0" fontId="69" fillId="6" borderId="7" xfId="2" applyFont="1" applyFill="1" applyBorder="1">
      <alignment vertical="center"/>
    </xf>
    <xf numFmtId="0" fontId="69" fillId="6" borderId="14" xfId="2" applyFont="1" applyFill="1" applyBorder="1">
      <alignment vertical="center"/>
    </xf>
    <xf numFmtId="0" fontId="69" fillId="6" borderId="8" xfId="2" applyFont="1" applyFill="1" applyBorder="1">
      <alignment vertical="center"/>
    </xf>
    <xf numFmtId="0" fontId="69" fillId="6" borderId="11" xfId="2" applyFont="1" applyFill="1" applyBorder="1">
      <alignment vertical="center"/>
    </xf>
    <xf numFmtId="0" fontId="69" fillId="6" borderId="19" xfId="2" applyFont="1" applyFill="1" applyBorder="1">
      <alignment vertical="center"/>
    </xf>
    <xf numFmtId="0" fontId="69" fillId="6" borderId="12" xfId="2" applyFont="1" applyFill="1" applyBorder="1">
      <alignment vertical="center"/>
    </xf>
    <xf numFmtId="0" fontId="69" fillId="6" borderId="9" xfId="2" applyFont="1" applyFill="1" applyBorder="1" applyAlignment="1">
      <alignment vertical="center" wrapText="1"/>
    </xf>
    <xf numFmtId="0" fontId="130" fillId="6" borderId="9" xfId="2" applyFont="1" applyFill="1" applyBorder="1" applyAlignment="1">
      <alignment vertical="center" wrapText="1"/>
    </xf>
    <xf numFmtId="0" fontId="131" fillId="6" borderId="0" xfId="2" applyFont="1" applyFill="1" applyBorder="1">
      <alignment vertical="center"/>
    </xf>
    <xf numFmtId="0" fontId="131" fillId="6" borderId="10" xfId="2" applyFont="1" applyFill="1" applyBorder="1">
      <alignment vertical="center"/>
    </xf>
    <xf numFmtId="0" fontId="69" fillId="6" borderId="0" xfId="2" applyFont="1" applyFill="1" applyBorder="1" applyAlignment="1">
      <alignment vertical="center" wrapText="1"/>
    </xf>
    <xf numFmtId="0" fontId="69" fillId="6" borderId="10" xfId="2" applyFont="1" applyFill="1" applyBorder="1" applyAlignment="1">
      <alignment vertical="center" wrapText="1"/>
    </xf>
    <xf numFmtId="0" fontId="47" fillId="6" borderId="9" xfId="2" applyFont="1" applyFill="1" applyBorder="1">
      <alignment vertical="center"/>
    </xf>
    <xf numFmtId="0" fontId="124" fillId="0" borderId="6" xfId="7" applyFont="1" applyBorder="1" applyAlignment="1" applyProtection="1">
      <alignment horizontal="center" vertical="center"/>
    </xf>
    <xf numFmtId="0" fontId="69" fillId="0" borderId="0" xfId="2" applyFont="1" applyFill="1" applyBorder="1" applyProtection="1">
      <alignment vertical="center"/>
    </xf>
    <xf numFmtId="0" fontId="69" fillId="2" borderId="5" xfId="2" applyFont="1" applyFill="1" applyBorder="1" applyAlignment="1" applyProtection="1">
      <alignment horizontal="center" vertical="center"/>
    </xf>
    <xf numFmtId="0" fontId="69" fillId="2" borderId="6" xfId="2" applyFont="1" applyFill="1" applyBorder="1" applyAlignment="1" applyProtection="1">
      <alignment horizontal="center" vertical="center"/>
    </xf>
    <xf numFmtId="0" fontId="69" fillId="2" borderId="2" xfId="2" applyFont="1" applyFill="1" applyBorder="1" applyAlignment="1" applyProtection="1">
      <alignment horizontal="center" vertical="center"/>
    </xf>
    <xf numFmtId="0" fontId="86" fillId="2" borderId="5" xfId="2" applyFont="1" applyFill="1" applyBorder="1" applyAlignment="1" applyProtection="1">
      <alignment horizontal="center" vertical="center" wrapText="1"/>
    </xf>
    <xf numFmtId="0" fontId="86" fillId="2" borderId="2" xfId="2" applyFont="1" applyFill="1" applyBorder="1" applyAlignment="1" applyProtection="1">
      <alignment horizontal="center" vertical="center" wrapText="1"/>
    </xf>
    <xf numFmtId="0" fontId="69" fillId="2" borderId="3" xfId="2" applyFont="1" applyFill="1" applyBorder="1" applyAlignment="1" applyProtection="1">
      <alignment horizontal="left" vertical="center" wrapText="1"/>
    </xf>
    <xf numFmtId="0" fontId="69" fillId="2" borderId="4" xfId="2" applyFont="1" applyFill="1" applyBorder="1" applyAlignment="1" applyProtection="1">
      <alignment horizontal="left" vertical="center" wrapText="1"/>
    </xf>
    <xf numFmtId="0" fontId="47" fillId="9" borderId="5" xfId="2" applyFont="1" applyFill="1" applyBorder="1" applyAlignment="1" applyProtection="1">
      <alignment horizontal="left" vertical="center" wrapText="1" shrinkToFit="1"/>
    </xf>
    <xf numFmtId="0" fontId="47" fillId="9" borderId="6" xfId="2" applyFont="1" applyFill="1" applyBorder="1" applyAlignment="1" applyProtection="1">
      <alignment horizontal="left" vertical="center" wrapText="1" shrinkToFit="1"/>
    </xf>
    <xf numFmtId="0" fontId="47" fillId="9" borderId="2" xfId="2" applyFont="1" applyFill="1" applyBorder="1" applyAlignment="1" applyProtection="1">
      <alignment horizontal="left" vertical="center" wrapText="1" shrinkToFit="1"/>
    </xf>
    <xf numFmtId="0" fontId="75" fillId="9" borderId="5" xfId="2" applyFont="1" applyFill="1" applyBorder="1" applyAlignment="1" applyProtection="1">
      <alignment horizontal="left" vertical="center" shrinkToFit="1"/>
    </xf>
    <xf numFmtId="0" fontId="75" fillId="9" borderId="6" xfId="2" applyFont="1" applyFill="1" applyBorder="1" applyAlignment="1" applyProtection="1">
      <alignment horizontal="left" vertical="center" shrinkToFit="1"/>
    </xf>
    <xf numFmtId="0" fontId="75" fillId="9" borderId="2" xfId="2" applyFont="1" applyFill="1" applyBorder="1" applyAlignment="1" applyProtection="1">
      <alignment horizontal="left" vertical="center" shrinkToFit="1"/>
    </xf>
    <xf numFmtId="0" fontId="91" fillId="0" borderId="0" xfId="0" applyFont="1" applyFill="1" applyBorder="1" applyAlignment="1" applyProtection="1">
      <alignment vertical="center"/>
    </xf>
    <xf numFmtId="0" fontId="86" fillId="2" borderId="3" xfId="2" applyFont="1" applyFill="1" applyBorder="1" applyAlignment="1" applyProtection="1">
      <alignment horizontal="center" vertical="center" wrapText="1"/>
    </xf>
    <xf numFmtId="0" fontId="86" fillId="2" borderId="13" xfId="2" applyFont="1" applyFill="1" applyBorder="1" applyAlignment="1" applyProtection="1">
      <alignment horizontal="center" vertical="center" wrapText="1"/>
    </xf>
    <xf numFmtId="0" fontId="86" fillId="2" borderId="4" xfId="2" applyFont="1" applyFill="1" applyBorder="1" applyAlignment="1" applyProtection="1">
      <alignment horizontal="center" vertical="center" wrapText="1"/>
    </xf>
    <xf numFmtId="0" fontId="69" fillId="6" borderId="11" xfId="2" applyFont="1" applyFill="1" applyBorder="1" applyAlignment="1">
      <alignment vertical="center" wrapText="1"/>
    </xf>
    <xf numFmtId="0" fontId="69" fillId="6" borderId="19" xfId="2" applyFont="1" applyFill="1" applyBorder="1" applyAlignment="1">
      <alignment vertical="center" wrapText="1"/>
    </xf>
    <xf numFmtId="0" fontId="69" fillId="6" borderId="12" xfId="2" applyFont="1" applyFill="1" applyBorder="1" applyAlignment="1">
      <alignment vertical="center" wrapText="1"/>
    </xf>
    <xf numFmtId="0" fontId="86" fillId="2" borderId="3" xfId="2" applyFont="1" applyFill="1" applyBorder="1" applyAlignment="1" applyProtection="1">
      <alignment horizontal="center" vertical="center"/>
    </xf>
    <xf numFmtId="0" fontId="86" fillId="2" borderId="13" xfId="2" applyFont="1" applyFill="1" applyBorder="1" applyAlignment="1" applyProtection="1">
      <alignment horizontal="center" vertical="center"/>
    </xf>
    <xf numFmtId="0" fontId="86" fillId="2" borderId="4" xfId="2" applyFont="1" applyFill="1" applyBorder="1" applyAlignment="1" applyProtection="1">
      <alignment horizontal="center" vertical="center"/>
    </xf>
    <xf numFmtId="0" fontId="86" fillId="2" borderId="5" xfId="2" applyFont="1" applyFill="1" applyBorder="1" applyAlignment="1" applyProtection="1">
      <alignment horizontal="center" vertical="center"/>
    </xf>
    <xf numFmtId="0" fontId="86" fillId="2" borderId="6" xfId="2" applyFont="1" applyFill="1" applyBorder="1" applyAlignment="1" applyProtection="1">
      <alignment horizontal="center" vertical="center"/>
    </xf>
    <xf numFmtId="0" fontId="86" fillId="2" borderId="2" xfId="2" applyFont="1" applyFill="1" applyBorder="1" applyAlignment="1" applyProtection="1">
      <alignment horizontal="center" vertical="center"/>
    </xf>
    <xf numFmtId="0" fontId="128" fillId="2" borderId="3" xfId="2" applyFont="1" applyFill="1" applyBorder="1" applyAlignment="1">
      <alignment horizontal="center" vertical="center" wrapText="1"/>
    </xf>
    <xf numFmtId="0" fontId="128" fillId="2" borderId="4" xfId="2" applyFont="1" applyFill="1" applyBorder="1" applyAlignment="1">
      <alignment horizontal="center" vertical="center" wrapText="1"/>
    </xf>
    <xf numFmtId="0" fontId="69" fillId="2" borderId="3" xfId="2" applyFont="1" applyFill="1" applyBorder="1" applyAlignment="1">
      <alignment horizontal="center" vertical="center" wrapText="1"/>
    </xf>
    <xf numFmtId="0" fontId="69" fillId="2" borderId="13" xfId="2" applyFont="1" applyFill="1" applyBorder="1" applyAlignment="1">
      <alignment horizontal="center" vertical="center" wrapText="1"/>
    </xf>
    <xf numFmtId="0" fontId="69" fillId="2" borderId="4" xfId="2" applyFont="1" applyFill="1" applyBorder="1" applyAlignment="1">
      <alignment horizontal="center" vertical="center" wrapText="1"/>
    </xf>
    <xf numFmtId="0" fontId="86" fillId="6" borderId="9" xfId="2" applyFont="1" applyFill="1" applyBorder="1" applyAlignment="1">
      <alignment vertical="center" wrapText="1"/>
    </xf>
    <xf numFmtId="0" fontId="86" fillId="6" borderId="0" xfId="2" applyFont="1" applyFill="1" applyBorder="1" applyAlignment="1">
      <alignment vertical="center" wrapText="1"/>
    </xf>
    <xf numFmtId="0" fontId="86" fillId="6" borderId="10" xfId="2" applyFont="1" applyFill="1" applyBorder="1" applyAlignment="1">
      <alignment vertical="center" wrapText="1"/>
    </xf>
    <xf numFmtId="0" fontId="47" fillId="2" borderId="3" xfId="5" applyFont="1" applyFill="1" applyBorder="1" applyAlignment="1">
      <alignment horizontal="center" vertical="center" wrapText="1"/>
    </xf>
    <xf numFmtId="0" fontId="47" fillId="2" borderId="13" xfId="5" applyFont="1" applyFill="1" applyBorder="1" applyAlignment="1">
      <alignment horizontal="center" vertical="center" wrapText="1"/>
    </xf>
    <xf numFmtId="0" fontId="47" fillId="2" borderId="4" xfId="5" applyFont="1" applyFill="1" applyBorder="1" applyAlignment="1">
      <alignment horizontal="center" vertical="center" wrapText="1"/>
    </xf>
    <xf numFmtId="0" fontId="47" fillId="0" borderId="5" xfId="0" applyFont="1" applyBorder="1" applyProtection="1">
      <alignment vertical="center"/>
      <protection locked="0"/>
    </xf>
    <xf numFmtId="0" fontId="47" fillId="0" borderId="6" xfId="0" applyFont="1" applyBorder="1" applyProtection="1">
      <alignment vertical="center"/>
      <protection locked="0"/>
    </xf>
    <xf numFmtId="0" fontId="47" fillId="0" borderId="2" xfId="0" applyFont="1" applyBorder="1" applyProtection="1">
      <alignment vertical="center"/>
      <protection locked="0"/>
    </xf>
    <xf numFmtId="0" fontId="47" fillId="0" borderId="120" xfId="0" applyFont="1" applyBorder="1" applyAlignment="1" applyProtection="1">
      <alignment vertical="top" wrapText="1"/>
      <protection locked="0"/>
    </xf>
    <xf numFmtId="0" fontId="47" fillId="0" borderId="14" xfId="0" applyFont="1" applyBorder="1" applyAlignment="1" applyProtection="1">
      <alignment vertical="top" wrapText="1"/>
      <protection locked="0"/>
    </xf>
    <xf numFmtId="0" fontId="47" fillId="0" borderId="138" xfId="0" applyFont="1" applyBorder="1" applyAlignment="1" applyProtection="1">
      <alignment vertical="top" wrapText="1"/>
      <protection locked="0"/>
    </xf>
    <xf numFmtId="0" fontId="47" fillId="0" borderId="125" xfId="0" applyFont="1" applyBorder="1" applyAlignment="1" applyProtection="1">
      <alignment vertical="top" wrapText="1"/>
      <protection locked="0"/>
    </xf>
    <xf numFmtId="0" fontId="47" fillId="0" borderId="19" xfId="0" applyFont="1" applyBorder="1" applyAlignment="1" applyProtection="1">
      <alignment vertical="top" wrapText="1"/>
      <protection locked="0"/>
    </xf>
    <xf numFmtId="0" fontId="47" fillId="0" borderId="126" xfId="0" applyFont="1" applyBorder="1" applyAlignment="1" applyProtection="1">
      <alignment vertical="top" wrapText="1"/>
      <protection locked="0"/>
    </xf>
    <xf numFmtId="0" fontId="47" fillId="2" borderId="139"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0" borderId="171" xfId="0" applyFont="1" applyBorder="1" applyAlignment="1" applyProtection="1">
      <alignment vertical="top" wrapText="1"/>
      <protection locked="0"/>
    </xf>
    <xf numFmtId="0" fontId="47" fillId="0" borderId="106" xfId="0" applyFont="1" applyBorder="1" applyAlignment="1" applyProtection="1">
      <alignment vertical="top" wrapText="1"/>
      <protection locked="0"/>
    </xf>
    <xf numFmtId="0" fontId="47" fillId="0" borderId="172" xfId="0" applyFont="1" applyBorder="1" applyAlignment="1" applyProtection="1">
      <alignment vertical="top" wrapText="1"/>
      <protection locked="0"/>
    </xf>
    <xf numFmtId="0" fontId="47" fillId="0" borderId="152" xfId="0" applyFont="1" applyBorder="1" applyAlignment="1" applyProtection="1">
      <alignment vertical="top" wrapText="1"/>
      <protection locked="0"/>
    </xf>
    <xf numFmtId="0" fontId="47" fillId="0" borderId="22" xfId="0" applyFont="1" applyBorder="1" applyAlignment="1" applyProtection="1">
      <alignment vertical="top" wrapText="1"/>
      <protection locked="0"/>
    </xf>
    <xf numFmtId="0" fontId="47" fillId="0" borderId="153" xfId="0" applyFont="1" applyBorder="1" applyAlignment="1" applyProtection="1">
      <alignment vertical="top" wrapText="1"/>
      <protection locked="0"/>
    </xf>
    <xf numFmtId="0" fontId="61" fillId="9" borderId="122" xfId="0" applyFont="1" applyFill="1" applyBorder="1" applyAlignment="1" applyProtection="1">
      <alignment vertical="center"/>
    </xf>
    <xf numFmtId="0" fontId="61" fillId="9" borderId="123" xfId="0" applyFont="1" applyFill="1" applyBorder="1" applyAlignment="1" applyProtection="1">
      <alignment vertical="center"/>
    </xf>
    <xf numFmtId="0" fontId="69" fillId="0" borderId="182" xfId="0" applyFont="1" applyBorder="1" applyAlignment="1" applyProtection="1">
      <alignment vertical="center" wrapText="1"/>
      <protection locked="0"/>
    </xf>
    <xf numFmtId="0" fontId="69" fillId="0" borderId="183" xfId="0" applyFont="1" applyBorder="1" applyAlignment="1" applyProtection="1">
      <alignment vertical="center" wrapText="1"/>
      <protection locked="0"/>
    </xf>
    <xf numFmtId="0" fontId="69" fillId="0" borderId="47" xfId="0" applyFont="1" applyBorder="1" applyAlignment="1" applyProtection="1">
      <alignment vertical="center" wrapText="1"/>
      <protection locked="0"/>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5" xfId="0" applyFont="1" applyFill="1" applyBorder="1" applyAlignment="1">
      <alignment horizontal="center" vertical="center"/>
    </xf>
    <xf numFmtId="0" fontId="47" fillId="0" borderId="7" xfId="0" applyFont="1" applyBorder="1" applyAlignment="1" applyProtection="1">
      <alignment vertical="top"/>
      <protection locked="0"/>
    </xf>
    <xf numFmtId="0" fontId="47" fillId="0" borderId="14" xfId="0" applyFont="1" applyBorder="1" applyAlignment="1" applyProtection="1">
      <alignment vertical="top"/>
      <protection locked="0"/>
    </xf>
    <xf numFmtId="0" fontId="47" fillId="0" borderId="8" xfId="0" applyFont="1" applyBorder="1" applyAlignment="1" applyProtection="1">
      <alignment vertical="top"/>
      <protection locked="0"/>
    </xf>
    <xf numFmtId="0" fontId="47" fillId="0" borderId="0" xfId="0" applyFont="1" applyBorder="1" applyAlignment="1" applyProtection="1">
      <alignment vertical="top"/>
      <protection locked="0"/>
    </xf>
    <xf numFmtId="0" fontId="47" fillId="0" borderId="10" xfId="0" applyFont="1" applyBorder="1" applyAlignment="1" applyProtection="1">
      <alignment vertical="top"/>
      <protection locked="0"/>
    </xf>
    <xf numFmtId="0" fontId="47" fillId="0" borderId="19" xfId="0" applyFont="1" applyBorder="1" applyAlignment="1" applyProtection="1">
      <alignment vertical="top"/>
      <protection locked="0"/>
    </xf>
    <xf numFmtId="0" fontId="47" fillId="0" borderId="12" xfId="0" applyFont="1" applyBorder="1" applyAlignment="1" applyProtection="1">
      <alignment vertical="top"/>
      <protection locked="0"/>
    </xf>
    <xf numFmtId="0" fontId="47" fillId="0" borderId="90" xfId="0" applyFont="1" applyBorder="1" applyAlignment="1" applyProtection="1">
      <alignment vertical="center" wrapText="1"/>
      <protection locked="0"/>
    </xf>
    <xf numFmtId="0" fontId="47" fillId="0" borderId="91" xfId="0" applyFont="1" applyBorder="1" applyProtection="1">
      <alignment vertical="center"/>
      <protection locked="0"/>
    </xf>
    <xf numFmtId="0" fontId="47" fillId="0" borderId="37" xfId="0" applyFont="1" applyBorder="1" applyProtection="1">
      <alignment vertical="center"/>
      <protection locked="0"/>
    </xf>
    <xf numFmtId="0" fontId="47" fillId="0" borderId="49" xfId="0" applyFont="1" applyBorder="1" applyProtection="1">
      <alignment vertical="center"/>
      <protection locked="0"/>
    </xf>
    <xf numFmtId="0" fontId="47" fillId="0" borderId="56" xfId="0" applyFont="1" applyBorder="1" applyProtection="1">
      <alignment vertical="center"/>
      <protection locked="0"/>
    </xf>
    <xf numFmtId="0" fontId="47" fillId="0" borderId="38" xfId="0" applyFont="1" applyBorder="1" applyProtection="1">
      <alignment vertical="center"/>
      <protection locked="0"/>
    </xf>
    <xf numFmtId="0" fontId="47" fillId="2" borderId="51" xfId="0" applyFont="1" applyFill="1" applyBorder="1" applyAlignment="1" applyProtection="1">
      <alignment vertical="center"/>
    </xf>
    <xf numFmtId="0" fontId="47" fillId="2" borderId="52" xfId="0" applyFont="1" applyFill="1" applyBorder="1" applyAlignment="1" applyProtection="1">
      <alignment vertical="center"/>
    </xf>
    <xf numFmtId="0" fontId="47" fillId="2" borderId="160" xfId="0" applyFont="1" applyFill="1" applyBorder="1" applyAlignment="1" applyProtection="1">
      <alignment horizontal="center" vertical="center" textRotation="255" wrapText="1"/>
    </xf>
    <xf numFmtId="0" fontId="47" fillId="2" borderId="151" xfId="0" applyFont="1" applyFill="1" applyBorder="1" applyAlignment="1" applyProtection="1">
      <alignment horizontal="center" vertical="center" textRotation="255" wrapText="1"/>
    </xf>
    <xf numFmtId="0" fontId="47" fillId="0" borderId="48" xfId="0" applyFont="1" applyBorder="1" applyAlignment="1" applyProtection="1">
      <alignment vertical="center" wrapText="1"/>
      <protection locked="0"/>
    </xf>
    <xf numFmtId="0" fontId="47" fillId="0" borderId="88" xfId="0" applyFont="1" applyBorder="1" applyAlignment="1" applyProtection="1">
      <alignment vertical="center" wrapText="1"/>
      <protection locked="0"/>
    </xf>
    <xf numFmtId="0" fontId="47" fillId="0" borderId="127" xfId="0" applyFont="1" applyBorder="1" applyAlignment="1" applyProtection="1">
      <alignment vertical="center" wrapText="1"/>
      <protection locked="0"/>
    </xf>
    <xf numFmtId="0" fontId="47" fillId="2" borderId="53" xfId="5" applyFont="1" applyFill="1" applyBorder="1" applyAlignment="1">
      <alignment horizontal="center" vertical="center"/>
    </xf>
    <xf numFmtId="0" fontId="47" fillId="2" borderId="180" xfId="5" applyFont="1" applyFill="1" applyBorder="1" applyAlignment="1">
      <alignment horizontal="center" vertical="center"/>
    </xf>
    <xf numFmtId="0" fontId="47" fillId="2" borderId="181" xfId="5" applyFont="1" applyFill="1" applyBorder="1" applyAlignment="1">
      <alignment horizontal="center" vertical="center"/>
    </xf>
    <xf numFmtId="0" fontId="47" fillId="2" borderId="5" xfId="5" applyFont="1" applyFill="1" applyBorder="1" applyAlignment="1">
      <alignment horizontal="center" vertical="center"/>
    </xf>
    <xf numFmtId="0" fontId="47" fillId="2" borderId="6" xfId="5" applyFont="1" applyFill="1" applyBorder="1" applyAlignment="1">
      <alignment horizontal="center" vertical="center"/>
    </xf>
    <xf numFmtId="0" fontId="47" fillId="2" borderId="2" xfId="5" applyFont="1" applyFill="1" applyBorder="1" applyAlignment="1">
      <alignment horizontal="center" vertical="center"/>
    </xf>
    <xf numFmtId="0" fontId="47" fillId="0" borderId="5" xfId="0" applyFont="1" applyBorder="1" applyAlignment="1" applyProtection="1">
      <alignment horizontal="left" vertical="center"/>
      <protection locked="0"/>
    </xf>
    <xf numFmtId="0" fontId="47" fillId="0" borderId="6" xfId="0" applyFont="1" applyBorder="1" applyAlignment="1" applyProtection="1">
      <alignment horizontal="left" vertical="center"/>
      <protection locked="0"/>
    </xf>
    <xf numFmtId="0" fontId="47" fillId="0" borderId="2" xfId="0" applyFont="1" applyBorder="1" applyAlignment="1" applyProtection="1">
      <alignment horizontal="left" vertical="center"/>
      <protection locked="0"/>
    </xf>
    <xf numFmtId="0" fontId="47" fillId="0" borderId="36" xfId="0" applyFont="1" applyBorder="1" applyAlignment="1" applyProtection="1">
      <alignment vertical="center" wrapText="1"/>
      <protection locked="0"/>
    </xf>
    <xf numFmtId="0" fontId="47" fillId="0" borderId="49" xfId="0" applyFont="1" applyBorder="1" applyAlignment="1" applyProtection="1">
      <alignment vertical="center" wrapText="1"/>
      <protection locked="0"/>
    </xf>
    <xf numFmtId="0" fontId="47" fillId="0" borderId="56" xfId="0" applyFont="1" applyBorder="1" applyAlignment="1" applyProtection="1">
      <alignment vertical="center" wrapText="1"/>
      <protection locked="0"/>
    </xf>
    <xf numFmtId="0" fontId="47" fillId="0" borderId="129" xfId="0" applyFont="1" applyBorder="1" applyAlignment="1" applyProtection="1">
      <alignment vertical="center" wrapText="1"/>
      <protection locked="0"/>
    </xf>
    <xf numFmtId="0" fontId="47" fillId="0" borderId="38" xfId="0" applyFont="1" applyBorder="1" applyAlignment="1" applyProtection="1">
      <alignment vertical="center" wrapText="1"/>
      <protection locked="0"/>
    </xf>
    <xf numFmtId="0" fontId="47" fillId="2" borderId="135" xfId="0" applyFont="1" applyFill="1" applyBorder="1" applyAlignment="1" applyProtection="1">
      <alignment horizontal="center" vertical="center"/>
    </xf>
    <xf numFmtId="0" fontId="47" fillId="2" borderId="136" xfId="0" applyFont="1" applyFill="1" applyBorder="1" applyAlignment="1" applyProtection="1">
      <alignment horizontal="center" vertical="center"/>
    </xf>
    <xf numFmtId="0" fontId="47" fillId="0" borderId="173" xfId="0" applyFont="1" applyBorder="1" applyAlignment="1" applyProtection="1">
      <alignment vertical="top" wrapText="1"/>
      <protection locked="0"/>
    </xf>
    <xf numFmtId="0" fontId="47" fillId="0" borderId="0" xfId="0" applyFont="1" applyBorder="1" applyAlignment="1" applyProtection="1">
      <alignment vertical="top" wrapText="1"/>
      <protection locked="0"/>
    </xf>
    <xf numFmtId="0" fontId="47" fillId="0" borderId="124" xfId="0" applyFont="1" applyBorder="1" applyAlignment="1" applyProtection="1">
      <alignment vertical="top" wrapText="1"/>
      <protection locked="0"/>
    </xf>
    <xf numFmtId="0" fontId="47" fillId="2" borderId="137"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5" xfId="0" applyFont="1" applyFill="1" applyBorder="1" applyAlignment="1" applyProtection="1">
      <alignment horizontal="center" vertical="center"/>
    </xf>
    <xf numFmtId="0" fontId="47" fillId="2" borderId="6" xfId="0" applyFont="1" applyFill="1" applyBorder="1" applyAlignment="1" applyProtection="1">
      <alignment horizontal="center" vertical="center"/>
    </xf>
    <xf numFmtId="0" fontId="47" fillId="2" borderId="118"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47" fillId="2" borderId="12" xfId="0" applyFont="1" applyFill="1" applyBorder="1" applyAlignment="1" applyProtection="1">
      <alignment horizontal="center" vertical="center"/>
    </xf>
    <xf numFmtId="0" fontId="47" fillId="2" borderId="106" xfId="0" applyFont="1" applyFill="1" applyBorder="1" applyAlignment="1" applyProtection="1">
      <alignment horizontal="right" vertical="center"/>
    </xf>
    <xf numFmtId="0" fontId="47" fillId="2" borderId="179" xfId="5" applyFont="1" applyFill="1" applyBorder="1" applyAlignment="1">
      <alignment horizontal="center" vertical="center"/>
    </xf>
    <xf numFmtId="0" fontId="47" fillId="2" borderId="55" xfId="5" applyFont="1" applyFill="1" applyBorder="1" applyAlignment="1">
      <alignment horizontal="center" vertical="center"/>
    </xf>
    <xf numFmtId="0" fontId="135" fillId="0" borderId="0" xfId="0" applyFont="1" applyAlignment="1" applyProtection="1">
      <alignment horizontal="left" vertical="center"/>
    </xf>
    <xf numFmtId="0" fontId="135" fillId="0" borderId="19" xfId="0" applyFont="1" applyBorder="1" applyAlignment="1" applyProtection="1">
      <alignment horizontal="left" vertical="center"/>
    </xf>
    <xf numFmtId="0" fontId="105" fillId="0" borderId="0" xfId="0" applyFont="1" applyFill="1" applyBorder="1" applyAlignment="1" applyProtection="1">
      <alignment horizontal="left" vertical="center" wrapText="1"/>
    </xf>
    <xf numFmtId="0" fontId="47" fillId="2" borderId="179" xfId="5" applyFont="1" applyFill="1" applyBorder="1" applyAlignment="1">
      <alignment horizontal="center" vertical="center" wrapText="1"/>
    </xf>
    <xf numFmtId="0" fontId="47" fillId="2" borderId="180" xfId="5" applyFont="1" applyFill="1" applyBorder="1" applyAlignment="1">
      <alignment horizontal="center" vertical="center" wrapText="1"/>
    </xf>
    <xf numFmtId="0" fontId="47" fillId="2" borderId="181" xfId="5" applyFont="1" applyFill="1" applyBorder="1" applyAlignment="1">
      <alignment horizontal="center" vertical="center" wrapText="1"/>
    </xf>
    <xf numFmtId="0" fontId="69" fillId="0" borderId="57" xfId="0" applyFont="1" applyBorder="1" applyAlignment="1" applyProtection="1">
      <alignment horizontal="left" vertical="center"/>
      <protection locked="0"/>
    </xf>
    <xf numFmtId="0" fontId="69" fillId="0" borderId="56" xfId="0" applyFont="1" applyBorder="1" applyAlignment="1" applyProtection="1">
      <alignment horizontal="left" vertical="center"/>
      <protection locked="0"/>
    </xf>
    <xf numFmtId="0" fontId="69" fillId="0" borderId="38" xfId="0" applyFont="1" applyBorder="1" applyAlignment="1" applyProtection="1">
      <alignment horizontal="left" vertical="center"/>
      <protection locked="0"/>
    </xf>
    <xf numFmtId="0" fontId="69" fillId="0" borderId="184" xfId="0" applyFont="1" applyBorder="1" applyAlignment="1" applyProtection="1">
      <alignment vertical="center" wrapText="1"/>
      <protection locked="0"/>
    </xf>
    <xf numFmtId="0" fontId="69" fillId="0" borderId="185" xfId="0" applyFont="1" applyBorder="1" applyAlignment="1" applyProtection="1">
      <alignment vertical="center" wrapText="1"/>
      <protection locked="0"/>
    </xf>
    <xf numFmtId="0" fontId="69" fillId="0" borderId="45" xfId="0" applyFont="1" applyBorder="1" applyAlignment="1" applyProtection="1">
      <alignment vertical="center" wrapText="1"/>
      <protection locked="0"/>
    </xf>
    <xf numFmtId="0" fontId="47" fillId="0" borderId="50" xfId="0" applyFont="1" applyBorder="1" applyProtection="1">
      <alignment vertical="center"/>
      <protection locked="0"/>
    </xf>
    <xf numFmtId="0" fontId="47" fillId="0" borderId="89" xfId="0" applyFont="1" applyBorder="1" applyProtection="1">
      <alignment vertical="center"/>
      <protection locked="0"/>
    </xf>
    <xf numFmtId="0" fontId="47" fillId="0" borderId="39" xfId="0" applyFont="1" applyBorder="1" applyProtection="1">
      <alignment vertical="center"/>
      <protection locked="0"/>
    </xf>
    <xf numFmtId="0" fontId="61" fillId="9" borderId="1" xfId="0" applyFont="1" applyFill="1" applyBorder="1" applyAlignment="1" applyProtection="1">
      <alignment vertical="center"/>
    </xf>
    <xf numFmtId="0" fontId="61" fillId="9" borderId="163" xfId="0" applyFont="1" applyFill="1" applyBorder="1" applyAlignment="1" applyProtection="1">
      <alignment vertical="center"/>
    </xf>
    <xf numFmtId="0" fontId="61" fillId="9" borderId="165" xfId="0" applyFont="1" applyFill="1" applyBorder="1" applyAlignment="1" applyProtection="1">
      <alignment vertical="center"/>
    </xf>
    <xf numFmtId="0" fontId="61" fillId="9" borderId="166" xfId="0" applyFont="1" applyFill="1" applyBorder="1" applyAlignment="1" applyProtection="1">
      <alignment vertical="center"/>
    </xf>
    <xf numFmtId="0" fontId="47" fillId="0" borderId="132" xfId="0" applyFont="1" applyBorder="1" applyAlignment="1" applyProtection="1">
      <alignment vertical="center" wrapText="1"/>
      <protection locked="0"/>
    </xf>
    <xf numFmtId="0" fontId="47" fillId="0" borderId="133" xfId="0" applyFont="1" applyBorder="1" applyAlignment="1" applyProtection="1">
      <alignment vertical="center" wrapText="1"/>
      <protection locked="0"/>
    </xf>
    <xf numFmtId="0" fontId="47" fillId="0" borderId="134" xfId="0" applyFont="1" applyBorder="1" applyAlignment="1" applyProtection="1">
      <alignment vertical="center" wrapText="1"/>
      <protection locked="0"/>
    </xf>
    <xf numFmtId="0" fontId="47" fillId="0" borderId="147" xfId="0" applyFont="1" applyBorder="1" applyAlignment="1" applyProtection="1">
      <alignment vertical="center" wrapText="1"/>
      <protection locked="0"/>
    </xf>
    <xf numFmtId="0" fontId="61" fillId="0" borderId="51" xfId="0" applyFont="1" applyBorder="1" applyAlignment="1" applyProtection="1">
      <alignment horizontal="center" vertical="center"/>
      <protection locked="0"/>
    </xf>
    <xf numFmtId="0" fontId="61" fillId="0" borderId="86" xfId="0" applyFont="1" applyBorder="1" applyAlignment="1" applyProtection="1">
      <alignment horizontal="center" vertical="center"/>
      <protection locked="0"/>
    </xf>
    <xf numFmtId="0" fontId="47" fillId="0" borderId="161" xfId="0" applyFont="1" applyBorder="1" applyAlignment="1" applyProtection="1">
      <alignment vertical="center" wrapText="1"/>
      <protection locked="0"/>
    </xf>
    <xf numFmtId="0" fontId="47" fillId="0" borderId="162" xfId="0" applyFont="1" applyBorder="1" applyAlignment="1" applyProtection="1">
      <alignment vertical="center" wrapText="1"/>
      <protection locked="0"/>
    </xf>
    <xf numFmtId="0" fontId="47" fillId="0" borderId="86" xfId="0" applyFont="1" applyBorder="1" applyAlignment="1" applyProtection="1">
      <alignment vertical="center" wrapText="1"/>
      <protection locked="0"/>
    </xf>
    <xf numFmtId="0" fontId="47" fillId="2" borderId="136" xfId="0" applyFont="1" applyFill="1" applyBorder="1" applyAlignment="1" applyProtection="1">
      <alignment horizontal="right" vertical="center"/>
    </xf>
    <xf numFmtId="0" fontId="47" fillId="2" borderId="137" xfId="0" applyFont="1" applyFill="1" applyBorder="1" applyAlignment="1" applyProtection="1">
      <alignment horizontal="right" vertical="center"/>
    </xf>
    <xf numFmtId="0" fontId="47" fillId="2" borderId="150" xfId="0" applyFont="1" applyFill="1" applyBorder="1" applyAlignment="1" applyProtection="1">
      <alignment horizontal="right" vertical="center"/>
    </xf>
    <xf numFmtId="0" fontId="47" fillId="0" borderId="7" xfId="0" applyFont="1" applyBorder="1" applyAlignment="1" applyProtection="1">
      <alignment vertical="top" wrapText="1"/>
      <protection locked="0"/>
    </xf>
    <xf numFmtId="0" fontId="47" fillId="0" borderId="90" xfId="0" applyFont="1" applyBorder="1" applyProtection="1">
      <alignment vertical="center"/>
      <protection locked="0"/>
    </xf>
    <xf numFmtId="0" fontId="47" fillId="0" borderId="3"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9" xfId="0" applyFont="1" applyBorder="1" applyAlignment="1" applyProtection="1">
      <alignment vertical="top"/>
      <protection locked="0"/>
    </xf>
    <xf numFmtId="0" fontId="47" fillId="0" borderId="11" xfId="0" applyFont="1" applyBorder="1" applyAlignment="1" applyProtection="1">
      <alignment vertical="top"/>
      <protection locked="0"/>
    </xf>
    <xf numFmtId="0" fontId="32" fillId="2" borderId="5" xfId="2" applyFont="1" applyFill="1" applyBorder="1" applyAlignment="1" applyProtection="1">
      <alignment horizontal="center" vertical="center"/>
    </xf>
    <xf numFmtId="0" fontId="32" fillId="2" borderId="6"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47" fillId="9" borderId="5" xfId="2" applyFont="1" applyFill="1" applyBorder="1" applyAlignment="1" applyProtection="1">
      <alignment horizontal="center" vertical="center" wrapText="1"/>
    </xf>
    <xf numFmtId="0" fontId="47" fillId="9" borderId="6" xfId="2" applyFont="1" applyFill="1" applyBorder="1" applyAlignment="1" applyProtection="1">
      <alignment horizontal="center" vertical="center" wrapText="1"/>
    </xf>
    <xf numFmtId="0" fontId="47" fillId="9" borderId="2" xfId="2" applyFont="1" applyFill="1" applyBorder="1" applyAlignment="1" applyProtection="1">
      <alignment horizontal="center" vertical="center" wrapText="1"/>
    </xf>
    <xf numFmtId="0" fontId="47" fillId="6" borderId="13" xfId="0" applyFont="1" applyFill="1" applyBorder="1" applyAlignment="1">
      <alignment horizontal="left" vertical="center" wrapText="1"/>
    </xf>
    <xf numFmtId="0" fontId="69" fillId="6" borderId="13" xfId="0" applyFont="1" applyFill="1" applyBorder="1" applyAlignment="1">
      <alignment vertical="top" wrapText="1"/>
    </xf>
    <xf numFmtId="0" fontId="138" fillId="17" borderId="5" xfId="0" applyFont="1" applyFill="1" applyBorder="1" applyAlignment="1" applyProtection="1">
      <alignment horizontal="left" vertical="center"/>
    </xf>
    <xf numFmtId="0" fontId="139" fillId="17" borderId="6" xfId="0" applyFont="1" applyFill="1" applyBorder="1" applyAlignment="1" applyProtection="1">
      <alignment horizontal="left" vertical="center"/>
    </xf>
    <xf numFmtId="0" fontId="139" fillId="17" borderId="2" xfId="0" applyFont="1" applyFill="1" applyBorder="1" applyAlignment="1" applyProtection="1">
      <alignment horizontal="left" vertical="center"/>
    </xf>
    <xf numFmtId="0" fontId="28" fillId="2" borderId="7" xfId="0" applyFont="1" applyFill="1" applyBorder="1" applyAlignment="1" applyProtection="1">
      <alignment horizontal="left" vertical="center"/>
    </xf>
    <xf numFmtId="0" fontId="28" fillId="2" borderId="14" xfId="0" applyFont="1" applyFill="1" applyBorder="1" applyAlignment="1" applyProtection="1">
      <alignment horizontal="left" vertical="center"/>
    </xf>
    <xf numFmtId="0" fontId="28" fillId="2" borderId="8" xfId="0" applyFont="1" applyFill="1" applyBorder="1" applyAlignment="1" applyProtection="1">
      <alignment horizontal="left" vertical="center"/>
    </xf>
    <xf numFmtId="0" fontId="89" fillId="0" borderId="0" xfId="0" applyFont="1" applyAlignment="1" applyProtection="1">
      <alignment vertical="center" wrapText="1"/>
    </xf>
    <xf numFmtId="0" fontId="2" fillId="2" borderId="5"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0" borderId="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8" fillId="2" borderId="11" xfId="0" applyFont="1" applyFill="1" applyBorder="1" applyAlignment="1" applyProtection="1">
      <alignment horizontal="left" vertical="center"/>
    </xf>
    <xf numFmtId="0" fontId="28" fillId="2" borderId="19" xfId="0" applyFont="1" applyFill="1" applyBorder="1" applyAlignment="1" applyProtection="1">
      <alignment horizontal="left" vertical="center"/>
    </xf>
    <xf numFmtId="0" fontId="28" fillId="2" borderId="12" xfId="0" applyFont="1" applyFill="1" applyBorder="1" applyAlignment="1" applyProtection="1">
      <alignment horizontal="left" vertical="center"/>
    </xf>
    <xf numFmtId="0" fontId="2" fillId="2" borderId="6" xfId="0" applyFont="1" applyFill="1" applyBorder="1" applyAlignment="1" applyProtection="1">
      <alignment horizontal="center" vertical="center"/>
    </xf>
    <xf numFmtId="0" fontId="69" fillId="2" borderId="61" xfId="5" applyFont="1" applyFill="1" applyBorder="1" applyAlignment="1" applyProtection="1">
      <alignment horizontal="center" vertical="center"/>
    </xf>
    <xf numFmtId="0" fontId="69" fillId="2" borderId="61" xfId="5" applyFont="1" applyFill="1" applyBorder="1" applyAlignment="1" applyProtection="1">
      <alignment horizontal="center" vertical="center" wrapText="1"/>
    </xf>
    <xf numFmtId="0" fontId="60" fillId="9" borderId="93" xfId="5" applyFont="1" applyFill="1" applyBorder="1" applyAlignment="1" applyProtection="1">
      <alignment vertical="center" wrapText="1"/>
    </xf>
    <xf numFmtId="0" fontId="60" fillId="9" borderId="94" xfId="5" applyFont="1" applyFill="1" applyBorder="1" applyAlignment="1" applyProtection="1">
      <alignment vertical="center" wrapText="1"/>
    </xf>
    <xf numFmtId="0" fontId="60" fillId="9" borderId="95" xfId="5" applyFont="1" applyFill="1" applyBorder="1" applyAlignment="1" applyProtection="1">
      <alignment vertical="center" wrapText="1"/>
    </xf>
    <xf numFmtId="0" fontId="47" fillId="2" borderId="93" xfId="5" applyFont="1" applyFill="1" applyBorder="1" applyAlignment="1" applyProtection="1">
      <alignment horizontal="center" vertical="center"/>
    </xf>
    <xf numFmtId="0" fontId="47" fillId="2" borderId="94" xfId="5" applyFont="1" applyFill="1" applyBorder="1" applyAlignment="1" applyProtection="1">
      <alignment horizontal="center" vertical="center"/>
    </xf>
    <xf numFmtId="0" fontId="47" fillId="2" borderId="95" xfId="5" applyFont="1" applyFill="1" applyBorder="1" applyAlignment="1" applyProtection="1">
      <alignment horizontal="center" vertical="center"/>
    </xf>
    <xf numFmtId="0" fontId="47" fillId="2" borderId="62" xfId="5" applyFont="1" applyFill="1" applyBorder="1" applyAlignment="1" applyProtection="1">
      <alignment horizontal="center" vertical="center" wrapText="1"/>
    </xf>
    <xf numFmtId="0" fontId="47" fillId="2" borderId="71" xfId="5" applyFont="1" applyFill="1" applyBorder="1" applyAlignment="1" applyProtection="1">
      <alignment horizontal="center" vertical="center" wrapText="1"/>
    </xf>
    <xf numFmtId="0" fontId="47" fillId="2" borderId="61" xfId="5" applyFont="1" applyFill="1" applyBorder="1" applyAlignment="1" applyProtection="1">
      <alignment horizontal="center" vertical="center" wrapText="1"/>
    </xf>
    <xf numFmtId="0" fontId="47" fillId="2" borderId="95" xfId="5" applyFont="1" applyFill="1" applyBorder="1" applyAlignment="1" applyProtection="1">
      <alignment horizontal="center" vertical="center" wrapText="1"/>
    </xf>
    <xf numFmtId="0" fontId="47" fillId="2" borderId="62" xfId="5" applyFont="1" applyFill="1" applyBorder="1" applyAlignment="1" applyProtection="1">
      <alignment horizontal="center" vertical="center" textRotation="255"/>
    </xf>
    <xf numFmtId="0" fontId="47" fillId="2" borderId="63" xfId="5" applyFont="1" applyFill="1" applyBorder="1" applyAlignment="1" applyProtection="1">
      <alignment horizontal="center" vertical="center" textRotation="255"/>
    </xf>
    <xf numFmtId="0" fontId="47" fillId="2" borderId="103" xfId="5" applyFont="1" applyFill="1" applyBorder="1" applyAlignment="1" applyProtection="1">
      <alignment horizontal="center" vertical="center" textRotation="255"/>
    </xf>
    <xf numFmtId="38" fontId="39" fillId="0" borderId="61" xfId="6" applyFont="1" applyBorder="1" applyAlignment="1" applyProtection="1">
      <alignment vertical="center" wrapText="1"/>
      <protection locked="0"/>
    </xf>
    <xf numFmtId="38" fontId="39" fillId="0" borderId="73" xfId="6" applyFont="1" applyFill="1" applyBorder="1" applyAlignment="1" applyProtection="1">
      <alignment vertical="center" wrapText="1"/>
      <protection locked="0"/>
    </xf>
    <xf numFmtId="38" fontId="39" fillId="0" borderId="79" xfId="6" applyFont="1" applyFill="1" applyBorder="1" applyAlignment="1" applyProtection="1">
      <alignment vertical="center" wrapText="1"/>
      <protection locked="0"/>
    </xf>
    <xf numFmtId="38" fontId="39" fillId="0" borderId="72" xfId="6" applyFont="1" applyFill="1" applyBorder="1" applyAlignment="1" applyProtection="1">
      <alignment vertical="center" wrapText="1"/>
      <protection locked="0"/>
    </xf>
    <xf numFmtId="0" fontId="60" fillId="2" borderId="84" xfId="5" applyFont="1" applyFill="1" applyBorder="1" applyAlignment="1" applyProtection="1">
      <alignment vertical="center"/>
    </xf>
    <xf numFmtId="0" fontId="60" fillId="2" borderId="154" xfId="5" applyFont="1" applyFill="1" applyBorder="1" applyAlignment="1" applyProtection="1">
      <alignment vertical="center"/>
    </xf>
    <xf numFmtId="0" fontId="60" fillId="2" borderId="85" xfId="5" applyFont="1" applyFill="1" applyBorder="1" applyAlignment="1" applyProtection="1">
      <alignment vertical="center"/>
    </xf>
    <xf numFmtId="0" fontId="60" fillId="2" borderId="62" xfId="5" applyFont="1" applyFill="1" applyBorder="1" applyAlignment="1" applyProtection="1">
      <alignment horizontal="center" vertical="center"/>
    </xf>
    <xf numFmtId="0" fontId="60" fillId="2" borderId="71" xfId="5" applyFont="1" applyFill="1" applyBorder="1" applyAlignment="1" applyProtection="1">
      <alignment horizontal="center" vertical="center"/>
    </xf>
    <xf numFmtId="0" fontId="60" fillId="2" borderId="169" xfId="5" applyFont="1" applyFill="1" applyBorder="1" applyAlignment="1" applyProtection="1">
      <alignment vertical="center" wrapText="1"/>
    </xf>
    <xf numFmtId="0" fontId="60" fillId="2" borderId="95" xfId="5" applyFont="1" applyFill="1" applyBorder="1" applyAlignment="1" applyProtection="1">
      <alignment vertical="center" wrapText="1"/>
    </xf>
    <xf numFmtId="0" fontId="60" fillId="2" borderId="112" xfId="5" applyFont="1" applyFill="1" applyBorder="1" applyAlignment="1" applyProtection="1">
      <alignment horizontal="center" vertical="center"/>
    </xf>
    <xf numFmtId="0" fontId="60" fillId="2" borderId="113" xfId="5" applyFont="1" applyFill="1" applyBorder="1" applyAlignment="1" applyProtection="1">
      <alignment horizontal="center" vertical="center"/>
    </xf>
    <xf numFmtId="0" fontId="60" fillId="2" borderId="114" xfId="5" applyFont="1" applyFill="1" applyBorder="1" applyAlignment="1" applyProtection="1">
      <alignment vertical="center" wrapText="1"/>
    </xf>
    <xf numFmtId="0" fontId="60" fillId="2" borderId="115" xfId="5" applyFont="1" applyFill="1" applyBorder="1" applyAlignment="1" applyProtection="1">
      <alignment vertical="center" wrapText="1"/>
    </xf>
    <xf numFmtId="0" fontId="60" fillId="2" borderId="110" xfId="5" applyFont="1" applyFill="1" applyBorder="1" applyProtection="1">
      <alignment vertical="center"/>
    </xf>
    <xf numFmtId="0" fontId="60" fillId="2" borderId="72" xfId="5" applyFont="1" applyFill="1" applyBorder="1" applyProtection="1">
      <alignment vertical="center"/>
    </xf>
    <xf numFmtId="0" fontId="60" fillId="2" borderId="94" xfId="5" applyFont="1" applyFill="1" applyBorder="1" applyAlignment="1" applyProtection="1">
      <alignment vertical="center"/>
    </xf>
    <xf numFmtId="0" fontId="60" fillId="2" borderId="95" xfId="5" applyFont="1" applyFill="1" applyBorder="1" applyAlignment="1" applyProtection="1">
      <alignment vertical="center"/>
    </xf>
    <xf numFmtId="0" fontId="60" fillId="2" borderId="170" xfId="5" applyFont="1" applyFill="1" applyBorder="1" applyAlignment="1" applyProtection="1">
      <alignment vertical="center" wrapText="1"/>
    </xf>
    <xf numFmtId="0" fontId="60" fillId="2" borderId="97" xfId="5" applyFont="1" applyFill="1" applyBorder="1" applyAlignment="1" applyProtection="1">
      <alignment vertical="center" wrapText="1"/>
    </xf>
    <xf numFmtId="0" fontId="60" fillId="2" borderId="110" xfId="5" applyFont="1" applyFill="1" applyBorder="1" applyAlignment="1" applyProtection="1">
      <alignment vertical="center" wrapText="1"/>
    </xf>
    <xf numFmtId="0" fontId="60" fillId="2" borderId="72" xfId="5" applyFont="1" applyFill="1" applyBorder="1" applyAlignment="1" applyProtection="1">
      <alignment vertical="center" wrapText="1"/>
    </xf>
    <xf numFmtId="0" fontId="60" fillId="2" borderId="111" xfId="5" applyFont="1" applyFill="1" applyBorder="1" applyAlignment="1" applyProtection="1">
      <alignment vertical="center"/>
    </xf>
    <xf numFmtId="0" fontId="60" fillId="2" borderId="78" xfId="5" applyFont="1" applyFill="1" applyBorder="1" applyAlignment="1" applyProtection="1">
      <alignment vertical="center"/>
    </xf>
    <xf numFmtId="0" fontId="60" fillId="2" borderId="0" xfId="5" applyFont="1" applyFill="1" applyBorder="1" applyAlignment="1" applyProtection="1">
      <alignment vertical="center"/>
    </xf>
    <xf numFmtId="0" fontId="60" fillId="2" borderId="99" xfId="5" applyFont="1" applyFill="1" applyBorder="1" applyAlignment="1" applyProtection="1">
      <alignment vertical="center"/>
    </xf>
    <xf numFmtId="0" fontId="60" fillId="2" borderId="111" xfId="5" applyFont="1" applyFill="1" applyBorder="1" applyAlignment="1" applyProtection="1">
      <alignment vertical="center" wrapText="1"/>
    </xf>
    <xf numFmtId="0" fontId="60" fillId="2" borderId="78" xfId="5" applyFont="1" applyFill="1" applyBorder="1" applyAlignment="1" applyProtection="1">
      <alignment vertical="center" wrapText="1"/>
    </xf>
    <xf numFmtId="0" fontId="47" fillId="2" borderId="64" xfId="5" applyFont="1" applyFill="1" applyBorder="1" applyAlignment="1" applyProtection="1">
      <alignment horizontal="center" vertical="center" wrapText="1"/>
    </xf>
    <xf numFmtId="0" fontId="47" fillId="2" borderId="96" xfId="5" applyFont="1" applyFill="1" applyBorder="1" applyAlignment="1" applyProtection="1">
      <alignment horizontal="center" vertical="center" wrapText="1"/>
    </xf>
    <xf numFmtId="0" fontId="47" fillId="2" borderId="97" xfId="5" applyFont="1" applyFill="1" applyBorder="1" applyAlignment="1" applyProtection="1">
      <alignment horizontal="center" vertical="center" wrapText="1"/>
    </xf>
    <xf numFmtId="0" fontId="47" fillId="2" borderId="66" xfId="5" applyFont="1" applyFill="1" applyBorder="1" applyAlignment="1" applyProtection="1">
      <alignment horizontal="center" vertical="center" wrapText="1"/>
    </xf>
    <xf numFmtId="0" fontId="47" fillId="2" borderId="82" xfId="5" applyFont="1" applyFill="1" applyBorder="1" applyAlignment="1" applyProtection="1">
      <alignment horizontal="center" vertical="center" wrapText="1"/>
    </xf>
    <xf numFmtId="0" fontId="47" fillId="2" borderId="98" xfId="5" applyFont="1" applyFill="1" applyBorder="1" applyAlignment="1" applyProtection="1">
      <alignment horizontal="center" vertical="center" wrapText="1"/>
    </xf>
    <xf numFmtId="38" fontId="39" fillId="0" borderId="80" xfId="6" applyFont="1" applyFill="1" applyBorder="1" applyAlignment="1" applyProtection="1">
      <alignment vertical="center" wrapText="1"/>
      <protection locked="0"/>
    </xf>
    <xf numFmtId="38" fontId="39" fillId="0" borderId="81" xfId="6" applyFont="1" applyFill="1" applyBorder="1" applyAlignment="1" applyProtection="1">
      <alignment vertical="center" wrapText="1"/>
      <protection locked="0"/>
    </xf>
    <xf numFmtId="38" fontId="39" fillId="0" borderId="77" xfId="6" applyFont="1" applyFill="1" applyBorder="1" applyAlignment="1" applyProtection="1">
      <alignment vertical="center" wrapText="1"/>
      <protection locked="0"/>
    </xf>
    <xf numFmtId="38" fontId="48" fillId="9" borderId="93" xfId="5" applyNumberFormat="1" applyFont="1" applyFill="1" applyBorder="1" applyAlignment="1" applyProtection="1">
      <alignment vertical="center"/>
    </xf>
    <xf numFmtId="38" fontId="48" fillId="9" borderId="95" xfId="5" applyNumberFormat="1" applyFont="1" applyFill="1" applyBorder="1" applyAlignment="1" applyProtection="1">
      <alignment vertical="center"/>
    </xf>
    <xf numFmtId="38" fontId="39" fillId="0" borderId="74" xfId="6" applyFont="1" applyFill="1" applyBorder="1" applyAlignment="1" applyProtection="1">
      <alignment vertical="center" wrapText="1"/>
      <protection locked="0"/>
    </xf>
    <xf numFmtId="38" fontId="39" fillId="0" borderId="104" xfId="6" applyFont="1" applyFill="1" applyBorder="1" applyAlignment="1" applyProtection="1">
      <alignment vertical="center" wrapText="1"/>
      <protection locked="0"/>
    </xf>
    <xf numFmtId="38" fontId="39" fillId="0" borderId="83" xfId="6" applyFont="1" applyFill="1" applyBorder="1" applyAlignment="1" applyProtection="1">
      <alignment vertical="center" wrapText="1"/>
      <protection locked="0"/>
    </xf>
    <xf numFmtId="0" fontId="47" fillId="2" borderId="93" xfId="5" applyFont="1" applyFill="1" applyBorder="1" applyAlignment="1" applyProtection="1">
      <alignment horizontal="center" vertical="center" wrapText="1"/>
    </xf>
    <xf numFmtId="0" fontId="33" fillId="0" borderId="0" xfId="5" applyFont="1" applyAlignment="1" applyProtection="1">
      <alignment vertical="center" wrapText="1"/>
    </xf>
    <xf numFmtId="0" fontId="33" fillId="0" borderId="0" xfId="5" applyFont="1" applyAlignment="1" applyProtection="1">
      <alignment vertical="center"/>
    </xf>
    <xf numFmtId="38" fontId="39" fillId="0" borderId="100" xfId="6" applyFont="1" applyFill="1" applyBorder="1" applyAlignment="1" applyProtection="1">
      <alignment vertical="center" wrapText="1"/>
      <protection locked="0"/>
    </xf>
    <xf numFmtId="38" fontId="39" fillId="0" borderId="102" xfId="6" applyFont="1" applyFill="1" applyBorder="1" applyAlignment="1" applyProtection="1">
      <alignment vertical="center" wrapText="1"/>
      <protection locked="0"/>
    </xf>
    <xf numFmtId="38" fontId="39" fillId="0" borderId="115" xfId="6" applyFont="1" applyFill="1" applyBorder="1" applyAlignment="1" applyProtection="1">
      <alignment vertical="center" wrapText="1"/>
      <protection locked="0"/>
    </xf>
    <xf numFmtId="0" fontId="39" fillId="0" borderId="73" xfId="5" applyFont="1" applyBorder="1" applyProtection="1">
      <alignment vertical="center"/>
      <protection locked="0"/>
    </xf>
    <xf numFmtId="0" fontId="39" fillId="0" borderId="79" xfId="5" applyFont="1" applyBorder="1" applyProtection="1">
      <alignment vertical="center"/>
      <protection locked="0"/>
    </xf>
    <xf numFmtId="0" fontId="39" fillId="0" borderId="72" xfId="5" applyFont="1" applyBorder="1" applyProtection="1">
      <alignment vertical="center"/>
      <protection locked="0"/>
    </xf>
    <xf numFmtId="0" fontId="62" fillId="0" borderId="0" xfId="2" applyFont="1" applyFill="1" applyAlignment="1" applyProtection="1">
      <alignment horizontal="center" vertical="center" wrapText="1"/>
    </xf>
    <xf numFmtId="0" fontId="33" fillId="3" borderId="0" xfId="2" applyFont="1" applyFill="1" applyAlignment="1" applyProtection="1">
      <alignment horizontal="left" wrapText="1"/>
    </xf>
    <xf numFmtId="0" fontId="32" fillId="2" borderId="7" xfId="2"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wrapText="1"/>
    </xf>
    <xf numFmtId="0" fontId="70" fillId="2" borderId="51" xfId="2" applyFont="1" applyFill="1" applyBorder="1" applyAlignment="1" applyProtection="1">
      <alignment horizontal="center" vertical="center" shrinkToFit="1"/>
      <protection locked="0"/>
    </xf>
    <xf numFmtId="0" fontId="70" fillId="2" borderId="86" xfId="2" applyFont="1" applyFill="1" applyBorder="1" applyAlignment="1" applyProtection="1">
      <alignment horizontal="center" vertical="center" shrinkToFit="1"/>
      <protection locked="0"/>
    </xf>
    <xf numFmtId="0" fontId="67" fillId="3" borderId="0" xfId="2" applyFont="1" applyFill="1" applyBorder="1" applyAlignment="1" applyProtection="1">
      <alignment horizontal="left" vertical="center" wrapText="1"/>
    </xf>
    <xf numFmtId="0" fontId="60" fillId="3" borderId="5" xfId="2" applyFont="1" applyFill="1" applyBorder="1" applyAlignment="1" applyProtection="1">
      <alignment horizontal="left" vertical="center" wrapText="1"/>
      <protection locked="0"/>
    </xf>
    <xf numFmtId="0" fontId="60" fillId="3" borderId="6" xfId="2" applyFont="1" applyFill="1" applyBorder="1" applyAlignment="1" applyProtection="1">
      <alignment horizontal="left" vertical="center" wrapText="1"/>
      <protection locked="0"/>
    </xf>
    <xf numFmtId="0" fontId="60" fillId="3" borderId="2" xfId="2" applyFont="1" applyFill="1" applyBorder="1" applyAlignment="1" applyProtection="1">
      <alignment horizontal="left" vertical="center" wrapText="1"/>
      <protection locked="0"/>
    </xf>
    <xf numFmtId="0" fontId="32" fillId="2" borderId="5" xfId="2" applyFont="1" applyFill="1" applyBorder="1" applyAlignment="1" applyProtection="1">
      <alignment horizontal="center" vertical="center" wrapText="1"/>
    </xf>
    <xf numFmtId="0" fontId="32" fillId="2" borderId="6" xfId="2" applyFont="1" applyFill="1" applyBorder="1" applyAlignment="1" applyProtection="1">
      <alignment horizontal="center" vertical="center" wrapText="1"/>
    </xf>
    <xf numFmtId="0" fontId="32" fillId="2" borderId="2" xfId="2" applyFont="1" applyFill="1" applyBorder="1" applyAlignment="1" applyProtection="1">
      <alignment horizontal="center" vertical="center" wrapText="1"/>
    </xf>
    <xf numFmtId="0" fontId="81" fillId="0" borderId="14" xfId="0" applyFont="1" applyFill="1" applyBorder="1" applyAlignment="1" applyProtection="1">
      <alignment vertical="center" wrapText="1"/>
    </xf>
    <xf numFmtId="0" fontId="81" fillId="0" borderId="19" xfId="0" applyFont="1" applyFill="1" applyBorder="1" applyAlignment="1" applyProtection="1">
      <alignment vertical="center" wrapText="1"/>
    </xf>
    <xf numFmtId="0" fontId="68" fillId="3" borderId="0" xfId="2" applyFont="1" applyFill="1" applyAlignment="1" applyProtection="1">
      <alignment vertical="center" wrapText="1"/>
    </xf>
    <xf numFmtId="0" fontId="107" fillId="3" borderId="0" xfId="2" applyFont="1" applyFill="1" applyAlignment="1" applyProtection="1">
      <alignment horizontal="center" vertical="center"/>
    </xf>
    <xf numFmtId="0" fontId="60" fillId="2" borderId="84" xfId="5" applyFont="1" applyFill="1" applyBorder="1" applyAlignment="1" applyProtection="1">
      <alignment horizontal="left" vertical="center"/>
    </xf>
    <xf numFmtId="0" fontId="60" fillId="2" borderId="85" xfId="5" applyFont="1" applyFill="1" applyBorder="1" applyAlignment="1" applyProtection="1">
      <alignment horizontal="left" vertical="center"/>
    </xf>
    <xf numFmtId="0" fontId="60" fillId="2" borderId="67" xfId="5" applyFont="1" applyFill="1" applyBorder="1" applyAlignment="1" applyProtection="1">
      <alignment horizontal="center" vertical="center"/>
    </xf>
    <xf numFmtId="0" fontId="60" fillId="2" borderId="68" xfId="5" applyFont="1" applyFill="1" applyBorder="1" applyAlignment="1" applyProtection="1">
      <alignment horizontal="center" vertical="center"/>
    </xf>
    <xf numFmtId="0" fontId="60" fillId="2" borderId="74" xfId="5" applyFont="1" applyFill="1" applyBorder="1" applyAlignment="1" applyProtection="1">
      <alignment horizontal="center" vertical="center"/>
    </xf>
    <xf numFmtId="0" fontId="77" fillId="0" borderId="0" xfId="5" applyFont="1" applyAlignment="1" applyProtection="1">
      <alignment vertical="center" wrapText="1"/>
    </xf>
    <xf numFmtId="0" fontId="36" fillId="0" borderId="0" xfId="5" applyFont="1" applyAlignment="1" applyProtection="1">
      <alignment vertical="center"/>
    </xf>
    <xf numFmtId="0" fontId="60" fillId="2" borderId="64" xfId="5" applyFont="1" applyFill="1" applyBorder="1" applyAlignment="1" applyProtection="1">
      <alignment horizontal="center" vertical="center"/>
    </xf>
    <xf numFmtId="0" fontId="60" fillId="2" borderId="96" xfId="5" applyFont="1" applyFill="1" applyBorder="1" applyAlignment="1" applyProtection="1">
      <alignment horizontal="center" vertical="center"/>
    </xf>
    <xf numFmtId="0" fontId="60" fillId="2" borderId="97" xfId="5" applyFont="1" applyFill="1" applyBorder="1" applyAlignment="1" applyProtection="1">
      <alignment horizontal="center" vertical="center"/>
    </xf>
    <xf numFmtId="0" fontId="60" fillId="2" borderId="66" xfId="5" applyFont="1" applyFill="1" applyBorder="1" applyAlignment="1" applyProtection="1">
      <alignment horizontal="center" vertical="center"/>
    </xf>
    <xf numFmtId="0" fontId="60" fillId="2" borderId="82" xfId="5" applyFont="1" applyFill="1" applyBorder="1" applyAlignment="1" applyProtection="1">
      <alignment horizontal="center" vertical="center"/>
    </xf>
    <xf numFmtId="0" fontId="60" fillId="2" borderId="98" xfId="5" applyFont="1" applyFill="1" applyBorder="1" applyAlignment="1" applyProtection="1">
      <alignment horizontal="center" vertical="center"/>
    </xf>
    <xf numFmtId="0" fontId="60" fillId="2" borderId="109" xfId="5" applyFont="1" applyFill="1" applyBorder="1" applyAlignment="1" applyProtection="1">
      <alignment vertical="center" wrapText="1"/>
    </xf>
    <xf numFmtId="0" fontId="60" fillId="2" borderId="77" xfId="5" applyFont="1" applyFill="1" applyBorder="1" applyAlignment="1" applyProtection="1">
      <alignment vertical="center" wrapText="1"/>
    </xf>
    <xf numFmtId="0" fontId="36" fillId="0" borderId="0" xfId="5" applyFont="1" applyBorder="1" applyProtection="1">
      <alignment vertical="center"/>
    </xf>
    <xf numFmtId="0" fontId="64" fillId="2" borderId="62" xfId="5" applyFont="1" applyFill="1" applyBorder="1" applyAlignment="1">
      <alignment horizontal="center" vertical="center"/>
    </xf>
    <xf numFmtId="0" fontId="64" fillId="2" borderId="71" xfId="5" applyFont="1" applyFill="1" applyBorder="1" applyAlignment="1">
      <alignment horizontal="center" vertical="center"/>
    </xf>
    <xf numFmtId="0" fontId="64" fillId="2" borderId="62" xfId="5" applyFont="1" applyFill="1" applyBorder="1" applyAlignment="1">
      <alignment horizontal="center" vertical="center" wrapText="1"/>
    </xf>
    <xf numFmtId="0" fontId="64" fillId="2" borderId="71" xfId="5" applyFont="1" applyFill="1" applyBorder="1" applyAlignment="1">
      <alignment horizontal="center" vertical="center" wrapText="1"/>
    </xf>
    <xf numFmtId="0" fontId="60" fillId="2" borderId="63" xfId="5" applyFont="1" applyFill="1" applyBorder="1" applyAlignment="1" applyProtection="1">
      <alignment horizontal="center" vertical="center"/>
    </xf>
    <xf numFmtId="0" fontId="64" fillId="2" borderId="64" xfId="5" applyFont="1" applyFill="1" applyBorder="1" applyAlignment="1">
      <alignment horizontal="center" vertical="center" wrapText="1"/>
    </xf>
    <xf numFmtId="0" fontId="64" fillId="2" borderId="96" xfId="5" applyFont="1" applyFill="1" applyBorder="1" applyAlignment="1">
      <alignment horizontal="center" vertical="center" wrapText="1"/>
    </xf>
    <xf numFmtId="0" fontId="64" fillId="2" borderId="97" xfId="5" applyFont="1" applyFill="1" applyBorder="1" applyAlignment="1">
      <alignment horizontal="center" vertical="center" wrapText="1"/>
    </xf>
    <xf numFmtId="0" fontId="64" fillId="2" borderId="66" xfId="5" applyFont="1" applyFill="1" applyBorder="1" applyAlignment="1">
      <alignment horizontal="center" vertical="center" wrapText="1"/>
    </xf>
    <xf numFmtId="0" fontId="64" fillId="2" borderId="82" xfId="5" applyFont="1" applyFill="1" applyBorder="1" applyAlignment="1">
      <alignment horizontal="center" vertical="center" wrapText="1"/>
    </xf>
    <xf numFmtId="0" fontId="64" fillId="2" borderId="98" xfId="5" applyFont="1" applyFill="1" applyBorder="1" applyAlignment="1">
      <alignment horizontal="center" vertical="center" wrapText="1"/>
    </xf>
    <xf numFmtId="0" fontId="69" fillId="6" borderId="3" xfId="2" applyFont="1" applyFill="1" applyBorder="1" applyAlignment="1" applyProtection="1">
      <alignment vertical="top" wrapText="1"/>
    </xf>
    <xf numFmtId="0" fontId="69" fillId="6" borderId="13" xfId="2" applyFont="1" applyFill="1" applyBorder="1" applyAlignment="1" applyProtection="1">
      <alignment vertical="top" wrapText="1"/>
    </xf>
    <xf numFmtId="0" fontId="69" fillId="6" borderId="4" xfId="2" applyFont="1" applyFill="1" applyBorder="1" applyAlignment="1" applyProtection="1">
      <alignment vertical="top" wrapText="1"/>
    </xf>
    <xf numFmtId="0" fontId="71" fillId="0" borderId="19" xfId="2" applyFont="1" applyBorder="1" applyAlignment="1" applyProtection="1">
      <alignment horizontal="center" vertical="center" wrapText="1"/>
    </xf>
    <xf numFmtId="0" fontId="69" fillId="6" borderId="3" xfId="5" applyFont="1" applyFill="1" applyBorder="1" applyAlignment="1" applyProtection="1">
      <alignment vertical="center"/>
    </xf>
    <xf numFmtId="0" fontId="69" fillId="6" borderId="4" xfId="5" applyFont="1" applyFill="1" applyBorder="1" applyAlignment="1" applyProtection="1">
      <alignment vertical="center"/>
    </xf>
    <xf numFmtId="0" fontId="47" fillId="2" borderId="94" xfId="5" applyFont="1" applyFill="1" applyBorder="1" applyAlignment="1" applyProtection="1">
      <alignment horizontal="center" vertical="center" wrapText="1"/>
    </xf>
    <xf numFmtId="0" fontId="32" fillId="2" borderId="3" xfId="2" applyFont="1" applyFill="1" applyBorder="1" applyAlignment="1" applyProtection="1">
      <alignment horizontal="center" vertical="center" wrapText="1"/>
    </xf>
    <xf numFmtId="0" fontId="32" fillId="2" borderId="4" xfId="2" applyFont="1" applyFill="1" applyBorder="1" applyAlignment="1" applyProtection="1">
      <alignment horizontal="center" vertical="center" wrapText="1"/>
    </xf>
    <xf numFmtId="0" fontId="32" fillId="2" borderId="3" xfId="2" applyFont="1" applyFill="1" applyBorder="1" applyAlignment="1" applyProtection="1">
      <alignment horizontal="center" vertical="center"/>
    </xf>
    <xf numFmtId="0" fontId="32" fillId="2" borderId="4" xfId="2" applyFont="1" applyFill="1" applyBorder="1" applyAlignment="1" applyProtection="1">
      <alignment horizontal="center" vertical="center"/>
    </xf>
    <xf numFmtId="0" fontId="91" fillId="4" borderId="11" xfId="0" applyFont="1" applyFill="1" applyBorder="1">
      <alignment vertical="center"/>
    </xf>
    <xf numFmtId="0" fontId="91" fillId="4" borderId="19" xfId="0" applyFont="1" applyFill="1" applyBorder="1">
      <alignment vertical="center"/>
    </xf>
    <xf numFmtId="38" fontId="32" fillId="2" borderId="3" xfId="3" applyFont="1" applyFill="1" applyBorder="1" applyAlignment="1" applyProtection="1">
      <alignment horizontal="center" vertical="center" wrapText="1"/>
    </xf>
    <xf numFmtId="38" fontId="32" fillId="2" borderId="4" xfId="3" applyFont="1" applyFill="1" applyBorder="1" applyAlignment="1" applyProtection="1">
      <alignment horizontal="center" vertical="center" wrapText="1"/>
    </xf>
    <xf numFmtId="0" fontId="32" fillId="2" borderId="1" xfId="2" applyFont="1" applyFill="1" applyBorder="1" applyAlignment="1" applyProtection="1">
      <alignment horizontal="center" vertical="center"/>
    </xf>
    <xf numFmtId="0" fontId="64" fillId="0" borderId="0" xfId="2" applyFont="1" applyBorder="1" applyAlignment="1" applyProtection="1">
      <alignment horizontal="left" vertical="center" wrapText="1"/>
    </xf>
    <xf numFmtId="0" fontId="64" fillId="0" borderId="0" xfId="2" applyFont="1" applyBorder="1" applyAlignment="1" applyProtection="1">
      <alignment horizontal="left" vertical="center"/>
    </xf>
    <xf numFmtId="0" fontId="32" fillId="2" borderId="5" xfId="2" applyFont="1" applyFill="1" applyBorder="1" applyAlignment="1" applyProtection="1">
      <alignment horizontal="left" vertical="center"/>
    </xf>
    <xf numFmtId="0" fontId="32" fillId="2" borderId="2" xfId="2" applyFont="1" applyFill="1" applyBorder="1" applyAlignment="1" applyProtection="1">
      <alignment horizontal="left" vertical="center"/>
    </xf>
    <xf numFmtId="0" fontId="32" fillId="2" borderId="13" xfId="2" applyFont="1" applyFill="1" applyBorder="1" applyAlignment="1" applyProtection="1">
      <alignment horizontal="center" vertical="center" wrapText="1"/>
    </xf>
    <xf numFmtId="0" fontId="32" fillId="2" borderId="13" xfId="2" applyFont="1" applyFill="1" applyBorder="1" applyAlignment="1" applyProtection="1">
      <alignment horizontal="center" vertical="center"/>
    </xf>
  </cellXfs>
  <cellStyles count="8">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610">
    <dxf>
      <fill>
        <patternFill>
          <bgColor theme="2" tint="-9.9948118533890809E-2"/>
        </patternFill>
      </fill>
    </dxf>
    <dxf>
      <fill>
        <patternFill>
          <bgColor theme="2" tint="-9.9948118533890809E-2"/>
        </patternFill>
      </fill>
    </dxf>
    <dxf>
      <fill>
        <patternFill>
          <bgColor theme="2" tint="-9.9948118533890809E-2"/>
        </patternFill>
      </fill>
    </dxf>
    <dxf>
      <font>
        <color rgb="FFFFFFCC"/>
      </font>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rgb="FFFFFF00"/>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ill>
        <patternFill>
          <bgColor theme="2" tint="-9.9948118533890809E-2"/>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ont>
        <color theme="0"/>
      </font>
      <fill>
        <patternFill>
          <bgColor theme="1"/>
        </patternFill>
      </fill>
    </dxf>
    <dxf>
      <fill>
        <patternFill>
          <bgColor theme="2" tint="-9.9948118533890809E-2"/>
        </patternFill>
      </fill>
    </dxf>
    <dxf>
      <font>
        <color theme="0"/>
      </font>
      <fill>
        <patternFill>
          <bgColor theme="1"/>
        </patternFill>
      </fill>
    </dxf>
    <dxf>
      <font>
        <color theme="0"/>
      </font>
      <fill>
        <patternFill>
          <bgColor theme="1"/>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rgb="FFFF0000"/>
      </font>
      <fill>
        <patternFill>
          <bgColor rgb="FFFFFF00"/>
        </patternFill>
      </fill>
    </dxf>
    <dxf>
      <font>
        <color theme="0"/>
      </font>
      <fill>
        <patternFill>
          <bgColor theme="1"/>
        </patternFill>
      </fill>
    </dxf>
    <dxf>
      <font>
        <color rgb="FFFF0000"/>
      </font>
      <fill>
        <patternFill>
          <bgColor theme="2" tint="-9.9948118533890809E-2"/>
        </patternFill>
      </fill>
    </dxf>
    <dxf>
      <font>
        <color rgb="FFFFFFCC"/>
      </font>
    </dxf>
    <dxf>
      <fill>
        <patternFill>
          <bgColor rgb="FFDDD9C4"/>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rgb="FFFF0000"/>
        </patternFill>
      </fill>
    </dxf>
    <dxf>
      <fill>
        <patternFill>
          <bgColor theme="2" tint="-9.9948118533890809E-2"/>
        </patternFill>
      </fill>
    </dxf>
    <dxf>
      <fill>
        <patternFill>
          <bgColor theme="2" tint="-9.9948118533890809E-2"/>
        </patternFill>
      </fill>
    </dxf>
    <dxf>
      <font>
        <color auto="1"/>
      </font>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rgb="FFFF0000"/>
        </patternFill>
      </fill>
    </dxf>
    <dxf>
      <fill>
        <patternFill>
          <bgColor theme="2" tint="-9.9948118533890809E-2"/>
        </patternFill>
      </fill>
    </dxf>
    <dxf>
      <fill>
        <patternFill>
          <bgColor theme="2" tint="-9.9948118533890809E-2"/>
        </patternFill>
      </fill>
    </dxf>
    <dxf>
      <font>
        <color auto="1"/>
      </font>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rgb="FFFF0000"/>
        </patternFill>
      </fill>
    </dxf>
    <dxf>
      <font>
        <color auto="1"/>
      </font>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rgb="FFFF0000"/>
        </patternFill>
      </fill>
    </dxf>
    <dxf>
      <font>
        <color auto="1"/>
      </font>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rgb="FFFF0000"/>
        </patternFill>
      </fill>
    </dxf>
    <dxf>
      <font>
        <color auto="1"/>
      </font>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rgb="FFFF0000"/>
        </patternFill>
      </fill>
    </dxf>
    <dxf>
      <font>
        <color auto="1"/>
      </font>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FFCC"/>
      </font>
    </dxf>
    <dxf>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ont>
        <color theme="0" tint="-0.499984740745262"/>
      </font>
      <fill>
        <patternFill>
          <bgColor theme="2" tint="-9.9948118533890809E-2"/>
        </patternFill>
      </fill>
    </dxf>
    <dxf>
      <font>
        <color rgb="FFFFFFCC"/>
      </font>
    </dxf>
    <dxf>
      <font>
        <color rgb="FFFFFFCC"/>
      </font>
    </dxf>
    <dxf>
      <fill>
        <patternFill>
          <bgColor theme="2" tint="-9.9948118533890809E-2"/>
        </patternFill>
      </fill>
    </dxf>
    <dxf>
      <fill>
        <patternFill>
          <bgColor rgb="FFDDD9C4"/>
        </patternFill>
      </fill>
    </dxf>
    <dxf>
      <fill>
        <patternFill>
          <bgColor theme="2" tint="-9.9948118533890809E-2"/>
        </patternFill>
      </fill>
    </dxf>
    <dxf>
      <fill>
        <patternFill>
          <bgColor theme="2" tint="-9.9948118533890809E-2"/>
        </patternFill>
      </fill>
    </dxf>
    <dxf>
      <font>
        <color rgb="FFFFFFCC"/>
      </font>
    </dxf>
    <dxf>
      <font>
        <color theme="3" tint="-0.24994659260841701"/>
      </font>
      <fill>
        <patternFill>
          <bgColor theme="3" tint="0.59996337778862885"/>
        </patternFill>
      </fill>
    </dxf>
    <dxf>
      <font>
        <color theme="3" tint="-0.24994659260841701"/>
      </font>
      <fill>
        <patternFill>
          <bgColor theme="3" tint="0.59996337778862885"/>
        </patternFill>
      </fill>
    </dxf>
    <dxf>
      <font>
        <color rgb="FFFFFFCC"/>
      </font>
    </dxf>
    <dxf>
      <font>
        <color theme="3" tint="-0.24994659260841701"/>
      </font>
      <fill>
        <patternFill>
          <bgColor theme="3" tint="0.59996337778862885"/>
        </patternFill>
      </fill>
    </dxf>
    <dxf>
      <font>
        <color theme="3" tint="-0.24994659260841701"/>
      </font>
      <fill>
        <patternFill>
          <bgColor theme="3" tint="0.59996337778862885"/>
        </patternFill>
      </fill>
    </dxf>
  </dxfs>
  <tableStyles count="0" defaultTableStyle="TableStyleMedium2" defaultPivotStyle="PivotStyleLight16"/>
  <colors>
    <mruColors>
      <color rgb="FFFFFFCC"/>
      <color rgb="FFDDD9C4"/>
      <color rgb="FF000000"/>
      <color rgb="FF0000CC"/>
      <color rgb="FF0000FF"/>
      <color rgb="FFCC0000"/>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E$114" lockText="1" noThreeD="1"/>
</file>

<file path=xl/ctrlProps/ctrlProp2.xml><?xml version="1.0" encoding="utf-8"?>
<formControlPr xmlns="http://schemas.microsoft.com/office/spreadsheetml/2009/9/main" objectType="CheckBox" fmlaLink="$E$113" lockText="1" noThreeD="1"/>
</file>

<file path=xl/ctrlProps/ctrlProp3.xml><?xml version="1.0" encoding="utf-8"?>
<formControlPr xmlns="http://schemas.microsoft.com/office/spreadsheetml/2009/9/main" objectType="CheckBox" fmlaLink="$E$112" lockText="1" noThreeD="1"/>
</file>

<file path=xl/ctrlProps/ctrlProp4.xml><?xml version="1.0" encoding="utf-8"?>
<formControlPr xmlns="http://schemas.microsoft.com/office/spreadsheetml/2009/9/main" objectType="CheckBox" fmlaLink="$E$111" lockText="1" noThreeD="1"/>
</file>

<file path=xl/ctrlProps/ctrlProp5.xml><?xml version="1.0" encoding="utf-8"?>
<formControlPr xmlns="http://schemas.microsoft.com/office/spreadsheetml/2009/9/main" objectType="CheckBox" fmlaLink="$E$84" lockText="1" noThreeD="1"/>
</file>

<file path=xl/ctrlProps/ctrlProp6.xml><?xml version="1.0" encoding="utf-8"?>
<formControlPr xmlns="http://schemas.microsoft.com/office/spreadsheetml/2009/9/main" objectType="CheckBox" fmlaLink="$E$83" lockText="1" noThreeD="1"/>
</file>

<file path=xl/ctrlProps/ctrlProp7.xml><?xml version="1.0" encoding="utf-8"?>
<formControlPr xmlns="http://schemas.microsoft.com/office/spreadsheetml/2009/9/main" objectType="CheckBox" fmlaLink="$E$82" lockText="1" noThreeD="1"/>
</file>

<file path=xl/ctrlProps/ctrlProp8.xml><?xml version="1.0" encoding="utf-8"?>
<formControlPr xmlns="http://schemas.microsoft.com/office/spreadsheetml/2009/9/main" objectType="CheckBox" fmlaLink="$E$81" lockText="1" noThreeD="1"/>
</file>

<file path=xl/ctrlProps/ctrlProp9.xml><?xml version="1.0" encoding="utf-8"?>
<formControlPr xmlns="http://schemas.microsoft.com/office/spreadsheetml/2009/9/main" objectType="CheckBox" fmlaLink="$E$94" lockText="1" noThreeD="1"/>
</file>

<file path=xl/ctrlProps/ctrlProp10.xml><?xml version="1.0" encoding="utf-8"?>
<formControlPr xmlns="http://schemas.microsoft.com/office/spreadsheetml/2009/9/main" objectType="CheckBox" fmlaLink="$E$93" lockText="1" noThreeD="1"/>
</file>

<file path=xl/ctrlProps/ctrlProp11.xml><?xml version="1.0" encoding="utf-8"?>
<formControlPr xmlns="http://schemas.microsoft.com/office/spreadsheetml/2009/9/main" objectType="CheckBox" fmlaLink="$E$92" lockText="1" noThreeD="1"/>
</file>

<file path=xl/ctrlProps/ctrlProp12.xml><?xml version="1.0" encoding="utf-8"?>
<formControlPr xmlns="http://schemas.microsoft.com/office/spreadsheetml/2009/9/main" objectType="CheckBox" fmlaLink="$E$91" lockText="1" noThreeD="1"/>
</file>

<file path=xl/ctrlProps/ctrlProp13.xml><?xml version="1.0" encoding="utf-8"?>
<formControlPr xmlns="http://schemas.microsoft.com/office/spreadsheetml/2009/9/main" objectType="CheckBox" fmlaLink="$E$104" lockText="1" noThreeD="1"/>
</file>

<file path=xl/ctrlProps/ctrlProp14.xml><?xml version="1.0" encoding="utf-8"?>
<formControlPr xmlns="http://schemas.microsoft.com/office/spreadsheetml/2009/9/main" objectType="CheckBox" fmlaLink="$E$103" lockText="1" noThreeD="1"/>
</file>

<file path=xl/ctrlProps/ctrlProp15.xml><?xml version="1.0" encoding="utf-8"?>
<formControlPr xmlns="http://schemas.microsoft.com/office/spreadsheetml/2009/9/main" objectType="CheckBox" fmlaLink="$E$102" lockText="1" noThreeD="1"/>
</file>

<file path=xl/ctrlProps/ctrlProp16.xml><?xml version="1.0" encoding="utf-8"?>
<formControlPr xmlns="http://schemas.microsoft.com/office/spreadsheetml/2009/9/main" objectType="CheckBox" fmlaLink="$E$101" lockText="1" noThreeD="1"/>
</file>

<file path=xl/ctrlProps/ctrlProp17.xml><?xml version="1.0" encoding="utf-8"?>
<formControlPr xmlns="http://schemas.microsoft.com/office/spreadsheetml/2009/9/main" objectType="CheckBox" fmlaLink="$E$74" lockText="1" noThreeD="1"/>
</file>

<file path=xl/ctrlProps/ctrlProp18.xml><?xml version="1.0" encoding="utf-8"?>
<formControlPr xmlns="http://schemas.microsoft.com/office/spreadsheetml/2009/9/main" objectType="CheckBox" fmlaLink="$E$73" lockText="1" noThreeD="1"/>
</file>

<file path=xl/ctrlProps/ctrlProp19.xml><?xml version="1.0" encoding="utf-8"?>
<formControlPr xmlns="http://schemas.microsoft.com/office/spreadsheetml/2009/9/main" objectType="CheckBox" fmlaLink="$E$72" lockText="1" noThreeD="1"/>
</file>

<file path=xl/ctrlProps/ctrlProp20.xml><?xml version="1.0" encoding="utf-8"?>
<formControlPr xmlns="http://schemas.microsoft.com/office/spreadsheetml/2009/9/main" objectType="CheckBox" fmlaLink="$E$7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oogle.co.jp/url?sa=i&amp;rct=j&amp;q=&amp;esrc=s&amp;source=images&amp;cd=&amp;cad=rja&amp;uact=8&amp;ved=0ahUKEwjAjY_h3O_LAhUFUZQKHbxDCVsQjRwIBw&amp;url=http://illpop.com/gadget01.htm&amp;psig=AFQjCNHCyIMJoSzmktcCFXPVj75lrBpT3Q&amp;ust=1459678612998013"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absolute">
    <xdr:from>
      <xdr:col>2</xdr:col>
      <xdr:colOff>551933</xdr:colOff>
      <xdr:row>110</xdr:row>
      <xdr:rowOff>92075</xdr:rowOff>
    </xdr:from>
    <xdr:to>
      <xdr:col>8</xdr:col>
      <xdr:colOff>266701</xdr:colOff>
      <xdr:row>131</xdr:row>
      <xdr:rowOff>32163</xdr:rowOff>
    </xdr:to>
    <xdr:sp macro="" textlink="">
      <xdr:nvSpPr>
        <xdr:cNvPr id="47" name="Rectangle 52">
          <a:extLst>
            <a:ext uri="{FF2B5EF4-FFF2-40B4-BE49-F238E27FC236}">
              <a16:creationId xmlns:a16="http://schemas.microsoft.com/office/drawing/2014/main" id="{00000000-0008-0000-0000-00002F000000}"/>
            </a:ext>
          </a:extLst>
        </xdr:cNvPr>
        <xdr:cNvSpPr>
          <a:spLocks noChangeArrowheads="1"/>
        </xdr:cNvSpPr>
      </xdr:nvSpPr>
      <xdr:spPr bwMode="auto">
        <a:xfrm>
          <a:off x="1313933" y="31867475"/>
          <a:ext cx="10458968" cy="31404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t" anchorCtr="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endParaRPr>
        </a:p>
        <a:p>
          <a:r>
            <a:rPr lang="ja-JP" altLang="en-US" sz="1100">
              <a:latin typeface="ＭＳ Ｐ明朝" panose="02020600040205080304" pitchFamily="18" charset="-128"/>
              <a:ea typeface="ＭＳ Ｐ明朝" panose="02020600040205080304" pitchFamily="18" charset="-128"/>
              <a:cs typeface="ＭＳ Ｐゴシック" pitchFamily="50" charset="-128"/>
            </a:rPr>
            <a:t>　　</a:t>
          </a:r>
          <a:r>
            <a:rPr lang="ja-JP" altLang="en-US" sz="2400">
              <a:latin typeface="ＭＳ Ｐ明朝" panose="02020600040205080304" pitchFamily="18" charset="-128"/>
              <a:ea typeface="ＭＳ Ｐ明朝" panose="02020600040205080304" pitchFamily="18" charset="-128"/>
              <a:cs typeface="ＭＳ Ｐゴシック" pitchFamily="50" charset="-128"/>
            </a:rPr>
            <a:t>　</a:t>
          </a:r>
          <a:r>
            <a:rPr kumimoji="1" lang="ja-JP"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１０４</a:t>
          </a:r>
          <a:r>
            <a:rPr kumimoji="1" lang="en-US"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００６１</a:t>
          </a:r>
          <a:endParaRPr lang="en-US" altLang="ja-JP" sz="2400">
            <a:latin typeface="ＭＳ Ｐ明朝" panose="02020600040205080304" pitchFamily="18" charset="-128"/>
            <a:ea typeface="ＭＳ Ｐ明朝" panose="02020600040205080304" pitchFamily="18" charset="-128"/>
          </a:endParaRPr>
        </a:p>
        <a:p>
          <a:r>
            <a:rPr lang="ja-JP" altLang="en-US" sz="2400">
              <a:latin typeface="ＭＳ Ｐ明朝" panose="02020600040205080304" pitchFamily="18" charset="-128"/>
              <a:ea typeface="ＭＳ Ｐ明朝" panose="02020600040205080304" pitchFamily="18" charset="-128"/>
            </a:rPr>
            <a:t>　　　東京都中央区銀座２</a:t>
          </a:r>
          <a:r>
            <a:rPr lang="en-US" altLang="ja-JP" sz="2400">
              <a:latin typeface="ＭＳ Ｐ明朝" panose="02020600040205080304" pitchFamily="18" charset="-128"/>
              <a:ea typeface="ＭＳ Ｐ明朝" panose="02020600040205080304" pitchFamily="18" charset="-128"/>
            </a:rPr>
            <a:t>‐</a:t>
          </a:r>
          <a:r>
            <a:rPr lang="ja-JP" altLang="en-US" sz="2400">
              <a:latin typeface="ＭＳ Ｐ明朝" panose="02020600040205080304" pitchFamily="18" charset="-128"/>
              <a:ea typeface="ＭＳ Ｐ明朝" panose="02020600040205080304" pitchFamily="18" charset="-128"/>
            </a:rPr>
            <a:t>１６</a:t>
          </a:r>
          <a:r>
            <a:rPr lang="en-US" altLang="ja-JP" sz="2400">
              <a:latin typeface="ＭＳ Ｐ明朝" panose="02020600040205080304" pitchFamily="18" charset="-128"/>
              <a:ea typeface="ＭＳ Ｐ明朝" panose="02020600040205080304" pitchFamily="18" charset="-128"/>
            </a:rPr>
            <a:t>‐</a:t>
          </a:r>
          <a:r>
            <a:rPr lang="ja-JP" altLang="en-US" sz="2400">
              <a:latin typeface="ＭＳ Ｐ明朝" panose="02020600040205080304" pitchFamily="18" charset="-128"/>
              <a:ea typeface="ＭＳ Ｐ明朝" panose="02020600040205080304" pitchFamily="18" charset="-128"/>
            </a:rPr>
            <a:t>７　恒産第３ビル</a:t>
          </a:r>
          <a:r>
            <a:rPr lang="en-US" altLang="ja-JP" sz="2400">
              <a:latin typeface="ＭＳ Ｐ明朝" panose="02020600040205080304" pitchFamily="18" charset="-128"/>
              <a:ea typeface="ＭＳ Ｐ明朝" panose="02020600040205080304" pitchFamily="18" charset="-128"/>
            </a:rPr>
            <a:t>6</a:t>
          </a:r>
          <a:r>
            <a:rPr lang="ja-JP" altLang="en-US" sz="2400">
              <a:latin typeface="ＭＳ Ｐ明朝" panose="02020600040205080304" pitchFamily="18" charset="-128"/>
              <a:ea typeface="ＭＳ Ｐ明朝" panose="02020600040205080304" pitchFamily="18" charset="-128"/>
            </a:rPr>
            <a:t>階</a:t>
          </a:r>
        </a:p>
        <a:p>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a:t>
          </a:r>
          <a:r>
            <a:rPr lang="ja-JP" altLang="en-US" sz="2400" b="1">
              <a:latin typeface="ＭＳ Ｐ明朝" panose="02020600040205080304" pitchFamily="18" charset="-128"/>
              <a:ea typeface="ＭＳ Ｐ明朝" panose="02020600040205080304" pitchFamily="18" charset="-128"/>
            </a:rPr>
            <a:t>一般社団法人　環境共創イニシアチブ　</a:t>
          </a:r>
        </a:p>
        <a:p>
          <a:r>
            <a:rPr lang="ja-JP" altLang="en-US" sz="2400" b="1">
              <a:latin typeface="ＭＳ Ｐ明朝" panose="02020600040205080304" pitchFamily="18" charset="-128"/>
              <a:ea typeface="ＭＳ Ｐ明朝" panose="02020600040205080304" pitchFamily="18" charset="-128"/>
            </a:rPr>
            <a:t>　　　省エネルギー相談地域プラットフォーム担当　宛</a:t>
          </a:r>
          <a:endParaRPr lang="en-US" altLang="ja-JP" sz="2400" b="1">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a:p>
          <a:pPr>
            <a:lnSpc>
              <a:spcPts val="3000"/>
            </a:lnSpc>
          </a:pPr>
          <a:r>
            <a:rPr lang="ja-JP" altLang="en-US" sz="1100">
              <a:solidFill>
                <a:srgbClr val="FF0000"/>
              </a:solidFill>
              <a:latin typeface="ＭＳ Ｐ明朝" panose="02020600040205080304" pitchFamily="18" charset="-128"/>
              <a:ea typeface="ＭＳ Ｐ明朝" panose="02020600040205080304" pitchFamily="18" charset="-128"/>
            </a:rPr>
            <a:t>　　　</a:t>
          </a:r>
          <a:r>
            <a:rPr lang="ja-JP" altLang="en-US" sz="2000">
              <a:solidFill>
                <a:srgbClr val="FF0000"/>
              </a:solidFill>
              <a:latin typeface="ＭＳ Ｐ明朝" panose="02020600040205080304" pitchFamily="18" charset="-128"/>
              <a:ea typeface="ＭＳ Ｐ明朝" panose="02020600040205080304" pitchFamily="18" charset="-128"/>
            </a:rPr>
            <a:t>　</a:t>
          </a:r>
          <a:r>
            <a:rPr lang="ja-JP" altLang="en-US" sz="2400">
              <a:solidFill>
                <a:srgbClr val="FF0000"/>
              </a:solidFill>
              <a:latin typeface="ＭＳ Ｐ明朝" panose="02020600040205080304" pitchFamily="18" charset="-128"/>
              <a:ea typeface="ＭＳ Ｐ明朝" panose="02020600040205080304" pitchFamily="18" charset="-128"/>
            </a:rPr>
            <a:t>「令和２年度　省エネルギー相談地域プラットフォーム構築事業」</a:t>
          </a:r>
          <a:endParaRPr lang="en-US" altLang="ja-JP" sz="2400">
            <a:solidFill>
              <a:srgbClr val="FF0000"/>
            </a:solidFill>
            <a:latin typeface="ＭＳ Ｐ明朝" panose="02020600040205080304" pitchFamily="18" charset="-128"/>
            <a:ea typeface="ＭＳ Ｐ明朝" panose="02020600040205080304" pitchFamily="18" charset="-128"/>
          </a:endParaRPr>
        </a:p>
        <a:p>
          <a:pPr>
            <a:lnSpc>
              <a:spcPts val="3000"/>
            </a:lnSpc>
          </a:pPr>
          <a:r>
            <a:rPr lang="ja-JP" altLang="en-US" sz="2400">
              <a:solidFill>
                <a:srgbClr val="FF0000"/>
              </a:solidFill>
              <a:latin typeface="ＭＳ Ｐ明朝" panose="02020600040205080304" pitchFamily="18" charset="-128"/>
              <a:ea typeface="ＭＳ Ｐ明朝" panose="02020600040205080304" pitchFamily="18" charset="-128"/>
            </a:rPr>
            <a:t>　　　　　</a:t>
          </a:r>
          <a:r>
            <a:rPr lang="ja-JP" altLang="en-US" sz="2400" u="sng">
              <a:solidFill>
                <a:srgbClr val="FF0000"/>
              </a:solidFill>
              <a:latin typeface="ＭＳ Ｐ明朝" panose="02020600040205080304" pitchFamily="18" charset="-128"/>
              <a:ea typeface="ＭＳ Ｐ明朝" panose="02020600040205080304" pitchFamily="18" charset="-128"/>
            </a:rPr>
            <a:t>交付申請書類在中</a:t>
          </a:r>
          <a:endParaRPr lang="en-US" altLang="ja-JP" sz="2400" u="sng">
            <a:solidFill>
              <a:srgbClr val="FF0000"/>
            </a:solidFill>
            <a:latin typeface="ＭＳ Ｐ明朝" panose="02020600040205080304" pitchFamily="18" charset="-128"/>
            <a:ea typeface="ＭＳ Ｐ明朝" panose="02020600040205080304" pitchFamily="18" charset="-128"/>
          </a:endParaRPr>
        </a:p>
        <a:p>
          <a:pPr>
            <a:lnSpc>
              <a:spcPts val="3000"/>
            </a:lnSpc>
          </a:pPr>
          <a:endParaRPr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3519371</xdr:colOff>
      <xdr:row>73</xdr:row>
      <xdr:rowOff>1910</xdr:rowOff>
    </xdr:from>
    <xdr:to>
      <xdr:col>4</xdr:col>
      <xdr:colOff>408214</xdr:colOff>
      <xdr:row>83</xdr:row>
      <xdr:rowOff>88743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198244" y="25729801"/>
          <a:ext cx="1419279" cy="1610833"/>
          <a:chOff x="1925001" y="5063018"/>
          <a:chExt cx="1090613" cy="1071082"/>
        </a:xfrm>
      </xdr:grpSpPr>
      <xdr:sp macro="" textlink="">
        <xdr:nvSpPr>
          <xdr:cNvPr id="39" name="フローチャート: データ 38">
            <a:extLst>
              <a:ext uri="{FF2B5EF4-FFF2-40B4-BE49-F238E27FC236}">
                <a16:creationId xmlns:a16="http://schemas.microsoft.com/office/drawing/2014/main" id="{00000000-0008-0000-0000-000027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0" name="フローチャート: データ 39">
            <a:extLst>
              <a:ext uri="{FF2B5EF4-FFF2-40B4-BE49-F238E27FC236}">
                <a16:creationId xmlns:a16="http://schemas.microsoft.com/office/drawing/2014/main" id="{00000000-0008-0000-0000-000028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1" name="フローチャート: データ 40">
            <a:extLst>
              <a:ext uri="{FF2B5EF4-FFF2-40B4-BE49-F238E27FC236}">
                <a16:creationId xmlns:a16="http://schemas.microsoft.com/office/drawing/2014/main" id="{00000000-0008-0000-0000-000029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2" name="フローチャート: データ 41">
            <a:extLst>
              <a:ext uri="{FF2B5EF4-FFF2-40B4-BE49-F238E27FC236}">
                <a16:creationId xmlns:a16="http://schemas.microsoft.com/office/drawing/2014/main" id="{00000000-0008-0000-0000-00002A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3" name="フローチャート: データ 42">
            <a:extLst>
              <a:ext uri="{FF2B5EF4-FFF2-40B4-BE49-F238E27FC236}">
                <a16:creationId xmlns:a16="http://schemas.microsoft.com/office/drawing/2014/main" id="{00000000-0008-0000-0000-00002B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4" name="フローチャート: データ 43">
            <a:extLst>
              <a:ext uri="{FF2B5EF4-FFF2-40B4-BE49-F238E27FC236}">
                <a16:creationId xmlns:a16="http://schemas.microsoft.com/office/drawing/2014/main" id="{00000000-0008-0000-0000-00002C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5" name="フローチャート: データ 44">
            <a:extLst>
              <a:ext uri="{FF2B5EF4-FFF2-40B4-BE49-F238E27FC236}">
                <a16:creationId xmlns:a16="http://schemas.microsoft.com/office/drawing/2014/main" id="{00000000-0008-0000-0000-00002D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kumimoji="1" lang="ja-JP" altLang="en-US" sz="2400" b="1">
                <a:solidFill>
                  <a:sysClr val="windowText" lastClr="000000"/>
                </a:solidFill>
                <a:latin typeface="+mn-ea"/>
              </a:rPr>
              <a:t>正本</a:t>
            </a:r>
            <a:endParaRPr kumimoji="1" lang="ja-JP" altLang="en-US" sz="2800" b="1">
              <a:solidFill>
                <a:sysClr val="windowText" lastClr="000000"/>
              </a:solidFill>
              <a:latin typeface="+mn-ea"/>
            </a:endParaRPr>
          </a:p>
        </xdr:txBody>
      </xdr:sp>
      <xdr:pic>
        <xdr:nvPicPr>
          <xdr:cNvPr id="46"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809618</xdr:colOff>
      <xdr:row>69</xdr:row>
      <xdr:rowOff>31609</xdr:rowOff>
    </xdr:from>
    <xdr:to>
      <xdr:col>9</xdr:col>
      <xdr:colOff>403495</xdr:colOff>
      <xdr:row>86</xdr:row>
      <xdr:rowOff>54428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376673" y="23889136"/>
          <a:ext cx="4387549" cy="2613619"/>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① 提出資料チェックシート</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② 交付申請書 （様式第１）</a:t>
          </a:r>
          <a:endParaRPr lang="en-US" altLang="ja-JP" sz="1200" b="0" strike="dblStrike">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③ 補助事業概要説明書 （別添１）</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④ 専門家一覧 （別紙１）</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⑤ 支援中小企業等（予定）一覧 （別紙２）</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⑥ 支出計画書 （別添２）</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⑦ 人件費単価計算書 （別添２－１）</a:t>
          </a: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⑧ 支出計画の根拠がわかる資料</a:t>
          </a: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⑨ 専門家資格証明資料</a:t>
          </a: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⑩ 直近２期分の会計に関する報告書</a:t>
          </a: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⑪ 申請者の機関概要がわかる資料</a:t>
          </a: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⑫ 商業登記簿謄本</a:t>
          </a: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⑬ 定款</a:t>
          </a:r>
        </a:p>
        <a:p>
          <a:pPr>
            <a:lnSpc>
              <a:spcPts val="1300"/>
            </a:lnSpc>
          </a:pPr>
          <a:endParaRPr lang="ja-JP" altLang="en-US" sz="1200" b="0" strike="dblStrik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5</xdr:col>
      <xdr:colOff>85632</xdr:colOff>
      <xdr:row>69</xdr:row>
      <xdr:rowOff>112335</xdr:rowOff>
    </xdr:from>
    <xdr:to>
      <xdr:col>5</xdr:col>
      <xdr:colOff>450640</xdr:colOff>
      <xdr:row>85</xdr:row>
      <xdr:rowOff>27209</xdr:rowOff>
    </xdr:to>
    <xdr:sp macro="" textlink="">
      <xdr:nvSpPr>
        <xdr:cNvPr id="5" name="右矢印 4">
          <a:extLst>
            <a:ext uri="{FF2B5EF4-FFF2-40B4-BE49-F238E27FC236}">
              <a16:creationId xmlns:a16="http://schemas.microsoft.com/office/drawing/2014/main" id="{00000000-0008-0000-0000-000005000000}"/>
            </a:ext>
          </a:extLst>
        </xdr:cNvPr>
        <xdr:cNvSpPr/>
      </xdr:nvSpPr>
      <xdr:spPr bwMode="auto">
        <a:xfrm rot="5400000">
          <a:off x="5658554" y="24963995"/>
          <a:ext cx="2353274" cy="365008"/>
        </a:xfrm>
        <a:prstGeom prst="rightArrow">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5</xdr:col>
      <xdr:colOff>147555</xdr:colOff>
      <xdr:row>66</xdr:row>
      <xdr:rowOff>73428</xdr:rowOff>
    </xdr:from>
    <xdr:to>
      <xdr:col>6</xdr:col>
      <xdr:colOff>587987</xdr:colOff>
      <xdr:row>68</xdr:row>
      <xdr:rowOff>107929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714610" y="23473755"/>
          <a:ext cx="1798177" cy="339301"/>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400" b="1">
              <a:solidFill>
                <a:prstClr val="black"/>
              </a:solidFill>
              <a:latin typeface="HGPｺﾞｼｯｸM" panose="020B0600000000000000" pitchFamily="50" charset="-128"/>
              <a:ea typeface="HGPｺﾞｼｯｸM" panose="020B0600000000000000" pitchFamily="50" charset="-128"/>
            </a:rPr>
            <a:t>揃える順番</a:t>
          </a:r>
          <a:endParaRPr lang="ja-JP" altLang="en-US" sz="3200" b="1"/>
        </a:p>
      </xdr:txBody>
    </xdr:sp>
    <xdr:clientData/>
  </xdr:twoCellAnchor>
  <xdr:twoCellAnchor>
    <xdr:from>
      <xdr:col>2</xdr:col>
      <xdr:colOff>2069634</xdr:colOff>
      <xdr:row>63</xdr:row>
      <xdr:rowOff>104990</xdr:rowOff>
    </xdr:from>
    <xdr:to>
      <xdr:col>4</xdr:col>
      <xdr:colOff>304801</xdr:colOff>
      <xdr:row>70</xdr:row>
      <xdr:rowOff>108770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bwMode="auto">
        <a:xfrm>
          <a:off x="2755434" y="23160933"/>
          <a:ext cx="2763624" cy="1070580"/>
        </a:xfrm>
        <a:prstGeom prst="wedgeRectCallout">
          <a:avLst>
            <a:gd name="adj1" fmla="val 42519"/>
            <a:gd name="adj2" fmla="val 75194"/>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200" kern="1200">
              <a:solidFill>
                <a:schemeClr val="tx1"/>
              </a:solidFill>
              <a:effectLst/>
              <a:latin typeface="Arial" charset="0"/>
              <a:ea typeface="ＭＳ Ｐゴシック" pitchFamily="50" charset="-128"/>
              <a:cs typeface="+mn-cs"/>
            </a:rPr>
            <a:t>左上をダブルクリップ、ホッチキス等</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で束ねる。</a:t>
          </a:r>
          <a:endParaRPr lang="ja-JP" altLang="ja-JP" sz="1200">
            <a:effectLst/>
          </a:endParaRPr>
        </a:p>
        <a:p>
          <a:r>
            <a:rPr kumimoji="1" lang="ja-JP" altLang="ja-JP" sz="1200" kern="1200">
              <a:solidFill>
                <a:schemeClr val="tx1"/>
              </a:solidFill>
              <a:effectLst/>
              <a:latin typeface="Arial" charset="0"/>
              <a:ea typeface="ＭＳ Ｐゴシック" pitchFamily="50" charset="-128"/>
              <a:cs typeface="+mn-cs"/>
            </a:rPr>
            <a:t>書類が厚くなる場合はファイル等に</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綴じることも可。</a:t>
          </a:r>
          <a:endParaRPr lang="ja-JP" altLang="ja-JP" sz="1200">
            <a:effectLst/>
          </a:endParaRPr>
        </a:p>
      </xdr:txBody>
    </xdr:sp>
    <xdr:clientData/>
  </xdr:twoCellAnchor>
  <xdr:twoCellAnchor>
    <xdr:from>
      <xdr:col>7</xdr:col>
      <xdr:colOff>774240</xdr:colOff>
      <xdr:row>74</xdr:row>
      <xdr:rowOff>108944</xdr:rowOff>
    </xdr:from>
    <xdr:to>
      <xdr:col>8</xdr:col>
      <xdr:colOff>517005</xdr:colOff>
      <xdr:row>82</xdr:row>
      <xdr:rowOff>32339</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10056785" y="24728471"/>
          <a:ext cx="781856" cy="1142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000" b="1"/>
            <a:t>データ</a:t>
          </a:r>
          <a:endParaRPr kumimoji="1" lang="en-US" altLang="ja-JP" sz="1000" b="1"/>
        </a:p>
        <a:p>
          <a:pPr algn="ctr"/>
          <a:r>
            <a:rPr kumimoji="1" lang="ja-JP" altLang="en-US" sz="1000" b="1"/>
            <a:t>格納</a:t>
          </a:r>
        </a:p>
      </xdr:txBody>
    </xdr:sp>
    <xdr:clientData/>
  </xdr:twoCellAnchor>
  <xdr:twoCellAnchor>
    <xdr:from>
      <xdr:col>2</xdr:col>
      <xdr:colOff>1866727</xdr:colOff>
      <xdr:row>75</xdr:row>
      <xdr:rowOff>15903</xdr:rowOff>
    </xdr:from>
    <xdr:to>
      <xdr:col>2</xdr:col>
      <xdr:colOff>3351080</xdr:colOff>
      <xdr:row>82</xdr:row>
      <xdr:rowOff>3059</xdr:rowOff>
    </xdr:to>
    <xdr:sp macro="" textlink="">
      <xdr:nvSpPr>
        <xdr:cNvPr id="76" name="右矢印 75">
          <a:extLst>
            <a:ext uri="{FF2B5EF4-FFF2-40B4-BE49-F238E27FC236}">
              <a16:creationId xmlns:a16="http://schemas.microsoft.com/office/drawing/2014/main" id="{00000000-0008-0000-0000-00004C000000}"/>
            </a:ext>
          </a:extLst>
        </xdr:cNvPr>
        <xdr:cNvSpPr/>
      </xdr:nvSpPr>
      <xdr:spPr>
        <a:xfrm flipH="1">
          <a:off x="2545600" y="24787830"/>
          <a:ext cx="1484353" cy="10539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t>コピーを保管</a:t>
          </a:r>
        </a:p>
      </xdr:txBody>
    </xdr:sp>
    <xdr:clientData/>
  </xdr:twoCellAnchor>
  <xdr:twoCellAnchor>
    <xdr:from>
      <xdr:col>1</xdr:col>
      <xdr:colOff>216635</xdr:colOff>
      <xdr:row>73</xdr:row>
      <xdr:rowOff>69273</xdr:rowOff>
    </xdr:from>
    <xdr:to>
      <xdr:col>2</xdr:col>
      <xdr:colOff>1655812</xdr:colOff>
      <xdr:row>84</xdr:row>
      <xdr:rowOff>20049</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424453" y="25797164"/>
          <a:ext cx="1910232" cy="1627176"/>
          <a:chOff x="1925001" y="5063018"/>
          <a:chExt cx="1090613" cy="1071082"/>
        </a:xfrm>
      </xdr:grpSpPr>
      <xdr:sp macro="" textlink="">
        <xdr:nvSpPr>
          <xdr:cNvPr id="78" name="フローチャート: データ 77">
            <a:extLst>
              <a:ext uri="{FF2B5EF4-FFF2-40B4-BE49-F238E27FC236}">
                <a16:creationId xmlns:a16="http://schemas.microsoft.com/office/drawing/2014/main" id="{00000000-0008-0000-0000-00004E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9" name="フローチャート: データ 78">
            <a:extLst>
              <a:ext uri="{FF2B5EF4-FFF2-40B4-BE49-F238E27FC236}">
                <a16:creationId xmlns:a16="http://schemas.microsoft.com/office/drawing/2014/main" id="{00000000-0008-0000-0000-00004F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0" name="フローチャート: データ 79">
            <a:extLst>
              <a:ext uri="{FF2B5EF4-FFF2-40B4-BE49-F238E27FC236}">
                <a16:creationId xmlns:a16="http://schemas.microsoft.com/office/drawing/2014/main" id="{00000000-0008-0000-0000-000050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1" name="フローチャート: データ 80">
            <a:extLst>
              <a:ext uri="{FF2B5EF4-FFF2-40B4-BE49-F238E27FC236}">
                <a16:creationId xmlns:a16="http://schemas.microsoft.com/office/drawing/2014/main" id="{00000000-0008-0000-0000-000051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2" name="フローチャート: データ 81">
            <a:extLst>
              <a:ext uri="{FF2B5EF4-FFF2-40B4-BE49-F238E27FC236}">
                <a16:creationId xmlns:a16="http://schemas.microsoft.com/office/drawing/2014/main" id="{00000000-0008-0000-0000-000052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3" name="フローチャート: データ 82">
            <a:extLst>
              <a:ext uri="{FF2B5EF4-FFF2-40B4-BE49-F238E27FC236}">
                <a16:creationId xmlns:a16="http://schemas.microsoft.com/office/drawing/2014/main" id="{00000000-0008-0000-0000-000053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4" name="フローチャート: データ 83">
            <a:extLst>
              <a:ext uri="{FF2B5EF4-FFF2-40B4-BE49-F238E27FC236}">
                <a16:creationId xmlns:a16="http://schemas.microsoft.com/office/drawing/2014/main" id="{00000000-0008-0000-0000-000054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kumimoji="1" lang="ja-JP" altLang="en-US" sz="2400" b="1">
                <a:solidFill>
                  <a:sysClr val="windowText" lastClr="000000"/>
                </a:solidFill>
                <a:latin typeface="+mn-ea"/>
              </a:rPr>
              <a:t>副本</a:t>
            </a:r>
          </a:p>
        </xdr:txBody>
      </xdr:sp>
      <xdr:pic>
        <xdr:nvPicPr>
          <xdr:cNvPr id="85"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155867</xdr:colOff>
      <xdr:row>0</xdr:row>
      <xdr:rowOff>155865</xdr:rowOff>
    </xdr:from>
    <xdr:to>
      <xdr:col>10</xdr:col>
      <xdr:colOff>0</xdr:colOff>
      <xdr:row>0</xdr:row>
      <xdr:rowOff>935183</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3685" y="155865"/>
          <a:ext cx="12022279" cy="779318"/>
          <a:chOff x="9386454" y="5784273"/>
          <a:chExt cx="11776365" cy="588819"/>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47853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twoCellAnchor>
    <xdr:from>
      <xdr:col>0</xdr:col>
      <xdr:colOff>68036</xdr:colOff>
      <xdr:row>8</xdr:row>
      <xdr:rowOff>163285</xdr:rowOff>
    </xdr:from>
    <xdr:to>
      <xdr:col>10</xdr:col>
      <xdr:colOff>0</xdr:colOff>
      <xdr:row>8</xdr:row>
      <xdr:rowOff>830035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68036" y="4423558"/>
          <a:ext cx="10669237" cy="666750"/>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t>ご提出前に本チェックシートにて書類の不足・不備等がないかをご確認ください</a:t>
          </a:r>
        </a:p>
      </xdr:txBody>
    </xdr:sp>
    <xdr:clientData/>
  </xdr:twoCellAnchor>
  <xdr:twoCellAnchor editAs="absolute">
    <xdr:from>
      <xdr:col>5</xdr:col>
      <xdr:colOff>685501</xdr:colOff>
      <xdr:row>49</xdr:row>
      <xdr:rowOff>49231</xdr:rowOff>
    </xdr:from>
    <xdr:to>
      <xdr:col>6</xdr:col>
      <xdr:colOff>941197</xdr:colOff>
      <xdr:row>49</xdr:row>
      <xdr:rowOff>49231</xdr:rowOff>
    </xdr:to>
    <xdr:cxnSp macro="">
      <xdr:nvCxnSpPr>
        <xdr:cNvPr id="134" name="直線矢印コネクタ 133">
          <a:extLst>
            <a:ext uri="{FF2B5EF4-FFF2-40B4-BE49-F238E27FC236}">
              <a16:creationId xmlns:a16="http://schemas.microsoft.com/office/drawing/2014/main" id="{00000000-0008-0000-0000-000086000000}"/>
            </a:ext>
          </a:extLst>
        </xdr:cNvPr>
        <xdr:cNvCxnSpPr>
          <a:cxnSpLocks/>
          <a:stCxn id="137" idx="3"/>
          <a:endCxn id="128" idx="1"/>
        </xdr:cNvCxnSpPr>
      </xdr:nvCxnSpPr>
      <xdr:spPr bwMode="auto">
        <a:xfrm>
          <a:off x="8000701" y="22223431"/>
          <a:ext cx="1760646"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195327</xdr:colOff>
      <xdr:row>42</xdr:row>
      <xdr:rowOff>27477</xdr:rowOff>
    </xdr:from>
    <xdr:to>
      <xdr:col>9</xdr:col>
      <xdr:colOff>89616</xdr:colOff>
      <xdr:row>61</xdr:row>
      <xdr:rowOff>129267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74200" y="20933986"/>
          <a:ext cx="10576143" cy="2997390"/>
          <a:chOff x="957327" y="19820427"/>
          <a:chExt cx="11781489" cy="2997390"/>
        </a:xfrm>
      </xdr:grpSpPr>
      <xdr:sp macro="" textlink="">
        <xdr:nvSpPr>
          <xdr:cNvPr id="125" name="正方形/長方形 124">
            <a:extLst>
              <a:ext uri="{FF2B5EF4-FFF2-40B4-BE49-F238E27FC236}">
                <a16:creationId xmlns:a16="http://schemas.microsoft.com/office/drawing/2014/main" id="{00000000-0008-0000-0000-00007D000000}"/>
              </a:ext>
            </a:extLst>
          </xdr:cNvPr>
          <xdr:cNvSpPr/>
        </xdr:nvSpPr>
        <xdr:spPr bwMode="auto">
          <a:xfrm>
            <a:off x="2110573" y="19836561"/>
            <a:ext cx="718030" cy="214483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sp macro="" textlink="">
        <xdr:nvSpPr>
          <xdr:cNvPr id="126" name="正方形/長方形 125">
            <a:extLst>
              <a:ext uri="{FF2B5EF4-FFF2-40B4-BE49-F238E27FC236}">
                <a16:creationId xmlns:a16="http://schemas.microsoft.com/office/drawing/2014/main" id="{00000000-0008-0000-0000-00007E000000}"/>
              </a:ext>
            </a:extLst>
          </xdr:cNvPr>
          <xdr:cNvSpPr/>
        </xdr:nvSpPr>
        <xdr:spPr bwMode="auto">
          <a:xfrm>
            <a:off x="3428861" y="19836562"/>
            <a:ext cx="511892" cy="2144837"/>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sp macro="" textlink="">
        <xdr:nvSpPr>
          <xdr:cNvPr id="127" name="正方形/長方形 126">
            <a:extLst>
              <a:ext uri="{FF2B5EF4-FFF2-40B4-BE49-F238E27FC236}">
                <a16:creationId xmlns:a16="http://schemas.microsoft.com/office/drawing/2014/main" id="{00000000-0008-0000-0000-00007F000000}"/>
              </a:ext>
            </a:extLst>
          </xdr:cNvPr>
          <xdr:cNvSpPr/>
        </xdr:nvSpPr>
        <xdr:spPr bwMode="auto">
          <a:xfrm>
            <a:off x="5217168" y="19841191"/>
            <a:ext cx="400923" cy="213557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sp macro="" textlink="">
        <xdr:nvSpPr>
          <xdr:cNvPr id="128" name="正方形/長方形 127">
            <a:extLst>
              <a:ext uri="{FF2B5EF4-FFF2-40B4-BE49-F238E27FC236}">
                <a16:creationId xmlns:a16="http://schemas.microsoft.com/office/drawing/2014/main" id="{00000000-0008-0000-0000-000080000000}"/>
              </a:ext>
            </a:extLst>
          </xdr:cNvPr>
          <xdr:cNvSpPr/>
        </xdr:nvSpPr>
        <xdr:spPr bwMode="auto">
          <a:xfrm>
            <a:off x="9761347" y="19836561"/>
            <a:ext cx="354411" cy="214483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書類の提出</a:t>
            </a:r>
          </a:p>
        </xdr:txBody>
      </xdr:sp>
      <xdr:sp macro="" textlink="">
        <xdr:nvSpPr>
          <xdr:cNvPr id="129" name="テキスト ボックス 92">
            <a:extLst>
              <a:ext uri="{FF2B5EF4-FFF2-40B4-BE49-F238E27FC236}">
                <a16:creationId xmlns:a16="http://schemas.microsoft.com/office/drawing/2014/main" id="{00000000-0008-0000-0000-000081000000}"/>
              </a:ext>
            </a:extLst>
          </xdr:cNvPr>
          <xdr:cNvSpPr txBox="1"/>
        </xdr:nvSpPr>
        <xdr:spPr bwMode="auto">
          <a:xfrm>
            <a:off x="4137736" y="22155766"/>
            <a:ext cx="2369201" cy="617147"/>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提出資料チェックシート</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   </a:t>
            </a:r>
            <a:r>
              <a:rPr kumimoji="0" lang="ja-JP" altLang="en-US" sz="1200">
                <a:latin typeface="ＭＳ Ｐ明朝" panose="02020600040205080304" pitchFamily="18" charset="-128"/>
                <a:ea typeface="ＭＳ Ｐ明朝" panose="02020600040205080304" pitchFamily="18" charset="-128"/>
              </a:rPr>
              <a:t>を用いて自己点検すること</a:t>
            </a:r>
            <a:endParaRPr kumimoji="0" lang="en-US" altLang="ja-JP" sz="1200">
              <a:latin typeface="ＭＳ Ｐ明朝" panose="02020600040205080304" pitchFamily="18" charset="-128"/>
              <a:ea typeface="ＭＳ Ｐ明朝" panose="02020600040205080304" pitchFamily="18" charset="-128"/>
            </a:endParaRPr>
          </a:p>
        </xdr:txBody>
      </xdr:sp>
      <xdr:sp macro="" textlink="">
        <xdr:nvSpPr>
          <xdr:cNvPr id="130" name="テキスト ボックス 93">
            <a:extLst>
              <a:ext uri="{FF2B5EF4-FFF2-40B4-BE49-F238E27FC236}">
                <a16:creationId xmlns:a16="http://schemas.microsoft.com/office/drawing/2014/main" id="{00000000-0008-0000-0000-000082000000}"/>
              </a:ext>
            </a:extLst>
          </xdr:cNvPr>
          <xdr:cNvSpPr txBox="1"/>
        </xdr:nvSpPr>
        <xdr:spPr bwMode="auto">
          <a:xfrm>
            <a:off x="9335671" y="22101339"/>
            <a:ext cx="1709096" cy="716478"/>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提出資料一式を</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ja-JP" altLang="en-US" sz="1200">
                <a:latin typeface="ＭＳ Ｐ明朝" panose="02020600040205080304" pitchFamily="18" charset="-128"/>
                <a:ea typeface="ＭＳ Ｐ明朝" panose="02020600040205080304" pitchFamily="18" charset="-128"/>
              </a:rPr>
              <a:t>　 郵送とメールにて提出</a:t>
            </a:r>
            <a:endParaRPr kumimoji="0" lang="en-US" altLang="ja-JP" sz="1200">
              <a:latin typeface="ＭＳ Ｐ明朝" panose="02020600040205080304" pitchFamily="18" charset="-128"/>
              <a:ea typeface="ＭＳ Ｐ明朝" panose="02020600040205080304" pitchFamily="18" charset="-128"/>
            </a:endParaRPr>
          </a:p>
        </xdr:txBody>
      </xdr:sp>
      <xdr:cxnSp macro="">
        <xdr:nvCxnSpPr>
          <xdr:cNvPr id="131" name="直線矢印コネクタ 130">
            <a:extLst>
              <a:ext uri="{FF2B5EF4-FFF2-40B4-BE49-F238E27FC236}">
                <a16:creationId xmlns:a16="http://schemas.microsoft.com/office/drawing/2014/main" id="{00000000-0008-0000-0000-000083000000}"/>
              </a:ext>
            </a:extLst>
          </xdr:cNvPr>
          <xdr:cNvCxnSpPr>
            <a:cxnSpLocks/>
            <a:stCxn id="125" idx="3"/>
            <a:endCxn id="126" idx="1"/>
          </xdr:cNvCxnSpPr>
        </xdr:nvCxnSpPr>
        <xdr:spPr bwMode="auto">
          <a:xfrm>
            <a:off x="2828603" y="20905518"/>
            <a:ext cx="600258" cy="0"/>
          </a:xfrm>
          <a:prstGeom prst="straightConnector1">
            <a:avLst/>
          </a:prstGeom>
          <a:noFill/>
          <a:ln w="9525" cap="flat" cmpd="sng" algn="ctr">
            <a:solidFill>
              <a:schemeClr val="tx1"/>
            </a:solidFill>
            <a:prstDash val="solid"/>
            <a:round/>
            <a:headEnd type="none" w="med" len="med"/>
            <a:tailEnd type="arrow"/>
          </a:ln>
          <a:effectLst/>
        </xdr:spPr>
      </xdr:cxnSp>
      <xdr:cxnSp macro="">
        <xdr:nvCxnSpPr>
          <xdr:cNvPr id="132" name="直線矢印コネクタ 131">
            <a:extLst>
              <a:ext uri="{FF2B5EF4-FFF2-40B4-BE49-F238E27FC236}">
                <a16:creationId xmlns:a16="http://schemas.microsoft.com/office/drawing/2014/main" id="{00000000-0008-0000-0000-000084000000}"/>
              </a:ext>
            </a:extLst>
          </xdr:cNvPr>
          <xdr:cNvCxnSpPr>
            <a:cxnSpLocks/>
            <a:stCxn id="126" idx="3"/>
            <a:endCxn id="127" idx="1"/>
          </xdr:cNvCxnSpPr>
        </xdr:nvCxnSpPr>
        <xdr:spPr bwMode="auto">
          <a:xfrm>
            <a:off x="3940753" y="20905518"/>
            <a:ext cx="1276415" cy="0"/>
          </a:xfrm>
          <a:prstGeom prst="straightConnector1">
            <a:avLst/>
          </a:prstGeom>
          <a:noFill/>
          <a:ln w="9525" cap="flat" cmpd="sng" algn="ctr">
            <a:solidFill>
              <a:schemeClr val="tx1"/>
            </a:solidFill>
            <a:prstDash val="solid"/>
            <a:round/>
            <a:headEnd type="none" w="med" len="med"/>
            <a:tailEnd type="arrow"/>
          </a:ln>
          <a:effectLst/>
        </xdr:spPr>
      </xdr:cxnSp>
      <xdr:cxnSp macro="">
        <xdr:nvCxnSpPr>
          <xdr:cNvPr id="133" name="直線矢印コネクタ 132">
            <a:extLst>
              <a:ext uri="{FF2B5EF4-FFF2-40B4-BE49-F238E27FC236}">
                <a16:creationId xmlns:a16="http://schemas.microsoft.com/office/drawing/2014/main" id="{00000000-0008-0000-0000-000085000000}"/>
              </a:ext>
            </a:extLst>
          </xdr:cNvPr>
          <xdr:cNvCxnSpPr>
            <a:cxnSpLocks/>
            <a:stCxn id="135" idx="3"/>
            <a:endCxn id="125" idx="1"/>
          </xdr:cNvCxnSpPr>
        </xdr:nvCxnSpPr>
        <xdr:spPr bwMode="auto">
          <a:xfrm>
            <a:off x="1469219" y="20905518"/>
            <a:ext cx="641354" cy="0"/>
          </a:xfrm>
          <a:prstGeom prst="straightConnector1">
            <a:avLst/>
          </a:prstGeom>
          <a:noFill/>
          <a:ln w="9525" cap="flat" cmpd="sng" algn="ctr">
            <a:solidFill>
              <a:schemeClr val="tx1"/>
            </a:solidFill>
            <a:prstDash val="solid"/>
            <a:round/>
            <a:headEnd type="none" w="med" len="med"/>
            <a:tailEnd type="arrow"/>
          </a:ln>
          <a:effectLst/>
        </xdr:spPr>
      </xdr:cxnSp>
      <xdr:sp macro="" textlink="">
        <xdr:nvSpPr>
          <xdr:cNvPr id="135" name="正方形/長方形 134">
            <a:extLst>
              <a:ext uri="{FF2B5EF4-FFF2-40B4-BE49-F238E27FC236}">
                <a16:creationId xmlns:a16="http://schemas.microsoft.com/office/drawing/2014/main" id="{00000000-0008-0000-0000-000087000000}"/>
              </a:ext>
            </a:extLst>
          </xdr:cNvPr>
          <xdr:cNvSpPr/>
        </xdr:nvSpPr>
        <xdr:spPr bwMode="auto">
          <a:xfrm>
            <a:off x="957327" y="19826600"/>
            <a:ext cx="511892" cy="216476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sp macro="" textlink="">
        <xdr:nvSpPr>
          <xdr:cNvPr id="136" name="テキスト ボックス 92">
            <a:extLst>
              <a:ext uri="{FF2B5EF4-FFF2-40B4-BE49-F238E27FC236}">
                <a16:creationId xmlns:a16="http://schemas.microsoft.com/office/drawing/2014/main" id="{00000000-0008-0000-0000-000088000000}"/>
              </a:ext>
            </a:extLst>
          </xdr:cNvPr>
          <xdr:cNvSpPr txBox="1"/>
        </xdr:nvSpPr>
        <xdr:spPr bwMode="auto">
          <a:xfrm>
            <a:off x="6683035" y="22128553"/>
            <a:ext cx="2185910" cy="679739"/>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正本１部及び電子ファイル</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    </a:t>
            </a:r>
            <a:r>
              <a:rPr kumimoji="0" lang="ja-JP" altLang="en-US" sz="1200">
                <a:latin typeface="ＭＳ Ｐ明朝" panose="02020600040205080304" pitchFamily="18" charset="-128"/>
                <a:ea typeface="ＭＳ Ｐ明朝" panose="02020600040205080304" pitchFamily="18" charset="-128"/>
              </a:rPr>
              <a:t>を記録したＣＤ－Ｒ又は</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    </a:t>
            </a:r>
            <a:r>
              <a:rPr kumimoji="0" lang="ja-JP" altLang="en-US" sz="1200">
                <a:latin typeface="ＭＳ Ｐ明朝" panose="02020600040205080304" pitchFamily="18" charset="-128"/>
                <a:ea typeface="ＭＳ Ｐ明朝" panose="02020600040205080304" pitchFamily="18" charset="-128"/>
              </a:rPr>
              <a:t>ＤＶＤ－Ｒを用意する。</a:t>
            </a:r>
            <a:endParaRPr kumimoji="0" lang="en-US" altLang="ja-JP" sz="1200">
              <a:latin typeface="ＭＳ Ｐ明朝" panose="02020600040205080304" pitchFamily="18" charset="-128"/>
              <a:ea typeface="ＭＳ Ｐ明朝" panose="02020600040205080304" pitchFamily="18" charset="-128"/>
            </a:endParaRPr>
          </a:p>
        </xdr:txBody>
      </xdr:sp>
      <xdr:sp macro="" textlink="">
        <xdr:nvSpPr>
          <xdr:cNvPr id="137" name="正方形/長方形 136">
            <a:extLst>
              <a:ext uri="{FF2B5EF4-FFF2-40B4-BE49-F238E27FC236}">
                <a16:creationId xmlns:a16="http://schemas.microsoft.com/office/drawing/2014/main" id="{00000000-0008-0000-0000-000089000000}"/>
              </a:ext>
            </a:extLst>
          </xdr:cNvPr>
          <xdr:cNvSpPr/>
        </xdr:nvSpPr>
        <xdr:spPr bwMode="auto">
          <a:xfrm>
            <a:off x="7493647" y="19841191"/>
            <a:ext cx="507054" cy="2135579"/>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必要書類の用意</a:t>
            </a:r>
          </a:p>
        </xdr:txBody>
      </xdr:sp>
      <xdr:cxnSp macro="">
        <xdr:nvCxnSpPr>
          <xdr:cNvPr id="138" name="直線矢印コネクタ 137">
            <a:extLst>
              <a:ext uri="{FF2B5EF4-FFF2-40B4-BE49-F238E27FC236}">
                <a16:creationId xmlns:a16="http://schemas.microsoft.com/office/drawing/2014/main" id="{00000000-0008-0000-0000-00008A000000}"/>
              </a:ext>
            </a:extLst>
          </xdr:cNvPr>
          <xdr:cNvCxnSpPr>
            <a:cxnSpLocks/>
            <a:stCxn id="127" idx="3"/>
            <a:endCxn id="137" idx="1"/>
          </xdr:cNvCxnSpPr>
        </xdr:nvCxnSpPr>
        <xdr:spPr bwMode="auto">
          <a:xfrm>
            <a:off x="5618091" y="20905518"/>
            <a:ext cx="1875556" cy="0"/>
          </a:xfrm>
          <a:prstGeom prst="straightConnector1">
            <a:avLst/>
          </a:prstGeom>
          <a:noFill/>
          <a:ln w="9525" cap="flat" cmpd="sng" algn="ctr">
            <a:solidFill>
              <a:schemeClr val="tx1"/>
            </a:solidFill>
            <a:prstDash val="solid"/>
            <a:round/>
            <a:headEnd type="none" w="med" len="med"/>
            <a:tailEnd type="arrow"/>
          </a:ln>
          <a:effectLst/>
        </xdr:spPr>
      </xdr:cxnSp>
      <xdr:sp macro="" textlink="">
        <xdr:nvSpPr>
          <xdr:cNvPr id="139" name="正方形/長方形 138">
            <a:extLst>
              <a:ext uri="{FF2B5EF4-FFF2-40B4-BE49-F238E27FC236}">
                <a16:creationId xmlns:a16="http://schemas.microsoft.com/office/drawing/2014/main" id="{00000000-0008-0000-0000-00008B000000}"/>
              </a:ext>
            </a:extLst>
          </xdr:cNvPr>
          <xdr:cNvSpPr/>
        </xdr:nvSpPr>
        <xdr:spPr bwMode="auto">
          <a:xfrm>
            <a:off x="11236145" y="19820428"/>
            <a:ext cx="553801" cy="2177105"/>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xnSp macro="">
        <xdr:nvCxnSpPr>
          <xdr:cNvPr id="140" name="直線矢印コネクタ 139">
            <a:extLst>
              <a:ext uri="{FF2B5EF4-FFF2-40B4-BE49-F238E27FC236}">
                <a16:creationId xmlns:a16="http://schemas.microsoft.com/office/drawing/2014/main" id="{00000000-0008-0000-0000-00008C000000}"/>
              </a:ext>
            </a:extLst>
          </xdr:cNvPr>
          <xdr:cNvCxnSpPr>
            <a:cxnSpLocks/>
            <a:stCxn id="128" idx="3"/>
            <a:endCxn id="139" idx="1"/>
          </xdr:cNvCxnSpPr>
        </xdr:nvCxnSpPr>
        <xdr:spPr bwMode="auto">
          <a:xfrm>
            <a:off x="10115758" y="20905518"/>
            <a:ext cx="1120387" cy="0"/>
          </a:xfrm>
          <a:prstGeom prst="straightConnector1">
            <a:avLst/>
          </a:prstGeom>
          <a:noFill/>
          <a:ln w="9525" cap="flat" cmpd="sng" algn="ctr">
            <a:solidFill>
              <a:schemeClr val="tx1"/>
            </a:solidFill>
            <a:prstDash val="solid"/>
            <a:round/>
            <a:headEnd type="none" w="med" len="med"/>
            <a:tailEnd type="arrow"/>
          </a:ln>
          <a:effectLst/>
        </xdr:spPr>
      </xdr:cxnSp>
      <xdr:sp macro="" textlink="">
        <xdr:nvSpPr>
          <xdr:cNvPr id="141" name="正方形/長方形 140">
            <a:extLst>
              <a:ext uri="{FF2B5EF4-FFF2-40B4-BE49-F238E27FC236}">
                <a16:creationId xmlns:a16="http://schemas.microsoft.com/office/drawing/2014/main" id="{00000000-0008-0000-0000-00008D000000}"/>
              </a:ext>
            </a:extLst>
          </xdr:cNvPr>
          <xdr:cNvSpPr/>
        </xdr:nvSpPr>
        <xdr:spPr bwMode="auto">
          <a:xfrm>
            <a:off x="12221481" y="19820427"/>
            <a:ext cx="517335" cy="2177107"/>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xnSp macro="">
        <xdr:nvCxnSpPr>
          <xdr:cNvPr id="142" name="直線矢印コネクタ 141">
            <a:extLst>
              <a:ext uri="{FF2B5EF4-FFF2-40B4-BE49-F238E27FC236}">
                <a16:creationId xmlns:a16="http://schemas.microsoft.com/office/drawing/2014/main" id="{00000000-0008-0000-0000-00008E000000}"/>
              </a:ext>
            </a:extLst>
          </xdr:cNvPr>
          <xdr:cNvCxnSpPr>
            <a:cxnSpLocks/>
            <a:stCxn id="139" idx="3"/>
            <a:endCxn id="141" idx="1"/>
          </xdr:cNvCxnSpPr>
        </xdr:nvCxnSpPr>
        <xdr:spPr bwMode="auto">
          <a:xfrm>
            <a:off x="11789946" y="20905518"/>
            <a:ext cx="431535" cy="0"/>
          </a:xfrm>
          <a:prstGeom prst="straightConnector1">
            <a:avLst/>
          </a:prstGeom>
          <a:noFill/>
          <a:ln w="9525" cap="flat" cmpd="sng" algn="ctr">
            <a:solidFill>
              <a:schemeClr val="tx1"/>
            </a:solidFill>
            <a:prstDash val="solid"/>
            <a:round/>
            <a:headEnd type="none" w="med" len="med"/>
            <a:tailEnd type="arrow"/>
          </a:ln>
          <a:effectLst/>
        </xdr:spPr>
      </xdr:cxnSp>
    </xdr:grpSp>
    <xdr:clientData/>
  </xdr:twoCellAnchor>
  <xdr:twoCellAnchor>
    <xdr:from>
      <xdr:col>2</xdr:col>
      <xdr:colOff>2312208</xdr:colOff>
      <xdr:row>92</xdr:row>
      <xdr:rowOff>31110</xdr:rowOff>
    </xdr:from>
    <xdr:to>
      <xdr:col>4</xdr:col>
      <xdr:colOff>241017</xdr:colOff>
      <xdr:row>94</xdr:row>
      <xdr:rowOff>106785</xdr:rowOff>
    </xdr:to>
    <xdr:sp macro="" textlink="">
      <xdr:nvSpPr>
        <xdr:cNvPr id="182" name="正方形/長方形 181">
          <a:extLst>
            <a:ext uri="{FF2B5EF4-FFF2-40B4-BE49-F238E27FC236}">
              <a16:creationId xmlns:a16="http://schemas.microsoft.com/office/drawing/2014/main" id="{00000000-0008-0000-0000-0000B6000000}"/>
            </a:ext>
          </a:extLst>
        </xdr:cNvPr>
        <xdr:cNvSpPr/>
      </xdr:nvSpPr>
      <xdr:spPr>
        <a:xfrm>
          <a:off x="3074208" y="28646931"/>
          <a:ext cx="2963452" cy="375033"/>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600" b="1" u="sng">
              <a:solidFill>
                <a:prstClr val="black"/>
              </a:solidFill>
              <a:latin typeface="HGPｺﾞｼｯｸM" panose="020B0600000000000000" pitchFamily="50" charset="-128"/>
              <a:ea typeface="HGPｺﾞｼｯｸM" panose="020B0600000000000000" pitchFamily="50" charset="-128"/>
            </a:rPr>
            <a:t>ＳＩＩへの提出物一式</a:t>
          </a:r>
          <a:endParaRPr lang="ja-JP" altLang="en-US" sz="3600" b="1" u="sng"/>
        </a:p>
      </xdr:txBody>
    </xdr:sp>
    <xdr:clientData/>
  </xdr:twoCellAnchor>
  <xdr:twoCellAnchor>
    <xdr:from>
      <xdr:col>2</xdr:col>
      <xdr:colOff>2124748</xdr:colOff>
      <xdr:row>91</xdr:row>
      <xdr:rowOff>119314</xdr:rowOff>
    </xdr:from>
    <xdr:to>
      <xdr:col>7</xdr:col>
      <xdr:colOff>403452</xdr:colOff>
      <xdr:row>107</xdr:row>
      <xdr:rowOff>120049</xdr:rowOff>
    </xdr:to>
    <xdr:sp macro="" textlink="">
      <xdr:nvSpPr>
        <xdr:cNvPr id="188" name="正方形/長方形 187">
          <a:extLst>
            <a:ext uri="{FF2B5EF4-FFF2-40B4-BE49-F238E27FC236}">
              <a16:creationId xmlns:a16="http://schemas.microsoft.com/office/drawing/2014/main" id="{00000000-0008-0000-0000-0000BC000000}"/>
            </a:ext>
          </a:extLst>
        </xdr:cNvPr>
        <xdr:cNvSpPr/>
      </xdr:nvSpPr>
      <xdr:spPr bwMode="auto">
        <a:xfrm>
          <a:off x="2886748" y="28585457"/>
          <a:ext cx="7844525" cy="2395592"/>
        </a:xfrm>
        <a:prstGeom prst="rect">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4</xdr:col>
      <xdr:colOff>103635</xdr:colOff>
      <xdr:row>95</xdr:row>
      <xdr:rowOff>48058</xdr:rowOff>
    </xdr:from>
    <xdr:to>
      <xdr:col>4</xdr:col>
      <xdr:colOff>1382025</xdr:colOff>
      <xdr:row>102</xdr:row>
      <xdr:rowOff>21210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5312944" y="29225731"/>
          <a:ext cx="1255530" cy="1039952"/>
          <a:chOff x="1925001" y="5063018"/>
          <a:chExt cx="1090613" cy="1071082"/>
        </a:xfrm>
      </xdr:grpSpPr>
      <xdr:sp macro="" textlink="">
        <xdr:nvSpPr>
          <xdr:cNvPr id="173" name="フローチャート: データ 172">
            <a:extLst>
              <a:ext uri="{FF2B5EF4-FFF2-40B4-BE49-F238E27FC236}">
                <a16:creationId xmlns:a16="http://schemas.microsoft.com/office/drawing/2014/main" id="{00000000-0008-0000-0000-0000AD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4" name="フローチャート: データ 173">
            <a:extLst>
              <a:ext uri="{FF2B5EF4-FFF2-40B4-BE49-F238E27FC236}">
                <a16:creationId xmlns:a16="http://schemas.microsoft.com/office/drawing/2014/main" id="{00000000-0008-0000-0000-0000AE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5" name="フローチャート: データ 174">
            <a:extLst>
              <a:ext uri="{FF2B5EF4-FFF2-40B4-BE49-F238E27FC236}">
                <a16:creationId xmlns:a16="http://schemas.microsoft.com/office/drawing/2014/main" id="{00000000-0008-0000-0000-0000AF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6" name="フローチャート: データ 175">
            <a:extLst>
              <a:ext uri="{FF2B5EF4-FFF2-40B4-BE49-F238E27FC236}">
                <a16:creationId xmlns:a16="http://schemas.microsoft.com/office/drawing/2014/main" id="{00000000-0008-0000-0000-0000B0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7" name="フローチャート: データ 176">
            <a:extLst>
              <a:ext uri="{FF2B5EF4-FFF2-40B4-BE49-F238E27FC236}">
                <a16:creationId xmlns:a16="http://schemas.microsoft.com/office/drawing/2014/main" id="{00000000-0008-0000-0000-0000B1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8" name="フローチャート: データ 177">
            <a:extLst>
              <a:ext uri="{FF2B5EF4-FFF2-40B4-BE49-F238E27FC236}">
                <a16:creationId xmlns:a16="http://schemas.microsoft.com/office/drawing/2014/main" id="{00000000-0008-0000-0000-0000B2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9" name="フローチャート: データ 178">
            <a:extLst>
              <a:ext uri="{FF2B5EF4-FFF2-40B4-BE49-F238E27FC236}">
                <a16:creationId xmlns:a16="http://schemas.microsoft.com/office/drawing/2014/main" id="{00000000-0008-0000-0000-0000B3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180" name="Picture 2" descr="http://illpop.com/img_illust/gadget/clip07.png">
            <a:hlinkClick xmlns:r="http://schemas.openxmlformats.org/officeDocument/2006/relationships" r:id="rId1"/>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227096</xdr:colOff>
      <xdr:row>102</xdr:row>
      <xdr:rowOff>114789</xdr:rowOff>
    </xdr:from>
    <xdr:to>
      <xdr:col>5</xdr:col>
      <xdr:colOff>6837</xdr:colOff>
      <xdr:row>107</xdr:row>
      <xdr:rowOff>88259</xdr:rowOff>
    </xdr:to>
    <xdr:sp macro="" textlink="">
      <xdr:nvSpPr>
        <xdr:cNvPr id="181" name="正方形/長方形 180">
          <a:extLst>
            <a:ext uri="{FF2B5EF4-FFF2-40B4-BE49-F238E27FC236}">
              <a16:creationId xmlns:a16="http://schemas.microsoft.com/office/drawing/2014/main" id="{00000000-0008-0000-0000-0000B5000000}"/>
            </a:ext>
          </a:extLst>
        </xdr:cNvPr>
        <xdr:cNvSpPr/>
      </xdr:nvSpPr>
      <xdr:spPr>
        <a:xfrm>
          <a:off x="6008771" y="30461439"/>
          <a:ext cx="1284691" cy="735470"/>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mn-ea"/>
              <a:ea typeface="+mn-ea"/>
            </a:rPr>
            <a:t>正本１部</a:t>
          </a:r>
          <a:endParaRPr lang="en-US" altLang="ja-JP" sz="1200" b="1">
            <a:solidFill>
              <a:prstClr val="black"/>
            </a:solidFill>
            <a:latin typeface="+mn-ea"/>
            <a:ea typeface="+mn-ea"/>
          </a:endParaRPr>
        </a:p>
        <a:p>
          <a:pPr lvl="0"/>
          <a:r>
            <a:rPr lang="ja-JP" altLang="en-US" sz="1200">
              <a:solidFill>
                <a:prstClr val="black"/>
              </a:solidFill>
              <a:latin typeface="+mn-ea"/>
              <a:ea typeface="+mn-ea"/>
            </a:rPr>
            <a:t>・押印必須</a:t>
          </a:r>
          <a:endParaRPr lang="en-US" altLang="ja-JP" sz="1200">
            <a:solidFill>
              <a:prstClr val="black"/>
            </a:solidFill>
            <a:latin typeface="+mn-ea"/>
            <a:ea typeface="+mn-ea"/>
          </a:endParaRPr>
        </a:p>
        <a:p>
          <a:pPr lvl="0"/>
          <a:r>
            <a:rPr lang="ja-JP" altLang="en-US" sz="1200">
              <a:solidFill>
                <a:prstClr val="black"/>
              </a:solidFill>
              <a:latin typeface="+mn-ea"/>
              <a:ea typeface="+mn-ea"/>
            </a:rPr>
            <a:t>・片面印刷</a:t>
          </a:r>
          <a:endParaRPr lang="ja-JP" altLang="en-US" sz="3200">
            <a:latin typeface="+mn-ea"/>
            <a:ea typeface="+mn-ea"/>
          </a:endParaRPr>
        </a:p>
      </xdr:txBody>
    </xdr:sp>
    <xdr:clientData/>
  </xdr:twoCellAnchor>
  <xdr:twoCellAnchor>
    <xdr:from>
      <xdr:col>5</xdr:col>
      <xdr:colOff>932302</xdr:colOff>
      <xdr:row>102</xdr:row>
      <xdr:rowOff>138194</xdr:rowOff>
    </xdr:from>
    <xdr:to>
      <xdr:col>6</xdr:col>
      <xdr:colOff>1496728</xdr:colOff>
      <xdr:row>107</xdr:row>
      <xdr:rowOff>137049</xdr:rowOff>
    </xdr:to>
    <xdr:sp macro="" textlink="">
      <xdr:nvSpPr>
        <xdr:cNvPr id="187" name="正方形/長方形 186">
          <a:extLst>
            <a:ext uri="{FF2B5EF4-FFF2-40B4-BE49-F238E27FC236}">
              <a16:creationId xmlns:a16="http://schemas.microsoft.com/office/drawing/2014/main" id="{00000000-0008-0000-0000-0000BB000000}"/>
            </a:ext>
          </a:extLst>
        </xdr:cNvPr>
        <xdr:cNvSpPr/>
      </xdr:nvSpPr>
      <xdr:spPr>
        <a:xfrm>
          <a:off x="8218927" y="30484844"/>
          <a:ext cx="2069376" cy="760855"/>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900" b="1">
              <a:solidFill>
                <a:prstClr val="black"/>
              </a:solidFill>
              <a:latin typeface="+mn-ea"/>
              <a:ea typeface="+mn-ea"/>
            </a:rPr>
            <a:t>ＣＤ</a:t>
          </a:r>
          <a:r>
            <a:rPr lang="en-US" altLang="ja-JP" sz="900" b="1">
              <a:solidFill>
                <a:prstClr val="black"/>
              </a:solidFill>
              <a:latin typeface="+mn-ea"/>
              <a:ea typeface="+mn-ea"/>
            </a:rPr>
            <a:t>-</a:t>
          </a:r>
          <a:r>
            <a:rPr lang="ja-JP" altLang="en-US" sz="900" b="1">
              <a:solidFill>
                <a:prstClr val="black"/>
              </a:solidFill>
              <a:latin typeface="+mn-ea"/>
              <a:ea typeface="+mn-ea"/>
            </a:rPr>
            <a:t>Ｒ（ＤＶＤ</a:t>
          </a:r>
          <a:r>
            <a:rPr lang="en-US" altLang="ja-JP" sz="900" b="1">
              <a:solidFill>
                <a:prstClr val="black"/>
              </a:solidFill>
              <a:latin typeface="+mn-ea"/>
              <a:ea typeface="+mn-ea"/>
            </a:rPr>
            <a:t>-</a:t>
          </a:r>
          <a:r>
            <a:rPr lang="ja-JP" altLang="en-US" sz="900" b="1">
              <a:solidFill>
                <a:prstClr val="black"/>
              </a:solidFill>
              <a:latin typeface="+mn-ea"/>
              <a:ea typeface="+mn-ea"/>
            </a:rPr>
            <a:t>Ｒ）１枚</a:t>
          </a:r>
          <a:endParaRPr lang="en-US" altLang="ja-JP" sz="900" b="1">
            <a:solidFill>
              <a:prstClr val="black"/>
            </a:solidFill>
            <a:latin typeface="+mn-ea"/>
            <a:ea typeface="+mn-ea"/>
          </a:endParaRPr>
        </a:p>
        <a:p>
          <a:pPr lvl="0"/>
          <a:r>
            <a:rPr lang="ja-JP" altLang="en-US" sz="900">
              <a:solidFill>
                <a:prstClr val="black"/>
              </a:solidFill>
              <a:latin typeface="+mn-ea"/>
              <a:ea typeface="+mn-ea"/>
            </a:rPr>
            <a:t>・法人・団体等名を明記</a:t>
          </a:r>
          <a:endParaRPr lang="en-US" altLang="ja-JP" sz="900">
            <a:solidFill>
              <a:prstClr val="black"/>
            </a:solidFill>
            <a:latin typeface="+mn-ea"/>
            <a:ea typeface="+mn-ea"/>
          </a:endParaRPr>
        </a:p>
        <a:p>
          <a:pPr lvl="0"/>
          <a:r>
            <a:rPr lang="ja-JP" altLang="en-US" sz="900">
              <a:solidFill>
                <a:prstClr val="black"/>
              </a:solidFill>
              <a:latin typeface="+mn-ea"/>
              <a:ea typeface="+mn-ea"/>
            </a:rPr>
            <a:t>・事業名を明記</a:t>
          </a:r>
          <a:endParaRPr lang="ja-JP" altLang="en-US" sz="1800">
            <a:latin typeface="+mn-ea"/>
            <a:ea typeface="+mn-ea"/>
          </a:endParaRPr>
        </a:p>
      </xdr:txBody>
    </xdr:sp>
    <xdr:clientData/>
  </xdr:twoCellAnchor>
  <xdr:twoCellAnchor>
    <xdr:from>
      <xdr:col>5</xdr:col>
      <xdr:colOff>858928</xdr:colOff>
      <xdr:row>93</xdr:row>
      <xdr:rowOff>110120</xdr:rowOff>
    </xdr:from>
    <xdr:to>
      <xdr:col>6</xdr:col>
      <xdr:colOff>798194</xdr:colOff>
      <xdr:row>103</xdr:row>
      <xdr:rowOff>38102</xdr:rowOff>
    </xdr:to>
    <xdr:grpSp>
      <xdr:nvGrpSpPr>
        <xdr:cNvPr id="90" name="グループ化 89">
          <a:extLst>
            <a:ext uri="{FF2B5EF4-FFF2-40B4-BE49-F238E27FC236}">
              <a16:creationId xmlns:a16="http://schemas.microsoft.com/office/drawing/2014/main" id="{00000000-0008-0000-0000-00005A000000}"/>
            </a:ext>
          </a:extLst>
        </xdr:cNvPr>
        <xdr:cNvGrpSpPr/>
      </xdr:nvGrpSpPr>
      <xdr:grpSpPr>
        <a:xfrm>
          <a:off x="7425983" y="28982993"/>
          <a:ext cx="1297011" cy="1451982"/>
          <a:chOff x="4629150" y="7905521"/>
          <a:chExt cx="887812" cy="907732"/>
        </a:xfrm>
      </xdr:grpSpPr>
      <xdr:sp macro="" textlink="">
        <xdr:nvSpPr>
          <xdr:cNvPr id="91" name="円/楕円 72">
            <a:extLst>
              <a:ext uri="{FF2B5EF4-FFF2-40B4-BE49-F238E27FC236}">
                <a16:creationId xmlns:a16="http://schemas.microsoft.com/office/drawing/2014/main" id="{00000000-0008-0000-0000-00005B000000}"/>
              </a:ext>
            </a:extLst>
          </xdr:cNvPr>
          <xdr:cNvSpPr/>
        </xdr:nvSpPr>
        <xdr:spPr bwMode="auto">
          <a:xfrm>
            <a:off x="4629150" y="7905521"/>
            <a:ext cx="887812" cy="907732"/>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92" name="円/楕円 73">
            <a:extLst>
              <a:ext uri="{FF2B5EF4-FFF2-40B4-BE49-F238E27FC236}">
                <a16:creationId xmlns:a16="http://schemas.microsoft.com/office/drawing/2014/main" id="{00000000-0008-0000-0000-00005C000000}"/>
              </a:ext>
            </a:extLst>
          </xdr:cNvPr>
          <xdr:cNvSpPr/>
        </xdr:nvSpPr>
        <xdr:spPr bwMode="auto">
          <a:xfrm>
            <a:off x="4942713" y="8228516"/>
            <a:ext cx="260685" cy="261740"/>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4642652" y="8022655"/>
            <a:ext cx="869699" cy="26292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800">
                <a:solidFill>
                  <a:prstClr val="black"/>
                </a:solidFill>
                <a:latin typeface="HGPｺﾞｼｯｸM" panose="020B0600000000000000" pitchFamily="50" charset="-128"/>
                <a:ea typeface="HGPｺﾞｼｯｸM" panose="020B0600000000000000" pitchFamily="50" charset="-128"/>
              </a:rPr>
              <a:t>（一社）○</a:t>
            </a:r>
            <a:r>
              <a:rPr lang="en-US" altLang="ja-JP" sz="800">
                <a:solidFill>
                  <a:prstClr val="black"/>
                </a:solidFill>
                <a:latin typeface="HGPｺﾞｼｯｸM" panose="020B0600000000000000" pitchFamily="50" charset="-128"/>
                <a:ea typeface="HGPｺﾞｼｯｸM" panose="020B0600000000000000" pitchFamily="50" charset="-128"/>
              </a:rPr>
              <a:t>×</a:t>
            </a:r>
          </a:p>
          <a:p>
            <a:pPr algn="ctr"/>
            <a:r>
              <a:rPr lang="ja-JP" altLang="en-US" sz="800">
                <a:solidFill>
                  <a:prstClr val="black"/>
                </a:solidFill>
                <a:latin typeface="HGPｺﾞｼｯｸM" panose="020B0600000000000000" pitchFamily="50" charset="-128"/>
                <a:ea typeface="HGPｺﾞｼｯｸM" panose="020B0600000000000000" pitchFamily="50" charset="-128"/>
              </a:rPr>
              <a:t>「△□事業」</a:t>
            </a:r>
            <a:endParaRPr lang="ja-JP" altLang="en-US" sz="1600"/>
          </a:p>
        </xdr:txBody>
      </xdr:sp>
    </xdr:grpSp>
    <xdr:clientData/>
  </xdr:twoCellAnchor>
  <xdr:twoCellAnchor>
    <xdr:from>
      <xdr:col>2</xdr:col>
      <xdr:colOff>2773662</xdr:colOff>
      <xdr:row>96</xdr:row>
      <xdr:rowOff>82880</xdr:rowOff>
    </xdr:from>
    <xdr:to>
      <xdr:col>2</xdr:col>
      <xdr:colOff>3906764</xdr:colOff>
      <xdr:row>100</xdr:row>
      <xdr:rowOff>114629</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3452535" y="29412953"/>
          <a:ext cx="835922" cy="641349"/>
          <a:chOff x="1152525" y="8436901"/>
          <a:chExt cx="698950" cy="425579"/>
        </a:xfrm>
      </xdr:grpSpPr>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1152525" y="8443167"/>
            <a:ext cx="698950" cy="419313"/>
          </a:xfrm>
          <a:prstGeom prst="rect">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sp macro="" textlink="">
        <xdr:nvSpPr>
          <xdr:cNvPr id="74" name="二等辺三角形 73">
            <a:extLst>
              <a:ext uri="{FF2B5EF4-FFF2-40B4-BE49-F238E27FC236}">
                <a16:creationId xmlns:a16="http://schemas.microsoft.com/office/drawing/2014/main" id="{00000000-0008-0000-0000-00004A000000}"/>
              </a:ext>
            </a:extLst>
          </xdr:cNvPr>
          <xdr:cNvSpPr/>
        </xdr:nvSpPr>
        <xdr:spPr bwMode="auto">
          <a:xfrm flipV="1">
            <a:off x="1152525" y="8436901"/>
            <a:ext cx="698950" cy="253916"/>
          </a:xfrm>
          <a:prstGeom prst="triangle">
            <a:avLst/>
          </a:prstGeom>
          <a:noFill/>
          <a:ln w="6350">
            <a:solidFill>
              <a:sysClr val="windowText" lastClr="000000"/>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ysClr val="windowText" lastClr="000000"/>
              </a:solidFill>
              <a:latin typeface="+mn-ea"/>
            </a:endParaRPr>
          </a:p>
        </xdr:txBody>
      </xdr:sp>
    </xdr:grpSp>
    <xdr:clientData/>
  </xdr:twoCellAnchor>
  <xdr:twoCellAnchor>
    <xdr:from>
      <xdr:col>2</xdr:col>
      <xdr:colOff>2375343</xdr:colOff>
      <xdr:row>103</xdr:row>
      <xdr:rowOff>62758</xdr:rowOff>
    </xdr:from>
    <xdr:to>
      <xdr:col>3</xdr:col>
      <xdr:colOff>381000</xdr:colOff>
      <xdr:row>105</xdr:row>
      <xdr:rowOff>55853</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3137343" y="30325044"/>
          <a:ext cx="2019764" cy="292452"/>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sysClr val="windowText" lastClr="000000"/>
              </a:solidFill>
              <a:latin typeface="+mn-ea"/>
              <a:ea typeface="+mn-ea"/>
            </a:rPr>
            <a:t>申請書類の電子ファイル</a:t>
          </a:r>
          <a:endParaRPr lang="en-US" altLang="ja-JP" sz="900" b="1">
            <a:solidFill>
              <a:sysClr val="windowText" lastClr="000000"/>
            </a:solidFill>
            <a:latin typeface="+mn-ea"/>
            <a:ea typeface="+mn-ea"/>
          </a:endParaRPr>
        </a:p>
      </xdr:txBody>
    </xdr:sp>
    <xdr:clientData/>
  </xdr:twoCellAnchor>
  <xdr:twoCellAnchor>
    <xdr:from>
      <xdr:col>8</xdr:col>
      <xdr:colOff>646017</xdr:colOff>
      <xdr:row>73</xdr:row>
      <xdr:rowOff>76503</xdr:rowOff>
    </xdr:from>
    <xdr:to>
      <xdr:col>9</xdr:col>
      <xdr:colOff>932665</xdr:colOff>
      <xdr:row>83</xdr:row>
      <xdr:rowOff>4485</xdr:rowOff>
    </xdr:to>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10967653" y="25804394"/>
          <a:ext cx="1325739" cy="1451982"/>
          <a:chOff x="4629150" y="7905521"/>
          <a:chExt cx="887812" cy="907732"/>
        </a:xfrm>
      </xdr:grpSpPr>
      <xdr:sp macro="" textlink="">
        <xdr:nvSpPr>
          <xdr:cNvPr id="95" name="円/楕円 72">
            <a:extLst>
              <a:ext uri="{FF2B5EF4-FFF2-40B4-BE49-F238E27FC236}">
                <a16:creationId xmlns:a16="http://schemas.microsoft.com/office/drawing/2014/main" id="{00000000-0008-0000-0000-00005F000000}"/>
              </a:ext>
            </a:extLst>
          </xdr:cNvPr>
          <xdr:cNvSpPr/>
        </xdr:nvSpPr>
        <xdr:spPr bwMode="auto">
          <a:xfrm>
            <a:off x="4629150" y="7905521"/>
            <a:ext cx="887812" cy="907732"/>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96" name="円/楕円 73">
            <a:extLst>
              <a:ext uri="{FF2B5EF4-FFF2-40B4-BE49-F238E27FC236}">
                <a16:creationId xmlns:a16="http://schemas.microsoft.com/office/drawing/2014/main" id="{00000000-0008-0000-0000-000060000000}"/>
              </a:ext>
            </a:extLst>
          </xdr:cNvPr>
          <xdr:cNvSpPr/>
        </xdr:nvSpPr>
        <xdr:spPr bwMode="auto">
          <a:xfrm>
            <a:off x="4942713" y="8228516"/>
            <a:ext cx="260685" cy="261740"/>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4642652" y="8022655"/>
            <a:ext cx="869699" cy="26292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800">
                <a:solidFill>
                  <a:prstClr val="black"/>
                </a:solidFill>
                <a:latin typeface="HGPｺﾞｼｯｸM" panose="020B0600000000000000" pitchFamily="50" charset="-128"/>
                <a:ea typeface="HGPｺﾞｼｯｸM" panose="020B0600000000000000" pitchFamily="50" charset="-128"/>
              </a:rPr>
              <a:t>（一社）○</a:t>
            </a:r>
            <a:r>
              <a:rPr lang="en-US" altLang="ja-JP" sz="800">
                <a:solidFill>
                  <a:prstClr val="black"/>
                </a:solidFill>
                <a:latin typeface="HGPｺﾞｼｯｸM" panose="020B0600000000000000" pitchFamily="50" charset="-128"/>
                <a:ea typeface="HGPｺﾞｼｯｸM" panose="020B0600000000000000" pitchFamily="50" charset="-128"/>
              </a:rPr>
              <a:t>×</a:t>
            </a:r>
          </a:p>
          <a:p>
            <a:pPr algn="ctr"/>
            <a:r>
              <a:rPr lang="ja-JP" altLang="en-US" sz="800">
                <a:solidFill>
                  <a:prstClr val="black"/>
                </a:solidFill>
                <a:latin typeface="HGPｺﾞｼｯｸM" panose="020B0600000000000000" pitchFamily="50" charset="-128"/>
                <a:ea typeface="HGPｺﾞｼｯｸM" panose="020B0600000000000000" pitchFamily="50" charset="-128"/>
              </a:rPr>
              <a:t>「△□事業」</a:t>
            </a:r>
            <a:endParaRPr lang="ja-JP" altLang="en-US" sz="1600"/>
          </a:p>
        </xdr:txBody>
      </xdr:sp>
    </xdr:grpSp>
    <xdr:clientData/>
  </xdr:twoCellAnchor>
  <xdr:twoCellAnchor>
    <xdr:from>
      <xdr:col>2</xdr:col>
      <xdr:colOff>1292679</xdr:colOff>
      <xdr:row>134</xdr:row>
      <xdr:rowOff>110432</xdr:rowOff>
    </xdr:from>
    <xdr:to>
      <xdr:col>7</xdr:col>
      <xdr:colOff>625930</xdr:colOff>
      <xdr:row>140</xdr:row>
      <xdr:rowOff>81641</xdr:rowOff>
    </xdr:to>
    <xdr:sp macro="" textlink="">
      <xdr:nvSpPr>
        <xdr:cNvPr id="88" name="四角形吹き出し 6">
          <a:extLst>
            <a:ext uri="{FF2B5EF4-FFF2-40B4-BE49-F238E27FC236}">
              <a16:creationId xmlns:a16="http://schemas.microsoft.com/office/drawing/2014/main" id="{00000000-0008-0000-0000-000058000000}"/>
            </a:ext>
          </a:extLst>
        </xdr:cNvPr>
        <xdr:cNvSpPr/>
      </xdr:nvSpPr>
      <xdr:spPr bwMode="auto">
        <a:xfrm>
          <a:off x="2054679" y="35108003"/>
          <a:ext cx="8899072" cy="869281"/>
        </a:xfrm>
        <a:prstGeom prst="wedgeRectCallout">
          <a:avLst>
            <a:gd name="adj1" fmla="val -6855"/>
            <a:gd name="adj2" fmla="val -103716"/>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900" kern="1200">
              <a:solidFill>
                <a:schemeClr val="tx1"/>
              </a:solidFill>
              <a:effectLst/>
              <a:latin typeface="Arial" charset="0"/>
              <a:ea typeface="ＭＳ Ｐゴシック" pitchFamily="50" charset="-128"/>
              <a:cs typeface="+mn-cs"/>
            </a:rPr>
            <a:t>郵送時は、必ず赤字で「令和２年度省エネルギー相談地域プラットフォーム構築事業」交付申請書類在中と記載のこと。</a:t>
          </a:r>
          <a:endParaRPr lang="ja-JP" altLang="ja-JP"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7</xdr:col>
      <xdr:colOff>1039906</xdr:colOff>
      <xdr:row>0</xdr:row>
      <xdr:rowOff>506072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88570" y="91113"/>
          <a:ext cx="6405376"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59895</xdr:colOff>
      <xdr:row>0</xdr:row>
      <xdr:rowOff>73716</xdr:rowOff>
    </xdr:from>
    <xdr:to>
      <xdr:col>6</xdr:col>
      <xdr:colOff>899160</xdr:colOff>
      <xdr:row>0</xdr:row>
      <xdr:rowOff>488675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9895" y="73716"/>
          <a:ext cx="6356145"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0485" y="57150"/>
          <a:ext cx="6320903" cy="432955"/>
          <a:chOff x="9386454" y="5784273"/>
          <a:chExt cx="11776365" cy="588819"/>
        </a:xfrm>
      </xdr:grpSpPr>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twoCellAnchor editAs="oneCell">
    <xdr:from>
      <xdr:col>11</xdr:col>
      <xdr:colOff>85725</xdr:colOff>
      <xdr:row>8</xdr:row>
      <xdr:rowOff>238125</xdr:rowOff>
    </xdr:from>
    <xdr:to>
      <xdr:col>11</xdr:col>
      <xdr:colOff>3825240</xdr:colOff>
      <xdr:row>9</xdr:row>
      <xdr:rowOff>299544</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2533650"/>
          <a:ext cx="4143375" cy="42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70</xdr:row>
      <xdr:rowOff>66830</xdr:rowOff>
    </xdr:from>
    <xdr:ext cx="2354985" cy="21600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227720" y="27654694"/>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71</xdr:row>
      <xdr:rowOff>63815</xdr:rowOff>
    </xdr:from>
    <xdr:ext cx="2153585" cy="21600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227720" y="27911451"/>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72</xdr:row>
      <xdr:rowOff>63910</xdr:rowOff>
    </xdr:from>
    <xdr:ext cx="4099759" cy="216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227720" y="281713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73</xdr:row>
      <xdr:rowOff>59469</xdr:rowOff>
    </xdr:from>
    <xdr:ext cx="2221680" cy="21600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27720" y="28426651"/>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68580</xdr:colOff>
          <xdr:row>113</xdr:row>
          <xdr:rowOff>38100</xdr:rowOff>
        </xdr:from>
        <xdr:to>
          <xdr:col>4</xdr:col>
          <xdr:colOff>678180</xdr:colOff>
          <xdr:row>113</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112</xdr:row>
          <xdr:rowOff>22860</xdr:rowOff>
        </xdr:from>
        <xdr:to>
          <xdr:col>4</xdr:col>
          <xdr:colOff>678180</xdr:colOff>
          <xdr:row>112</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111</xdr:row>
          <xdr:rowOff>22860</xdr:rowOff>
        </xdr:from>
        <xdr:to>
          <xdr:col>4</xdr:col>
          <xdr:colOff>678180</xdr:colOff>
          <xdr:row>111</xdr:row>
          <xdr:rowOff>220980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110</xdr:row>
          <xdr:rowOff>22860</xdr:rowOff>
        </xdr:from>
        <xdr:to>
          <xdr:col>4</xdr:col>
          <xdr:colOff>678180</xdr:colOff>
          <xdr:row>110</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83</xdr:row>
          <xdr:rowOff>60960</xdr:rowOff>
        </xdr:from>
        <xdr:to>
          <xdr:col>4</xdr:col>
          <xdr:colOff>670560</xdr:colOff>
          <xdr:row>83</xdr:row>
          <xdr:rowOff>259080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68580</xdr:rowOff>
        </xdr:from>
        <xdr:to>
          <xdr:col>4</xdr:col>
          <xdr:colOff>670560</xdr:colOff>
          <xdr:row>82</xdr:row>
          <xdr:rowOff>259080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60960</xdr:rowOff>
        </xdr:from>
        <xdr:to>
          <xdr:col>4</xdr:col>
          <xdr:colOff>670560</xdr:colOff>
          <xdr:row>81</xdr:row>
          <xdr:rowOff>259080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80</xdr:row>
          <xdr:rowOff>60960</xdr:rowOff>
        </xdr:from>
        <xdr:to>
          <xdr:col>4</xdr:col>
          <xdr:colOff>670560</xdr:colOff>
          <xdr:row>80</xdr:row>
          <xdr:rowOff>259080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60960</xdr:rowOff>
        </xdr:from>
        <xdr:to>
          <xdr:col>4</xdr:col>
          <xdr:colOff>678180</xdr:colOff>
          <xdr:row>94</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45720</xdr:rowOff>
        </xdr:from>
        <xdr:to>
          <xdr:col>4</xdr:col>
          <xdr:colOff>678180</xdr:colOff>
          <xdr:row>92</xdr:row>
          <xdr:rowOff>259080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45720</xdr:rowOff>
        </xdr:from>
        <xdr:to>
          <xdr:col>4</xdr:col>
          <xdr:colOff>678180</xdr:colOff>
          <xdr:row>91</xdr:row>
          <xdr:rowOff>259080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60960</xdr:rowOff>
        </xdr:from>
        <xdr:to>
          <xdr:col>4</xdr:col>
          <xdr:colOff>678180</xdr:colOff>
          <xdr:row>90</xdr:row>
          <xdr:rowOff>259080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45720</xdr:rowOff>
        </xdr:from>
        <xdr:to>
          <xdr:col>4</xdr:col>
          <xdr:colOff>685800</xdr:colOff>
          <xdr:row>103</xdr:row>
          <xdr:rowOff>236220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102</xdr:row>
          <xdr:rowOff>38100</xdr:rowOff>
        </xdr:from>
        <xdr:to>
          <xdr:col>4</xdr:col>
          <xdr:colOff>685800</xdr:colOff>
          <xdr:row>102</xdr:row>
          <xdr:rowOff>236220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101</xdr:row>
          <xdr:rowOff>45720</xdr:rowOff>
        </xdr:from>
        <xdr:to>
          <xdr:col>4</xdr:col>
          <xdr:colOff>685800</xdr:colOff>
          <xdr:row>101</xdr:row>
          <xdr:rowOff>236220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100</xdr:row>
          <xdr:rowOff>38100</xdr:rowOff>
        </xdr:from>
        <xdr:to>
          <xdr:col>4</xdr:col>
          <xdr:colOff>685800</xdr:colOff>
          <xdr:row>100</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73</xdr:row>
          <xdr:rowOff>45720</xdr:rowOff>
        </xdr:from>
        <xdr:to>
          <xdr:col>4</xdr:col>
          <xdr:colOff>678180</xdr:colOff>
          <xdr:row>74</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72</xdr:row>
          <xdr:rowOff>60960</xdr:rowOff>
        </xdr:from>
        <xdr:to>
          <xdr:col>4</xdr:col>
          <xdr:colOff>678180</xdr:colOff>
          <xdr:row>72</xdr:row>
          <xdr:rowOff>259080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71</xdr:row>
          <xdr:rowOff>45720</xdr:rowOff>
        </xdr:from>
        <xdr:to>
          <xdr:col>4</xdr:col>
          <xdr:colOff>678180</xdr:colOff>
          <xdr:row>71</xdr:row>
          <xdr:rowOff>259080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70</xdr:row>
          <xdr:rowOff>45720</xdr:rowOff>
        </xdr:from>
        <xdr:to>
          <xdr:col>4</xdr:col>
          <xdr:colOff>678180</xdr:colOff>
          <xdr:row>70</xdr:row>
          <xdr:rowOff>259080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627529</xdr:colOff>
      <xdr:row>15</xdr:row>
      <xdr:rowOff>145677</xdr:rowOff>
    </xdr:from>
    <xdr:to>
      <xdr:col>10</xdr:col>
      <xdr:colOff>111366</xdr:colOff>
      <xdr:row>28</xdr:row>
      <xdr:rowOff>0</xdr:rowOff>
    </xdr:to>
    <xdr:sp macro="" textlink="" fLocksText="0">
      <xdr:nvSpPr>
        <xdr:cNvPr id="47" name="正方形/長方形 46">
          <a:extLst>
            <a:ext uri="{FF2B5EF4-FFF2-40B4-BE49-F238E27FC236}">
              <a16:creationId xmlns:a16="http://schemas.microsoft.com/office/drawing/2014/main" id="{00000000-0008-0000-0400-00002F000000}"/>
            </a:ext>
          </a:extLst>
        </xdr:cNvPr>
        <xdr:cNvSpPr/>
      </xdr:nvSpPr>
      <xdr:spPr>
        <a:xfrm>
          <a:off x="14287500" y="6420971"/>
          <a:ext cx="3047307" cy="372995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b="1">
              <a:solidFill>
                <a:sysClr val="windowText" lastClr="000000"/>
              </a:solidFill>
            </a:rPr>
            <a:t>業種区分</a:t>
          </a:r>
        </a:p>
        <a:p>
          <a:pPr algn="l"/>
          <a:r>
            <a:rPr kumimoji="1" lang="ja-JP" altLang="en-US" sz="1100"/>
            <a:t>農業</a:t>
          </a:r>
          <a:r>
            <a:rPr kumimoji="1" lang="en-US" altLang="ja-JP" sz="1100"/>
            <a:t>､</a:t>
          </a:r>
          <a:r>
            <a:rPr kumimoji="1" lang="ja-JP" altLang="en-US" sz="1100"/>
            <a:t>林業</a:t>
          </a:r>
        </a:p>
        <a:p>
          <a:pPr algn="l"/>
          <a:r>
            <a:rPr kumimoji="1" lang="ja-JP" altLang="en-US" sz="1100"/>
            <a:t>漁業</a:t>
          </a:r>
        </a:p>
        <a:p>
          <a:pPr algn="l"/>
          <a:r>
            <a:rPr kumimoji="1" lang="ja-JP" altLang="en-US" sz="1100"/>
            <a:t>鉱業、採石業、砂利採取業</a:t>
          </a:r>
        </a:p>
        <a:p>
          <a:pPr algn="l"/>
          <a:r>
            <a:rPr kumimoji="1" lang="ja-JP" altLang="en-US" sz="1100"/>
            <a:t>建設業</a:t>
          </a:r>
        </a:p>
        <a:p>
          <a:pPr algn="l"/>
          <a:r>
            <a:rPr kumimoji="1" lang="ja-JP" altLang="en-US" sz="1100"/>
            <a:t>製造業</a:t>
          </a:r>
        </a:p>
        <a:p>
          <a:pPr algn="l"/>
          <a:r>
            <a:rPr kumimoji="1" lang="ja-JP" altLang="en-US" sz="1100"/>
            <a:t>電気･ガス･熱供給･水道業</a:t>
          </a:r>
        </a:p>
        <a:p>
          <a:pPr algn="l"/>
          <a:r>
            <a:rPr kumimoji="1" lang="ja-JP" altLang="en-US" sz="1100"/>
            <a:t>情報通信業</a:t>
          </a:r>
        </a:p>
        <a:p>
          <a:pPr algn="l"/>
          <a:r>
            <a:rPr kumimoji="1" lang="ja-JP" altLang="en-US" sz="1100"/>
            <a:t>運輸業</a:t>
          </a:r>
          <a:r>
            <a:rPr kumimoji="1" lang="en-US" altLang="ja-JP" sz="1100"/>
            <a:t>､</a:t>
          </a:r>
          <a:r>
            <a:rPr kumimoji="1" lang="ja-JP" altLang="en-US" sz="1100"/>
            <a:t>郵便業</a:t>
          </a:r>
        </a:p>
        <a:p>
          <a:pPr algn="l"/>
          <a:r>
            <a:rPr kumimoji="1" lang="ja-JP" altLang="en-US" sz="1100"/>
            <a:t>卸売業</a:t>
          </a:r>
          <a:r>
            <a:rPr kumimoji="1" lang="en-US" altLang="ja-JP" sz="1100"/>
            <a:t>､</a:t>
          </a:r>
          <a:r>
            <a:rPr kumimoji="1" lang="ja-JP" altLang="en-US" sz="1100"/>
            <a:t>小売業</a:t>
          </a:r>
        </a:p>
        <a:p>
          <a:pPr algn="l"/>
          <a:r>
            <a:rPr kumimoji="1" lang="ja-JP" altLang="en-US" sz="1100"/>
            <a:t>金融業</a:t>
          </a:r>
          <a:r>
            <a:rPr kumimoji="1" lang="en-US" altLang="ja-JP" sz="1100"/>
            <a:t>､</a:t>
          </a:r>
          <a:r>
            <a:rPr kumimoji="1" lang="ja-JP" altLang="en-US" sz="1100"/>
            <a:t>保険業</a:t>
          </a:r>
        </a:p>
        <a:p>
          <a:pPr algn="l"/>
          <a:r>
            <a:rPr kumimoji="1" lang="ja-JP" altLang="en-US" sz="1100"/>
            <a:t>不動産業</a:t>
          </a:r>
          <a:r>
            <a:rPr kumimoji="1" lang="en-US" altLang="ja-JP" sz="1100"/>
            <a:t>､</a:t>
          </a:r>
          <a:r>
            <a:rPr kumimoji="1" lang="ja-JP" altLang="en-US" sz="1100"/>
            <a:t>物品賃貸業</a:t>
          </a:r>
        </a:p>
        <a:p>
          <a:pPr algn="l"/>
          <a:r>
            <a:rPr kumimoji="1" lang="ja-JP" altLang="en-US" sz="1100"/>
            <a:t>学術研究</a:t>
          </a:r>
          <a:r>
            <a:rPr kumimoji="1" lang="en-US" altLang="ja-JP" sz="1100"/>
            <a:t>､</a:t>
          </a:r>
          <a:r>
            <a:rPr kumimoji="1" lang="ja-JP" altLang="en-US" sz="1100"/>
            <a:t>専門･技術サービス業</a:t>
          </a:r>
        </a:p>
        <a:p>
          <a:pPr algn="l"/>
          <a:r>
            <a:rPr kumimoji="1" lang="ja-JP" altLang="en-US" sz="1100"/>
            <a:t>宿泊業</a:t>
          </a:r>
          <a:r>
            <a:rPr kumimoji="1" lang="en-US" altLang="ja-JP" sz="1100"/>
            <a:t>､</a:t>
          </a:r>
          <a:r>
            <a:rPr kumimoji="1" lang="ja-JP" altLang="en-US" sz="1100"/>
            <a:t>飲食サービス業</a:t>
          </a:r>
        </a:p>
        <a:p>
          <a:pPr algn="l"/>
          <a:r>
            <a:rPr kumimoji="1" lang="ja-JP" altLang="en-US" sz="1100"/>
            <a:t>生活関連サービス業</a:t>
          </a:r>
          <a:r>
            <a:rPr kumimoji="1" lang="en-US" altLang="ja-JP" sz="1100"/>
            <a:t>､</a:t>
          </a:r>
          <a:r>
            <a:rPr kumimoji="1" lang="ja-JP" altLang="en-US" sz="1100"/>
            <a:t>娯楽業</a:t>
          </a:r>
        </a:p>
        <a:p>
          <a:pPr algn="l"/>
          <a:r>
            <a:rPr kumimoji="1" lang="ja-JP" altLang="en-US" sz="1100"/>
            <a:t>教育</a:t>
          </a:r>
          <a:r>
            <a:rPr kumimoji="1" lang="en-US" altLang="ja-JP" sz="1100"/>
            <a:t>､</a:t>
          </a:r>
          <a:r>
            <a:rPr kumimoji="1" lang="ja-JP" altLang="en-US" sz="1100"/>
            <a:t>学習支援業</a:t>
          </a:r>
        </a:p>
        <a:p>
          <a:pPr algn="l"/>
          <a:r>
            <a:rPr kumimoji="1" lang="ja-JP" altLang="en-US" sz="1100"/>
            <a:t>医療</a:t>
          </a:r>
          <a:r>
            <a:rPr kumimoji="1" lang="en-US" altLang="ja-JP" sz="1100"/>
            <a:t>､</a:t>
          </a:r>
          <a:r>
            <a:rPr kumimoji="1" lang="ja-JP" altLang="en-US" sz="1100"/>
            <a:t>福祉</a:t>
          </a:r>
        </a:p>
        <a:p>
          <a:pPr algn="l"/>
          <a:r>
            <a:rPr kumimoji="1" lang="ja-JP" altLang="en-US" sz="1100"/>
            <a:t>複合サービス事業</a:t>
          </a:r>
        </a:p>
        <a:p>
          <a:pPr algn="l"/>
          <a:r>
            <a:rPr kumimoji="1" lang="ja-JP" altLang="en-US" sz="1100"/>
            <a:t>サービス業</a:t>
          </a:r>
          <a:r>
            <a:rPr kumimoji="1" lang="en-US" altLang="ja-JP" sz="1100"/>
            <a:t>(</a:t>
          </a:r>
          <a:r>
            <a:rPr kumimoji="1" lang="ja-JP" altLang="en-US" sz="1100"/>
            <a:t>他に分類されないもの</a:t>
          </a:r>
          <a:r>
            <a:rPr kumimoji="1" lang="en-US" altLang="ja-JP" sz="1100"/>
            <a:t>)</a:t>
          </a:r>
          <a:endParaRPr kumimoji="1" lang="ja-JP" altLang="en-US" sz="1100"/>
        </a:p>
      </xdr:txBody>
    </xdr:sp>
    <xdr:clientData fLocksWithSheet="0" fPrintsWithSheet="0"/>
  </xdr:twoCellAnchor>
  <xdr:oneCellAnchor>
    <xdr:from>
      <xdr:col>4</xdr:col>
      <xdr:colOff>296493</xdr:colOff>
      <xdr:row>80</xdr:row>
      <xdr:rowOff>66830</xdr:rowOff>
    </xdr:from>
    <xdr:ext cx="2354985" cy="21600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4227720" y="29992648"/>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81</xdr:row>
      <xdr:rowOff>63815</xdr:rowOff>
    </xdr:from>
    <xdr:ext cx="2153585" cy="216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227720" y="30249406"/>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82</xdr:row>
      <xdr:rowOff>63910</xdr:rowOff>
    </xdr:from>
    <xdr:ext cx="4099759"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4227720" y="305092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83</xdr:row>
      <xdr:rowOff>59469</xdr:rowOff>
    </xdr:from>
    <xdr:ext cx="2221680" cy="216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227720" y="30764605"/>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90</xdr:row>
      <xdr:rowOff>66830</xdr:rowOff>
    </xdr:from>
    <xdr:ext cx="2354985" cy="216000"/>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4227720" y="32330603"/>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91</xdr:row>
      <xdr:rowOff>63815</xdr:rowOff>
    </xdr:from>
    <xdr:ext cx="2153585" cy="216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227720" y="32587360"/>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92</xdr:row>
      <xdr:rowOff>63910</xdr:rowOff>
    </xdr:from>
    <xdr:ext cx="4099759" cy="21600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4227720" y="32847228"/>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93</xdr:row>
      <xdr:rowOff>59469</xdr:rowOff>
    </xdr:from>
    <xdr:ext cx="2221680" cy="216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227720" y="3310256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100</xdr:row>
      <xdr:rowOff>49512</xdr:rowOff>
    </xdr:from>
    <xdr:ext cx="2354985" cy="2160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4227720" y="346512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101</xdr:row>
      <xdr:rowOff>46497</xdr:rowOff>
    </xdr:from>
    <xdr:ext cx="2153585" cy="216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4227720" y="34907997"/>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102</xdr:row>
      <xdr:rowOff>46592</xdr:rowOff>
    </xdr:from>
    <xdr:ext cx="4099759" cy="21600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4227720" y="35167865"/>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103</xdr:row>
      <xdr:rowOff>42151</xdr:rowOff>
    </xdr:from>
    <xdr:ext cx="2221680" cy="216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227720" y="3542319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110</xdr:row>
      <xdr:rowOff>32194</xdr:rowOff>
    </xdr:from>
    <xdr:ext cx="2354985" cy="21600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111</xdr:row>
      <xdr:rowOff>29179</xdr:rowOff>
    </xdr:from>
    <xdr:ext cx="2153585" cy="21600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112</xdr:row>
      <xdr:rowOff>29274</xdr:rowOff>
    </xdr:from>
    <xdr:ext cx="4099759" cy="216000"/>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113</xdr:row>
      <xdr:rowOff>24833</xdr:rowOff>
    </xdr:from>
    <xdr:ext cx="2221680" cy="21600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267594</xdr:colOff>
      <xdr:row>0</xdr:row>
      <xdr:rowOff>68853</xdr:rowOff>
    </xdr:from>
    <xdr:to>
      <xdr:col>4</xdr:col>
      <xdr:colOff>4526280</xdr:colOff>
      <xdr:row>0</xdr:row>
      <xdr:rowOff>508758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389514" y="68853"/>
          <a:ext cx="7695306" cy="439905"/>
          <a:chOff x="9386454" y="5784273"/>
          <a:chExt cx="11776365" cy="588819"/>
        </a:xfrm>
      </xdr:grpSpPr>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のセルの値は自動計算となっていますので編集不要です。</a:t>
            </a:r>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黄色</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40822</xdr:colOff>
      <xdr:row>0</xdr:row>
      <xdr:rowOff>95252</xdr:rowOff>
    </xdr:from>
    <xdr:to>
      <xdr:col>10</xdr:col>
      <xdr:colOff>0</xdr:colOff>
      <xdr:row>0</xdr:row>
      <xdr:rowOff>874569</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121504" y="95252"/>
          <a:ext cx="11371249" cy="779317"/>
          <a:chOff x="9386454" y="5784273"/>
          <a:chExt cx="11776365" cy="588819"/>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381000</xdr:colOff>
      <xdr:row>0</xdr:row>
      <xdr:rowOff>81642</xdr:rowOff>
    </xdr:from>
    <xdr:to>
      <xdr:col>15</xdr:col>
      <xdr:colOff>285750</xdr:colOff>
      <xdr:row>0</xdr:row>
      <xdr:rowOff>575748</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8970818" y="0"/>
          <a:ext cx="7095259" cy="0"/>
          <a:chOff x="9386454" y="5784273"/>
          <a:chExt cx="15072621" cy="588819"/>
        </a:xfrm>
      </xdr:grpSpPr>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611590" y="5836229"/>
            <a:ext cx="2000542"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editAs="oneCell">
    <xdr:from>
      <xdr:col>19</xdr:col>
      <xdr:colOff>432954</xdr:colOff>
      <xdr:row>20</xdr:row>
      <xdr:rowOff>403266</xdr:rowOff>
    </xdr:from>
    <xdr:to>
      <xdr:col>29</xdr:col>
      <xdr:colOff>165985</xdr:colOff>
      <xdr:row>25</xdr:row>
      <xdr:rowOff>307876</xdr:rowOff>
    </xdr:to>
    <xdr:pic>
      <xdr:nvPicPr>
        <xdr:cNvPr id="10" name="図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34668" y="7669480"/>
          <a:ext cx="6536603" cy="2421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432955</xdr:colOff>
      <xdr:row>25</xdr:row>
      <xdr:rowOff>371418</xdr:rowOff>
    </xdr:from>
    <xdr:to>
      <xdr:col>29</xdr:col>
      <xdr:colOff>137905</xdr:colOff>
      <xdr:row>30</xdr:row>
      <xdr:rowOff>315768</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22586373" y="10041891"/>
          <a:ext cx="5800950" cy="2438168"/>
          <a:chOff x="29574565" y="13698071"/>
          <a:chExt cx="5131795" cy="2150453"/>
        </a:xfrm>
      </xdr:grpSpPr>
      <xdr:sp macro="" textlink="">
        <xdr:nvSpPr>
          <xdr:cNvPr id="12" name="正方形/長方形 11">
            <a:extLst>
              <a:ext uri="{FF2B5EF4-FFF2-40B4-BE49-F238E27FC236}">
                <a16:creationId xmlns:a16="http://schemas.microsoft.com/office/drawing/2014/main" id="{00000000-0008-0000-0600-00000C000000}"/>
              </a:ext>
            </a:extLst>
          </xdr:cNvPr>
          <xdr:cNvSpPr/>
        </xdr:nvSpPr>
        <xdr:spPr bwMode="auto">
          <a:xfrm>
            <a:off x="29574565" y="13698072"/>
            <a:ext cx="5131795" cy="2150452"/>
          </a:xfrm>
          <a:prstGeom prst="rect">
            <a:avLst/>
          </a:prstGeom>
          <a:solidFill>
            <a:srgbClr val="FFFFEB"/>
          </a:solidFill>
          <a:ln w="6350">
            <a:solidFill>
              <a:schemeClr val="tx1"/>
            </a:solidFill>
            <a:prstDash val="sysDot"/>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29574565" y="13992286"/>
            <a:ext cx="3391952" cy="1435442"/>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1500"/>
              </a:lnSpc>
            </a:pPr>
            <a:r>
              <a:rPr lang="en-US" altLang="ja-JP" sz="1100">
                <a:solidFill>
                  <a:sysClr val="windowText" lastClr="000000"/>
                </a:solidFill>
                <a:latin typeface="Meiryo UI" panose="020B0604030504040204" pitchFamily="50" charset="-128"/>
                <a:ea typeface="Meiryo UI" panose="020B0604030504040204" pitchFamily="50" charset="-128"/>
              </a:rPr>
              <a:t>【</a:t>
            </a:r>
            <a:r>
              <a:rPr lang="ja-JP" altLang="en-US" sz="1100">
                <a:solidFill>
                  <a:sysClr val="windowText" lastClr="000000"/>
                </a:solidFill>
                <a:latin typeface="Meiryo UI" panose="020B0604030504040204" pitchFamily="50" charset="-128"/>
                <a:ea typeface="Meiryo UI" panose="020B0604030504040204" pitchFamily="50" charset="-128"/>
              </a:rPr>
              <a:t>省エネルギー関連の資格（</a:t>
            </a:r>
            <a:r>
              <a:rPr lang="en-US" altLang="ja-JP" sz="1100">
                <a:solidFill>
                  <a:sysClr val="windowText" lastClr="000000"/>
                </a:solidFill>
                <a:latin typeface="Meiryo UI" panose="020B0604030504040204" pitchFamily="50" charset="-128"/>
                <a:ea typeface="Meiryo UI" panose="020B0604030504040204" pitchFamily="50" charset="-128"/>
              </a:rPr>
              <a:t>※</a:t>
            </a:r>
            <a:r>
              <a:rPr lang="ja-JP" altLang="en-US" sz="1100">
                <a:solidFill>
                  <a:sysClr val="windowText" lastClr="000000"/>
                </a:solidFill>
                <a:latin typeface="Meiryo UI" panose="020B0604030504040204" pitchFamily="50" charset="-128"/>
                <a:ea typeface="Meiryo UI" panose="020B0604030504040204" pitchFamily="50" charset="-128"/>
              </a:rPr>
              <a:t>１） </a:t>
            </a:r>
            <a:r>
              <a:rPr lang="en-US" altLang="ja-JP" sz="1100">
                <a:solidFill>
                  <a:sysClr val="windowText" lastClr="000000"/>
                </a:solidFill>
                <a:latin typeface="Meiryo UI" panose="020B0604030504040204" pitchFamily="50" charset="-128"/>
                <a:ea typeface="Meiryo UI" panose="020B0604030504040204" pitchFamily="50" charset="-128"/>
              </a:rPr>
              <a:t>】</a:t>
            </a:r>
          </a:p>
          <a:p>
            <a:pPr marL="196850" indent="-107950">
              <a:lnSpc>
                <a:spcPts val="1500"/>
              </a:lnSpc>
              <a:buFont typeface="Arial" panose="020B0604020202020204" pitchFamily="34" charset="0"/>
              <a:buChar char="•"/>
            </a:pPr>
            <a:r>
              <a:rPr lang="ja-JP" altLang="en-US" sz="1100">
                <a:solidFill>
                  <a:sysClr val="windowText" lastClr="000000"/>
                </a:solidFill>
                <a:latin typeface="Meiryo UI" panose="020B0604030504040204" pitchFamily="50" charset="-128"/>
                <a:ea typeface="Meiryo UI" panose="020B0604030504040204" pitchFamily="50" charset="-128"/>
              </a:rPr>
              <a:t>エネルギー管理士</a:t>
            </a:r>
            <a:endParaRPr lang="en-US" altLang="ja-JP" sz="110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100">
                <a:solidFill>
                  <a:sysClr val="windowText" lastClr="000000"/>
                </a:solidFill>
                <a:latin typeface="Meiryo UI" panose="020B0604030504040204" pitchFamily="50" charset="-128"/>
                <a:ea typeface="Meiryo UI" panose="020B0604030504040204" pitchFamily="50" charset="-128"/>
              </a:rPr>
              <a:t>技術士</a:t>
            </a:r>
            <a:endParaRPr lang="en-US" altLang="ja-JP" sz="110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100">
                <a:solidFill>
                  <a:sysClr val="windowText" lastClr="000000"/>
                </a:solidFill>
                <a:latin typeface="Meiryo UI" panose="020B0604030504040204" pitchFamily="50" charset="-128"/>
                <a:ea typeface="Meiryo UI" panose="020B0604030504040204" pitchFamily="50" charset="-128"/>
              </a:rPr>
              <a:t>建築士</a:t>
            </a:r>
            <a:endParaRPr lang="en-US" altLang="ja-JP" sz="110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100">
                <a:solidFill>
                  <a:sysClr val="windowText" lastClr="000000"/>
                </a:solidFill>
                <a:latin typeface="Meiryo UI" panose="020B0604030504040204" pitchFamily="50" charset="-128"/>
                <a:ea typeface="Meiryo UI" panose="020B0604030504040204" pitchFamily="50" charset="-128"/>
              </a:rPr>
              <a:t>ガス主任技術者</a:t>
            </a:r>
            <a:endParaRPr lang="en-US" altLang="ja-JP" sz="110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100">
                <a:solidFill>
                  <a:sysClr val="windowText" lastClr="000000"/>
                </a:solidFill>
                <a:latin typeface="Meiryo UI" panose="020B0604030504040204" pitchFamily="50" charset="-128"/>
                <a:ea typeface="Meiryo UI" panose="020B0604030504040204" pitchFamily="50" charset="-128"/>
              </a:rPr>
              <a:t>電気主任技術者 </a:t>
            </a:r>
            <a:endParaRPr lang="en-US" altLang="ja-JP" sz="110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100">
                <a:solidFill>
                  <a:sysClr val="windowText" lastClr="000000"/>
                </a:solidFill>
                <a:latin typeface="Meiryo UI" panose="020B0604030504040204" pitchFamily="50" charset="-128"/>
                <a:ea typeface="Meiryo UI" panose="020B0604030504040204" pitchFamily="50" charset="-128"/>
              </a:rPr>
              <a:t>ボイラー・タービン主任技術者</a:t>
            </a:r>
            <a:endParaRPr lang="en-US" altLang="ja-JP" sz="1100">
              <a:solidFill>
                <a:sysClr val="windowText" lastClr="000000"/>
              </a:solidFill>
              <a:latin typeface="Meiryo UI" panose="020B0604030504040204" pitchFamily="50" charset="-128"/>
              <a:ea typeface="Meiryo UI" panose="020B0604030504040204" pitchFamily="50" charset="-128"/>
            </a:endParaRPr>
          </a:p>
          <a:p>
            <a:pPr>
              <a:lnSpc>
                <a:spcPts val="1500"/>
              </a:lnSpc>
            </a:pPr>
            <a:endParaRPr lang="en-US" altLang="ja-JP" sz="11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4" name="テキスト ボックス 23">
            <a:extLst>
              <a:ext uri="{FF2B5EF4-FFF2-40B4-BE49-F238E27FC236}">
                <a16:creationId xmlns:a16="http://schemas.microsoft.com/office/drawing/2014/main" id="{00000000-0008-0000-0600-00000E000000}"/>
              </a:ext>
            </a:extLst>
          </xdr:cNvPr>
          <xdr:cNvSpPr txBox="1"/>
        </xdr:nvSpPr>
        <xdr:spPr>
          <a:xfrm>
            <a:off x="29574565" y="13698071"/>
            <a:ext cx="3648635" cy="266195"/>
          </a:xfrm>
          <a:prstGeom prst="rect">
            <a:avLst/>
          </a:prstGeom>
          <a:noFill/>
        </xdr:spPr>
        <xdr:txBody>
          <a:bodyPr wrap="square" rtlCol="0">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en-US" sz="1000">
                <a:latin typeface="Meiryo UI" panose="020B0604030504040204" pitchFamily="50" charset="-128"/>
                <a:ea typeface="Meiryo UI" panose="020B0604030504040204" pitchFamily="50" charset="-128"/>
              </a:rPr>
              <a:t>省エネルギー関連および経営相談関連の</a:t>
            </a:r>
            <a:r>
              <a:rPr lang="ja-JP" altLang="en-US" sz="1000">
                <a:latin typeface="Meiryo UI" panose="020B0604030504040204" pitchFamily="50" charset="-128"/>
                <a:ea typeface="Meiryo UI" panose="020B0604030504040204" pitchFamily="50" charset="-128"/>
              </a:rPr>
              <a:t>国家資格</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32210189" y="13975978"/>
            <a:ext cx="2447364" cy="1601603"/>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1500"/>
              </a:lnSpc>
            </a:pPr>
            <a:r>
              <a:rPr lang="en-US" altLang="ja-JP" sz="1050">
                <a:solidFill>
                  <a:sysClr val="windowText" lastClr="000000"/>
                </a:solidFill>
                <a:latin typeface="Meiryo UI" panose="020B0604030504040204" pitchFamily="50" charset="-128"/>
                <a:ea typeface="Meiryo UI" panose="020B0604030504040204" pitchFamily="50" charset="-128"/>
              </a:rPr>
              <a:t>【</a:t>
            </a:r>
            <a:r>
              <a:rPr lang="ja-JP" altLang="en-US" sz="1050">
                <a:solidFill>
                  <a:sysClr val="windowText" lastClr="000000"/>
                </a:solidFill>
                <a:latin typeface="Meiryo UI" panose="020B0604030504040204" pitchFamily="50" charset="-128"/>
                <a:ea typeface="Meiryo UI" panose="020B0604030504040204" pitchFamily="50" charset="-128"/>
              </a:rPr>
              <a:t>経営相談</a:t>
            </a:r>
            <a:r>
              <a:rPr lang="ja-JP" altLang="en-US" sz="1100">
                <a:solidFill>
                  <a:sysClr val="windowText" lastClr="000000"/>
                </a:solidFill>
                <a:latin typeface="Meiryo UI" panose="020B0604030504040204" pitchFamily="50" charset="-128"/>
                <a:ea typeface="Meiryo UI" panose="020B0604030504040204" pitchFamily="50" charset="-128"/>
              </a:rPr>
              <a:t>関連</a:t>
            </a:r>
            <a:r>
              <a:rPr lang="ja-JP" altLang="en-US" sz="1050">
                <a:solidFill>
                  <a:sysClr val="windowText" lastClr="000000"/>
                </a:solidFill>
                <a:latin typeface="Meiryo UI" panose="020B0604030504040204" pitchFamily="50" charset="-128"/>
                <a:ea typeface="Meiryo UI" panose="020B0604030504040204" pitchFamily="50" charset="-128"/>
              </a:rPr>
              <a:t>の資格（</a:t>
            </a:r>
            <a:r>
              <a:rPr lang="en-US" altLang="ja-JP" sz="1050">
                <a:solidFill>
                  <a:sysClr val="windowText" lastClr="000000"/>
                </a:solidFill>
                <a:latin typeface="Meiryo UI" panose="020B0604030504040204" pitchFamily="50" charset="-128"/>
                <a:ea typeface="Meiryo UI" panose="020B0604030504040204" pitchFamily="50" charset="-128"/>
              </a:rPr>
              <a:t>※</a:t>
            </a:r>
            <a:r>
              <a:rPr lang="ja-JP" altLang="en-US" sz="1050">
                <a:solidFill>
                  <a:sysClr val="windowText" lastClr="000000"/>
                </a:solidFill>
                <a:latin typeface="Meiryo UI" panose="020B0604030504040204" pitchFamily="50" charset="-128"/>
                <a:ea typeface="Meiryo UI" panose="020B0604030504040204" pitchFamily="50" charset="-128"/>
              </a:rPr>
              <a:t>２） </a:t>
            </a:r>
            <a:r>
              <a:rPr lang="en-US" altLang="ja-JP" sz="1050">
                <a:solidFill>
                  <a:sysClr val="windowText" lastClr="000000"/>
                </a:solidFill>
                <a:latin typeface="Meiryo UI" panose="020B0604030504040204" pitchFamily="50" charset="-128"/>
                <a:ea typeface="Meiryo UI" panose="020B0604030504040204" pitchFamily="50" charset="-128"/>
              </a:rPr>
              <a:t>】</a:t>
            </a:r>
          </a:p>
          <a:p>
            <a:pPr marL="196850" indent="-107950">
              <a:lnSpc>
                <a:spcPts val="1500"/>
              </a:lnSpc>
              <a:buFont typeface="Arial" panose="020B0604020202020204" pitchFamily="34" charset="0"/>
              <a:buChar char="•"/>
            </a:pPr>
            <a:r>
              <a:rPr lang="ja-JP" altLang="en-US" sz="1050">
                <a:solidFill>
                  <a:sysClr val="windowText" lastClr="000000"/>
                </a:solidFill>
                <a:latin typeface="Meiryo UI" panose="020B0604030504040204" pitchFamily="50" charset="-128"/>
                <a:ea typeface="Meiryo UI" panose="020B0604030504040204" pitchFamily="50" charset="-128"/>
              </a:rPr>
              <a:t>公認会計士</a:t>
            </a:r>
            <a:endParaRPr lang="en-US" altLang="ja-JP" sz="105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050">
                <a:solidFill>
                  <a:sysClr val="windowText" lastClr="000000"/>
                </a:solidFill>
                <a:latin typeface="Meiryo UI" panose="020B0604030504040204" pitchFamily="50" charset="-128"/>
                <a:ea typeface="Meiryo UI" panose="020B0604030504040204" pitchFamily="50" charset="-128"/>
              </a:rPr>
              <a:t>中小企業診断士</a:t>
            </a:r>
            <a:endParaRPr lang="en-US" altLang="ja-JP" sz="105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050">
                <a:solidFill>
                  <a:sysClr val="windowText" lastClr="000000"/>
                </a:solidFill>
                <a:latin typeface="Meiryo UI" panose="020B0604030504040204" pitchFamily="50" charset="-128"/>
                <a:ea typeface="Meiryo UI" panose="020B0604030504040204" pitchFamily="50" charset="-128"/>
              </a:rPr>
              <a:t>経営士</a:t>
            </a:r>
            <a:endParaRPr lang="en-US" altLang="ja-JP" sz="105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050">
                <a:solidFill>
                  <a:sysClr val="windowText" lastClr="000000"/>
                </a:solidFill>
                <a:latin typeface="Meiryo UI" panose="020B0604030504040204" pitchFamily="50" charset="-128"/>
                <a:ea typeface="Meiryo UI" panose="020B0604030504040204" pitchFamily="50" charset="-128"/>
              </a:rPr>
              <a:t>税理士</a:t>
            </a:r>
            <a:endParaRPr lang="en-US" altLang="ja-JP" sz="105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050">
                <a:solidFill>
                  <a:sysClr val="windowText" lastClr="000000"/>
                </a:solidFill>
                <a:latin typeface="Meiryo UI" panose="020B0604030504040204" pitchFamily="50" charset="-128"/>
                <a:ea typeface="Meiryo UI" panose="020B0604030504040204" pitchFamily="50" charset="-128"/>
              </a:rPr>
              <a:t>社会保険労務士</a:t>
            </a:r>
            <a:endParaRPr lang="en-US" altLang="ja-JP" sz="105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050">
                <a:solidFill>
                  <a:sysClr val="windowText" lastClr="000000"/>
                </a:solidFill>
                <a:latin typeface="Meiryo UI" panose="020B0604030504040204" pitchFamily="50" charset="-128"/>
                <a:ea typeface="Meiryo UI" panose="020B0604030504040204" pitchFamily="50" charset="-128"/>
              </a:rPr>
              <a:t>ファイナンシャルプランニング技能士</a:t>
            </a:r>
            <a:endParaRPr lang="en-US" altLang="ja-JP" sz="105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050">
                <a:solidFill>
                  <a:sysClr val="windowText" lastClr="000000"/>
                </a:solidFill>
                <a:latin typeface="Meiryo UI" panose="020B0604030504040204" pitchFamily="50" charset="-128"/>
                <a:ea typeface="Meiryo UI" panose="020B0604030504040204" pitchFamily="50" charset="-128"/>
              </a:rPr>
              <a:t>行政書士</a:t>
            </a:r>
            <a:endParaRPr lang="en-US" altLang="ja-JP" sz="1050">
              <a:solidFill>
                <a:sysClr val="windowText" lastClr="000000"/>
              </a:solidFill>
              <a:latin typeface="Meiryo UI" panose="020B0604030504040204" pitchFamily="50" charset="-128"/>
              <a:ea typeface="Meiryo UI" panose="020B0604030504040204" pitchFamily="50" charset="-128"/>
            </a:endParaRPr>
          </a:p>
          <a:p>
            <a:pPr marL="196850" indent="-107950">
              <a:lnSpc>
                <a:spcPts val="1500"/>
              </a:lnSpc>
              <a:buFont typeface="Arial" panose="020B0604020202020204" pitchFamily="34" charset="0"/>
              <a:buChar char="•"/>
            </a:pPr>
            <a:r>
              <a:rPr lang="ja-JP" altLang="en-US" sz="1050">
                <a:solidFill>
                  <a:sysClr val="windowText" lastClr="000000"/>
                </a:solidFill>
                <a:latin typeface="Meiryo UI" panose="020B0604030504040204" pitchFamily="50" charset="-128"/>
                <a:ea typeface="Meiryo UI" panose="020B0604030504040204" pitchFamily="50" charset="-128"/>
              </a:rPr>
              <a:t>司法書士</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174</xdr:row>
          <xdr:rowOff>9525</xdr:rowOff>
        </xdr:from>
        <xdr:to>
          <xdr:col>13</xdr:col>
          <xdr:colOff>1442605</xdr:colOff>
          <xdr:row>175</xdr:row>
          <xdr:rowOff>9526</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Z$174" spid="_x0000_s76054"/>
                </a:ext>
              </a:extLst>
            </xdr:cNvPicPr>
          </xdr:nvPicPr>
          <xdr:blipFill>
            <a:blip xmlns:r="http://schemas.openxmlformats.org/officeDocument/2006/relationships" r:embed="rId1"/>
            <a:srcRect/>
            <a:stretch>
              <a:fillRect/>
            </a:stretch>
          </xdr:blipFill>
          <xdr:spPr bwMode="auto">
            <a:xfrm>
              <a:off x="13270923" y="55410389"/>
              <a:ext cx="1385455" cy="43295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189</xdr:row>
          <xdr:rowOff>0</xdr:rowOff>
        </xdr:from>
        <xdr:to>
          <xdr:col>13</xdr:col>
          <xdr:colOff>1385456</xdr:colOff>
          <xdr:row>190</xdr:row>
          <xdr:rowOff>0</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a:extLst>
                <a:ext uri="{84589F7E-364E-4C9E-8A38-B11213B215E9}">
                  <a14:cameraTool cellRange="$Z$190" spid="_x0000_s76055"/>
                </a:ext>
              </a:extLst>
            </xdr:cNvPicPr>
          </xdr:nvPicPr>
          <xdr:blipFill>
            <a:blip xmlns:r="http://schemas.openxmlformats.org/officeDocument/2006/relationships" r:embed="rId2"/>
            <a:srcRect/>
            <a:stretch>
              <a:fillRect/>
            </a:stretch>
          </xdr:blipFill>
          <xdr:spPr bwMode="auto">
            <a:xfrm>
              <a:off x="13213774" y="62051045"/>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204</xdr:row>
          <xdr:rowOff>1</xdr:rowOff>
        </xdr:from>
        <xdr:to>
          <xdr:col>13</xdr:col>
          <xdr:colOff>1385455</xdr:colOff>
          <xdr:row>205</xdr:row>
          <xdr:rowOff>1</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a:extLst>
                <a:ext uri="{84589F7E-364E-4C9E-8A38-B11213B215E9}">
                  <a14:cameraTool cellRange="$Z$205" spid="_x0000_s76056"/>
                </a:ext>
              </a:extLst>
            </xdr:cNvPicPr>
          </xdr:nvPicPr>
          <xdr:blipFill>
            <a:blip xmlns:r="http://schemas.openxmlformats.org/officeDocument/2006/relationships" r:embed="rId2"/>
            <a:srcRect/>
            <a:stretch>
              <a:fillRect/>
            </a:stretch>
          </xdr:blipFill>
          <xdr:spPr bwMode="auto">
            <a:xfrm>
              <a:off x="13213773" y="68285592"/>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219</xdr:row>
          <xdr:rowOff>0</xdr:rowOff>
        </xdr:from>
        <xdr:to>
          <xdr:col>13</xdr:col>
          <xdr:colOff>1385455</xdr:colOff>
          <xdr:row>220</xdr:row>
          <xdr:rowOff>0</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a:extLst>
                <a:ext uri="{84589F7E-364E-4C9E-8A38-B11213B215E9}">
                  <a14:cameraTool cellRange="$Z$220" spid="_x0000_s76057"/>
                </a:ext>
              </a:extLst>
            </xdr:cNvPicPr>
          </xdr:nvPicPr>
          <xdr:blipFill>
            <a:blip xmlns:r="http://schemas.openxmlformats.org/officeDocument/2006/relationships" r:embed="rId2"/>
            <a:srcRect/>
            <a:stretch>
              <a:fillRect/>
            </a:stretch>
          </xdr:blipFill>
          <xdr:spPr bwMode="auto">
            <a:xfrm>
              <a:off x="13213773" y="74520136"/>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234</xdr:row>
          <xdr:rowOff>1</xdr:rowOff>
        </xdr:from>
        <xdr:to>
          <xdr:col>13</xdr:col>
          <xdr:colOff>1385455</xdr:colOff>
          <xdr:row>235</xdr:row>
          <xdr:rowOff>1</xdr:rowOff>
        </xdr:to>
        <xdr:pic>
          <xdr:nvPicPr>
            <xdr:cNvPr id="6" name="図 5">
              <a:extLst>
                <a:ext uri="{FF2B5EF4-FFF2-40B4-BE49-F238E27FC236}">
                  <a16:creationId xmlns:a16="http://schemas.microsoft.com/office/drawing/2014/main" id="{00000000-0008-0000-0700-000006000000}"/>
                </a:ext>
              </a:extLst>
            </xdr:cNvPr>
            <xdr:cNvPicPr>
              <a:picLocks noChangeAspect="1" noChangeArrowheads="1"/>
              <a:extLst>
                <a:ext uri="{84589F7E-364E-4C9E-8A38-B11213B215E9}">
                  <a14:cameraTool cellRange="$Z$235" spid="_x0000_s76058"/>
                </a:ext>
              </a:extLst>
            </xdr:cNvPicPr>
          </xdr:nvPicPr>
          <xdr:blipFill>
            <a:blip xmlns:r="http://schemas.openxmlformats.org/officeDocument/2006/relationships" r:embed="rId2"/>
            <a:srcRect/>
            <a:stretch>
              <a:fillRect/>
            </a:stretch>
          </xdr:blipFill>
          <xdr:spPr bwMode="auto">
            <a:xfrm>
              <a:off x="13213773" y="80754683"/>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249</xdr:row>
          <xdr:rowOff>0</xdr:rowOff>
        </xdr:from>
        <xdr:to>
          <xdr:col>13</xdr:col>
          <xdr:colOff>1385455</xdr:colOff>
          <xdr:row>250</xdr:row>
          <xdr:rowOff>0</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a:extLst>
                <a:ext uri="{84589F7E-364E-4C9E-8A38-B11213B215E9}">
                  <a14:cameraTool cellRange="$Z$250" spid="_x0000_s76059"/>
                </a:ext>
              </a:extLst>
            </xdr:cNvPicPr>
          </xdr:nvPicPr>
          <xdr:blipFill>
            <a:blip xmlns:r="http://schemas.openxmlformats.org/officeDocument/2006/relationships" r:embed="rId2"/>
            <a:srcRect/>
            <a:stretch>
              <a:fillRect/>
            </a:stretch>
          </xdr:blipFill>
          <xdr:spPr bwMode="auto">
            <a:xfrm>
              <a:off x="13213773" y="86989227"/>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264</xdr:row>
          <xdr:rowOff>1</xdr:rowOff>
        </xdr:from>
        <xdr:to>
          <xdr:col>13</xdr:col>
          <xdr:colOff>1385455</xdr:colOff>
          <xdr:row>265</xdr:row>
          <xdr:rowOff>1</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a:extLst>
                <a:ext uri="{84589F7E-364E-4C9E-8A38-B11213B215E9}">
                  <a14:cameraTool cellRange="$Z$265" spid="_x0000_s76060"/>
                </a:ext>
              </a:extLst>
            </xdr:cNvPicPr>
          </xdr:nvPicPr>
          <xdr:blipFill>
            <a:blip xmlns:r="http://schemas.openxmlformats.org/officeDocument/2006/relationships" r:embed="rId2"/>
            <a:srcRect/>
            <a:stretch>
              <a:fillRect/>
            </a:stretch>
          </xdr:blipFill>
          <xdr:spPr bwMode="auto">
            <a:xfrm>
              <a:off x="13213773" y="93223774"/>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279</xdr:row>
          <xdr:rowOff>0</xdr:rowOff>
        </xdr:from>
        <xdr:to>
          <xdr:col>13</xdr:col>
          <xdr:colOff>1385455</xdr:colOff>
          <xdr:row>280</xdr:row>
          <xdr:rowOff>0</xdr:rowOff>
        </xdr:to>
        <xdr:pic>
          <xdr:nvPicPr>
            <xdr:cNvPr id="9" name="図 8">
              <a:extLst>
                <a:ext uri="{FF2B5EF4-FFF2-40B4-BE49-F238E27FC236}">
                  <a16:creationId xmlns:a16="http://schemas.microsoft.com/office/drawing/2014/main" id="{00000000-0008-0000-0700-000009000000}"/>
                </a:ext>
              </a:extLst>
            </xdr:cNvPr>
            <xdr:cNvPicPr>
              <a:picLocks noChangeAspect="1" noChangeArrowheads="1"/>
              <a:extLst>
                <a:ext uri="{84589F7E-364E-4C9E-8A38-B11213B215E9}">
                  <a14:cameraTool cellRange="$Z$280" spid="_x0000_s76061"/>
                </a:ext>
              </a:extLst>
            </xdr:cNvPicPr>
          </xdr:nvPicPr>
          <xdr:blipFill>
            <a:blip xmlns:r="http://schemas.openxmlformats.org/officeDocument/2006/relationships" r:embed="rId2"/>
            <a:srcRect/>
            <a:stretch>
              <a:fillRect/>
            </a:stretch>
          </xdr:blipFill>
          <xdr:spPr bwMode="auto">
            <a:xfrm>
              <a:off x="13213773" y="99458318"/>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294</xdr:row>
          <xdr:rowOff>1</xdr:rowOff>
        </xdr:from>
        <xdr:to>
          <xdr:col>13</xdr:col>
          <xdr:colOff>1385455</xdr:colOff>
          <xdr:row>295</xdr:row>
          <xdr:rowOff>2</xdr:rowOff>
        </xdr:to>
        <xdr:pic>
          <xdr:nvPicPr>
            <xdr:cNvPr id="10" name="図 9">
              <a:extLst>
                <a:ext uri="{FF2B5EF4-FFF2-40B4-BE49-F238E27FC236}">
                  <a16:creationId xmlns:a16="http://schemas.microsoft.com/office/drawing/2014/main" id="{00000000-0008-0000-0700-00000A000000}"/>
                </a:ext>
              </a:extLst>
            </xdr:cNvPr>
            <xdr:cNvPicPr>
              <a:picLocks noChangeAspect="1" noChangeArrowheads="1"/>
              <a:extLst>
                <a:ext uri="{84589F7E-364E-4C9E-8A38-B11213B215E9}">
                  <a14:cameraTool cellRange="$Z$295" spid="_x0000_s76062"/>
                </a:ext>
              </a:extLst>
            </xdr:cNvPicPr>
          </xdr:nvPicPr>
          <xdr:blipFill>
            <a:blip xmlns:r="http://schemas.openxmlformats.org/officeDocument/2006/relationships" r:embed="rId2"/>
            <a:srcRect/>
            <a:stretch>
              <a:fillRect/>
            </a:stretch>
          </xdr:blipFill>
          <xdr:spPr bwMode="auto">
            <a:xfrm>
              <a:off x="13213773" y="105692865"/>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309</xdr:row>
          <xdr:rowOff>0</xdr:rowOff>
        </xdr:from>
        <xdr:to>
          <xdr:col>13</xdr:col>
          <xdr:colOff>1385455</xdr:colOff>
          <xdr:row>310</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noChangeArrowheads="1"/>
              <a:extLst>
                <a:ext uri="{84589F7E-364E-4C9E-8A38-B11213B215E9}">
                  <a14:cameraTool cellRange="$Z$310" spid="_x0000_s76063"/>
                </a:ext>
              </a:extLst>
            </xdr:cNvPicPr>
          </xdr:nvPicPr>
          <xdr:blipFill>
            <a:blip xmlns:r="http://schemas.openxmlformats.org/officeDocument/2006/relationships" r:embed="rId2"/>
            <a:srcRect/>
            <a:stretch>
              <a:fillRect/>
            </a:stretch>
          </xdr:blipFill>
          <xdr:spPr bwMode="auto">
            <a:xfrm>
              <a:off x="13213773" y="111927409"/>
              <a:ext cx="1385455" cy="36368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908461" y="0"/>
          <a:ext cx="6455723" cy="0"/>
          <a:chOff x="9386454" y="5784273"/>
          <a:chExt cx="15072621" cy="588819"/>
        </a:xfrm>
      </xdr:grpSpPr>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editAs="oneCell">
    <xdr:from>
      <xdr:col>23</xdr:col>
      <xdr:colOff>1374568</xdr:colOff>
      <xdr:row>13</xdr:row>
      <xdr:rowOff>13856</xdr:rowOff>
    </xdr:from>
    <xdr:to>
      <xdr:col>23</xdr:col>
      <xdr:colOff>7994072</xdr:colOff>
      <xdr:row>17</xdr:row>
      <xdr:rowOff>236684</xdr:rowOff>
    </xdr:to>
    <xdr:pic>
      <xdr:nvPicPr>
        <xdr:cNvPr id="19" name="図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8608" y="3412376"/>
          <a:ext cx="6619504" cy="135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172344</xdr:colOff>
      <xdr:row>0</xdr:row>
      <xdr:rowOff>63262</xdr:rowOff>
    </xdr:from>
    <xdr:to>
      <xdr:col>17</xdr:col>
      <xdr:colOff>133350</xdr:colOff>
      <xdr:row>0</xdr:row>
      <xdr:rowOff>571500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57104" y="63262"/>
          <a:ext cx="6843211" cy="508238"/>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黄色</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84792</xdr:colOff>
      <xdr:row>0</xdr:row>
      <xdr:rowOff>88900</xdr:rowOff>
    </xdr:from>
    <xdr:to>
      <xdr:col>11</xdr:col>
      <xdr:colOff>470647</xdr:colOff>
      <xdr:row>0</xdr:row>
      <xdr:rowOff>728382</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421415" y="0"/>
          <a:ext cx="12640314" cy="0"/>
          <a:chOff x="9120178" y="5784273"/>
          <a:chExt cx="12042641" cy="588819"/>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120178" y="5839421"/>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twoCellAnchor>
    <xdr:from>
      <xdr:col>8</xdr:col>
      <xdr:colOff>149679</xdr:colOff>
      <xdr:row>10</xdr:row>
      <xdr:rowOff>197303</xdr:rowOff>
    </xdr:from>
    <xdr:to>
      <xdr:col>12</xdr:col>
      <xdr:colOff>1125682</xdr:colOff>
      <xdr:row>22</xdr:row>
      <xdr:rowOff>27214</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10450286" y="3939267"/>
          <a:ext cx="6759039" cy="3503840"/>
        </a:xfrm>
        <a:prstGeom prst="rect">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1350">
              <a:latin typeface="ＭＳ 明朝" panose="02020609040205080304" pitchFamily="17" charset="-128"/>
              <a:ea typeface="ＭＳ 明朝" panose="02020609040205080304" pitchFamily="17" charset="-128"/>
            </a:rPr>
            <a:t>※1</a:t>
          </a:r>
          <a:r>
            <a:rPr kumimoji="1" lang="ja-JP" altLang="en-US" sz="1350">
              <a:latin typeface="ＭＳ 明朝" panose="02020609040205080304" pitchFamily="17" charset="-128"/>
              <a:ea typeface="ＭＳ 明朝" panose="02020609040205080304" pitchFamily="17" charset="-128"/>
            </a:rPr>
            <a:t> 消費税等は原則補助対象経費として認めない。</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ただし、申請者が公募要領Ｐ１５（２）①～⑦のいずれかに</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該当する場合には、消費税等を補助対象経費に含めることが</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できる。</a:t>
          </a:r>
          <a:r>
            <a:rPr kumimoji="1" lang="ja-JP" altLang="en-US" sz="1350">
              <a:solidFill>
                <a:schemeClr val="tx1"/>
              </a:solidFill>
              <a:latin typeface="ＭＳ 明朝" panose="02020609040205080304" pitchFamily="17" charset="-128"/>
              <a:ea typeface="ＭＳ 明朝" panose="02020609040205080304" pitchFamily="17" charset="-128"/>
            </a:rPr>
            <a:t>この場合、消費税区分は「消費税を補助対象に含める」</a:t>
          </a:r>
          <a:endParaRPr kumimoji="1" lang="en-US" altLang="ja-JP" sz="1350">
            <a:solidFill>
              <a:schemeClr val="tx1"/>
            </a:solidFill>
            <a:latin typeface="ＭＳ 明朝" panose="02020609040205080304" pitchFamily="17" charset="-128"/>
            <a:ea typeface="ＭＳ 明朝" panose="02020609040205080304" pitchFamily="17" charset="-128"/>
          </a:endParaRPr>
        </a:p>
        <a:p>
          <a:pPr algn="l"/>
          <a:r>
            <a:rPr kumimoji="1" lang="ja-JP" altLang="en-US" sz="1350">
              <a:solidFill>
                <a:schemeClr val="tx1"/>
              </a:solidFill>
              <a:latin typeface="ＭＳ 明朝" panose="02020609040205080304" pitchFamily="17" charset="-128"/>
              <a:ea typeface="ＭＳ 明朝" panose="02020609040205080304" pitchFamily="17" charset="-128"/>
            </a:rPr>
            <a:t>　を選択し、</a:t>
          </a:r>
          <a:r>
            <a:rPr kumimoji="1" lang="ja-JP" altLang="en-US" sz="1350">
              <a:latin typeface="ＭＳ 明朝" panose="02020609040205080304" pitchFamily="17" charset="-128"/>
              <a:ea typeface="ＭＳ 明朝" panose="02020609040205080304" pitchFamily="17" charset="-128"/>
            </a:rPr>
            <a:t>支出計画を策定すること。</a:t>
          </a:r>
          <a:endParaRPr kumimoji="1" lang="en-US" altLang="ja-JP" sz="1350">
            <a:latin typeface="ＭＳ 明朝" panose="02020609040205080304" pitchFamily="17" charset="-128"/>
            <a:ea typeface="ＭＳ 明朝" panose="02020609040205080304" pitchFamily="17" charset="-128"/>
          </a:endParaRPr>
        </a:p>
        <a:p>
          <a:pPr algn="l"/>
          <a:endParaRPr kumimoji="1" lang="en-US" altLang="ja-JP" sz="1350">
            <a:latin typeface="ＭＳ 明朝" panose="02020609040205080304" pitchFamily="17" charset="-128"/>
            <a:ea typeface="ＭＳ 明朝" panose="02020609040205080304" pitchFamily="17" charset="-128"/>
          </a:endParaRPr>
        </a:p>
        <a:p>
          <a:pPr algn="l"/>
          <a:r>
            <a:rPr kumimoji="1" lang="en-US" altLang="ja-JP" sz="1350">
              <a:latin typeface="ＭＳ 明朝" panose="02020609040205080304" pitchFamily="17" charset="-128"/>
              <a:ea typeface="ＭＳ 明朝" panose="02020609040205080304" pitchFamily="17" charset="-128"/>
            </a:rPr>
            <a:t>※2</a:t>
          </a:r>
          <a:r>
            <a:rPr kumimoji="1" lang="ja-JP" altLang="en-US" sz="1350">
              <a:latin typeface="ＭＳ 明朝" panose="02020609040205080304" pitchFamily="17" charset="-128"/>
              <a:ea typeface="ＭＳ 明朝" panose="02020609040205080304" pitchFamily="17" charset="-128"/>
            </a:rPr>
            <a:t> 人件費、事務補助員臨時雇用経費の対象者は、</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別添１「３．支援活動体制（１）補助事業者」に記入している</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者とすること。</a:t>
          </a:r>
          <a:endParaRPr kumimoji="1" lang="en-US" altLang="ja-JP" sz="1350">
            <a:latin typeface="ＭＳ 明朝" panose="02020609040205080304" pitchFamily="17" charset="-128"/>
            <a:ea typeface="ＭＳ 明朝" panose="02020609040205080304" pitchFamily="17" charset="-128"/>
          </a:endParaRPr>
        </a:p>
        <a:p>
          <a:pPr algn="l"/>
          <a:endParaRPr kumimoji="1" lang="en-US" altLang="ja-JP" sz="1350">
            <a:latin typeface="ＭＳ 明朝" panose="02020609040205080304" pitchFamily="17" charset="-128"/>
            <a:ea typeface="ＭＳ 明朝" panose="02020609040205080304" pitchFamily="17" charset="-128"/>
          </a:endParaRPr>
        </a:p>
        <a:p>
          <a:pPr algn="l"/>
          <a:r>
            <a:rPr kumimoji="1" lang="en-US" altLang="ja-JP" sz="1350">
              <a:latin typeface="ＭＳ 明朝" panose="02020609040205080304" pitchFamily="17" charset="-128"/>
              <a:ea typeface="ＭＳ 明朝" panose="02020609040205080304" pitchFamily="17" charset="-128"/>
            </a:rPr>
            <a:t>※3</a:t>
          </a:r>
          <a:r>
            <a:rPr kumimoji="1" lang="ja-JP" altLang="en-US" sz="1350">
              <a:latin typeface="ＭＳ 明朝" panose="02020609040205080304" pitchFamily="17" charset="-128"/>
              <a:ea typeface="ＭＳ 明朝" panose="02020609040205080304" pitchFamily="17" charset="-128"/>
            </a:rPr>
            <a:t> 外部専門家等謝金の計上に使用している単価については、</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専門家の資格区分に応じた単価で算出すること。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524291</xdr:colOff>
      <xdr:row>0</xdr:row>
      <xdr:rowOff>108860</xdr:rowOff>
    </xdr:from>
    <xdr:to>
      <xdr:col>10</xdr:col>
      <xdr:colOff>1338317</xdr:colOff>
      <xdr:row>0</xdr:row>
      <xdr:rowOff>557895</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6564873" y="0"/>
          <a:ext cx="6217299" cy="0"/>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15</xdr:col>
      <xdr:colOff>357090</xdr:colOff>
      <xdr:row>27</xdr:row>
      <xdr:rowOff>88687</xdr:rowOff>
    </xdr:from>
    <xdr:to>
      <xdr:col>20</xdr:col>
      <xdr:colOff>253863</xdr:colOff>
      <xdr:row>39</xdr:row>
      <xdr:rowOff>247650</xdr:rowOff>
    </xdr:to>
    <xdr:sp macro="" textlink="" fLocksText="0">
      <xdr:nvSpPr>
        <xdr:cNvPr id="6" name="正方形/長方形 5">
          <a:extLst>
            <a:ext uri="{FF2B5EF4-FFF2-40B4-BE49-F238E27FC236}">
              <a16:creationId xmlns:a16="http://schemas.microsoft.com/office/drawing/2014/main" id="{00000000-0008-0000-0A00-000006000000}"/>
            </a:ext>
          </a:extLst>
        </xdr:cNvPr>
        <xdr:cNvSpPr/>
      </xdr:nvSpPr>
      <xdr:spPr>
        <a:xfrm>
          <a:off x="20816790" y="8061112"/>
          <a:ext cx="3278148" cy="3930863"/>
        </a:xfrm>
        <a:prstGeom prst="rect">
          <a:avLst/>
        </a:prstGeom>
        <a:solidFill>
          <a:srgbClr val="FFFFCC"/>
        </a:solidFill>
        <a:ln>
          <a:solidFill>
            <a:srgbClr val="FFFFCC"/>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b="1">
              <a:solidFill>
                <a:sysClr val="windowText" lastClr="000000"/>
              </a:solidFill>
            </a:rPr>
            <a:t>業種区分</a:t>
          </a:r>
        </a:p>
        <a:p>
          <a:pPr algn="l"/>
          <a:r>
            <a:rPr kumimoji="1" lang="ja-JP" altLang="en-US" sz="1200"/>
            <a:t>農業</a:t>
          </a:r>
          <a:r>
            <a:rPr kumimoji="1" lang="en-US" altLang="ja-JP" sz="1200"/>
            <a:t>､</a:t>
          </a:r>
          <a:r>
            <a:rPr kumimoji="1" lang="ja-JP" altLang="en-US" sz="1200"/>
            <a:t>林業</a:t>
          </a:r>
        </a:p>
        <a:p>
          <a:pPr algn="l"/>
          <a:r>
            <a:rPr kumimoji="1" lang="ja-JP" altLang="en-US" sz="1200"/>
            <a:t>漁業</a:t>
          </a:r>
        </a:p>
        <a:p>
          <a:pPr algn="l"/>
          <a:r>
            <a:rPr kumimoji="1" lang="ja-JP" altLang="en-US" sz="1200"/>
            <a:t>鉱業、採石業、砂利採取業</a:t>
          </a:r>
        </a:p>
        <a:p>
          <a:pPr algn="l"/>
          <a:r>
            <a:rPr kumimoji="1" lang="ja-JP" altLang="en-US" sz="1200"/>
            <a:t>建設業</a:t>
          </a:r>
        </a:p>
        <a:p>
          <a:pPr algn="l"/>
          <a:r>
            <a:rPr kumimoji="1" lang="ja-JP" altLang="en-US" sz="1200"/>
            <a:t>製造業</a:t>
          </a:r>
        </a:p>
        <a:p>
          <a:pPr algn="l"/>
          <a:r>
            <a:rPr kumimoji="1" lang="ja-JP" altLang="en-US" sz="1200"/>
            <a:t>電気･ガス･熱供給･水道業</a:t>
          </a:r>
        </a:p>
        <a:p>
          <a:pPr algn="l"/>
          <a:r>
            <a:rPr kumimoji="1" lang="ja-JP" altLang="en-US" sz="1200"/>
            <a:t>情報通信業</a:t>
          </a:r>
        </a:p>
        <a:p>
          <a:pPr algn="l"/>
          <a:r>
            <a:rPr kumimoji="1" lang="ja-JP" altLang="en-US" sz="1200"/>
            <a:t>運輸業</a:t>
          </a:r>
          <a:r>
            <a:rPr kumimoji="1" lang="en-US" altLang="ja-JP" sz="1200"/>
            <a:t>､</a:t>
          </a:r>
          <a:r>
            <a:rPr kumimoji="1" lang="ja-JP" altLang="en-US" sz="1200"/>
            <a:t>郵便業</a:t>
          </a:r>
        </a:p>
        <a:p>
          <a:pPr algn="l"/>
          <a:r>
            <a:rPr kumimoji="1" lang="ja-JP" altLang="en-US" sz="1200"/>
            <a:t>卸売業</a:t>
          </a:r>
          <a:r>
            <a:rPr kumimoji="1" lang="en-US" altLang="ja-JP" sz="1200"/>
            <a:t>､</a:t>
          </a:r>
          <a:r>
            <a:rPr kumimoji="1" lang="ja-JP" altLang="en-US" sz="1200"/>
            <a:t>小売業</a:t>
          </a:r>
        </a:p>
        <a:p>
          <a:pPr algn="l"/>
          <a:r>
            <a:rPr kumimoji="1" lang="ja-JP" altLang="en-US" sz="1200"/>
            <a:t>金融業</a:t>
          </a:r>
          <a:r>
            <a:rPr kumimoji="1" lang="en-US" altLang="ja-JP" sz="1200"/>
            <a:t>､</a:t>
          </a:r>
          <a:r>
            <a:rPr kumimoji="1" lang="ja-JP" altLang="en-US" sz="1200"/>
            <a:t>保険業</a:t>
          </a:r>
        </a:p>
        <a:p>
          <a:pPr algn="l"/>
          <a:r>
            <a:rPr kumimoji="1" lang="ja-JP" altLang="en-US" sz="1200"/>
            <a:t>不動産業</a:t>
          </a:r>
          <a:r>
            <a:rPr kumimoji="1" lang="en-US" altLang="ja-JP" sz="1200"/>
            <a:t>､</a:t>
          </a:r>
          <a:r>
            <a:rPr kumimoji="1" lang="ja-JP" altLang="en-US" sz="1200"/>
            <a:t>物品賃貸業</a:t>
          </a:r>
        </a:p>
        <a:p>
          <a:pPr algn="l"/>
          <a:r>
            <a:rPr kumimoji="1" lang="ja-JP" altLang="en-US" sz="1200"/>
            <a:t>学術研究</a:t>
          </a:r>
          <a:r>
            <a:rPr kumimoji="1" lang="en-US" altLang="ja-JP" sz="1200"/>
            <a:t>､</a:t>
          </a:r>
          <a:r>
            <a:rPr kumimoji="1" lang="ja-JP" altLang="en-US" sz="1200"/>
            <a:t>専門･技術サービス業</a:t>
          </a:r>
        </a:p>
        <a:p>
          <a:pPr algn="l"/>
          <a:r>
            <a:rPr kumimoji="1" lang="ja-JP" altLang="en-US" sz="1200"/>
            <a:t>宿泊業</a:t>
          </a:r>
          <a:r>
            <a:rPr kumimoji="1" lang="en-US" altLang="ja-JP" sz="1200"/>
            <a:t>､</a:t>
          </a:r>
          <a:r>
            <a:rPr kumimoji="1" lang="ja-JP" altLang="en-US" sz="1200"/>
            <a:t>飲食サービス業</a:t>
          </a:r>
        </a:p>
        <a:p>
          <a:pPr algn="l"/>
          <a:r>
            <a:rPr kumimoji="1" lang="ja-JP" altLang="en-US" sz="1200"/>
            <a:t>生活関連サービス業</a:t>
          </a:r>
          <a:r>
            <a:rPr kumimoji="1" lang="en-US" altLang="ja-JP" sz="1200"/>
            <a:t>､</a:t>
          </a:r>
          <a:r>
            <a:rPr kumimoji="1" lang="ja-JP" altLang="en-US" sz="1200"/>
            <a:t>娯楽業</a:t>
          </a:r>
        </a:p>
        <a:p>
          <a:pPr algn="l"/>
          <a:r>
            <a:rPr kumimoji="1" lang="ja-JP" altLang="en-US" sz="1200"/>
            <a:t>教育</a:t>
          </a:r>
          <a:r>
            <a:rPr kumimoji="1" lang="en-US" altLang="ja-JP" sz="1200"/>
            <a:t>､</a:t>
          </a:r>
          <a:r>
            <a:rPr kumimoji="1" lang="ja-JP" altLang="en-US" sz="1200"/>
            <a:t>学習支援業</a:t>
          </a:r>
        </a:p>
        <a:p>
          <a:pPr algn="l"/>
          <a:r>
            <a:rPr kumimoji="1" lang="ja-JP" altLang="en-US" sz="1200"/>
            <a:t>医療</a:t>
          </a:r>
          <a:r>
            <a:rPr kumimoji="1" lang="en-US" altLang="ja-JP" sz="1200"/>
            <a:t>､</a:t>
          </a:r>
          <a:r>
            <a:rPr kumimoji="1" lang="ja-JP" altLang="en-US" sz="1200"/>
            <a:t>福祉</a:t>
          </a:r>
        </a:p>
        <a:p>
          <a:pPr algn="l"/>
          <a:r>
            <a:rPr kumimoji="1" lang="ja-JP" altLang="en-US" sz="1200"/>
            <a:t>複合サービス事業</a:t>
          </a:r>
        </a:p>
        <a:p>
          <a:pPr algn="l"/>
          <a:r>
            <a:rPr kumimoji="1" lang="ja-JP" altLang="en-US" sz="1200"/>
            <a:t>サービス業</a:t>
          </a:r>
          <a:r>
            <a:rPr kumimoji="1" lang="en-US" altLang="ja-JP" sz="1200"/>
            <a:t>(</a:t>
          </a:r>
          <a:r>
            <a:rPr kumimoji="1" lang="ja-JP" altLang="en-US" sz="1200"/>
            <a:t>他に分類されないもの</a:t>
          </a:r>
          <a:r>
            <a:rPr kumimoji="1" lang="en-US" altLang="ja-JP" sz="1200"/>
            <a:t>)</a:t>
          </a:r>
          <a:endParaRPr kumimoji="1" lang="ja-JP" altLang="en-US" sz="1200"/>
        </a:p>
      </xdr:txBody>
    </xdr:sp>
    <xdr:clientData fLocksWithSheet="0" fPrintsWithSheet="0"/>
  </xdr:twoCellAnchor>
  <xdr:twoCellAnchor>
    <xdr:from>
      <xdr:col>15</xdr:col>
      <xdr:colOff>171451</xdr:colOff>
      <xdr:row>14</xdr:row>
      <xdr:rowOff>42182</xdr:rowOff>
    </xdr:from>
    <xdr:to>
      <xdr:col>23</xdr:col>
      <xdr:colOff>102055</xdr:colOff>
      <xdr:row>23</xdr:row>
      <xdr:rowOff>257175</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20631151" y="3928382"/>
          <a:ext cx="5340804" cy="3043918"/>
        </a:xfrm>
        <a:prstGeom prst="rect">
          <a:avLst/>
        </a:prstGeom>
        <a:solidFill>
          <a:srgbClr val="FFFFCC"/>
        </a:solidFill>
        <a:ln>
          <a:solidFill>
            <a:srgbClr val="FFFFCC"/>
          </a:solidFill>
          <a:headEnd/>
          <a:tailEnd/>
        </a:ln>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dk1"/>
              </a:solidFill>
              <a:latin typeface="+mn-lt"/>
              <a:ea typeface="+mn-ea"/>
              <a:cs typeface="+mn-cs"/>
            </a:defRPr>
          </a:lvl1pPr>
          <a:lvl2pPr marL="477838" indent="-20638" algn="l" defTabSz="957263" rtl="0" fontAlgn="base">
            <a:spcBef>
              <a:spcPct val="0"/>
            </a:spcBef>
            <a:spcAft>
              <a:spcPct val="0"/>
            </a:spcAft>
            <a:defRPr kumimoji="1" sz="1900" kern="1200">
              <a:solidFill>
                <a:schemeClr val="dk1"/>
              </a:solidFill>
              <a:latin typeface="+mn-lt"/>
              <a:ea typeface="+mn-ea"/>
              <a:cs typeface="+mn-cs"/>
            </a:defRPr>
          </a:lvl2pPr>
          <a:lvl3pPr marL="957263" indent="-42863" algn="l" defTabSz="957263" rtl="0" fontAlgn="base">
            <a:spcBef>
              <a:spcPct val="0"/>
            </a:spcBef>
            <a:spcAft>
              <a:spcPct val="0"/>
            </a:spcAft>
            <a:defRPr kumimoji="1" sz="1900" kern="1200">
              <a:solidFill>
                <a:schemeClr val="dk1"/>
              </a:solidFill>
              <a:latin typeface="+mn-lt"/>
              <a:ea typeface="+mn-ea"/>
              <a:cs typeface="+mn-cs"/>
            </a:defRPr>
          </a:lvl3pPr>
          <a:lvl4pPr marL="1436688" indent="-65088" algn="l" defTabSz="957263" rtl="0" fontAlgn="base">
            <a:spcBef>
              <a:spcPct val="0"/>
            </a:spcBef>
            <a:spcAft>
              <a:spcPct val="0"/>
            </a:spcAft>
            <a:defRPr kumimoji="1" sz="1900" kern="1200">
              <a:solidFill>
                <a:schemeClr val="dk1"/>
              </a:solidFill>
              <a:latin typeface="+mn-lt"/>
              <a:ea typeface="+mn-ea"/>
              <a:cs typeface="+mn-cs"/>
            </a:defRPr>
          </a:lvl4pPr>
          <a:lvl5pPr marL="1914525" indent="-85725" algn="l" defTabSz="957263"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nSpc>
              <a:spcPts val="1500"/>
            </a:lnSpc>
            <a:tabLst>
              <a:tab pos="1341438" algn="l"/>
            </a:tabLst>
          </a:pPr>
          <a:r>
            <a:rPr lang="ja-JP" altLang="en-US" sz="1200">
              <a:solidFill>
                <a:schemeClr val="tx1"/>
              </a:solidFill>
              <a:latin typeface="Meiryo UI" panose="020B0604030504040204" pitchFamily="50" charset="-128"/>
              <a:ea typeface="Meiryo UI" panose="020B0604030504040204" pitchFamily="50" charset="-128"/>
            </a:rPr>
            <a:t>原則として、下表の各区分において、Ａ若しくはＢのいずれかの条件に該当する法人・個人事業主、又は年間のエネルギー使用量（原油換算値）が１，５００ｋ</a:t>
          </a:r>
          <a:r>
            <a:rPr lang="en-US" altLang="ja-JP" sz="1200">
              <a:solidFill>
                <a:schemeClr val="tx1"/>
              </a:solidFill>
              <a:latin typeface="Meiryo UI" panose="020B0604030504040204" pitchFamily="50" charset="-128"/>
              <a:ea typeface="Meiryo UI" panose="020B0604030504040204" pitchFamily="50" charset="-128"/>
            </a:rPr>
            <a:t>L</a:t>
          </a:r>
          <a:r>
            <a:rPr lang="ja-JP" altLang="en-US" sz="1200">
              <a:solidFill>
                <a:schemeClr val="tx1"/>
              </a:solidFill>
              <a:latin typeface="Meiryo UI" panose="020B0604030504040204" pitchFamily="50" charset="-128"/>
              <a:ea typeface="Meiryo UI" panose="020B0604030504040204" pitchFamily="50" charset="-128"/>
            </a:rPr>
            <a:t>未満の事業所であること。</a:t>
          </a:r>
        </a:p>
        <a:p>
          <a:pPr>
            <a:lnSpc>
              <a:spcPts val="1500"/>
            </a:lnSpc>
            <a:tabLst>
              <a:tab pos="1341438" algn="l"/>
            </a:tabLst>
          </a:pPr>
          <a:endParaRPr lang="en-US" altLang="ja-JP" sz="1000">
            <a:solidFill>
              <a:schemeClr val="tx1"/>
            </a:solidFill>
            <a:latin typeface="Meiryo UI" panose="020B0604030504040204" pitchFamily="50" charset="-128"/>
            <a:ea typeface="Meiryo UI" panose="020B0604030504040204" pitchFamily="50" charset="-128"/>
          </a:endParaRPr>
        </a:p>
        <a:p>
          <a:pPr>
            <a:lnSpc>
              <a:spcPts val="1500"/>
            </a:lnSpc>
            <a:tabLst>
              <a:tab pos="1341438" algn="l"/>
            </a:tabLst>
          </a:pPr>
          <a:endParaRPr lang="en-US" altLang="ja-JP" sz="1000">
            <a:solidFill>
              <a:schemeClr val="tx1"/>
            </a:solidFill>
            <a:latin typeface="Meiryo UI" panose="020B0604030504040204" pitchFamily="50" charset="-128"/>
            <a:ea typeface="Meiryo UI" panose="020B0604030504040204" pitchFamily="50" charset="-128"/>
          </a:endParaRPr>
        </a:p>
        <a:p>
          <a:pPr>
            <a:lnSpc>
              <a:spcPts val="1500"/>
            </a:lnSpc>
            <a:tabLst>
              <a:tab pos="1341438" algn="l"/>
            </a:tabLst>
          </a:pPr>
          <a:endParaRPr lang="en-US" altLang="ja-JP" sz="1000">
            <a:solidFill>
              <a:schemeClr val="tx1"/>
            </a:solidFill>
            <a:latin typeface="Meiryo UI" panose="020B0604030504040204" pitchFamily="50" charset="-128"/>
            <a:ea typeface="Meiryo UI" panose="020B0604030504040204" pitchFamily="50"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a:lnSpc>
              <a:spcPts val="1500"/>
            </a:lnSpc>
            <a:tabLst>
              <a:tab pos="1341438" algn="l"/>
            </a:tabLst>
          </a:pPr>
          <a:endParaRPr lang="en-US" altLang="ja-JP" sz="14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a:p>
          <a:pPr marL="304800" indent="-304800">
            <a:lnSpc>
              <a:spcPts val="1500"/>
            </a:lnSpc>
          </a:pPr>
          <a:endParaRPr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15</xdr:col>
      <xdr:colOff>325211</xdr:colOff>
      <xdr:row>16</xdr:row>
      <xdr:rowOff>272144</xdr:rowOff>
    </xdr:from>
    <xdr:to>
      <xdr:col>22</xdr:col>
      <xdr:colOff>633663</xdr:colOff>
      <xdr:row>23</xdr:row>
      <xdr:rowOff>190501</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stretch>
          <a:fillRect/>
        </a:stretch>
      </xdr:blipFill>
      <xdr:spPr>
        <a:xfrm>
          <a:off x="20803961" y="4776108"/>
          <a:ext cx="5070952" cy="21091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B1:M109"/>
  <sheetViews>
    <sheetView showGridLines="0" tabSelected="1" zoomScale="55" zoomScaleNormal="55" zoomScaleSheetLayoutView="55" workbookViewId="0">
      <selection activeCell="E24" sqref="E24"/>
    </sheetView>
  </sheetViews>
  <sheetFormatPr defaultColWidth="9" defaultRowHeight="12"/>
  <cols>
    <col min="1" max="1" width="3.109375" style="4" customWidth="1"/>
    <col min="2" max="2" width="6.77734375" style="4" customWidth="1"/>
    <col min="3" max="3" width="52.6640625" style="4" customWidth="1"/>
    <col min="4" max="4" width="13.33203125" style="4" customWidth="1"/>
    <col min="5" max="7" width="19.77734375" style="4" customWidth="1"/>
    <col min="8" max="9" width="15.109375" style="4" customWidth="1"/>
    <col min="10" max="10" width="15" style="4" customWidth="1"/>
    <col min="11" max="11" width="4" style="4" customWidth="1"/>
    <col min="12" max="12" width="72" style="4" customWidth="1"/>
    <col min="13" max="16384" width="9" style="4"/>
  </cols>
  <sheetData>
    <row r="1" spans="2:10" ht="87" customHeight="1"/>
    <row r="2" spans="2:10">
      <c r="H2" s="713"/>
    </row>
    <row r="3" spans="2:10" ht="23.4">
      <c r="B3" s="5" t="s">
        <v>61</v>
      </c>
      <c r="F3" s="6"/>
      <c r="G3" s="6"/>
      <c r="H3" s="713"/>
      <c r="I3" s="6"/>
      <c r="J3" s="6"/>
    </row>
    <row r="4" spans="2:10" ht="57.75" customHeight="1">
      <c r="B4" s="5"/>
      <c r="E4" s="725" t="s">
        <v>100</v>
      </c>
      <c r="F4" s="726"/>
      <c r="G4" s="36" t="s">
        <v>98</v>
      </c>
      <c r="H4" s="727"/>
      <c r="I4" s="728"/>
      <c r="J4" s="729"/>
    </row>
    <row r="5" spans="2:10" ht="57.75" customHeight="1">
      <c r="B5" s="5"/>
      <c r="E5" s="716" t="s">
        <v>99</v>
      </c>
      <c r="F5" s="717"/>
      <c r="G5" s="718"/>
      <c r="H5" s="718"/>
      <c r="I5" s="718"/>
      <c r="J5" s="719"/>
    </row>
    <row r="6" spans="2:10" ht="13.5" customHeight="1" thickBot="1">
      <c r="B6" s="5"/>
      <c r="F6" s="6"/>
      <c r="G6" s="34"/>
      <c r="H6" s="7"/>
      <c r="J6" s="35"/>
    </row>
    <row r="7" spans="2:10" ht="54" customHeight="1" thickBot="1">
      <c r="C7" s="37" t="s">
        <v>88</v>
      </c>
      <c r="D7" s="714" t="str">
        <f>IF(様式第１_交付申請書!F10="","",様式第１_交付申請書!F10)</f>
        <v/>
      </c>
      <c r="E7" s="714"/>
      <c r="F7" s="714"/>
      <c r="G7" s="714"/>
      <c r="H7" s="714"/>
      <c r="I7" s="714"/>
      <c r="J7" s="715"/>
    </row>
    <row r="8" spans="2:10" ht="29.25" customHeight="1">
      <c r="C8" s="9"/>
      <c r="D8" s="9"/>
      <c r="E8" s="9"/>
      <c r="F8" s="9"/>
      <c r="G8" s="9"/>
      <c r="H8" s="9"/>
      <c r="I8" s="9"/>
      <c r="J8" s="9"/>
    </row>
    <row r="9" spans="2:10" ht="74.25" customHeight="1">
      <c r="C9" s="720" t="s">
        <v>106</v>
      </c>
      <c r="D9" s="720"/>
      <c r="E9" s="720"/>
      <c r="F9" s="720"/>
      <c r="G9" s="720"/>
      <c r="H9" s="720"/>
      <c r="I9" s="720"/>
      <c r="J9" s="720"/>
    </row>
    <row r="10" spans="2:10" ht="74.25" customHeight="1">
      <c r="C10" s="67"/>
      <c r="D10" s="67"/>
      <c r="E10" s="67"/>
      <c r="F10" s="67"/>
      <c r="G10" s="67"/>
      <c r="H10" s="67"/>
      <c r="I10" s="67"/>
      <c r="J10" s="67"/>
    </row>
    <row r="11" spans="2:10" ht="34.5" customHeight="1">
      <c r="B11" s="39" t="s">
        <v>62</v>
      </c>
      <c r="F11" s="8"/>
      <c r="G11" s="9"/>
      <c r="H11" s="68"/>
      <c r="I11" s="68"/>
      <c r="J11" s="68"/>
    </row>
    <row r="12" spans="2:10" ht="9.75" customHeight="1">
      <c r="B12" s="39"/>
      <c r="F12" s="8"/>
      <c r="G12" s="9"/>
      <c r="H12" s="68"/>
      <c r="I12" s="68"/>
      <c r="J12" s="68"/>
    </row>
    <row r="13" spans="2:10" ht="51" customHeight="1">
      <c r="C13" s="720" t="s">
        <v>108</v>
      </c>
      <c r="D13" s="720"/>
      <c r="E13" s="720"/>
      <c r="F13" s="720"/>
      <c r="G13" s="720"/>
      <c r="H13" s="720"/>
      <c r="I13" s="720"/>
      <c r="J13" s="720"/>
    </row>
    <row r="14" spans="2:10" ht="12" customHeight="1">
      <c r="C14" s="720" t="s">
        <v>106</v>
      </c>
      <c r="D14" s="720"/>
      <c r="E14" s="720"/>
      <c r="F14" s="720"/>
      <c r="G14" s="720"/>
      <c r="H14" s="720"/>
      <c r="I14" s="720"/>
      <c r="J14" s="720"/>
    </row>
    <row r="15" spans="2:10" ht="23.4">
      <c r="C15" s="720" t="s">
        <v>109</v>
      </c>
      <c r="D15" s="720"/>
      <c r="E15" s="720"/>
      <c r="F15" s="720"/>
      <c r="G15" s="720"/>
      <c r="H15" s="720"/>
      <c r="I15" s="720"/>
      <c r="J15" s="720"/>
    </row>
    <row r="16" spans="2:10" ht="12" customHeight="1">
      <c r="C16" s="67"/>
      <c r="D16" s="67"/>
      <c r="E16" s="67"/>
      <c r="F16" s="67"/>
      <c r="G16" s="67"/>
      <c r="H16" s="67"/>
      <c r="I16" s="67"/>
      <c r="J16" s="67"/>
    </row>
    <row r="17" spans="2:13" ht="23.4">
      <c r="C17" s="720" t="s">
        <v>107</v>
      </c>
      <c r="D17" s="720"/>
      <c r="E17" s="720"/>
      <c r="F17" s="720"/>
      <c r="G17" s="720"/>
      <c r="H17" s="720"/>
      <c r="I17" s="720"/>
      <c r="J17" s="720"/>
    </row>
    <row r="18" spans="2:13" ht="12" customHeight="1">
      <c r="C18" s="67"/>
      <c r="D18" s="67"/>
      <c r="E18" s="67"/>
      <c r="F18" s="67"/>
      <c r="G18" s="67"/>
      <c r="H18" s="67"/>
      <c r="I18" s="67"/>
      <c r="J18" s="67"/>
    </row>
    <row r="19" spans="2:13" ht="50.25" customHeight="1">
      <c r="C19" s="720" t="s">
        <v>645</v>
      </c>
      <c r="D19" s="720"/>
      <c r="E19" s="720"/>
      <c r="F19" s="720"/>
      <c r="G19" s="720"/>
      <c r="H19" s="720"/>
      <c r="I19" s="720"/>
      <c r="J19" s="720"/>
    </row>
    <row r="20" spans="2:13" ht="12" customHeight="1">
      <c r="B20" s="10"/>
    </row>
    <row r="21" spans="2:13" ht="30.75" customHeight="1">
      <c r="B21" s="721" t="s">
        <v>63</v>
      </c>
      <c r="C21" s="721"/>
      <c r="D21" s="722" t="s">
        <v>64</v>
      </c>
      <c r="E21" s="710" t="s">
        <v>65</v>
      </c>
      <c r="F21" s="711"/>
      <c r="G21" s="712"/>
      <c r="I21" s="68"/>
      <c r="J21" s="11"/>
    </row>
    <row r="22" spans="2:13" ht="30.75" customHeight="1">
      <c r="B22" s="708" t="s">
        <v>66</v>
      </c>
      <c r="C22" s="708" t="s">
        <v>67</v>
      </c>
      <c r="D22" s="723"/>
      <c r="E22" s="708" t="s">
        <v>68</v>
      </c>
      <c r="F22" s="710" t="s">
        <v>69</v>
      </c>
      <c r="G22" s="712"/>
      <c r="I22" s="68"/>
      <c r="J22" s="11"/>
      <c r="M22" s="4" t="s">
        <v>70</v>
      </c>
    </row>
    <row r="23" spans="2:13" ht="30.75" customHeight="1">
      <c r="B23" s="709"/>
      <c r="C23" s="709"/>
      <c r="D23" s="724"/>
      <c r="E23" s="709"/>
      <c r="F23" s="113" t="s">
        <v>71</v>
      </c>
      <c r="G23" s="114" t="s">
        <v>72</v>
      </c>
      <c r="I23" s="68"/>
      <c r="J23" s="68"/>
    </row>
    <row r="24" spans="2:13" ht="57" customHeight="1">
      <c r="B24" s="115">
        <v>1</v>
      </c>
      <c r="C24" s="116" t="s">
        <v>61</v>
      </c>
      <c r="D24" s="117"/>
      <c r="E24" s="118"/>
      <c r="F24" s="119"/>
      <c r="G24" s="730"/>
      <c r="I24" s="68"/>
      <c r="J24" s="68"/>
    </row>
    <row r="25" spans="2:13" ht="57" customHeight="1">
      <c r="B25" s="120">
        <v>2</v>
      </c>
      <c r="C25" s="121" t="s">
        <v>73</v>
      </c>
      <c r="D25" s="120" t="s">
        <v>74</v>
      </c>
      <c r="E25" s="122"/>
      <c r="F25" s="118"/>
      <c r="G25" s="731"/>
      <c r="I25" s="68"/>
      <c r="J25" s="732"/>
    </row>
    <row r="26" spans="2:13" ht="57" customHeight="1">
      <c r="B26" s="120">
        <v>3</v>
      </c>
      <c r="C26" s="116" t="s">
        <v>75</v>
      </c>
      <c r="D26" s="117"/>
      <c r="E26" s="118"/>
      <c r="F26" s="119"/>
      <c r="G26" s="731"/>
      <c r="I26" s="68"/>
      <c r="J26" s="732"/>
    </row>
    <row r="27" spans="2:13" ht="57" customHeight="1">
      <c r="B27" s="120">
        <v>4</v>
      </c>
      <c r="C27" s="116" t="s">
        <v>76</v>
      </c>
      <c r="D27" s="117"/>
      <c r="E27" s="118"/>
      <c r="F27" s="119"/>
      <c r="G27" s="731"/>
      <c r="I27" s="68"/>
      <c r="J27" s="732"/>
    </row>
    <row r="28" spans="2:13" ht="57" customHeight="1">
      <c r="B28" s="120">
        <v>5</v>
      </c>
      <c r="C28" s="116" t="s">
        <v>77</v>
      </c>
      <c r="D28" s="117"/>
      <c r="E28" s="118"/>
      <c r="F28" s="119"/>
      <c r="G28" s="731"/>
      <c r="I28" s="68"/>
      <c r="J28" s="732"/>
    </row>
    <row r="29" spans="2:13" ht="57" customHeight="1">
      <c r="B29" s="120">
        <v>6</v>
      </c>
      <c r="C29" s="116" t="s">
        <v>524</v>
      </c>
      <c r="D29" s="117"/>
      <c r="E29" s="118"/>
      <c r="F29" s="119"/>
      <c r="G29" s="731"/>
      <c r="I29" s="68"/>
      <c r="J29" s="732"/>
    </row>
    <row r="30" spans="2:13" ht="57" customHeight="1">
      <c r="B30" s="120">
        <v>7</v>
      </c>
      <c r="C30" s="121" t="s">
        <v>78</v>
      </c>
      <c r="D30" s="120" t="s">
        <v>74</v>
      </c>
      <c r="E30" s="122"/>
      <c r="F30" s="527"/>
      <c r="G30" s="731"/>
      <c r="I30" s="68"/>
      <c r="J30" s="732"/>
    </row>
    <row r="31" spans="2:13" ht="57" customHeight="1">
      <c r="B31" s="120">
        <v>8</v>
      </c>
      <c r="C31" s="116" t="s">
        <v>679</v>
      </c>
      <c r="D31" s="117"/>
      <c r="E31" s="118"/>
      <c r="F31" s="118"/>
      <c r="G31" s="126"/>
      <c r="I31" s="12"/>
      <c r="J31" s="12"/>
    </row>
    <row r="32" spans="2:13" ht="57" customHeight="1">
      <c r="B32" s="120">
        <v>9</v>
      </c>
      <c r="C32" s="123" t="s">
        <v>680</v>
      </c>
      <c r="D32" s="124"/>
      <c r="E32" s="125"/>
      <c r="F32" s="118"/>
      <c r="G32" s="126"/>
      <c r="I32" s="12"/>
      <c r="J32" s="12"/>
    </row>
    <row r="33" spans="2:10" ht="57" customHeight="1">
      <c r="B33" s="120">
        <v>10</v>
      </c>
      <c r="C33" s="123" t="s">
        <v>173</v>
      </c>
      <c r="D33" s="127"/>
      <c r="E33" s="125"/>
      <c r="F33" s="118"/>
      <c r="G33" s="126"/>
      <c r="I33" s="12"/>
      <c r="J33" s="12"/>
    </row>
    <row r="34" spans="2:10" ht="57" customHeight="1">
      <c r="B34" s="120">
        <v>11</v>
      </c>
      <c r="C34" s="116" t="s">
        <v>273</v>
      </c>
      <c r="D34" s="117"/>
      <c r="E34" s="118"/>
      <c r="F34" s="118"/>
      <c r="G34" s="126"/>
      <c r="I34" s="12"/>
      <c r="J34" s="12"/>
    </row>
    <row r="35" spans="2:10" ht="57" customHeight="1">
      <c r="B35" s="120">
        <v>12</v>
      </c>
      <c r="C35" s="116" t="s">
        <v>595</v>
      </c>
      <c r="D35" s="117"/>
      <c r="E35" s="118"/>
      <c r="F35" s="118"/>
      <c r="G35" s="126"/>
      <c r="I35" s="12"/>
      <c r="J35" s="12"/>
    </row>
    <row r="36" spans="2:10" ht="57" customHeight="1">
      <c r="B36" s="115">
        <v>13</v>
      </c>
      <c r="C36" s="116" t="s">
        <v>594</v>
      </c>
      <c r="D36" s="117"/>
      <c r="E36" s="118"/>
      <c r="F36" s="118"/>
      <c r="G36" s="126"/>
      <c r="I36" s="12"/>
      <c r="J36" s="12"/>
    </row>
    <row r="39" spans="2:10" ht="28.2">
      <c r="B39" s="39" t="s">
        <v>111</v>
      </c>
    </row>
    <row r="41" spans="2:10" ht="19.8" thickBot="1">
      <c r="B41" s="128" t="s">
        <v>79</v>
      </c>
      <c r="C41" s="13"/>
      <c r="D41" s="13"/>
      <c r="E41" s="13"/>
      <c r="F41" s="13"/>
      <c r="G41" s="13"/>
      <c r="H41" s="13"/>
      <c r="I41" s="13"/>
      <c r="J41" s="13"/>
    </row>
    <row r="62" spans="2:10" ht="19.8" thickBot="1">
      <c r="B62" s="128" t="s">
        <v>80</v>
      </c>
      <c r="C62" s="13"/>
      <c r="D62" s="13"/>
      <c r="E62" s="13"/>
      <c r="F62" s="13"/>
      <c r="G62" s="13"/>
      <c r="H62" s="13"/>
      <c r="I62" s="13"/>
      <c r="J62" s="13"/>
    </row>
    <row r="90" spans="2:10" ht="19.8" thickBot="1">
      <c r="B90" s="128" t="s">
        <v>81</v>
      </c>
      <c r="C90" s="13"/>
      <c r="D90" s="13"/>
      <c r="E90" s="13"/>
      <c r="F90" s="13"/>
      <c r="G90" s="13"/>
      <c r="H90" s="13"/>
      <c r="I90" s="13"/>
      <c r="J90" s="13"/>
    </row>
    <row r="109" spans="2:10" ht="19.8" thickBot="1">
      <c r="B109" s="128" t="s">
        <v>82</v>
      </c>
      <c r="C109" s="13"/>
      <c r="D109" s="13"/>
      <c r="E109" s="13"/>
      <c r="F109" s="13"/>
      <c r="G109" s="13"/>
      <c r="H109" s="13"/>
      <c r="I109" s="13"/>
      <c r="J109" s="13"/>
    </row>
  </sheetData>
  <sheetProtection password="CAD7" sheet="1" selectLockedCells="1"/>
  <mergeCells count="21">
    <mergeCell ref="G24:G30"/>
    <mergeCell ref="J25:J30"/>
    <mergeCell ref="C15:J15"/>
    <mergeCell ref="C17:J17"/>
    <mergeCell ref="C19:J19"/>
    <mergeCell ref="B22:B23"/>
    <mergeCell ref="C22:C23"/>
    <mergeCell ref="E22:E23"/>
    <mergeCell ref="E21:G21"/>
    <mergeCell ref="H2:H3"/>
    <mergeCell ref="D7:J7"/>
    <mergeCell ref="E5:F5"/>
    <mergeCell ref="G5:J5"/>
    <mergeCell ref="C9:J9"/>
    <mergeCell ref="C13:J13"/>
    <mergeCell ref="C14:J14"/>
    <mergeCell ref="F22:G22"/>
    <mergeCell ref="B21:C21"/>
    <mergeCell ref="D21:D23"/>
    <mergeCell ref="E4:F4"/>
    <mergeCell ref="H4:J4"/>
  </mergeCells>
  <phoneticPr fontId="1"/>
  <conditionalFormatting sqref="F31:F33 G24 E24:E33">
    <cfRule type="cellIs" dxfId="609" priority="40" operator="equal">
      <formula>"○"</formula>
    </cfRule>
  </conditionalFormatting>
  <conditionalFormatting sqref="F25 F30">
    <cfRule type="cellIs" dxfId="608" priority="39" operator="equal">
      <formula>"○（押印版）"</formula>
    </cfRule>
  </conditionalFormatting>
  <conditionalFormatting sqref="D7:J7">
    <cfRule type="cellIs" dxfId="607" priority="4" operator="equal">
      <formula>0</formula>
    </cfRule>
  </conditionalFormatting>
  <conditionalFormatting sqref="E34:F34">
    <cfRule type="cellIs" dxfId="606" priority="2" operator="equal">
      <formula>"○"</formula>
    </cfRule>
  </conditionalFormatting>
  <conditionalFormatting sqref="E35:F36">
    <cfRule type="cellIs" dxfId="605" priority="1" operator="equal">
      <formula>"○"</formula>
    </cfRule>
  </conditionalFormatting>
  <dataValidations count="2">
    <dataValidation type="list" allowBlank="1" showInputMessage="1" showErrorMessage="1" sqref="F25 F30" xr:uid="{00000000-0002-0000-0000-000000000000}">
      <formula1>"○（押印版）,"</formula1>
    </dataValidation>
    <dataValidation type="list" allowBlank="1" showInputMessage="1" showErrorMessage="1" sqref="G24 F31:F36 E24:E36" xr:uid="{00000000-0002-0000-0000-000001000000}">
      <formula1>"○,"</formula1>
    </dataValidation>
  </dataValidations>
  <pageMargins left="0.70866141732283472" right="0.43307086614173229" top="0.74803149606299213" bottom="0.74803149606299213" header="0.31496062992125984" footer="0.31496062992125984"/>
  <pageSetup paperSize="9" scale="50" fitToHeight="2" orientation="portrait" r:id="rId1"/>
  <rowBreaks count="1" manualBreakCount="1">
    <brk id="38"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B1:J39"/>
  <sheetViews>
    <sheetView showGridLines="0" zoomScaleNormal="100" zoomScaleSheetLayoutView="115" workbookViewId="0">
      <selection activeCell="H4" sqref="H4"/>
    </sheetView>
  </sheetViews>
  <sheetFormatPr defaultColWidth="9" defaultRowHeight="13.2"/>
  <cols>
    <col min="1" max="1" width="3" style="1" customWidth="1"/>
    <col min="2" max="2" width="3.6640625" style="1" customWidth="1"/>
    <col min="3" max="3" width="31" style="1" customWidth="1"/>
    <col min="4" max="4" width="10.44140625" style="1" customWidth="1"/>
    <col min="5" max="5" width="11.6640625" style="1" customWidth="1"/>
    <col min="6" max="6" width="8.6640625" style="1" customWidth="1"/>
    <col min="7" max="7" width="14" style="1" customWidth="1"/>
    <col min="8" max="8" width="19.109375" style="1" customWidth="1"/>
    <col min="9" max="9" width="1.6640625" style="70" customWidth="1"/>
    <col min="10" max="10" width="77.77734375" style="76" customWidth="1"/>
    <col min="11" max="16384" width="9" style="1"/>
  </cols>
  <sheetData>
    <row r="1" spans="2:10" ht="45.75" customHeight="1"/>
    <row r="2" spans="2:10">
      <c r="B2" s="91" t="s">
        <v>91</v>
      </c>
      <c r="C2" s="91"/>
      <c r="D2" s="91"/>
      <c r="E2" s="91"/>
      <c r="F2" s="91"/>
      <c r="G2" s="91"/>
      <c r="H2" s="372"/>
      <c r="I2" s="71"/>
      <c r="J2" s="78" t="s">
        <v>2</v>
      </c>
    </row>
    <row r="3" spans="2:10" ht="13.5" customHeight="1">
      <c r="B3" s="91"/>
      <c r="C3" s="91"/>
      <c r="D3" s="91"/>
      <c r="E3" s="91"/>
      <c r="F3" s="91"/>
      <c r="G3" s="91"/>
      <c r="H3" s="372"/>
      <c r="I3" s="71"/>
      <c r="J3" s="733" t="s">
        <v>596</v>
      </c>
    </row>
    <row r="4" spans="2:10">
      <c r="B4" s="91"/>
      <c r="C4" s="91"/>
      <c r="D4" s="91"/>
      <c r="E4" s="95"/>
      <c r="G4" s="2" t="s">
        <v>14</v>
      </c>
      <c r="H4" s="373"/>
      <c r="I4" s="72"/>
      <c r="J4" s="734"/>
    </row>
    <row r="5" spans="2:10">
      <c r="B5" s="3" t="s">
        <v>161</v>
      </c>
      <c r="C5" s="91"/>
      <c r="D5" s="91"/>
      <c r="E5" s="91"/>
      <c r="F5" s="91"/>
      <c r="G5" s="91"/>
      <c r="H5" s="372"/>
      <c r="I5" s="71"/>
      <c r="J5" s="734"/>
    </row>
    <row r="6" spans="2:10">
      <c r="B6" s="3" t="s">
        <v>162</v>
      </c>
      <c r="C6" s="2"/>
      <c r="D6" s="2"/>
      <c r="E6" s="91"/>
      <c r="F6" s="378"/>
      <c r="G6" s="378"/>
      <c r="H6" s="378"/>
      <c r="I6" s="71"/>
      <c r="J6" s="734"/>
    </row>
    <row r="7" spans="2:10" ht="14.4">
      <c r="B7" s="3"/>
      <c r="C7" s="2"/>
      <c r="D7" s="2"/>
      <c r="E7" s="91"/>
      <c r="F7" s="91"/>
      <c r="G7" s="381"/>
      <c r="H7" s="533" t="s">
        <v>590</v>
      </c>
      <c r="I7" s="71"/>
      <c r="J7" s="734"/>
    </row>
    <row r="8" spans="2:10" ht="15.75" customHeight="1">
      <c r="B8" s="91"/>
      <c r="C8" s="91"/>
      <c r="D8" s="95"/>
      <c r="E8" s="2" t="s">
        <v>227</v>
      </c>
      <c r="F8" s="740"/>
      <c r="G8" s="741"/>
      <c r="H8" s="742"/>
      <c r="I8" s="71"/>
      <c r="J8" s="734"/>
    </row>
    <row r="9" spans="2:10" ht="15.75" customHeight="1">
      <c r="B9" s="372"/>
      <c r="C9" s="372"/>
      <c r="D9" s="95"/>
      <c r="E9" s="2"/>
      <c r="F9" s="746"/>
      <c r="G9" s="746"/>
      <c r="H9" s="746"/>
      <c r="I9" s="71"/>
      <c r="J9" s="734"/>
    </row>
    <row r="10" spans="2:10" ht="30" customHeight="1">
      <c r="B10" s="91"/>
      <c r="C10" s="91"/>
      <c r="D10" s="2" t="s">
        <v>150</v>
      </c>
      <c r="E10" s="2" t="s">
        <v>228</v>
      </c>
      <c r="F10" s="740"/>
      <c r="G10" s="741"/>
      <c r="H10" s="742"/>
      <c r="I10" s="71"/>
      <c r="J10" s="734"/>
    </row>
    <row r="11" spans="2:10">
      <c r="B11" s="91"/>
      <c r="C11" s="91"/>
      <c r="D11" s="91"/>
      <c r="E11" s="2" t="s">
        <v>171</v>
      </c>
      <c r="F11" s="747"/>
      <c r="G11" s="748"/>
      <c r="H11" s="749"/>
      <c r="I11" s="73"/>
      <c r="J11" s="734"/>
    </row>
    <row r="12" spans="2:10" ht="14.4">
      <c r="B12" s="91"/>
      <c r="C12" s="91"/>
      <c r="D12" s="91"/>
      <c r="E12" s="2"/>
      <c r="F12" s="91"/>
      <c r="H12" s="382" t="s">
        <v>12</v>
      </c>
      <c r="I12" s="74"/>
      <c r="J12" s="734"/>
    </row>
    <row r="13" spans="2:10" ht="32.25" customHeight="1">
      <c r="B13" s="91"/>
      <c r="C13" s="91"/>
      <c r="D13" s="91"/>
      <c r="E13" s="91"/>
      <c r="F13" s="91"/>
      <c r="G13" s="91"/>
      <c r="H13" s="372"/>
      <c r="I13" s="71"/>
      <c r="J13" s="734"/>
    </row>
    <row r="14" spans="2:10" ht="45" customHeight="1">
      <c r="B14" s="736" t="s">
        <v>681</v>
      </c>
      <c r="C14" s="736"/>
      <c r="D14" s="736"/>
      <c r="E14" s="736"/>
      <c r="F14" s="736"/>
      <c r="G14" s="736"/>
      <c r="H14" s="736"/>
      <c r="I14" s="75"/>
      <c r="J14" s="370"/>
    </row>
    <row r="15" spans="2:10" ht="150" customHeight="1">
      <c r="B15" s="737" t="s">
        <v>597</v>
      </c>
      <c r="C15" s="737"/>
      <c r="D15" s="737"/>
      <c r="E15" s="737"/>
      <c r="F15" s="737"/>
      <c r="G15" s="737"/>
      <c r="H15" s="737"/>
      <c r="I15" s="71"/>
      <c r="J15" s="370"/>
    </row>
    <row r="16" spans="2:10">
      <c r="B16" s="738" t="s">
        <v>3</v>
      </c>
      <c r="C16" s="738"/>
      <c r="D16" s="738"/>
      <c r="E16" s="738"/>
      <c r="F16" s="738"/>
      <c r="G16" s="738"/>
      <c r="H16" s="738"/>
      <c r="I16" s="74"/>
      <c r="J16" s="370"/>
    </row>
    <row r="17" spans="2:10" ht="13.5" customHeight="1">
      <c r="B17" s="91" t="s">
        <v>163</v>
      </c>
      <c r="C17" s="91"/>
      <c r="D17" s="91"/>
      <c r="E17" s="91"/>
      <c r="F17" s="91"/>
      <c r="G17" s="91"/>
      <c r="H17" s="372"/>
      <c r="I17" s="71"/>
      <c r="J17" s="370"/>
    </row>
    <row r="18" spans="2:10" ht="39" customHeight="1">
      <c r="B18" s="91"/>
      <c r="C18" s="739"/>
      <c r="D18" s="739"/>
      <c r="E18" s="739"/>
      <c r="F18" s="739"/>
      <c r="G18" s="739"/>
      <c r="H18" s="739"/>
      <c r="I18" s="71"/>
      <c r="J18" s="383" t="s">
        <v>525</v>
      </c>
    </row>
    <row r="19" spans="2:10">
      <c r="B19" s="91"/>
      <c r="C19" s="91"/>
      <c r="D19" s="91"/>
      <c r="E19" s="91"/>
      <c r="F19" s="91"/>
      <c r="G19" s="91"/>
      <c r="H19" s="372"/>
      <c r="I19" s="71"/>
      <c r="J19" s="370"/>
    </row>
    <row r="20" spans="2:10">
      <c r="B20" s="91" t="s">
        <v>4</v>
      </c>
      <c r="C20" s="91"/>
      <c r="D20" s="91"/>
      <c r="E20" s="91"/>
      <c r="F20" s="91"/>
      <c r="G20" s="91"/>
      <c r="H20" s="372"/>
      <c r="I20" s="71"/>
      <c r="J20" s="370"/>
    </row>
    <row r="21" spans="2:10">
      <c r="B21" s="91"/>
      <c r="C21" s="91" t="s">
        <v>5</v>
      </c>
      <c r="D21" s="91"/>
      <c r="E21" s="91"/>
      <c r="F21" s="91"/>
      <c r="G21" s="91"/>
      <c r="H21" s="372"/>
      <c r="I21" s="71"/>
      <c r="J21" s="370"/>
    </row>
    <row r="22" spans="2:10" ht="15" customHeight="1">
      <c r="B22" s="91"/>
      <c r="C22" s="91"/>
      <c r="D22" s="91"/>
      <c r="E22" s="91"/>
      <c r="F22" s="91"/>
      <c r="G22" s="91"/>
      <c r="H22" s="372"/>
      <c r="I22" s="71"/>
      <c r="J22" s="370"/>
    </row>
    <row r="23" spans="2:10">
      <c r="B23" s="91" t="s">
        <v>6</v>
      </c>
      <c r="C23" s="91"/>
      <c r="D23" s="91"/>
      <c r="E23" s="91"/>
      <c r="F23" s="91"/>
      <c r="G23" s="91"/>
      <c r="H23" s="372"/>
      <c r="I23" s="71"/>
      <c r="J23" s="370"/>
    </row>
    <row r="24" spans="2:10">
      <c r="B24" s="91"/>
      <c r="C24" s="91" t="s">
        <v>5</v>
      </c>
      <c r="D24" s="91"/>
      <c r="E24" s="91"/>
      <c r="F24" s="91"/>
      <c r="G24" s="91"/>
      <c r="H24" s="372"/>
      <c r="I24" s="71"/>
      <c r="J24" s="370"/>
    </row>
    <row r="25" spans="2:10" ht="15" customHeight="1">
      <c r="B25" s="91"/>
      <c r="C25" s="91"/>
      <c r="D25" s="91"/>
      <c r="E25" s="91"/>
      <c r="F25" s="91"/>
      <c r="G25" s="91"/>
      <c r="H25" s="372"/>
      <c r="I25" s="71"/>
      <c r="J25" s="370"/>
    </row>
    <row r="26" spans="2:10">
      <c r="B26" s="91" t="s">
        <v>7</v>
      </c>
      <c r="C26" s="91"/>
      <c r="D26" s="91"/>
      <c r="E26" s="91"/>
      <c r="F26" s="91"/>
      <c r="G26" s="91"/>
      <c r="H26" s="372"/>
      <c r="I26" s="71"/>
      <c r="J26" s="370"/>
    </row>
    <row r="27" spans="2:10">
      <c r="B27" s="91"/>
      <c r="C27" s="91" t="s">
        <v>8</v>
      </c>
      <c r="D27" s="54">
        <f>'様式第１（別紙１・２） '!C10</f>
        <v>0</v>
      </c>
      <c r="E27" s="91" t="s">
        <v>13</v>
      </c>
      <c r="F27" s="96"/>
      <c r="G27" s="91"/>
      <c r="H27" s="372"/>
      <c r="I27" s="71"/>
      <c r="J27" s="734" t="s">
        <v>370</v>
      </c>
    </row>
    <row r="28" spans="2:10">
      <c r="B28" s="91"/>
      <c r="C28" s="91" t="s">
        <v>10</v>
      </c>
      <c r="D28" s="54">
        <f>'様式第１（別紙１・２） '!D10</f>
        <v>0</v>
      </c>
      <c r="E28" s="91" t="s">
        <v>13</v>
      </c>
      <c r="F28" s="98"/>
      <c r="G28" s="91"/>
      <c r="H28" s="372"/>
      <c r="I28" s="71"/>
      <c r="J28" s="735"/>
    </row>
    <row r="29" spans="2:10">
      <c r="B29" s="91"/>
      <c r="C29" s="91" t="s">
        <v>9</v>
      </c>
      <c r="D29" s="54">
        <f>'様式第１（別紙１・２） '!F10</f>
        <v>0</v>
      </c>
      <c r="E29" s="91" t="s">
        <v>13</v>
      </c>
      <c r="F29" s="95"/>
      <c r="G29" s="91"/>
      <c r="H29" s="372"/>
      <c r="I29" s="71"/>
      <c r="J29" s="370"/>
    </row>
    <row r="30" spans="2:10">
      <c r="B30" s="91"/>
      <c r="C30" s="91"/>
      <c r="D30" s="2"/>
      <c r="E30" s="91"/>
      <c r="F30" s="91"/>
      <c r="G30" s="91"/>
      <c r="H30" s="372"/>
      <c r="I30" s="71"/>
      <c r="J30" s="370"/>
    </row>
    <row r="31" spans="2:10">
      <c r="B31" s="4" t="s">
        <v>134</v>
      </c>
      <c r="C31" s="91"/>
      <c r="D31" s="2"/>
      <c r="E31" s="91"/>
      <c r="F31" s="91"/>
      <c r="G31" s="91"/>
      <c r="H31" s="372"/>
      <c r="I31" s="71"/>
      <c r="J31" s="370"/>
    </row>
    <row r="32" spans="2:10">
      <c r="B32" s="91"/>
      <c r="C32" s="91"/>
      <c r="D32" s="2"/>
      <c r="E32" s="91"/>
      <c r="F32" s="91"/>
      <c r="G32" s="91"/>
      <c r="H32" s="372"/>
      <c r="I32" s="71"/>
      <c r="J32" s="370"/>
    </row>
    <row r="33" spans="2:10" ht="15" customHeight="1">
      <c r="B33" s="99" t="s">
        <v>135</v>
      </c>
      <c r="C33" s="91"/>
      <c r="D33" s="91"/>
      <c r="E33" s="91"/>
      <c r="F33" s="91"/>
      <c r="G33" s="91"/>
      <c r="H33" s="372"/>
      <c r="I33" s="71"/>
      <c r="J33" s="383"/>
    </row>
    <row r="34" spans="2:10" ht="15" customHeight="1">
      <c r="B34" s="4"/>
      <c r="C34" s="91"/>
      <c r="D34" s="91"/>
      <c r="E34" s="91"/>
      <c r="F34" s="91"/>
      <c r="G34" s="91"/>
      <c r="H34" s="372"/>
      <c r="I34" s="71"/>
      <c r="J34" s="370"/>
    </row>
    <row r="35" spans="2:10">
      <c r="B35" s="91" t="s">
        <v>164</v>
      </c>
      <c r="C35" s="91"/>
      <c r="D35" s="91"/>
      <c r="E35" s="91"/>
      <c r="F35" s="91"/>
      <c r="G35" s="91"/>
      <c r="H35" s="372"/>
      <c r="I35" s="71"/>
      <c r="J35" s="370"/>
    </row>
    <row r="36" spans="2:10">
      <c r="B36" s="91"/>
      <c r="C36" s="92" t="s">
        <v>11</v>
      </c>
      <c r="D36" s="743">
        <v>44225</v>
      </c>
      <c r="E36" s="743"/>
      <c r="F36" s="91"/>
      <c r="G36" s="91"/>
      <c r="H36" s="372"/>
      <c r="I36" s="71"/>
      <c r="J36" s="370" t="s">
        <v>598</v>
      </c>
    </row>
    <row r="37" spans="2:10">
      <c r="B37" s="91"/>
      <c r="C37" s="92"/>
      <c r="D37" s="91"/>
      <c r="E37" s="100"/>
      <c r="F37" s="91"/>
      <c r="G37" s="91"/>
      <c r="H37" s="372"/>
      <c r="I37" s="71"/>
      <c r="J37" s="370"/>
    </row>
    <row r="38" spans="2:10">
      <c r="B38" s="91"/>
      <c r="C38" s="91"/>
      <c r="D38" s="91"/>
      <c r="E38" s="91"/>
      <c r="F38" s="91"/>
      <c r="G38" s="91"/>
      <c r="H38" s="372"/>
      <c r="I38" s="71"/>
      <c r="J38" s="370"/>
    </row>
    <row r="39" spans="2:10" ht="102" customHeight="1">
      <c r="B39" s="744" t="s">
        <v>165</v>
      </c>
      <c r="C39" s="745"/>
      <c r="D39" s="745"/>
      <c r="E39" s="745"/>
      <c r="F39" s="745"/>
      <c r="G39" s="745"/>
      <c r="H39" s="372"/>
      <c r="I39" s="71"/>
      <c r="J39" s="371"/>
    </row>
  </sheetData>
  <sheetProtection password="CAD7" sheet="1" objects="1" scenarios="1"/>
  <mergeCells count="12">
    <mergeCell ref="D36:E36"/>
    <mergeCell ref="B39:G39"/>
    <mergeCell ref="F9:H9"/>
    <mergeCell ref="F10:H10"/>
    <mergeCell ref="F11:H11"/>
    <mergeCell ref="J3:J13"/>
    <mergeCell ref="J27:J28"/>
    <mergeCell ref="B14:H14"/>
    <mergeCell ref="B15:H15"/>
    <mergeCell ref="B16:H16"/>
    <mergeCell ref="C18:H18"/>
    <mergeCell ref="F8:H8"/>
  </mergeCells>
  <phoneticPr fontId="1"/>
  <conditionalFormatting sqref="D27:D29">
    <cfRule type="cellIs" dxfId="604" priority="11" operator="equal">
      <formula>0</formula>
    </cfRule>
  </conditionalFormatting>
  <conditionalFormatting sqref="H4 F8 C18 D36:E36 F10:F11">
    <cfRule type="cellIs" dxfId="603" priority="3" operator="equal">
      <formula>""</formula>
    </cfRule>
  </conditionalFormatting>
  <conditionalFormatting sqref="F9">
    <cfRule type="cellIs" dxfId="602" priority="2" operator="equal">
      <formula>""</formula>
    </cfRule>
  </conditionalFormatting>
  <dataValidations count="5">
    <dataValidation type="whole" allowBlank="1" showInputMessage="1" showErrorMessage="1" errorTitle="申請日の日付を確認してください" error="公募期間外の日付は入力できません。" sqref="H4" xr:uid="{00000000-0002-0000-0100-000000000000}">
      <formula1>43969</formula1>
      <formula2>44001</formula2>
    </dataValidation>
    <dataValidation type="date" operator="lessThanOrEqual" allowBlank="1" showInputMessage="1" showErrorMessage="1" errorTitle="事業完了日を確認してください" error="事業期間は平成30年2月9日までとなっております。" sqref="E37" xr:uid="{00000000-0002-0000-0100-000001000000}">
      <formula1>43504</formula1>
    </dataValidation>
    <dataValidation type="whole" operator="greaterThanOrEqual" allowBlank="1" showInputMessage="1" showErrorMessage="1" errorTitle="金額を確認してください。" error="交付申請額よりも小さな値は入力できません。" sqref="D27" xr:uid="{00000000-0002-0000-0100-000002000000}">
      <formula1>D29</formula1>
    </dataValidation>
    <dataValidation type="whole" allowBlank="1" showInputMessage="1" showErrorMessage="1" errorTitle="金額が大きすぎます" error="通常は700万円以下_x000a_特別な場合は1000万円以下_x000a__x000a_で入力してください。" sqref="D29" xr:uid="{00000000-0002-0000-0100-000003000000}">
      <formula1>0</formula1>
      <formula2>10000000</formula2>
    </dataValidation>
    <dataValidation type="date" allowBlank="1" showInputMessage="1" showErrorMessage="1" errorTitle="事業完了日を確認してください" error="事業期間はr令和２年1月29日までとなっております。" sqref="D36:E36" xr:uid="{00000000-0002-0000-0100-000004000000}">
      <formula1>43969</formula1>
      <formula2>44225</formula2>
    </dataValidation>
  </dataValidations>
  <hyperlinks>
    <hyperlink ref="H7" location="'補助事業概要説明書（別添１）１～４'!A2" display="・" xr:uid="{00000000-0004-0000-0100-000000000000}"/>
  </hyperlinks>
  <pageMargins left="0.70866141732283472" right="0.27559055118110237"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1:I32"/>
  <sheetViews>
    <sheetView showGridLines="0" zoomScaleNormal="100" zoomScaleSheetLayoutView="100" workbookViewId="0">
      <selection activeCell="C26" sqref="C26"/>
    </sheetView>
  </sheetViews>
  <sheetFormatPr defaultColWidth="9" defaultRowHeight="13.2"/>
  <cols>
    <col min="1" max="1" width="2.6640625" style="93" customWidth="1"/>
    <col min="2" max="2" width="18.6640625" style="93" customWidth="1"/>
    <col min="3" max="7" width="14.77734375" style="93" customWidth="1"/>
    <col min="8" max="8" width="1.109375" style="93" customWidth="1"/>
    <col min="9" max="9" width="72.77734375" style="49" customWidth="1"/>
    <col min="10" max="16384" width="9" style="93"/>
  </cols>
  <sheetData>
    <row r="1" spans="2:9" s="82" customFormat="1" ht="45.75" customHeight="1"/>
    <row r="2" spans="2:9">
      <c r="G2" s="40">
        <f>様式第１_交付申請書!F10</f>
        <v>0</v>
      </c>
      <c r="H2" s="40"/>
    </row>
    <row r="3" spans="2:9" ht="14.4">
      <c r="B3" s="55" t="s">
        <v>136</v>
      </c>
    </row>
    <row r="4" spans="2:9">
      <c r="B4" s="752" t="s">
        <v>137</v>
      </c>
      <c r="C4" s="752"/>
      <c r="D4" s="752"/>
      <c r="E4" s="752"/>
      <c r="F4" s="752"/>
      <c r="G4" s="752"/>
      <c r="H4" s="103"/>
    </row>
    <row r="5" spans="2:9">
      <c r="B5" s="56"/>
      <c r="G5" s="77"/>
      <c r="H5" s="77"/>
    </row>
    <row r="6" spans="2:9">
      <c r="B6" s="753" t="s">
        <v>138</v>
      </c>
      <c r="C6" s="753"/>
      <c r="D6" s="753"/>
      <c r="E6" s="753"/>
      <c r="F6" s="753"/>
      <c r="G6" s="77"/>
      <c r="H6" s="77"/>
    </row>
    <row r="7" spans="2:9" s="57" customFormat="1" ht="24">
      <c r="B7" s="94" t="s">
        <v>166</v>
      </c>
      <c r="C7" s="94" t="s">
        <v>167</v>
      </c>
      <c r="D7" s="94" t="s">
        <v>168</v>
      </c>
      <c r="E7" s="94" t="s">
        <v>139</v>
      </c>
      <c r="F7" s="94" t="s">
        <v>169</v>
      </c>
      <c r="G7" s="97"/>
      <c r="H7" s="97"/>
      <c r="I7" s="78" t="s">
        <v>2</v>
      </c>
    </row>
    <row r="8" spans="2:9" ht="48.75" customHeight="1">
      <c r="B8" s="58" t="s">
        <v>118</v>
      </c>
      <c r="C8" s="59">
        <f>VLOOKUP("人件費合計",'支出計画書（別添２）'!C:D,2,0)</f>
        <v>0</v>
      </c>
      <c r="D8" s="59">
        <f>C8</f>
        <v>0</v>
      </c>
      <c r="E8" s="60" t="s">
        <v>170</v>
      </c>
      <c r="F8" s="59">
        <f>C8</f>
        <v>0</v>
      </c>
      <c r="G8" s="77"/>
      <c r="H8" s="77"/>
      <c r="I8" s="754" t="s">
        <v>599</v>
      </c>
    </row>
    <row r="9" spans="2:9" ht="48.75" customHeight="1">
      <c r="B9" s="61" t="s">
        <v>149</v>
      </c>
      <c r="C9" s="62">
        <f>VLOOKUP("事業費合計",'支出計画書（別添２）'!C:D,2,0)</f>
        <v>0</v>
      </c>
      <c r="D9" s="62">
        <f>C9</f>
        <v>0</v>
      </c>
      <c r="E9" s="63" t="s">
        <v>191</v>
      </c>
      <c r="F9" s="62">
        <f>C9</f>
        <v>0</v>
      </c>
      <c r="G9" s="77"/>
      <c r="H9" s="77"/>
      <c r="I9" s="755"/>
    </row>
    <row r="10" spans="2:9" ht="20.25" customHeight="1">
      <c r="B10" s="94" t="s">
        <v>143</v>
      </c>
      <c r="C10" s="64">
        <f>SUM(C8:C9)</f>
        <v>0</v>
      </c>
      <c r="D10" s="64">
        <f>SUM(D8:D9)</f>
        <v>0</v>
      </c>
      <c r="E10" s="65"/>
      <c r="F10" s="64">
        <f>SUM(F8:F9)</f>
        <v>0</v>
      </c>
      <c r="G10" s="77"/>
      <c r="H10" s="77"/>
      <c r="I10" s="756"/>
    </row>
    <row r="11" spans="2:9">
      <c r="B11" s="56"/>
      <c r="G11" s="77"/>
      <c r="H11" s="77"/>
    </row>
    <row r="12" spans="2:9">
      <c r="B12" s="56"/>
      <c r="G12" s="77"/>
      <c r="H12" s="77"/>
    </row>
    <row r="13" spans="2:9">
      <c r="B13" s="56"/>
      <c r="G13" s="77"/>
      <c r="H13" s="77"/>
    </row>
    <row r="14" spans="2:9">
      <c r="B14" s="56"/>
      <c r="G14" s="77"/>
      <c r="H14" s="77"/>
    </row>
    <row r="15" spans="2:9">
      <c r="B15" s="56"/>
      <c r="G15" s="77"/>
      <c r="H15" s="77"/>
    </row>
    <row r="16" spans="2:9">
      <c r="B16" s="56"/>
      <c r="G16" s="77"/>
      <c r="H16" s="77"/>
    </row>
    <row r="17" spans="2:9">
      <c r="B17" s="56"/>
    </row>
    <row r="18" spans="2:9">
      <c r="B18" s="56"/>
    </row>
    <row r="19" spans="2:9" ht="14.4">
      <c r="B19" s="55" t="s">
        <v>140</v>
      </c>
    </row>
    <row r="20" spans="2:9">
      <c r="B20" s="752" t="s">
        <v>141</v>
      </c>
      <c r="C20" s="752"/>
      <c r="D20" s="752"/>
      <c r="E20" s="752"/>
      <c r="F20" s="752"/>
      <c r="G20" s="752"/>
      <c r="H20" s="77"/>
    </row>
    <row r="21" spans="2:9">
      <c r="B21" s="56"/>
      <c r="H21" s="77"/>
    </row>
    <row r="22" spans="2:9">
      <c r="B22" s="56"/>
      <c r="H22" s="77"/>
    </row>
    <row r="23" spans="2:9">
      <c r="B23" s="753" t="s">
        <v>138</v>
      </c>
      <c r="C23" s="753"/>
      <c r="D23" s="753"/>
      <c r="E23" s="753"/>
      <c r="F23" s="753"/>
      <c r="G23" s="753"/>
      <c r="H23" s="77"/>
    </row>
    <row r="24" spans="2:9" ht="20.25" customHeight="1">
      <c r="B24" s="757" t="s">
        <v>192</v>
      </c>
      <c r="C24" s="757" t="s">
        <v>142</v>
      </c>
      <c r="D24" s="757"/>
      <c r="E24" s="757"/>
      <c r="F24" s="757"/>
      <c r="G24" s="757"/>
      <c r="H24" s="77"/>
    </row>
    <row r="25" spans="2:9" ht="20.25" customHeight="1">
      <c r="B25" s="757"/>
      <c r="C25" s="66" t="s">
        <v>144</v>
      </c>
      <c r="D25" s="66" t="s">
        <v>145</v>
      </c>
      <c r="E25" s="66" t="s">
        <v>146</v>
      </c>
      <c r="F25" s="66" t="s">
        <v>147</v>
      </c>
      <c r="G25" s="66" t="s">
        <v>148</v>
      </c>
      <c r="H25" s="77"/>
    </row>
    <row r="26" spans="2:9" ht="48.75" customHeight="1">
      <c r="B26" s="58" t="s">
        <v>118</v>
      </c>
      <c r="C26" s="104"/>
      <c r="D26" s="104"/>
      <c r="E26" s="104"/>
      <c r="F26" s="104"/>
      <c r="G26" s="59">
        <f>SUM(C26:F26)</f>
        <v>0</v>
      </c>
      <c r="H26" s="77"/>
      <c r="I26" s="750" t="s">
        <v>533</v>
      </c>
    </row>
    <row r="27" spans="2:9" ht="48.75" customHeight="1">
      <c r="B27" s="61" t="s">
        <v>149</v>
      </c>
      <c r="C27" s="105"/>
      <c r="D27" s="105"/>
      <c r="E27" s="105"/>
      <c r="F27" s="105"/>
      <c r="G27" s="62">
        <f>SUM(C27:F27)</f>
        <v>0</v>
      </c>
      <c r="H27" s="77"/>
      <c r="I27" s="751"/>
    </row>
    <row r="28" spans="2:9" ht="20.25" customHeight="1">
      <c r="B28" s="94" t="s">
        <v>143</v>
      </c>
      <c r="C28" s="64">
        <f>SUM(C26:C27)</f>
        <v>0</v>
      </c>
      <c r="D28" s="64">
        <f>SUM(D26:D27)</f>
        <v>0</v>
      </c>
      <c r="E28" s="64">
        <f>SUM(E26:E27)</f>
        <v>0</v>
      </c>
      <c r="F28" s="64">
        <f>SUM(F26:F27)</f>
        <v>0</v>
      </c>
      <c r="G28" s="64">
        <f>SUM(G26:G27)</f>
        <v>0</v>
      </c>
      <c r="H28" s="77"/>
    </row>
    <row r="29" spans="2:9">
      <c r="G29" s="420" t="str">
        <f>IF(G28=0,"",IF(F10=G28,"","金額確認"))</f>
        <v/>
      </c>
      <c r="H29" s="77"/>
    </row>
    <row r="30" spans="2:9">
      <c r="H30" s="77"/>
    </row>
    <row r="31" spans="2:9">
      <c r="H31" s="77"/>
    </row>
    <row r="32" spans="2:9">
      <c r="H32" s="77"/>
    </row>
  </sheetData>
  <sheetProtection password="CAD7" sheet="1" objects="1" scenarios="1"/>
  <mergeCells count="8">
    <mergeCell ref="I26:I27"/>
    <mergeCell ref="B4:G4"/>
    <mergeCell ref="B6:F6"/>
    <mergeCell ref="I8:I10"/>
    <mergeCell ref="B20:G20"/>
    <mergeCell ref="B23:G23"/>
    <mergeCell ref="B24:B25"/>
    <mergeCell ref="C24:G24"/>
  </mergeCells>
  <phoneticPr fontId="1"/>
  <conditionalFormatting sqref="C8:C9 C26:F27">
    <cfRule type="cellIs" dxfId="601" priority="1" operator="equal">
      <formula>""</formula>
    </cfRule>
  </conditionalFormatting>
  <dataValidations count="2">
    <dataValidation type="whole" allowBlank="1" showInputMessage="1" showErrorMessage="1" error="入力した値が事業費の総額を超過しています。" sqref="C27:F27" xr:uid="{00000000-0002-0000-0200-000000000000}">
      <formula1>0</formula1>
      <formula2>$F$9</formula2>
    </dataValidation>
    <dataValidation type="whole" allowBlank="1" showInputMessage="1" showErrorMessage="1" error="入力した値が人件費の総額を超過しています。" sqref="C26:F26" xr:uid="{00000000-0002-0000-0200-000001000000}">
      <formula1>0</formula1>
      <formula2>$F$8</formula2>
    </dataValidation>
  </dataValidations>
  <pageMargins left="0.70866141732283472" right="0.70866141732283472" top="0.74803149606299213" bottom="0.74803149606299213"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B1:L30"/>
  <sheetViews>
    <sheetView showGridLines="0" zoomScale="115" zoomScaleNormal="115" zoomScaleSheetLayoutView="100" workbookViewId="0">
      <selection activeCell="B9" sqref="B9"/>
    </sheetView>
  </sheetViews>
  <sheetFormatPr defaultColWidth="9" defaultRowHeight="13.2"/>
  <cols>
    <col min="1" max="1" width="1" style="8" customWidth="1"/>
    <col min="2" max="3" width="12.88671875" style="8" customWidth="1"/>
    <col min="4" max="7" width="5.109375" style="8" customWidth="1"/>
    <col min="8" max="8" width="5.77734375" style="8" customWidth="1"/>
    <col min="9" max="9" width="23.21875" style="8" customWidth="1"/>
    <col min="10" max="10" width="16.33203125" style="8" customWidth="1"/>
    <col min="11" max="11" width="1.33203125" style="8" customWidth="1"/>
    <col min="12" max="12" width="60.6640625" style="8" customWidth="1"/>
    <col min="13" max="16384" width="9" style="8"/>
  </cols>
  <sheetData>
    <row r="1" spans="2:12" ht="45.75" customHeight="1"/>
    <row r="2" spans="2:12">
      <c r="B2" s="69" t="s">
        <v>151</v>
      </c>
      <c r="J2" s="40"/>
    </row>
    <row r="3" spans="2:12">
      <c r="C3" s="41"/>
      <c r="D3" s="41"/>
      <c r="E3" s="41"/>
      <c r="F3" s="41"/>
      <c r="G3" s="41"/>
      <c r="H3" s="41"/>
      <c r="I3" s="41"/>
    </row>
    <row r="4" spans="2:12" ht="27" customHeight="1">
      <c r="B4" s="14" t="s">
        <v>25</v>
      </c>
    </row>
    <row r="5" spans="2:12" ht="25.5" customHeight="1">
      <c r="C5" s="42" t="s">
        <v>90</v>
      </c>
      <c r="D5" s="759" t="str">
        <f>IF(様式第１_交付申請書!F10="","",様式第１_交付申請書!F10)</f>
        <v/>
      </c>
      <c r="E5" s="759"/>
      <c r="F5" s="759"/>
      <c r="G5" s="759"/>
      <c r="H5" s="759"/>
      <c r="I5" s="759"/>
      <c r="J5" s="43"/>
      <c r="L5" s="8" t="s">
        <v>177</v>
      </c>
    </row>
    <row r="6" spans="2:12" ht="28.5" customHeight="1">
      <c r="C6" s="42"/>
      <c r="J6" s="43"/>
    </row>
    <row r="7" spans="2:12">
      <c r="B7" s="760" t="s">
        <v>15</v>
      </c>
      <c r="C7" s="760" t="s">
        <v>16</v>
      </c>
      <c r="D7" s="762" t="s">
        <v>17</v>
      </c>
      <c r="E7" s="763"/>
      <c r="F7" s="763"/>
      <c r="G7" s="764"/>
      <c r="H7" s="760" t="s">
        <v>22</v>
      </c>
      <c r="I7" s="760" t="s">
        <v>23</v>
      </c>
      <c r="J7" s="760" t="s">
        <v>24</v>
      </c>
      <c r="L7" s="44" t="s">
        <v>2</v>
      </c>
    </row>
    <row r="8" spans="2:12">
      <c r="B8" s="761"/>
      <c r="C8" s="761"/>
      <c r="D8" s="45" t="s">
        <v>18</v>
      </c>
      <c r="E8" s="45" t="s">
        <v>19</v>
      </c>
      <c r="F8" s="45" t="s">
        <v>20</v>
      </c>
      <c r="G8" s="45" t="s">
        <v>21</v>
      </c>
      <c r="H8" s="761"/>
      <c r="I8" s="761"/>
      <c r="J8" s="761"/>
      <c r="L8" s="106" t="s">
        <v>193</v>
      </c>
    </row>
    <row r="9" spans="2:12" ht="28.5" customHeight="1">
      <c r="B9" s="453"/>
      <c r="C9" s="453"/>
      <c r="D9" s="454"/>
      <c r="E9" s="455"/>
      <c r="F9" s="455"/>
      <c r="G9" s="455"/>
      <c r="H9" s="454"/>
      <c r="I9" s="455"/>
      <c r="J9" s="455"/>
      <c r="L9" s="758" t="s">
        <v>426</v>
      </c>
    </row>
    <row r="10" spans="2:12" ht="28.5" customHeight="1">
      <c r="B10" s="112"/>
      <c r="C10" s="112"/>
      <c r="D10" s="38"/>
      <c r="E10" s="15"/>
      <c r="F10" s="15"/>
      <c r="G10" s="15"/>
      <c r="H10" s="38"/>
      <c r="I10" s="15"/>
      <c r="J10" s="15"/>
      <c r="L10" s="758"/>
    </row>
    <row r="11" spans="2:12" ht="28.5" customHeight="1">
      <c r="B11" s="112"/>
      <c r="C11" s="112"/>
      <c r="D11" s="38"/>
      <c r="E11" s="15"/>
      <c r="F11" s="15"/>
      <c r="G11" s="15"/>
      <c r="H11" s="38"/>
      <c r="I11" s="15"/>
      <c r="J11" s="15"/>
      <c r="L11" s="537" t="s">
        <v>600</v>
      </c>
    </row>
    <row r="12" spans="2:12" ht="28.5" customHeight="1">
      <c r="B12" s="112"/>
      <c r="C12" s="112"/>
      <c r="D12" s="38"/>
      <c r="E12" s="15"/>
      <c r="F12" s="15"/>
      <c r="G12" s="15"/>
      <c r="H12" s="38"/>
      <c r="I12" s="15"/>
      <c r="J12" s="15"/>
    </row>
    <row r="13" spans="2:12" ht="28.5" customHeight="1">
      <c r="B13" s="112"/>
      <c r="C13" s="112"/>
      <c r="D13" s="38"/>
      <c r="E13" s="15"/>
      <c r="F13" s="15"/>
      <c r="G13" s="15"/>
      <c r="H13" s="38"/>
      <c r="I13" s="15"/>
      <c r="J13" s="15"/>
    </row>
    <row r="14" spans="2:12" ht="28.5" customHeight="1">
      <c r="B14" s="112"/>
      <c r="C14" s="112"/>
      <c r="D14" s="38"/>
      <c r="E14" s="15"/>
      <c r="F14" s="15"/>
      <c r="G14" s="15"/>
      <c r="H14" s="38"/>
      <c r="I14" s="15"/>
      <c r="J14" s="15"/>
    </row>
    <row r="15" spans="2:12" ht="28.5" customHeight="1">
      <c r="B15" s="112"/>
      <c r="C15" s="112"/>
      <c r="D15" s="38"/>
      <c r="E15" s="15"/>
      <c r="F15" s="15"/>
      <c r="G15" s="15"/>
      <c r="H15" s="38"/>
      <c r="I15" s="15"/>
      <c r="J15" s="15"/>
    </row>
    <row r="16" spans="2:12" ht="28.5" customHeight="1">
      <c r="B16" s="112"/>
      <c r="C16" s="112"/>
      <c r="D16" s="38"/>
      <c r="E16" s="15"/>
      <c r="F16" s="15"/>
      <c r="G16" s="15"/>
      <c r="H16" s="38"/>
      <c r="I16" s="15"/>
      <c r="J16" s="15"/>
    </row>
    <row r="17" spans="2:10" ht="28.5" customHeight="1">
      <c r="B17" s="112"/>
      <c r="C17" s="112"/>
      <c r="D17" s="38"/>
      <c r="E17" s="15"/>
      <c r="F17" s="15"/>
      <c r="G17" s="15"/>
      <c r="H17" s="38"/>
      <c r="I17" s="15"/>
      <c r="J17" s="15"/>
    </row>
    <row r="18" spans="2:10" ht="28.5" customHeight="1">
      <c r="B18" s="112"/>
      <c r="C18" s="112"/>
      <c r="D18" s="38"/>
      <c r="E18" s="15"/>
      <c r="F18" s="15"/>
      <c r="G18" s="15"/>
      <c r="H18" s="38"/>
      <c r="I18" s="15"/>
      <c r="J18" s="15"/>
    </row>
    <row r="19" spans="2:10" ht="28.5" customHeight="1">
      <c r="B19" s="112"/>
      <c r="C19" s="112"/>
      <c r="D19" s="38"/>
      <c r="E19" s="15"/>
      <c r="F19" s="15"/>
      <c r="G19" s="15"/>
      <c r="H19" s="38"/>
      <c r="I19" s="15"/>
      <c r="J19" s="15"/>
    </row>
    <row r="20" spans="2:10" ht="28.5" customHeight="1">
      <c r="B20" s="112"/>
      <c r="C20" s="112"/>
      <c r="D20" s="38"/>
      <c r="E20" s="15"/>
      <c r="F20" s="15"/>
      <c r="G20" s="15"/>
      <c r="H20" s="38"/>
      <c r="I20" s="15"/>
      <c r="J20" s="15"/>
    </row>
    <row r="21" spans="2:10" ht="28.5" customHeight="1">
      <c r="B21" s="112"/>
      <c r="C21" s="112"/>
      <c r="D21" s="38"/>
      <c r="E21" s="15"/>
      <c r="F21" s="15"/>
      <c r="G21" s="15"/>
      <c r="H21" s="38"/>
      <c r="I21" s="15"/>
      <c r="J21" s="15"/>
    </row>
    <row r="22" spans="2:10" ht="28.5" customHeight="1">
      <c r="B22" s="112"/>
      <c r="C22" s="112"/>
      <c r="D22" s="38"/>
      <c r="E22" s="15"/>
      <c r="F22" s="15"/>
      <c r="G22" s="15"/>
      <c r="H22" s="38"/>
      <c r="I22" s="15"/>
      <c r="J22" s="15"/>
    </row>
    <row r="23" spans="2:10" ht="28.5" customHeight="1">
      <c r="B23" s="112"/>
      <c r="C23" s="112"/>
      <c r="D23" s="38"/>
      <c r="E23" s="15"/>
      <c r="F23" s="15"/>
      <c r="G23" s="15"/>
      <c r="H23" s="38"/>
      <c r="I23" s="15"/>
      <c r="J23" s="15"/>
    </row>
    <row r="24" spans="2:10" ht="28.5" customHeight="1">
      <c r="B24" s="112"/>
      <c r="C24" s="112"/>
      <c r="D24" s="38"/>
      <c r="E24" s="15"/>
      <c r="F24" s="15"/>
      <c r="G24" s="15"/>
      <c r="H24" s="38"/>
      <c r="I24" s="15"/>
      <c r="J24" s="15"/>
    </row>
    <row r="25" spans="2:10" ht="28.5" customHeight="1">
      <c r="B25" s="112"/>
      <c r="C25" s="112"/>
      <c r="D25" s="38"/>
      <c r="E25" s="15"/>
      <c r="F25" s="15"/>
      <c r="G25" s="15"/>
      <c r="H25" s="38"/>
      <c r="I25" s="15"/>
      <c r="J25" s="15"/>
    </row>
    <row r="26" spans="2:10" ht="28.5" customHeight="1">
      <c r="B26" s="112"/>
      <c r="C26" s="112"/>
      <c r="D26" s="38"/>
      <c r="E26" s="15"/>
      <c r="F26" s="15"/>
      <c r="G26" s="15"/>
      <c r="H26" s="38"/>
      <c r="I26" s="15"/>
      <c r="J26" s="15"/>
    </row>
    <row r="27" spans="2:10" ht="28.5" customHeight="1">
      <c r="B27" s="112"/>
      <c r="C27" s="112"/>
      <c r="D27" s="38"/>
      <c r="E27" s="15"/>
      <c r="F27" s="15"/>
      <c r="G27" s="15"/>
      <c r="H27" s="38"/>
      <c r="I27" s="15"/>
      <c r="J27" s="15"/>
    </row>
    <row r="28" spans="2:10" ht="28.5" customHeight="1">
      <c r="B28" s="112"/>
      <c r="C28" s="112"/>
      <c r="D28" s="38"/>
      <c r="E28" s="15"/>
      <c r="F28" s="15"/>
      <c r="G28" s="15"/>
      <c r="H28" s="38"/>
      <c r="I28" s="15"/>
      <c r="J28" s="15"/>
    </row>
    <row r="29" spans="2:10">
      <c r="B29" s="69"/>
      <c r="C29" s="69"/>
      <c r="D29" s="69"/>
      <c r="E29" s="69"/>
      <c r="F29" s="69"/>
      <c r="G29" s="69"/>
      <c r="H29" s="69"/>
      <c r="I29" s="69"/>
      <c r="J29" s="69"/>
    </row>
    <row r="30" spans="2:10" ht="90" customHeight="1">
      <c r="B30" s="744" t="s">
        <v>101</v>
      </c>
      <c r="C30" s="745"/>
      <c r="D30" s="745"/>
      <c r="E30" s="745"/>
      <c r="F30" s="745"/>
      <c r="G30" s="745"/>
      <c r="H30" s="745"/>
      <c r="I30" s="745"/>
      <c r="J30" s="745"/>
    </row>
  </sheetData>
  <sheetProtection password="CAD7" sheet="1" objects="1" scenarios="1"/>
  <mergeCells count="9">
    <mergeCell ref="L9:L10"/>
    <mergeCell ref="D5:I5"/>
    <mergeCell ref="B30:J30"/>
    <mergeCell ref="B7:B8"/>
    <mergeCell ref="C7:C8"/>
    <mergeCell ref="D7:G7"/>
    <mergeCell ref="H7:H8"/>
    <mergeCell ref="I7:I8"/>
    <mergeCell ref="J7:J8"/>
  </mergeCells>
  <phoneticPr fontId="1"/>
  <conditionalFormatting sqref="B9:J28">
    <cfRule type="containsBlanks" dxfId="600" priority="4">
      <formula>LEN(TRIM(B9))=0</formula>
    </cfRule>
  </conditionalFormatting>
  <conditionalFormatting sqref="D5:I5">
    <cfRule type="cellIs" dxfId="599" priority="1" operator="equal">
      <formula>0</formula>
    </cfRule>
  </conditionalFormatting>
  <dataValidations count="5">
    <dataValidation type="list" allowBlank="1" showInputMessage="1" showErrorMessage="1" sqref="D9:D28" xr:uid="{00000000-0002-0000-0300-000000000000}">
      <formula1>"T,S,H"</formula1>
    </dataValidation>
    <dataValidation type="list" allowBlank="1" showInputMessage="1" showErrorMessage="1" prompt="M：男性_x000a_F：女性" sqref="H9:H28" xr:uid="{00000000-0002-0000-0300-000001000000}">
      <formula1>"M,F"</formula1>
    </dataValidation>
    <dataValidation imeMode="hiragana" allowBlank="1" showInputMessage="1" showErrorMessage="1" sqref="C9:C28" xr:uid="{00000000-0002-0000-0300-000002000000}"/>
    <dataValidation type="whole" imeMode="halfAlpha" operator="greaterThanOrEqual" allowBlank="1" showInputMessage="1" showErrorMessage="1" sqref="E9:G28" xr:uid="{00000000-0002-0000-0300-000003000000}">
      <formula1>1</formula1>
    </dataValidation>
    <dataValidation imeMode="halfKatakana" allowBlank="1" showInputMessage="1" showErrorMessage="1" prompt="半角ｶﾀｶﾅで入力" sqref="B9:B28" xr:uid="{00000000-0002-0000-0300-000004000000}"/>
  </dataValidations>
  <pageMargins left="0.70866141732283472" right="0.43307086614173229"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G132"/>
  <sheetViews>
    <sheetView showGridLines="0" zoomScaleNormal="100" zoomScaleSheetLayoutView="85" workbookViewId="0">
      <selection activeCell="E27" sqref="E27"/>
    </sheetView>
  </sheetViews>
  <sheetFormatPr defaultColWidth="9" defaultRowHeight="13.2"/>
  <cols>
    <col min="1" max="1" width="1.77734375" style="443" customWidth="1"/>
    <col min="2" max="3" width="15" style="82" customWidth="1"/>
    <col min="4" max="4" width="20.109375" style="82" customWidth="1"/>
    <col min="5" max="5" width="66.33203125" style="82" customWidth="1"/>
    <col min="6" max="6" width="1.6640625" style="107" customWidth="1"/>
    <col min="7" max="7" width="65.44140625" style="220" customWidth="1"/>
    <col min="8" max="8" width="28.77734375" style="82" customWidth="1"/>
    <col min="9" max="9" width="9" style="82" customWidth="1"/>
    <col min="10" max="16384" width="9" style="82"/>
  </cols>
  <sheetData>
    <row r="1" spans="1:7" ht="50.25" customHeight="1"/>
    <row r="2" spans="1:7">
      <c r="B2" s="46" t="s">
        <v>0</v>
      </c>
      <c r="C2" s="47"/>
      <c r="D2" s="48"/>
      <c r="E2" s="40" t="str">
        <f>IF(様式第１_交付申請書!F10="","",様式第１_交付申請書!F10)</f>
        <v/>
      </c>
      <c r="F2" s="108"/>
    </row>
    <row r="3" spans="1:7" ht="29.25" customHeight="1">
      <c r="B3" s="802" t="s">
        <v>1</v>
      </c>
      <c r="C3" s="802"/>
      <c r="D3" s="802"/>
      <c r="E3" s="802"/>
      <c r="F3" s="109"/>
    </row>
    <row r="4" spans="1:7" ht="29.25" customHeight="1">
      <c r="B4" s="135" t="s">
        <v>337</v>
      </c>
      <c r="C4" s="136"/>
      <c r="D4" s="136"/>
      <c r="E4" s="532" t="s">
        <v>590</v>
      </c>
      <c r="F4" s="137"/>
      <c r="G4" s="627" t="s">
        <v>2</v>
      </c>
    </row>
    <row r="5" spans="1:7" ht="21.75" customHeight="1">
      <c r="B5" s="810" t="s">
        <v>283</v>
      </c>
      <c r="C5" s="811"/>
      <c r="D5" s="812"/>
      <c r="E5" s="449" t="str">
        <f>IF(様式第１_交付申請書!F10="","",様式第１_交付申請書!F10)</f>
        <v/>
      </c>
      <c r="F5" s="137"/>
      <c r="G5" s="520" t="s">
        <v>541</v>
      </c>
    </row>
    <row r="6" spans="1:7" ht="21.75" customHeight="1">
      <c r="B6" s="810" t="s">
        <v>284</v>
      </c>
      <c r="C6" s="811"/>
      <c r="D6" s="812"/>
      <c r="E6" s="450"/>
      <c r="F6" s="137"/>
      <c r="G6" s="520" t="s">
        <v>601</v>
      </c>
    </row>
    <row r="7" spans="1:7" ht="21.75" customHeight="1">
      <c r="B7" s="806" t="s">
        <v>285</v>
      </c>
      <c r="C7" s="807"/>
      <c r="D7" s="808"/>
      <c r="E7" s="451" t="str">
        <f>IF(様式第１_交付申請書!F11="","",様式第１_交付申請書!F11)</f>
        <v/>
      </c>
      <c r="F7" s="137"/>
      <c r="G7" s="520" t="s">
        <v>542</v>
      </c>
    </row>
    <row r="8" spans="1:7" ht="21.75" customHeight="1">
      <c r="B8" s="778" t="s">
        <v>286</v>
      </c>
      <c r="C8" s="778"/>
      <c r="D8" s="423" t="s">
        <v>287</v>
      </c>
      <c r="E8" s="452"/>
      <c r="F8" s="137"/>
      <c r="G8" s="520" t="s">
        <v>543</v>
      </c>
    </row>
    <row r="9" spans="1:7" ht="21.75" customHeight="1">
      <c r="B9" s="778"/>
      <c r="C9" s="778"/>
      <c r="D9" s="423" t="s">
        <v>288</v>
      </c>
      <c r="E9" s="449" t="str">
        <f>IF(様式第１_交付申請書!F8="","",様式第１_交付申請書!F8)&amp;"　"&amp;様式第１_交付申請書!F9</f>
        <v>　</v>
      </c>
      <c r="F9" s="137"/>
      <c r="G9" s="520" t="s">
        <v>544</v>
      </c>
    </row>
    <row r="10" spans="1:7" ht="90.75" customHeight="1">
      <c r="B10" s="778" t="s">
        <v>289</v>
      </c>
      <c r="C10" s="778"/>
      <c r="D10" s="778"/>
      <c r="E10" s="512"/>
      <c r="F10" s="137"/>
      <c r="G10" s="520" t="s">
        <v>545</v>
      </c>
    </row>
    <row r="11" spans="1:7" ht="90.75" customHeight="1">
      <c r="B11" s="805" t="s">
        <v>338</v>
      </c>
      <c r="C11" s="805"/>
      <c r="D11" s="805"/>
      <c r="E11" s="512"/>
      <c r="F11" s="137"/>
      <c r="G11" s="521" t="s">
        <v>546</v>
      </c>
    </row>
    <row r="12" spans="1:7" ht="30" customHeight="1">
      <c r="B12" s="448" t="s">
        <v>425</v>
      </c>
      <c r="C12" s="132"/>
      <c r="D12" s="132"/>
      <c r="E12" s="131" t="str">
        <f>IF(様式第１_交付申請書!F10="","",様式第１_交付申請書!F10)</f>
        <v/>
      </c>
      <c r="F12" s="137"/>
      <c r="G12" s="522"/>
    </row>
    <row r="13" spans="1:7" ht="44.25" customHeight="1">
      <c r="B13" s="778" t="s">
        <v>339</v>
      </c>
      <c r="C13" s="778"/>
      <c r="D13" s="778"/>
      <c r="E13" s="449" t="str">
        <f>IF(様式第１_交付申請書!C18="","",様式第１_交付申請書!C18)</f>
        <v/>
      </c>
      <c r="F13" s="137"/>
      <c r="G13" s="521" t="s">
        <v>541</v>
      </c>
    </row>
    <row r="14" spans="1:7" s="686" customFormat="1" hidden="1">
      <c r="A14" s="681"/>
      <c r="B14" s="682"/>
      <c r="C14" s="682"/>
      <c r="D14" s="682"/>
      <c r="E14" s="683" t="s">
        <v>379</v>
      </c>
      <c r="F14" s="684"/>
      <c r="G14" s="685"/>
    </row>
    <row r="15" spans="1:7" s="686" customFormat="1" hidden="1">
      <c r="A15" s="681"/>
      <c r="B15" s="682"/>
      <c r="C15" s="682"/>
      <c r="D15" s="682"/>
      <c r="E15" s="687" t="s">
        <v>373</v>
      </c>
      <c r="F15" s="684"/>
      <c r="G15" s="685"/>
    </row>
    <row r="16" spans="1:7" ht="23.25" customHeight="1">
      <c r="B16" s="788" t="s">
        <v>587</v>
      </c>
      <c r="C16" s="788"/>
      <c r="D16" s="423" t="s">
        <v>290</v>
      </c>
      <c r="E16" s="511"/>
      <c r="F16" s="137"/>
      <c r="G16" s="765" t="s">
        <v>547</v>
      </c>
    </row>
    <row r="17" spans="2:7" ht="23.25" customHeight="1">
      <c r="B17" s="788"/>
      <c r="C17" s="788"/>
      <c r="D17" s="423" t="s">
        <v>291</v>
      </c>
      <c r="E17" s="511"/>
      <c r="F17" s="137"/>
      <c r="G17" s="766"/>
    </row>
    <row r="18" spans="2:7" ht="23.25" customHeight="1">
      <c r="B18" s="788"/>
      <c r="C18" s="788"/>
      <c r="D18" s="423" t="s">
        <v>292</v>
      </c>
      <c r="E18" s="511"/>
      <c r="F18" s="137"/>
      <c r="G18" s="766"/>
    </row>
    <row r="19" spans="2:7" ht="23.25" customHeight="1">
      <c r="B19" s="788"/>
      <c r="C19" s="788"/>
      <c r="D19" s="423" t="s">
        <v>293</v>
      </c>
      <c r="E19" s="511"/>
      <c r="F19" s="137"/>
      <c r="G19" s="766"/>
    </row>
    <row r="20" spans="2:7" ht="23.25" customHeight="1">
      <c r="B20" s="788"/>
      <c r="C20" s="788"/>
      <c r="D20" s="423" t="s">
        <v>294</v>
      </c>
      <c r="E20" s="511"/>
      <c r="F20" s="137"/>
      <c r="G20" s="766"/>
    </row>
    <row r="21" spans="2:7" ht="23.25" customHeight="1">
      <c r="B21" s="788"/>
      <c r="C21" s="788"/>
      <c r="D21" s="423" t="s">
        <v>295</v>
      </c>
      <c r="E21" s="511"/>
      <c r="F21" s="137"/>
      <c r="G21" s="766"/>
    </row>
    <row r="22" spans="2:7" ht="23.25" customHeight="1">
      <c r="B22" s="788"/>
      <c r="C22" s="788"/>
      <c r="D22" s="423" t="s">
        <v>296</v>
      </c>
      <c r="E22" s="511"/>
      <c r="F22" s="137"/>
      <c r="G22" s="766"/>
    </row>
    <row r="23" spans="2:7" ht="23.25" customHeight="1">
      <c r="B23" s="788"/>
      <c r="C23" s="788"/>
      <c r="D23" s="440" t="s">
        <v>372</v>
      </c>
      <c r="E23" s="511"/>
      <c r="F23" s="137"/>
      <c r="G23" s="767"/>
    </row>
    <row r="24" spans="2:7" ht="18" customHeight="1">
      <c r="B24" s="778" t="s">
        <v>297</v>
      </c>
      <c r="C24" s="778"/>
      <c r="D24" s="778"/>
      <c r="E24" s="140" t="s">
        <v>703</v>
      </c>
      <c r="F24" s="137"/>
      <c r="G24" s="523" t="s">
        <v>548</v>
      </c>
    </row>
    <row r="25" spans="2:7" ht="42.75" customHeight="1">
      <c r="B25" s="778"/>
      <c r="C25" s="778"/>
      <c r="D25" s="778"/>
      <c r="E25" s="141" t="s">
        <v>298</v>
      </c>
      <c r="F25" s="137"/>
      <c r="G25" s="524" t="s">
        <v>549</v>
      </c>
    </row>
    <row r="26" spans="2:7" ht="87" customHeight="1">
      <c r="B26" s="768" t="s">
        <v>299</v>
      </c>
      <c r="C26" s="769"/>
      <c r="D26" s="423" t="s">
        <v>300</v>
      </c>
      <c r="E26" s="512"/>
      <c r="F26" s="137"/>
      <c r="G26" s="521" t="s">
        <v>550</v>
      </c>
    </row>
    <row r="27" spans="2:7" ht="87" customHeight="1">
      <c r="B27" s="770"/>
      <c r="C27" s="771"/>
      <c r="D27" s="424" t="s">
        <v>301</v>
      </c>
      <c r="E27" s="512"/>
      <c r="F27" s="137"/>
      <c r="G27" s="521" t="s">
        <v>551</v>
      </c>
    </row>
    <row r="28" spans="2:7" ht="87" customHeight="1">
      <c r="B28" s="772"/>
      <c r="C28" s="773"/>
      <c r="D28" s="424" t="s">
        <v>302</v>
      </c>
      <c r="E28" s="512"/>
      <c r="F28" s="137"/>
      <c r="G28" s="521" t="s">
        <v>552</v>
      </c>
    </row>
    <row r="29" spans="2:7" ht="264" customHeight="1">
      <c r="B29" s="774" t="s">
        <v>602</v>
      </c>
      <c r="C29" s="775"/>
      <c r="D29" s="423" t="s">
        <v>303</v>
      </c>
      <c r="E29" s="538"/>
      <c r="F29" s="137"/>
      <c r="G29" s="540" t="s">
        <v>603</v>
      </c>
    </row>
    <row r="30" spans="2:7" ht="96" customHeight="1">
      <c r="B30" s="776"/>
      <c r="C30" s="777"/>
      <c r="D30" s="424" t="s">
        <v>304</v>
      </c>
      <c r="E30" s="539"/>
      <c r="F30" s="137"/>
      <c r="G30" s="521" t="s">
        <v>553</v>
      </c>
    </row>
    <row r="31" spans="2:7" ht="29.25" customHeight="1">
      <c r="B31" s="139" t="s">
        <v>305</v>
      </c>
      <c r="C31" s="132"/>
      <c r="D31" s="132"/>
      <c r="E31" s="131" t="str">
        <f>IF(様式第１_交付申請書!F10="","",様式第１_交付申請書!F10)</f>
        <v/>
      </c>
      <c r="F31" s="137"/>
      <c r="G31" s="522"/>
    </row>
    <row r="32" spans="2:7" ht="22.5" customHeight="1">
      <c r="B32" s="142" t="s">
        <v>306</v>
      </c>
      <c r="C32" s="132"/>
      <c r="D32" s="132"/>
      <c r="E32" s="143"/>
      <c r="F32" s="137"/>
      <c r="G32" s="522"/>
    </row>
    <row r="33" spans="1:7" ht="18.75" customHeight="1">
      <c r="B33" s="144" t="s">
        <v>307</v>
      </c>
      <c r="C33" s="132"/>
      <c r="D33" s="132"/>
      <c r="E33" s="143"/>
      <c r="F33" s="137"/>
      <c r="G33" s="522"/>
    </row>
    <row r="34" spans="1:7" ht="13.5" customHeight="1">
      <c r="B34" s="425" t="s">
        <v>308</v>
      </c>
      <c r="C34" s="425" t="s">
        <v>309</v>
      </c>
      <c r="D34" s="425" t="s">
        <v>310</v>
      </c>
      <c r="E34" s="145" t="s">
        <v>311</v>
      </c>
      <c r="F34" s="137"/>
      <c r="G34" s="795" t="s">
        <v>554</v>
      </c>
    </row>
    <row r="35" spans="1:7" ht="20.25" customHeight="1">
      <c r="B35" s="512"/>
      <c r="C35" s="512"/>
      <c r="D35" s="513"/>
      <c r="E35" s="512"/>
      <c r="F35" s="137"/>
      <c r="G35" s="796"/>
    </row>
    <row r="36" spans="1:7" ht="13.8">
      <c r="B36" s="503" t="s">
        <v>534</v>
      </c>
      <c r="C36" s="809" t="s">
        <v>340</v>
      </c>
      <c r="D36" s="809"/>
      <c r="E36" s="147"/>
      <c r="F36" s="137"/>
      <c r="G36" s="796"/>
    </row>
    <row r="37" spans="1:7" ht="20.25" customHeight="1">
      <c r="B37" s="146"/>
      <c r="C37" s="798"/>
      <c r="D37" s="799"/>
      <c r="E37" s="148"/>
      <c r="F37" s="137"/>
      <c r="G37" s="797"/>
    </row>
    <row r="38" spans="1:7" ht="18.75" customHeight="1">
      <c r="B38" s="144" t="s">
        <v>312</v>
      </c>
      <c r="C38" s="132"/>
      <c r="D38" s="132"/>
      <c r="E38" s="530" t="s">
        <v>588</v>
      </c>
      <c r="F38" s="137"/>
      <c r="G38" s="522"/>
    </row>
    <row r="39" spans="1:7" ht="13.5" customHeight="1">
      <c r="B39" s="145" t="s">
        <v>313</v>
      </c>
      <c r="C39" s="145" t="s">
        <v>314</v>
      </c>
      <c r="D39" s="145" t="s">
        <v>315</v>
      </c>
      <c r="E39" s="145" t="s">
        <v>316</v>
      </c>
      <c r="F39" s="137"/>
      <c r="G39" s="792" t="s">
        <v>604</v>
      </c>
    </row>
    <row r="40" spans="1:7" ht="13.5" hidden="1" customHeight="1">
      <c r="B40" s="384"/>
      <c r="C40" s="149"/>
      <c r="D40" s="374"/>
      <c r="E40" s="374"/>
      <c r="F40" s="137"/>
      <c r="G40" s="793"/>
    </row>
    <row r="41" spans="1:7" ht="20.25" customHeight="1">
      <c r="A41" s="443" t="str">
        <f>IF(C41="職員",COUNTIF($C$39:$C41,"職員"),"")</f>
        <v/>
      </c>
      <c r="B41" s="449" t="str">
        <f>IF(D35="","",D35)</f>
        <v/>
      </c>
      <c r="C41" s="449" t="str">
        <f>IF(D35="","","職員")</f>
        <v/>
      </c>
      <c r="D41" s="449" t="str">
        <f>IF(C35="","",B35&amp;" "&amp;C35)</f>
        <v/>
      </c>
      <c r="E41" s="512"/>
      <c r="F41" s="137"/>
      <c r="G41" s="793"/>
    </row>
    <row r="42" spans="1:7" ht="20.25" customHeight="1">
      <c r="A42" s="443" t="str">
        <f>IF(C42="職員",COUNTIF($C$39:$C42,"職員"),"")</f>
        <v/>
      </c>
      <c r="B42" s="513"/>
      <c r="C42" s="514"/>
      <c r="D42" s="512"/>
      <c r="E42" s="512"/>
      <c r="F42" s="137"/>
      <c r="G42" s="793"/>
    </row>
    <row r="43" spans="1:7" ht="20.25" customHeight="1">
      <c r="A43" s="443" t="str">
        <f>IF(C43="職員",COUNTIF($C$39:$C43,"職員"),"")</f>
        <v/>
      </c>
      <c r="B43" s="513"/>
      <c r="C43" s="514"/>
      <c r="D43" s="512"/>
      <c r="E43" s="512"/>
      <c r="F43" s="137"/>
      <c r="G43" s="793"/>
    </row>
    <row r="44" spans="1:7" ht="20.25" customHeight="1">
      <c r="A44" s="443" t="str">
        <f>IF(C44="職員",COUNTIF($C$39:$C44,"職員"),"")</f>
        <v/>
      </c>
      <c r="B44" s="513"/>
      <c r="C44" s="514"/>
      <c r="D44" s="512"/>
      <c r="E44" s="512"/>
      <c r="F44" s="137"/>
      <c r="G44" s="793"/>
    </row>
    <row r="45" spans="1:7" ht="20.25" customHeight="1">
      <c r="A45" s="443" t="str">
        <f>IF(C45="職員",COUNTIF($C$39:$C45,"職員"),"")</f>
        <v/>
      </c>
      <c r="B45" s="513"/>
      <c r="C45" s="514"/>
      <c r="D45" s="512"/>
      <c r="E45" s="512"/>
      <c r="F45" s="137"/>
      <c r="G45" s="793"/>
    </row>
    <row r="46" spans="1:7" ht="20.25" customHeight="1">
      <c r="A46" s="443" t="str">
        <f>IF(C46="職員",COUNTIF($C$39:$C46,"職員"),"")</f>
        <v/>
      </c>
      <c r="B46" s="513"/>
      <c r="C46" s="514"/>
      <c r="D46" s="512"/>
      <c r="E46" s="512"/>
      <c r="F46" s="137"/>
      <c r="G46" s="793"/>
    </row>
    <row r="47" spans="1:7" ht="20.25" customHeight="1">
      <c r="A47" s="443" t="str">
        <f>IF(C47="職員",COUNTIF($C$39:$C47,"職員"),"")</f>
        <v/>
      </c>
      <c r="B47" s="513"/>
      <c r="C47" s="514"/>
      <c r="D47" s="512"/>
      <c r="E47" s="512"/>
      <c r="F47" s="137"/>
      <c r="G47" s="793"/>
    </row>
    <row r="48" spans="1:7" ht="20.25" customHeight="1">
      <c r="A48" s="443" t="str">
        <f>IF(C48="職員",COUNTIF($C$39:$C48,"職員"),"")</f>
        <v/>
      </c>
      <c r="B48" s="513"/>
      <c r="C48" s="514"/>
      <c r="D48" s="512"/>
      <c r="E48" s="512"/>
      <c r="F48" s="137"/>
      <c r="G48" s="793"/>
    </row>
    <row r="49" spans="1:7" ht="20.25" customHeight="1">
      <c r="A49" s="443" t="str">
        <f>IF(C49="職員",COUNTIF($C$39:$C49,"職員"),"")</f>
        <v/>
      </c>
      <c r="B49" s="513"/>
      <c r="C49" s="514"/>
      <c r="D49" s="512"/>
      <c r="E49" s="512"/>
      <c r="F49" s="137"/>
      <c r="G49" s="793"/>
    </row>
    <row r="50" spans="1:7" ht="20.25" customHeight="1">
      <c r="A50" s="443" t="str">
        <f>IF(C50="職員",COUNTIF($C$39:$C50,"職員"),"")</f>
        <v/>
      </c>
      <c r="B50" s="513"/>
      <c r="C50" s="514"/>
      <c r="D50" s="512"/>
      <c r="E50" s="512"/>
      <c r="F50" s="137"/>
      <c r="G50" s="794"/>
    </row>
    <row r="51" spans="1:7" ht="19.5" customHeight="1">
      <c r="B51" s="150" t="s">
        <v>317</v>
      </c>
      <c r="C51" s="143"/>
      <c r="D51" s="143"/>
      <c r="E51" s="143"/>
      <c r="F51" s="137"/>
      <c r="G51" s="522"/>
    </row>
    <row r="52" spans="1:7" ht="13.5" customHeight="1">
      <c r="B52" s="145" t="s">
        <v>318</v>
      </c>
      <c r="C52" s="151" t="s">
        <v>319</v>
      </c>
      <c r="D52" s="806" t="s">
        <v>320</v>
      </c>
      <c r="E52" s="808"/>
      <c r="F52" s="137"/>
      <c r="G52" s="789" t="s">
        <v>526</v>
      </c>
    </row>
    <row r="53" spans="1:7" ht="20.25" customHeight="1">
      <c r="B53" s="514"/>
      <c r="C53" s="513"/>
      <c r="D53" s="814"/>
      <c r="E53" s="815"/>
      <c r="F53" s="137"/>
      <c r="G53" s="790"/>
    </row>
    <row r="54" spans="1:7" ht="20.25" customHeight="1">
      <c r="B54" s="514"/>
      <c r="C54" s="513"/>
      <c r="D54" s="814"/>
      <c r="E54" s="815"/>
      <c r="F54" s="137"/>
      <c r="G54" s="790"/>
    </row>
    <row r="55" spans="1:7" ht="20.25" customHeight="1">
      <c r="B55" s="514"/>
      <c r="C55" s="513"/>
      <c r="D55" s="814"/>
      <c r="E55" s="815"/>
      <c r="F55" s="137"/>
      <c r="G55" s="790"/>
    </row>
    <row r="56" spans="1:7" ht="20.25" customHeight="1">
      <c r="B56" s="514"/>
      <c r="C56" s="513"/>
      <c r="D56" s="814"/>
      <c r="E56" s="815"/>
      <c r="F56" s="137"/>
      <c r="G56" s="790"/>
    </row>
    <row r="57" spans="1:7" ht="20.25" customHeight="1">
      <c r="B57" s="514"/>
      <c r="C57" s="513"/>
      <c r="D57" s="814"/>
      <c r="E57" s="815"/>
      <c r="F57" s="137"/>
      <c r="G57" s="790"/>
    </row>
    <row r="58" spans="1:7" ht="20.25" customHeight="1">
      <c r="B58" s="514"/>
      <c r="C58" s="513"/>
      <c r="D58" s="814"/>
      <c r="E58" s="815"/>
      <c r="F58" s="137"/>
      <c r="G58" s="790"/>
    </row>
    <row r="59" spans="1:7" ht="20.25" customHeight="1">
      <c r="B59" s="514"/>
      <c r="C59" s="513"/>
      <c r="D59" s="814"/>
      <c r="E59" s="815"/>
      <c r="F59" s="137"/>
      <c r="G59" s="790"/>
    </row>
    <row r="60" spans="1:7" ht="20.25" customHeight="1">
      <c r="B60" s="514"/>
      <c r="C60" s="513"/>
      <c r="D60" s="814"/>
      <c r="E60" s="815"/>
      <c r="F60" s="137"/>
      <c r="G60" s="791"/>
    </row>
    <row r="61" spans="1:7" ht="18" customHeight="1">
      <c r="B61" s="813"/>
      <c r="C61" s="813"/>
      <c r="D61" s="813"/>
      <c r="E61" s="813"/>
      <c r="F61" s="137"/>
      <c r="G61" s="525"/>
    </row>
    <row r="62" spans="1:7" ht="24.75" customHeight="1">
      <c r="B62" s="152" t="s">
        <v>321</v>
      </c>
      <c r="C62" s="130"/>
      <c r="D62" s="130"/>
      <c r="E62" s="153"/>
      <c r="F62" s="137"/>
      <c r="G62" s="522"/>
    </row>
    <row r="63" spans="1:7" ht="30" customHeight="1">
      <c r="B63" s="803" t="s">
        <v>322</v>
      </c>
      <c r="C63" s="803"/>
      <c r="D63" s="803"/>
      <c r="E63" s="803"/>
      <c r="F63" s="137"/>
      <c r="G63" s="227"/>
    </row>
    <row r="64" spans="1:7" s="50" customFormat="1" ht="24" customHeight="1">
      <c r="A64" s="444"/>
      <c r="B64" s="142" t="s">
        <v>323</v>
      </c>
      <c r="C64" s="154"/>
      <c r="D64" s="154"/>
      <c r="E64" s="131" t="str">
        <f>IF(様式第１_交付申請書!F10="","",様式第１_交付申請書!F10)</f>
        <v/>
      </c>
      <c r="F64" s="137"/>
      <c r="G64" s="526"/>
    </row>
    <row r="65" spans="1:7" ht="28.5" customHeight="1">
      <c r="B65" s="804" t="s">
        <v>324</v>
      </c>
      <c r="C65" s="804"/>
      <c r="D65" s="804"/>
      <c r="E65" s="804"/>
      <c r="F65" s="137"/>
      <c r="G65" s="522"/>
    </row>
    <row r="66" spans="1:7" ht="17.100000000000001" customHeight="1">
      <c r="B66" s="779" t="s">
        <v>325</v>
      </c>
      <c r="C66" s="780"/>
      <c r="D66" s="138" t="s">
        <v>326</v>
      </c>
      <c r="E66" s="513"/>
      <c r="F66" s="137"/>
      <c r="G66" s="765" t="s">
        <v>555</v>
      </c>
    </row>
    <row r="67" spans="1:7" ht="17.100000000000001" customHeight="1">
      <c r="B67" s="781"/>
      <c r="C67" s="782"/>
      <c r="D67" s="138" t="s">
        <v>327</v>
      </c>
      <c r="E67" s="513"/>
      <c r="F67" s="137"/>
      <c r="G67" s="800"/>
    </row>
    <row r="68" spans="1:7" ht="17.100000000000001" customHeight="1">
      <c r="B68" s="781"/>
      <c r="C68" s="782"/>
      <c r="D68" s="138" t="s">
        <v>341</v>
      </c>
      <c r="E68" s="513"/>
      <c r="F68" s="137"/>
      <c r="G68" s="800"/>
    </row>
    <row r="69" spans="1:7" ht="17.100000000000001" customHeight="1">
      <c r="B69" s="781"/>
      <c r="C69" s="782"/>
      <c r="D69" s="138" t="s">
        <v>328</v>
      </c>
      <c r="E69" s="511"/>
      <c r="F69" s="137"/>
      <c r="G69" s="800"/>
    </row>
    <row r="70" spans="1:7" ht="17.100000000000001" customHeight="1">
      <c r="B70" s="781"/>
      <c r="C70" s="782"/>
      <c r="D70" s="138" t="s">
        <v>329</v>
      </c>
      <c r="E70" s="515"/>
      <c r="F70" s="137"/>
      <c r="G70" s="800"/>
    </row>
    <row r="71" spans="1:7" ht="21">
      <c r="A71" s="445"/>
      <c r="B71" s="781"/>
      <c r="C71" s="782"/>
      <c r="D71" s="785" t="s">
        <v>330</v>
      </c>
      <c r="E71" s="516" t="b">
        <v>0</v>
      </c>
      <c r="F71" s="137"/>
      <c r="G71" s="800"/>
    </row>
    <row r="72" spans="1:7" ht="21">
      <c r="A72" s="445"/>
      <c r="B72" s="781"/>
      <c r="C72" s="782"/>
      <c r="D72" s="786"/>
      <c r="E72" s="516"/>
      <c r="F72" s="137"/>
      <c r="G72" s="800"/>
    </row>
    <row r="73" spans="1:7" ht="21">
      <c r="A73" s="445"/>
      <c r="B73" s="781"/>
      <c r="C73" s="782"/>
      <c r="D73" s="786"/>
      <c r="E73" s="516"/>
      <c r="F73" s="137"/>
      <c r="G73" s="800"/>
    </row>
    <row r="74" spans="1:7" ht="21">
      <c r="A74" s="445"/>
      <c r="B74" s="781"/>
      <c r="C74" s="782"/>
      <c r="D74" s="786"/>
      <c r="E74" s="517"/>
      <c r="F74" s="137"/>
      <c r="G74" s="800"/>
    </row>
    <row r="75" spans="1:7" ht="21">
      <c r="A75" s="445"/>
      <c r="B75" s="783"/>
      <c r="C75" s="784"/>
      <c r="D75" s="787"/>
      <c r="E75" s="518"/>
      <c r="F75" s="137"/>
      <c r="G75" s="800"/>
    </row>
    <row r="76" spans="1:7" ht="17.100000000000001" customHeight="1">
      <c r="B76" s="779" t="s">
        <v>331</v>
      </c>
      <c r="C76" s="780"/>
      <c r="D76" s="138" t="s">
        <v>326</v>
      </c>
      <c r="E76" s="513"/>
      <c r="F76" s="137"/>
      <c r="G76" s="800"/>
    </row>
    <row r="77" spans="1:7" ht="17.100000000000001" customHeight="1">
      <c r="B77" s="781"/>
      <c r="C77" s="782"/>
      <c r="D77" s="138" t="s">
        <v>327</v>
      </c>
      <c r="E77" s="513"/>
      <c r="F77" s="137"/>
      <c r="G77" s="800"/>
    </row>
    <row r="78" spans="1:7" ht="17.100000000000001" customHeight="1">
      <c r="B78" s="781"/>
      <c r="C78" s="782"/>
      <c r="D78" s="138" t="s">
        <v>341</v>
      </c>
      <c r="E78" s="513"/>
      <c r="F78" s="137"/>
      <c r="G78" s="800"/>
    </row>
    <row r="79" spans="1:7" ht="17.100000000000001" customHeight="1">
      <c r="B79" s="781"/>
      <c r="C79" s="782"/>
      <c r="D79" s="138" t="s">
        <v>328</v>
      </c>
      <c r="E79" s="511"/>
      <c r="F79" s="137"/>
      <c r="G79" s="800"/>
    </row>
    <row r="80" spans="1:7" ht="17.100000000000001" customHeight="1">
      <c r="B80" s="781"/>
      <c r="C80" s="782"/>
      <c r="D80" s="138" t="s">
        <v>329</v>
      </c>
      <c r="E80" s="515"/>
      <c r="F80" s="137"/>
      <c r="G80" s="800"/>
    </row>
    <row r="81" spans="1:7" ht="21">
      <c r="A81" s="445"/>
      <c r="B81" s="781"/>
      <c r="C81" s="782"/>
      <c r="D81" s="785" t="s">
        <v>330</v>
      </c>
      <c r="E81" s="516"/>
      <c r="F81" s="137"/>
      <c r="G81" s="800"/>
    </row>
    <row r="82" spans="1:7" ht="21">
      <c r="A82" s="445"/>
      <c r="B82" s="781"/>
      <c r="C82" s="782"/>
      <c r="D82" s="786"/>
      <c r="E82" s="516" t="b">
        <v>0</v>
      </c>
      <c r="F82" s="137"/>
      <c r="G82" s="800"/>
    </row>
    <row r="83" spans="1:7" ht="21">
      <c r="A83" s="445"/>
      <c r="B83" s="781"/>
      <c r="C83" s="782"/>
      <c r="D83" s="786"/>
      <c r="E83" s="516"/>
      <c r="F83" s="137"/>
      <c r="G83" s="800"/>
    </row>
    <row r="84" spans="1:7" ht="21">
      <c r="A84" s="445"/>
      <c r="B84" s="781"/>
      <c r="C84" s="782"/>
      <c r="D84" s="786"/>
      <c r="E84" s="517"/>
      <c r="F84" s="137"/>
      <c r="G84" s="800"/>
    </row>
    <row r="85" spans="1:7" ht="21">
      <c r="A85" s="445"/>
      <c r="B85" s="783"/>
      <c r="C85" s="784"/>
      <c r="D85" s="787"/>
      <c r="E85" s="518"/>
      <c r="F85" s="137"/>
      <c r="G85" s="800"/>
    </row>
    <row r="86" spans="1:7" ht="17.100000000000001" customHeight="1">
      <c r="B86" s="779" t="s">
        <v>332</v>
      </c>
      <c r="C86" s="780"/>
      <c r="D86" s="138" t="s">
        <v>326</v>
      </c>
      <c r="E86" s="513"/>
      <c r="F86" s="137"/>
      <c r="G86" s="800"/>
    </row>
    <row r="87" spans="1:7" ht="17.100000000000001" customHeight="1">
      <c r="B87" s="781"/>
      <c r="C87" s="782"/>
      <c r="D87" s="138" t="s">
        <v>327</v>
      </c>
      <c r="E87" s="513"/>
      <c r="F87" s="137"/>
      <c r="G87" s="800"/>
    </row>
    <row r="88" spans="1:7" ht="17.100000000000001" customHeight="1">
      <c r="B88" s="781"/>
      <c r="C88" s="782"/>
      <c r="D88" s="138" t="s">
        <v>341</v>
      </c>
      <c r="E88" s="513"/>
      <c r="F88" s="137"/>
      <c r="G88" s="800"/>
    </row>
    <row r="89" spans="1:7" ht="17.100000000000001" customHeight="1">
      <c r="B89" s="781"/>
      <c r="C89" s="782"/>
      <c r="D89" s="138" t="s">
        <v>328</v>
      </c>
      <c r="E89" s="511"/>
      <c r="F89" s="137"/>
      <c r="G89" s="800"/>
    </row>
    <row r="90" spans="1:7" ht="17.100000000000001" customHeight="1">
      <c r="B90" s="781"/>
      <c r="C90" s="782"/>
      <c r="D90" s="138" t="s">
        <v>329</v>
      </c>
      <c r="E90" s="515"/>
      <c r="F90" s="137"/>
      <c r="G90" s="800"/>
    </row>
    <row r="91" spans="1:7" ht="21">
      <c r="A91" s="445"/>
      <c r="B91" s="781"/>
      <c r="C91" s="782"/>
      <c r="D91" s="785" t="s">
        <v>330</v>
      </c>
      <c r="E91" s="516"/>
      <c r="F91" s="137"/>
      <c r="G91" s="800"/>
    </row>
    <row r="92" spans="1:7" ht="21">
      <c r="A92" s="445"/>
      <c r="B92" s="781"/>
      <c r="C92" s="782"/>
      <c r="D92" s="786"/>
      <c r="E92" s="516"/>
      <c r="F92" s="137"/>
      <c r="G92" s="800"/>
    </row>
    <row r="93" spans="1:7" ht="21">
      <c r="A93" s="445"/>
      <c r="B93" s="781"/>
      <c r="C93" s="782"/>
      <c r="D93" s="786"/>
      <c r="E93" s="516" t="b">
        <v>0</v>
      </c>
      <c r="F93" s="137"/>
      <c r="G93" s="800"/>
    </row>
    <row r="94" spans="1:7" ht="21">
      <c r="A94" s="445"/>
      <c r="B94" s="781"/>
      <c r="C94" s="782"/>
      <c r="D94" s="786"/>
      <c r="E94" s="517"/>
      <c r="F94" s="137"/>
      <c r="G94" s="800"/>
    </row>
    <row r="95" spans="1:7" ht="21">
      <c r="A95" s="445"/>
      <c r="B95" s="783"/>
      <c r="C95" s="784"/>
      <c r="D95" s="787"/>
      <c r="E95" s="518"/>
      <c r="F95" s="137"/>
      <c r="G95" s="800"/>
    </row>
    <row r="96" spans="1:7" ht="17.100000000000001" customHeight="1">
      <c r="B96" s="779" t="s">
        <v>333</v>
      </c>
      <c r="C96" s="780"/>
      <c r="D96" s="138" t="s">
        <v>326</v>
      </c>
      <c r="E96" s="513"/>
      <c r="F96" s="137"/>
      <c r="G96" s="800"/>
    </row>
    <row r="97" spans="1:7" ht="17.100000000000001" customHeight="1">
      <c r="B97" s="781"/>
      <c r="C97" s="782"/>
      <c r="D97" s="138" t="s">
        <v>327</v>
      </c>
      <c r="E97" s="513"/>
      <c r="F97" s="137"/>
      <c r="G97" s="800"/>
    </row>
    <row r="98" spans="1:7" ht="17.100000000000001" customHeight="1">
      <c r="B98" s="781"/>
      <c r="C98" s="782"/>
      <c r="D98" s="138" t="s">
        <v>341</v>
      </c>
      <c r="E98" s="513"/>
      <c r="F98" s="137"/>
      <c r="G98" s="800"/>
    </row>
    <row r="99" spans="1:7" ht="17.100000000000001" customHeight="1">
      <c r="B99" s="781"/>
      <c r="C99" s="782"/>
      <c r="D99" s="138" t="s">
        <v>328</v>
      </c>
      <c r="E99" s="511"/>
      <c r="F99" s="137"/>
      <c r="G99" s="800"/>
    </row>
    <row r="100" spans="1:7" ht="17.100000000000001" customHeight="1">
      <c r="B100" s="781"/>
      <c r="C100" s="782"/>
      <c r="D100" s="138" t="s">
        <v>329</v>
      </c>
      <c r="E100" s="515"/>
      <c r="F100" s="137"/>
      <c r="G100" s="800"/>
    </row>
    <row r="101" spans="1:7" ht="21">
      <c r="A101" s="445"/>
      <c r="B101" s="781"/>
      <c r="C101" s="782"/>
      <c r="D101" s="785" t="s">
        <v>330</v>
      </c>
      <c r="E101" s="516"/>
      <c r="F101" s="137"/>
      <c r="G101" s="800"/>
    </row>
    <row r="102" spans="1:7" ht="21">
      <c r="A102" s="445"/>
      <c r="B102" s="781"/>
      <c r="C102" s="782"/>
      <c r="D102" s="786"/>
      <c r="E102" s="516" t="b">
        <v>0</v>
      </c>
      <c r="F102" s="137"/>
      <c r="G102" s="800"/>
    </row>
    <row r="103" spans="1:7" ht="21">
      <c r="A103" s="445"/>
      <c r="B103" s="781"/>
      <c r="C103" s="782"/>
      <c r="D103" s="786"/>
      <c r="E103" s="516"/>
      <c r="F103" s="137"/>
      <c r="G103" s="800"/>
    </row>
    <row r="104" spans="1:7" ht="21">
      <c r="A104" s="445"/>
      <c r="B104" s="781"/>
      <c r="C104" s="782"/>
      <c r="D104" s="786"/>
      <c r="E104" s="517"/>
      <c r="F104" s="137"/>
      <c r="G104" s="800"/>
    </row>
    <row r="105" spans="1:7" ht="21">
      <c r="A105" s="445"/>
      <c r="B105" s="783"/>
      <c r="C105" s="784"/>
      <c r="D105" s="787"/>
      <c r="E105" s="518"/>
      <c r="F105" s="137"/>
      <c r="G105" s="800"/>
    </row>
    <row r="106" spans="1:7" ht="17.100000000000001" customHeight="1">
      <c r="B106" s="779" t="s">
        <v>334</v>
      </c>
      <c r="C106" s="780"/>
      <c r="D106" s="138" t="s">
        <v>326</v>
      </c>
      <c r="E106" s="513"/>
      <c r="F106" s="137"/>
      <c r="G106" s="800"/>
    </row>
    <row r="107" spans="1:7" ht="17.100000000000001" customHeight="1">
      <c r="B107" s="781"/>
      <c r="C107" s="782"/>
      <c r="D107" s="138" t="s">
        <v>327</v>
      </c>
      <c r="E107" s="513"/>
      <c r="F107" s="137"/>
      <c r="G107" s="800"/>
    </row>
    <row r="108" spans="1:7" ht="17.100000000000001" customHeight="1">
      <c r="B108" s="781"/>
      <c r="C108" s="782"/>
      <c r="D108" s="138" t="s">
        <v>341</v>
      </c>
      <c r="E108" s="513"/>
      <c r="F108" s="137"/>
      <c r="G108" s="800"/>
    </row>
    <row r="109" spans="1:7" ht="17.100000000000001" customHeight="1">
      <c r="B109" s="781"/>
      <c r="C109" s="782"/>
      <c r="D109" s="138" t="s">
        <v>328</v>
      </c>
      <c r="E109" s="511"/>
      <c r="F109" s="137"/>
      <c r="G109" s="800"/>
    </row>
    <row r="110" spans="1:7" ht="17.100000000000001" customHeight="1">
      <c r="B110" s="781"/>
      <c r="C110" s="782"/>
      <c r="D110" s="138" t="s">
        <v>329</v>
      </c>
      <c r="E110" s="515"/>
      <c r="F110" s="137"/>
      <c r="G110" s="800"/>
    </row>
    <row r="111" spans="1:7" ht="21">
      <c r="A111" s="445"/>
      <c r="B111" s="781"/>
      <c r="C111" s="782"/>
      <c r="D111" s="785" t="s">
        <v>330</v>
      </c>
      <c r="E111" s="516"/>
      <c r="F111" s="137"/>
      <c r="G111" s="800"/>
    </row>
    <row r="112" spans="1:7" ht="21">
      <c r="A112" s="445"/>
      <c r="B112" s="781"/>
      <c r="C112" s="782"/>
      <c r="D112" s="786"/>
      <c r="E112" s="516"/>
      <c r="F112" s="137"/>
      <c r="G112" s="800"/>
    </row>
    <row r="113" spans="1:7" ht="21">
      <c r="A113" s="445"/>
      <c r="B113" s="781"/>
      <c r="C113" s="782"/>
      <c r="D113" s="786"/>
      <c r="E113" s="516"/>
      <c r="F113" s="137"/>
      <c r="G113" s="800"/>
    </row>
    <row r="114" spans="1:7" ht="21">
      <c r="A114" s="445"/>
      <c r="B114" s="781"/>
      <c r="C114" s="782"/>
      <c r="D114" s="786"/>
      <c r="E114" s="517"/>
      <c r="F114" s="137"/>
      <c r="G114" s="800"/>
    </row>
    <row r="115" spans="1:7" ht="21">
      <c r="A115" s="445"/>
      <c r="B115" s="783"/>
      <c r="C115" s="784"/>
      <c r="D115" s="787"/>
      <c r="E115" s="518"/>
      <c r="F115" s="137"/>
      <c r="G115" s="801"/>
    </row>
    <row r="116" spans="1:7" ht="32.25" customHeight="1">
      <c r="B116" s="139" t="s">
        <v>335</v>
      </c>
      <c r="C116" s="132"/>
      <c r="D116" s="132"/>
      <c r="E116" s="131" t="str">
        <f>IF(様式第１_交付申請書!F10="","",様式第１_交付申請書!F10)</f>
        <v/>
      </c>
      <c r="F116" s="137"/>
    </row>
    <row r="117" spans="1:7" ht="228" customHeight="1">
      <c r="B117" s="778" t="s">
        <v>336</v>
      </c>
      <c r="C117" s="778"/>
      <c r="D117" s="778"/>
      <c r="E117" s="519"/>
      <c r="F117" s="137"/>
      <c r="G117" s="521" t="s">
        <v>556</v>
      </c>
    </row>
    <row r="118" spans="1:7">
      <c r="F118" s="109"/>
    </row>
    <row r="119" spans="1:7">
      <c r="F119" s="109"/>
    </row>
    <row r="120" spans="1:7">
      <c r="F120" s="109"/>
    </row>
    <row r="121" spans="1:7">
      <c r="F121" s="109"/>
    </row>
    <row r="122" spans="1:7">
      <c r="F122" s="109"/>
    </row>
    <row r="123" spans="1:7">
      <c r="F123" s="109"/>
    </row>
    <row r="124" spans="1:7">
      <c r="F124" s="109"/>
    </row>
    <row r="125" spans="1:7">
      <c r="F125" s="109"/>
    </row>
    <row r="126" spans="1:7">
      <c r="F126" s="109"/>
    </row>
    <row r="127" spans="1:7">
      <c r="F127" s="109"/>
    </row>
    <row r="128" spans="1:7">
      <c r="F128" s="109"/>
    </row>
    <row r="129" spans="6:6">
      <c r="F129" s="109"/>
    </row>
    <row r="130" spans="6:6">
      <c r="F130" s="109"/>
    </row>
    <row r="131" spans="6:6">
      <c r="F131" s="109"/>
    </row>
    <row r="132" spans="6:6">
      <c r="F132" s="109"/>
    </row>
  </sheetData>
  <sheetProtection algorithmName="SHA-512" hashValue="nKxLWkNwWXVXLoB+dl+PzM8LeeOyDqFrV+c9bIk+miQmXhiGeGmz/dC8vIHvT1NTsY3LAxhkh2pLdxX5qJFGyQ==" saltValue="fzIpbzWv5Q/4VLLmGYnezA==" spinCount="100000" sheet="1" objects="1" scenarios="1" formatRows="0" insertRows="0"/>
  <mergeCells count="42">
    <mergeCell ref="B117:D117"/>
    <mergeCell ref="D60:E60"/>
    <mergeCell ref="D52:E52"/>
    <mergeCell ref="D53:E53"/>
    <mergeCell ref="D54:E54"/>
    <mergeCell ref="D55:E55"/>
    <mergeCell ref="D56:E56"/>
    <mergeCell ref="D57:E57"/>
    <mergeCell ref="D59:E59"/>
    <mergeCell ref="B86:C95"/>
    <mergeCell ref="D91:D95"/>
    <mergeCell ref="B96:C105"/>
    <mergeCell ref="D101:D105"/>
    <mergeCell ref="B106:C115"/>
    <mergeCell ref="D111:D115"/>
    <mergeCell ref="B76:C85"/>
    <mergeCell ref="B3:E3"/>
    <mergeCell ref="B63:E63"/>
    <mergeCell ref="B65:E65"/>
    <mergeCell ref="B11:D11"/>
    <mergeCell ref="B13:D13"/>
    <mergeCell ref="B7:D7"/>
    <mergeCell ref="B8:C9"/>
    <mergeCell ref="B10:D10"/>
    <mergeCell ref="C36:D36"/>
    <mergeCell ref="B5:D5"/>
    <mergeCell ref="B6:D6"/>
    <mergeCell ref="B61:E61"/>
    <mergeCell ref="D58:E58"/>
    <mergeCell ref="D81:D85"/>
    <mergeCell ref="G52:G60"/>
    <mergeCell ref="G39:G50"/>
    <mergeCell ref="G34:G37"/>
    <mergeCell ref="C37:D37"/>
    <mergeCell ref="G66:G115"/>
    <mergeCell ref="G16:G23"/>
    <mergeCell ref="B26:C28"/>
    <mergeCell ref="B29:C30"/>
    <mergeCell ref="B24:D25"/>
    <mergeCell ref="B66:C75"/>
    <mergeCell ref="D71:D75"/>
    <mergeCell ref="B16:C23"/>
  </mergeCells>
  <phoneticPr fontId="1"/>
  <conditionalFormatting sqref="E13">
    <cfRule type="cellIs" dxfId="598" priority="46" operator="equal">
      <formula>0</formula>
    </cfRule>
  </conditionalFormatting>
  <conditionalFormatting sqref="E24">
    <cfRule type="cellIs" dxfId="597" priority="44" operator="equal">
      <formula>"（業種の限定の有無をプルダウンで選択）"</formula>
    </cfRule>
  </conditionalFormatting>
  <conditionalFormatting sqref="E71:E74">
    <cfRule type="cellIs" dxfId="596" priority="42" operator="equal">
      <formula>FALSE</formula>
    </cfRule>
  </conditionalFormatting>
  <conditionalFormatting sqref="E6 E8 E10:E11 E16:E23 E25:E28 B35:E35 B37:D37 E66:E70 E117 E41 B46:E50 E75 B42:E42 C44 E43 B53:E60">
    <cfRule type="containsBlanks" dxfId="595" priority="28">
      <formula>LEN(TRIM(B6))=0</formula>
    </cfRule>
  </conditionalFormatting>
  <conditionalFormatting sqref="B43:D43">
    <cfRule type="containsBlanks" dxfId="594" priority="24">
      <formula>LEN(TRIM(B43))=0</formula>
    </cfRule>
  </conditionalFormatting>
  <conditionalFormatting sqref="E110">
    <cfRule type="containsBlanks" dxfId="593" priority="16">
      <formula>LEN(TRIM(E110))=0</formula>
    </cfRule>
  </conditionalFormatting>
  <conditionalFormatting sqref="E81:E84">
    <cfRule type="cellIs" dxfId="592" priority="23" operator="equal">
      <formula>FALSE</formula>
    </cfRule>
  </conditionalFormatting>
  <conditionalFormatting sqref="E85">
    <cfRule type="containsBlanks" dxfId="591" priority="22">
      <formula>LEN(TRIM(E85))=0</formula>
    </cfRule>
  </conditionalFormatting>
  <conditionalFormatting sqref="E91:E94 E101:E104 E111:E114">
    <cfRule type="cellIs" dxfId="590" priority="21" operator="equal">
      <formula>FALSE</formula>
    </cfRule>
  </conditionalFormatting>
  <conditionalFormatting sqref="E86:E89 E95:E99 E105:E109 E115">
    <cfRule type="containsBlanks" dxfId="589" priority="20">
      <formula>LEN(TRIM(E86))=0</formula>
    </cfRule>
  </conditionalFormatting>
  <conditionalFormatting sqref="E90">
    <cfRule type="containsBlanks" dxfId="588" priority="18">
      <formula>LEN(TRIM(E90))=0</formula>
    </cfRule>
  </conditionalFormatting>
  <conditionalFormatting sqref="E100">
    <cfRule type="containsBlanks" dxfId="587" priority="17">
      <formula>LEN(TRIM(E100))=0</formula>
    </cfRule>
  </conditionalFormatting>
  <conditionalFormatting sqref="D40:E40 B40">
    <cfRule type="containsBlanks" dxfId="586" priority="13">
      <formula>LEN(TRIM(B40))=0</formula>
    </cfRule>
  </conditionalFormatting>
  <conditionalFormatting sqref="C40">
    <cfRule type="containsBlanks" dxfId="585" priority="12">
      <formula>LEN(TRIM(C40))=0</formula>
    </cfRule>
  </conditionalFormatting>
  <conditionalFormatting sqref="B41:D41">
    <cfRule type="cellIs" dxfId="584" priority="11" operator="equal">
      <formula>0</formula>
    </cfRule>
  </conditionalFormatting>
  <conditionalFormatting sqref="E76:E80">
    <cfRule type="containsBlanks" dxfId="583" priority="10">
      <formula>LEN(TRIM(E76))=0</formula>
    </cfRule>
  </conditionalFormatting>
  <conditionalFormatting sqref="E44">
    <cfRule type="containsBlanks" dxfId="582" priority="9">
      <formula>LEN(TRIM(E44))=0</formula>
    </cfRule>
  </conditionalFormatting>
  <conditionalFormatting sqref="D44">
    <cfRule type="containsBlanks" dxfId="581" priority="8">
      <formula>LEN(TRIM(D44))=0</formula>
    </cfRule>
  </conditionalFormatting>
  <conditionalFormatting sqref="B44">
    <cfRule type="containsBlanks" dxfId="580" priority="7">
      <formula>LEN(TRIM(B44))=0</formula>
    </cfRule>
  </conditionalFormatting>
  <conditionalFormatting sqref="C45">
    <cfRule type="containsBlanks" dxfId="579" priority="6">
      <formula>LEN(TRIM(C45))=0</formula>
    </cfRule>
  </conditionalFormatting>
  <conditionalFormatting sqref="E45">
    <cfRule type="containsBlanks" dxfId="578" priority="5">
      <formula>LEN(TRIM(E45))=0</formula>
    </cfRule>
  </conditionalFormatting>
  <conditionalFormatting sqref="D45">
    <cfRule type="containsBlanks" dxfId="577" priority="4">
      <formula>LEN(TRIM(D45))=0</formula>
    </cfRule>
  </conditionalFormatting>
  <conditionalFormatting sqref="B45">
    <cfRule type="containsBlanks" dxfId="576" priority="3">
      <formula>LEN(TRIM(B45))=0</formula>
    </cfRule>
  </conditionalFormatting>
  <conditionalFormatting sqref="E30">
    <cfRule type="containsBlanks" dxfId="575" priority="1">
      <formula>LEN(TRIM(E30))=0</formula>
    </cfRule>
  </conditionalFormatting>
  <conditionalFormatting sqref="E29">
    <cfRule type="containsBlanks" dxfId="574" priority="2">
      <formula>LEN(TRIM(E29))=0</formula>
    </cfRule>
  </conditionalFormatting>
  <dataValidations count="10">
    <dataValidation type="list" allowBlank="1" showInputMessage="1" showErrorMessage="1" sqref="E24" xr:uid="{00000000-0002-0000-0400-000000000000}">
      <formula1>"（業種の限定の有無をプルダウンで選択）,業種は限定されない,業種が限定される（下記に業種を記載）"</formula1>
    </dataValidation>
    <dataValidation type="list" allowBlank="1" showDropDown="1" showInputMessage="1" showErrorMessage="1" sqref="E91:E94 E101:E104 E111:E114 E71:E74 E81:E84" xr:uid="{00000000-0002-0000-0400-000001000000}">
      <formula1>"TRUE,FALSE"</formula1>
    </dataValidation>
    <dataValidation type="textLength" imeMode="halfAlpha" allowBlank="1" showInputMessage="1" showErrorMessage="1" error="13桁で入力してください" sqref="E6" xr:uid="{00000000-0002-0000-0400-000002000000}">
      <formula1>13</formula1>
      <formula2>13</formula2>
    </dataValidation>
    <dataValidation type="list" allowBlank="1" showInputMessage="1" showErrorMessage="1" sqref="C48:C50 C42:C46" xr:uid="{00000000-0002-0000-0400-000003000000}">
      <formula1>"職員,事務補助員"</formula1>
    </dataValidation>
    <dataValidation type="textLength" imeMode="halfAlpha" allowBlank="1" showInputMessage="1" showErrorMessage="1" error="郵便番号はハイフン有で入力してください。_x000a_例)123-4567" sqref="E8" xr:uid="{00000000-0002-0000-0400-000004000000}">
      <formula1>8</formula1>
      <formula2>8</formula2>
    </dataValidation>
    <dataValidation imeMode="off" allowBlank="1" showInputMessage="1" showErrorMessage="1" sqref="C37:D37" xr:uid="{00000000-0002-0000-0400-000005000000}"/>
    <dataValidation type="textLength" imeMode="halfAlpha" allowBlank="1" showInputMessage="1" showErrorMessage="1" error="電話番号はハイフン有で入力してください。_x000a_例）03-1111-2222" sqref="B37" xr:uid="{00000000-0002-0000-0400-000006000000}">
      <formula1>12</formula1>
      <formula2>13</formula2>
    </dataValidation>
    <dataValidation type="list" allowBlank="1" showErrorMessage="1" errorTitle="無効な名前が入力されました" error="② 補助事業に従事する役職員_x000a_に入力後、プルダウンから選択してください。" sqref="C53:C60" xr:uid="{00000000-0002-0000-0400-000007000000}">
      <formula1>職員のみ</formula1>
    </dataValidation>
    <dataValidation imeMode="halfAlpha" allowBlank="1" showInputMessage="1" showErrorMessage="1" sqref="E109:E110 E99:E100 E89:E90 E79:E80 E69:E70" xr:uid="{00000000-0002-0000-0400-000008000000}"/>
    <dataValidation type="list" allowBlank="1" showErrorMessage="1" sqref="C47" xr:uid="{00000000-0002-0000-0400-000009000000}">
      <formula1>"職員,事務補助員"</formula1>
    </dataValidation>
  </dataValidations>
  <hyperlinks>
    <hyperlink ref="B16:C23" location="'補助事業概要説明書（別添１）５'!C2" display="支援対象地域" xr:uid="{00000000-0004-0000-0400-000000000000}"/>
    <hyperlink ref="E4" location="様式第１_交付申請書!B2" display="・" xr:uid="{00000000-0004-0000-0400-000001000000}"/>
    <hyperlink ref="E38" location="'人件費単価計算書（別添２-１）'!B9" display="■■■" xr:uid="{00000000-0004-0000-0400-000002000000}"/>
  </hyperlinks>
  <pageMargins left="0.23622047244094491" right="0.23622047244094491" top="0.19685039370078741" bottom="0.19685039370078741" header="0.31496062992125984" footer="0.31496062992125984"/>
  <pageSetup paperSize="9" scale="87" fitToHeight="0" orientation="portrait" r:id="rId1"/>
  <rowBreaks count="4" manualBreakCount="4">
    <brk id="11" max="16383" man="1"/>
    <brk id="30" max="16383" man="1"/>
    <brk id="63" min="1" max="4"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4</xdr:col>
                    <xdr:colOff>68580</xdr:colOff>
                    <xdr:row>113</xdr:row>
                    <xdr:rowOff>38100</xdr:rowOff>
                  </from>
                  <to>
                    <xdr:col>4</xdr:col>
                    <xdr:colOff>678180</xdr:colOff>
                    <xdr:row>113</xdr:row>
                    <xdr:rowOff>228600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4</xdr:col>
                    <xdr:colOff>68580</xdr:colOff>
                    <xdr:row>112</xdr:row>
                    <xdr:rowOff>22860</xdr:rowOff>
                  </from>
                  <to>
                    <xdr:col>4</xdr:col>
                    <xdr:colOff>678180</xdr:colOff>
                    <xdr:row>112</xdr:row>
                    <xdr:rowOff>228600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4</xdr:col>
                    <xdr:colOff>68580</xdr:colOff>
                    <xdr:row>111</xdr:row>
                    <xdr:rowOff>22860</xdr:rowOff>
                  </from>
                  <to>
                    <xdr:col>4</xdr:col>
                    <xdr:colOff>678180</xdr:colOff>
                    <xdr:row>111</xdr:row>
                    <xdr:rowOff>220980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4</xdr:col>
                    <xdr:colOff>68580</xdr:colOff>
                    <xdr:row>110</xdr:row>
                    <xdr:rowOff>22860</xdr:rowOff>
                  </from>
                  <to>
                    <xdr:col>4</xdr:col>
                    <xdr:colOff>678180</xdr:colOff>
                    <xdr:row>110</xdr:row>
                    <xdr:rowOff>228600</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4</xdr:col>
                    <xdr:colOff>60960</xdr:colOff>
                    <xdr:row>83</xdr:row>
                    <xdr:rowOff>60960</xdr:rowOff>
                  </from>
                  <to>
                    <xdr:col>4</xdr:col>
                    <xdr:colOff>670560</xdr:colOff>
                    <xdr:row>83</xdr:row>
                    <xdr:rowOff>259080</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4</xdr:col>
                    <xdr:colOff>60960</xdr:colOff>
                    <xdr:row>82</xdr:row>
                    <xdr:rowOff>68580</xdr:rowOff>
                  </from>
                  <to>
                    <xdr:col>4</xdr:col>
                    <xdr:colOff>670560</xdr:colOff>
                    <xdr:row>82</xdr:row>
                    <xdr:rowOff>259080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4</xdr:col>
                    <xdr:colOff>60960</xdr:colOff>
                    <xdr:row>81</xdr:row>
                    <xdr:rowOff>60960</xdr:rowOff>
                  </from>
                  <to>
                    <xdr:col>4</xdr:col>
                    <xdr:colOff>670560</xdr:colOff>
                    <xdr:row>81</xdr:row>
                    <xdr:rowOff>259080</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4</xdr:col>
                    <xdr:colOff>60960</xdr:colOff>
                    <xdr:row>80</xdr:row>
                    <xdr:rowOff>60960</xdr:rowOff>
                  </from>
                  <to>
                    <xdr:col>4</xdr:col>
                    <xdr:colOff>670560</xdr:colOff>
                    <xdr:row>80</xdr:row>
                    <xdr:rowOff>259080</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4</xdr:col>
                    <xdr:colOff>68580</xdr:colOff>
                    <xdr:row>93</xdr:row>
                    <xdr:rowOff>60960</xdr:rowOff>
                  </from>
                  <to>
                    <xdr:col>4</xdr:col>
                    <xdr:colOff>678180</xdr:colOff>
                    <xdr:row>94</xdr:row>
                    <xdr:rowOff>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4</xdr:col>
                    <xdr:colOff>68580</xdr:colOff>
                    <xdr:row>92</xdr:row>
                    <xdr:rowOff>45720</xdr:rowOff>
                  </from>
                  <to>
                    <xdr:col>4</xdr:col>
                    <xdr:colOff>678180</xdr:colOff>
                    <xdr:row>92</xdr:row>
                    <xdr:rowOff>259080</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4</xdr:col>
                    <xdr:colOff>68580</xdr:colOff>
                    <xdr:row>91</xdr:row>
                    <xdr:rowOff>45720</xdr:rowOff>
                  </from>
                  <to>
                    <xdr:col>4</xdr:col>
                    <xdr:colOff>678180</xdr:colOff>
                    <xdr:row>91</xdr:row>
                    <xdr:rowOff>259080</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4</xdr:col>
                    <xdr:colOff>68580</xdr:colOff>
                    <xdr:row>90</xdr:row>
                    <xdr:rowOff>60960</xdr:rowOff>
                  </from>
                  <to>
                    <xdr:col>4</xdr:col>
                    <xdr:colOff>678180</xdr:colOff>
                    <xdr:row>90</xdr:row>
                    <xdr:rowOff>259080</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4</xdr:col>
                    <xdr:colOff>76200</xdr:colOff>
                    <xdr:row>103</xdr:row>
                    <xdr:rowOff>45720</xdr:rowOff>
                  </from>
                  <to>
                    <xdr:col>4</xdr:col>
                    <xdr:colOff>685800</xdr:colOff>
                    <xdr:row>103</xdr:row>
                    <xdr:rowOff>236220</xdr:rowOff>
                  </to>
                </anchor>
              </controlPr>
            </control>
          </mc:Choice>
        </mc:AlternateContent>
        <mc:AlternateContent xmlns:mc="http://schemas.openxmlformats.org/markup-compatibility/2006">
          <mc:Choice Requires="x14">
            <control shapeId="14354" r:id="rId17" name="Check Box 18">
              <controlPr defaultSize="0" autoFill="0" autoLine="0" autoPict="0">
                <anchor moveWithCells="1">
                  <from>
                    <xdr:col>4</xdr:col>
                    <xdr:colOff>76200</xdr:colOff>
                    <xdr:row>102</xdr:row>
                    <xdr:rowOff>38100</xdr:rowOff>
                  </from>
                  <to>
                    <xdr:col>4</xdr:col>
                    <xdr:colOff>685800</xdr:colOff>
                    <xdr:row>102</xdr:row>
                    <xdr:rowOff>236220</xdr:rowOff>
                  </to>
                </anchor>
              </controlPr>
            </control>
          </mc:Choice>
        </mc:AlternateContent>
        <mc:AlternateContent xmlns:mc="http://schemas.openxmlformats.org/markup-compatibility/2006">
          <mc:Choice Requires="x14">
            <control shapeId="14355" r:id="rId18" name="Check Box 19">
              <controlPr defaultSize="0" autoFill="0" autoLine="0" autoPict="0">
                <anchor moveWithCells="1">
                  <from>
                    <xdr:col>4</xdr:col>
                    <xdr:colOff>76200</xdr:colOff>
                    <xdr:row>101</xdr:row>
                    <xdr:rowOff>45720</xdr:rowOff>
                  </from>
                  <to>
                    <xdr:col>4</xdr:col>
                    <xdr:colOff>685800</xdr:colOff>
                    <xdr:row>101</xdr:row>
                    <xdr:rowOff>236220</xdr:rowOff>
                  </to>
                </anchor>
              </controlPr>
            </control>
          </mc:Choice>
        </mc:AlternateContent>
        <mc:AlternateContent xmlns:mc="http://schemas.openxmlformats.org/markup-compatibility/2006">
          <mc:Choice Requires="x14">
            <control shapeId="14356" r:id="rId19" name="Check Box 20">
              <controlPr defaultSize="0" autoFill="0" autoLine="0" autoPict="0">
                <anchor moveWithCells="1">
                  <from>
                    <xdr:col>4</xdr:col>
                    <xdr:colOff>76200</xdr:colOff>
                    <xdr:row>100</xdr:row>
                    <xdr:rowOff>38100</xdr:rowOff>
                  </from>
                  <to>
                    <xdr:col>4</xdr:col>
                    <xdr:colOff>685800</xdr:colOff>
                    <xdr:row>100</xdr:row>
                    <xdr:rowOff>228600</xdr:rowOff>
                  </to>
                </anchor>
              </controlPr>
            </control>
          </mc:Choice>
        </mc:AlternateContent>
        <mc:AlternateContent xmlns:mc="http://schemas.openxmlformats.org/markup-compatibility/2006">
          <mc:Choice Requires="x14">
            <control shapeId="14412" r:id="rId20" name="Check Box 76">
              <controlPr defaultSize="0" autoFill="0" autoLine="0" autoPict="0">
                <anchor moveWithCells="1">
                  <from>
                    <xdr:col>4</xdr:col>
                    <xdr:colOff>68580</xdr:colOff>
                    <xdr:row>73</xdr:row>
                    <xdr:rowOff>45720</xdr:rowOff>
                  </from>
                  <to>
                    <xdr:col>4</xdr:col>
                    <xdr:colOff>678180</xdr:colOff>
                    <xdr:row>74</xdr:row>
                    <xdr:rowOff>0</xdr:rowOff>
                  </to>
                </anchor>
              </controlPr>
            </control>
          </mc:Choice>
        </mc:AlternateContent>
        <mc:AlternateContent xmlns:mc="http://schemas.openxmlformats.org/markup-compatibility/2006">
          <mc:Choice Requires="x14">
            <control shapeId="14413" r:id="rId21" name="Check Box 77">
              <controlPr defaultSize="0" autoFill="0" autoLine="0" autoPict="0">
                <anchor moveWithCells="1">
                  <from>
                    <xdr:col>4</xdr:col>
                    <xdr:colOff>68580</xdr:colOff>
                    <xdr:row>72</xdr:row>
                    <xdr:rowOff>60960</xdr:rowOff>
                  </from>
                  <to>
                    <xdr:col>4</xdr:col>
                    <xdr:colOff>678180</xdr:colOff>
                    <xdr:row>72</xdr:row>
                    <xdr:rowOff>259080</xdr:rowOff>
                  </to>
                </anchor>
              </controlPr>
            </control>
          </mc:Choice>
        </mc:AlternateContent>
        <mc:AlternateContent xmlns:mc="http://schemas.openxmlformats.org/markup-compatibility/2006">
          <mc:Choice Requires="x14">
            <control shapeId="14414" r:id="rId22" name="Check Box 78">
              <controlPr defaultSize="0" autoFill="0" autoLine="0" autoPict="0">
                <anchor moveWithCells="1">
                  <from>
                    <xdr:col>4</xdr:col>
                    <xdr:colOff>68580</xdr:colOff>
                    <xdr:row>71</xdr:row>
                    <xdr:rowOff>45720</xdr:rowOff>
                  </from>
                  <to>
                    <xdr:col>4</xdr:col>
                    <xdr:colOff>678180</xdr:colOff>
                    <xdr:row>71</xdr:row>
                    <xdr:rowOff>259080</xdr:rowOff>
                  </to>
                </anchor>
              </controlPr>
            </control>
          </mc:Choice>
        </mc:AlternateContent>
        <mc:AlternateContent xmlns:mc="http://schemas.openxmlformats.org/markup-compatibility/2006">
          <mc:Choice Requires="x14">
            <control shapeId="14415" r:id="rId23" name="Check Box 79">
              <controlPr defaultSize="0" autoFill="0" autoLine="0" autoPict="0">
                <anchor moveWithCells="1">
                  <from>
                    <xdr:col>4</xdr:col>
                    <xdr:colOff>68580</xdr:colOff>
                    <xdr:row>70</xdr:row>
                    <xdr:rowOff>45720</xdr:rowOff>
                  </from>
                  <to>
                    <xdr:col>4</xdr:col>
                    <xdr:colOff>678180</xdr:colOff>
                    <xdr:row>70</xdr:row>
                    <xdr:rowOff>259080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N75"/>
  <sheetViews>
    <sheetView showGridLines="0" showWhiteSpace="0" zoomScale="85" zoomScaleNormal="85" zoomScaleSheetLayoutView="70" workbookViewId="0">
      <selection activeCell="I5" sqref="I5:J5"/>
    </sheetView>
  </sheetViews>
  <sheetFormatPr defaultColWidth="9" defaultRowHeight="14.4"/>
  <cols>
    <col min="1" max="1" width="1.109375" style="16" customWidth="1"/>
    <col min="2" max="2" width="17.6640625" style="16" customWidth="1"/>
    <col min="3" max="3" width="9.77734375" style="475" customWidth="1"/>
    <col min="4" max="4" width="8.33203125" style="83" customWidth="1"/>
    <col min="5" max="7" width="17.33203125" style="16" customWidth="1"/>
    <col min="8" max="8" width="23.44140625" style="16" customWidth="1"/>
    <col min="9" max="9" width="19.88671875" style="16" customWidth="1"/>
    <col min="10" max="10" width="35.109375" style="16" customWidth="1"/>
    <col min="11" max="11" width="2" style="16" customWidth="1"/>
    <col min="12" max="12" width="88.77734375" style="27" customWidth="1"/>
    <col min="13" max="16384" width="9" style="16"/>
  </cols>
  <sheetData>
    <row r="1" spans="1:14" ht="75" customHeight="1">
      <c r="N1" s="490" t="s">
        <v>522</v>
      </c>
    </row>
    <row r="2" spans="1:14" ht="19.5" customHeight="1">
      <c r="B2" s="20" t="s">
        <v>46</v>
      </c>
      <c r="C2" s="476"/>
      <c r="D2" s="20"/>
      <c r="E2" s="18"/>
      <c r="F2" s="18"/>
      <c r="G2" s="18"/>
      <c r="H2" s="18"/>
      <c r="I2" s="18"/>
      <c r="J2" s="21" t="str">
        <f>IF('補助事業概要説明書（別添１）１～４'!E5="","",'補助事業概要説明書（別添１）１～４'!E5)</f>
        <v/>
      </c>
      <c r="N2" s="490" t="s">
        <v>520</v>
      </c>
    </row>
    <row r="3" spans="1:14" ht="25.8">
      <c r="B3" s="818" t="s">
        <v>47</v>
      </c>
      <c r="C3" s="818"/>
      <c r="D3" s="818"/>
      <c r="E3" s="818"/>
      <c r="F3" s="818"/>
      <c r="G3" s="818"/>
      <c r="H3" s="818"/>
      <c r="I3" s="818"/>
      <c r="J3" s="818"/>
      <c r="K3" s="17"/>
      <c r="L3" s="504" t="s">
        <v>2</v>
      </c>
      <c r="N3" s="490" t="s">
        <v>521</v>
      </c>
    </row>
    <row r="4" spans="1:14" ht="3" customHeight="1">
      <c r="B4" s="53"/>
      <c r="C4" s="469"/>
      <c r="D4" s="446"/>
      <c r="E4" s="53"/>
      <c r="F4" s="53"/>
      <c r="G4" s="53"/>
      <c r="H4" s="53"/>
      <c r="I4" s="53"/>
      <c r="J4" s="53"/>
      <c r="K4" s="17"/>
      <c r="L4" s="350"/>
      <c r="N4" s="490"/>
    </row>
    <row r="5" spans="1:14" s="17" customFormat="1" ht="43.5" customHeight="1">
      <c r="B5" s="101" t="s">
        <v>254</v>
      </c>
      <c r="C5" s="477"/>
      <c r="D5" s="101"/>
      <c r="H5" s="22" t="s">
        <v>58</v>
      </c>
      <c r="I5" s="817"/>
      <c r="J5" s="817"/>
      <c r="L5" s="492" t="s">
        <v>187</v>
      </c>
      <c r="N5" s="491"/>
    </row>
    <row r="6" spans="1:14" s="17" customFormat="1" ht="43.5" customHeight="1">
      <c r="C6" s="475"/>
      <c r="E6" s="23"/>
      <c r="H6" s="22" t="s">
        <v>59</v>
      </c>
      <c r="I6" s="827"/>
      <c r="J6" s="827"/>
      <c r="L6" s="493" t="s">
        <v>188</v>
      </c>
    </row>
    <row r="7" spans="1:14" s="17" customFormat="1" ht="43.5" customHeight="1">
      <c r="C7" s="475"/>
      <c r="E7" s="23"/>
      <c r="H7" s="22" t="s">
        <v>60</v>
      </c>
      <c r="I7" s="827"/>
      <c r="J7" s="827"/>
      <c r="L7" s="494"/>
    </row>
    <row r="8" spans="1:14" s="85" customFormat="1" ht="9" customHeight="1">
      <c r="C8" s="478"/>
      <c r="E8" s="88"/>
      <c r="H8" s="89"/>
      <c r="I8" s="90"/>
      <c r="J8" s="820" t="s">
        <v>110</v>
      </c>
      <c r="L8" s="836" t="s">
        <v>528</v>
      </c>
    </row>
    <row r="9" spans="1:14" s="17" customFormat="1" ht="25.8">
      <c r="B9" s="536" t="s">
        <v>588</v>
      </c>
      <c r="C9" s="475"/>
      <c r="E9" s="102"/>
      <c r="F9" s="102"/>
      <c r="G9" s="819" t="s">
        <v>92</v>
      </c>
      <c r="H9" s="819"/>
      <c r="I9" s="102"/>
      <c r="J9" s="821"/>
      <c r="L9" s="837"/>
    </row>
    <row r="10" spans="1:14" ht="19.5" customHeight="1">
      <c r="B10" s="325" t="s">
        <v>48</v>
      </c>
      <c r="C10" s="479"/>
      <c r="D10" s="325"/>
      <c r="G10" s="24"/>
      <c r="J10" s="535" t="s">
        <v>593</v>
      </c>
      <c r="L10" s="837"/>
      <c r="M10" s="25"/>
    </row>
    <row r="11" spans="1:14" ht="2.25" customHeight="1">
      <c r="L11" s="495"/>
    </row>
    <row r="12" spans="1:14" ht="32.25" customHeight="1" thickBot="1">
      <c r="B12" s="324" t="s">
        <v>35</v>
      </c>
      <c r="C12" s="468" t="s">
        <v>518</v>
      </c>
      <c r="D12" s="447" t="s">
        <v>519</v>
      </c>
      <c r="E12" s="324" t="s">
        <v>361</v>
      </c>
      <c r="F12" s="324" t="s">
        <v>49</v>
      </c>
      <c r="G12" s="324" t="s">
        <v>45</v>
      </c>
      <c r="H12" s="828" t="s">
        <v>50</v>
      </c>
      <c r="I12" s="829"/>
      <c r="J12" s="830"/>
      <c r="L12" s="495"/>
    </row>
    <row r="13" spans="1:14" s="26" customFormat="1" ht="24" customHeight="1" thickTop="1">
      <c r="A13" s="51"/>
      <c r="B13" s="322"/>
      <c r="C13" s="480" t="str">
        <f>IFERROR(VLOOKUP(B13,'補助事業概要説明書（別添１）１～４'!$B$38:$C$60,2,0),"")</f>
        <v/>
      </c>
      <c r="D13" s="484"/>
      <c r="E13" s="327"/>
      <c r="F13" s="327"/>
      <c r="G13" s="328" t="str">
        <f>IF(OR(E13="",F13=""),"",IF(AND(F13&lt;4,0&lt;F13),VLOOKUP($E13,健保等級単価一覧表!$B:$D,3,FALSE),(VLOOKUP($E13,健保等級単価一覧表!$B:$D,2,FALSE))))</f>
        <v/>
      </c>
      <c r="H13" s="831"/>
      <c r="I13" s="832"/>
      <c r="J13" s="833"/>
      <c r="K13" s="17"/>
      <c r="L13" s="493" t="s">
        <v>189</v>
      </c>
    </row>
    <row r="14" spans="1:14" s="26" customFormat="1" ht="24" customHeight="1">
      <c r="A14" s="51"/>
      <c r="B14" s="323"/>
      <c r="C14" s="481" t="str">
        <f>IFERROR(VLOOKUP(B14,'補助事業概要説明書（別添１）１～４'!$B$38:$C$60,2,0),"")</f>
        <v/>
      </c>
      <c r="D14" s="323"/>
      <c r="E14" s="329"/>
      <c r="F14" s="329"/>
      <c r="G14" s="328" t="str">
        <f>IF(OR(E14="",F14=""),"",IF(AND(F14&lt;4,0&lt;F14),VLOOKUP($E14,健保等級単価一覧表!$B:$D,3,FALSE),(VLOOKUP($E14,健保等級単価一覧表!$B:$D,2,FALSE))))</f>
        <v/>
      </c>
      <c r="H14" s="822"/>
      <c r="I14" s="823"/>
      <c r="J14" s="824"/>
      <c r="L14" s="498" t="s">
        <v>527</v>
      </c>
    </row>
    <row r="15" spans="1:14" s="26" customFormat="1" ht="24" customHeight="1">
      <c r="A15" s="51"/>
      <c r="B15" s="323"/>
      <c r="C15" s="481" t="str">
        <f>IFERROR(VLOOKUP(B15,'補助事業概要説明書（別添１）１～４'!$B$38:$C$60,2,0),"")</f>
        <v/>
      </c>
      <c r="D15" s="323"/>
      <c r="E15" s="329"/>
      <c r="F15" s="329"/>
      <c r="G15" s="328" t="str">
        <f>IF(OR(E15="",F15=""),"",IF(AND(F15&lt;4,0&lt;F15),VLOOKUP($E15,健保等級単価一覧表!$B:$D,3,FALSE),(VLOOKUP($E15,健保等級単価一覧表!$B:$D,2,FALSE))))</f>
        <v/>
      </c>
      <c r="H15" s="822"/>
      <c r="I15" s="823"/>
      <c r="J15" s="824"/>
      <c r="L15" s="496"/>
    </row>
    <row r="16" spans="1:14" s="84" customFormat="1" ht="24" customHeight="1">
      <c r="A16" s="86"/>
      <c r="B16" s="323"/>
      <c r="C16" s="481" t="str">
        <f>IFERROR(VLOOKUP(B16,'補助事業概要説明書（別添１）１～４'!$B$38:$C$60,2,0),"")</f>
        <v/>
      </c>
      <c r="D16" s="323"/>
      <c r="E16" s="329"/>
      <c r="F16" s="329"/>
      <c r="G16" s="328" t="str">
        <f>IF(OR(E16="",F16=""),"",IF(AND(F16&lt;4,0&lt;F16),VLOOKUP($E16,健保等級単価一覧表!$B:$D,3,FALSE),(VLOOKUP($E16,健保等級単価一覧表!$B:$D,2,FALSE))))</f>
        <v/>
      </c>
      <c r="H16" s="822"/>
      <c r="I16" s="823"/>
      <c r="J16" s="824"/>
      <c r="L16" s="496"/>
    </row>
    <row r="17" spans="1:12" s="84" customFormat="1" ht="24" customHeight="1">
      <c r="A17" s="86"/>
      <c r="B17" s="323"/>
      <c r="C17" s="481" t="str">
        <f>IFERROR(VLOOKUP(B17,'補助事業概要説明書（別添１）１～４'!$B$38:$C$60,2,0),"")</f>
        <v/>
      </c>
      <c r="D17" s="323"/>
      <c r="E17" s="329"/>
      <c r="F17" s="329"/>
      <c r="G17" s="328" t="str">
        <f>IF(OR(E17="",F17=""),"",IF(AND(F17&lt;4,0&lt;F17),VLOOKUP($E17,健保等級単価一覧表!$B:$D,3,FALSE),(VLOOKUP($E17,健保等級単価一覧表!$B:$D,2,FALSE))))</f>
        <v/>
      </c>
      <c r="H17" s="822"/>
      <c r="I17" s="823"/>
      <c r="J17" s="824"/>
      <c r="L17" s="496"/>
    </row>
    <row r="18" spans="1:12" s="84" customFormat="1" ht="24" customHeight="1">
      <c r="A18" s="86"/>
      <c r="B18" s="323"/>
      <c r="C18" s="481" t="str">
        <f>IFERROR(VLOOKUP(B18,'補助事業概要説明書（別添１）１～４'!$B$38:$C$60,2,0),"")</f>
        <v/>
      </c>
      <c r="D18" s="323"/>
      <c r="E18" s="329"/>
      <c r="F18" s="329"/>
      <c r="G18" s="328" t="str">
        <f>IF(OR(E18="",F18=""),"",IF(AND(F18&lt;4,0&lt;F18),VLOOKUP($E18,健保等級単価一覧表!$B:$D,3,FALSE),(VLOOKUP($E18,健保等級単価一覧表!$B:$D,2,FALSE))))</f>
        <v/>
      </c>
      <c r="H18" s="822"/>
      <c r="I18" s="823"/>
      <c r="J18" s="824"/>
      <c r="L18" s="496"/>
    </row>
    <row r="19" spans="1:12" s="26" customFormat="1" ht="24" customHeight="1">
      <c r="A19" s="51"/>
      <c r="B19" s="323"/>
      <c r="C19" s="481" t="str">
        <f>IFERROR(VLOOKUP(B19,'補助事業概要説明書（別添１）１～４'!$B$38:$C$60,2,0),"")</f>
        <v/>
      </c>
      <c r="D19" s="323"/>
      <c r="E19" s="329"/>
      <c r="F19" s="329"/>
      <c r="G19" s="328" t="str">
        <f>IF(OR(E19="",F19=""),"",IF(AND(F19&lt;4,0&lt;F19),VLOOKUP($E19,健保等級単価一覧表!$B:$D,3,FALSE),(VLOOKUP($E19,健保等級単価一覧表!$B:$D,2,FALSE))))</f>
        <v/>
      </c>
      <c r="H19" s="822"/>
      <c r="I19" s="823"/>
      <c r="J19" s="824"/>
      <c r="L19" s="496"/>
    </row>
    <row r="20" spans="1:12" s="26" customFormat="1" ht="24" customHeight="1">
      <c r="A20" s="51"/>
      <c r="B20" s="323"/>
      <c r="C20" s="481" t="str">
        <f>IFERROR(VLOOKUP(B20,'補助事業概要説明書（別添１）１～４'!$B$38:$C$60,2,0),"")</f>
        <v/>
      </c>
      <c r="D20" s="323"/>
      <c r="E20" s="329"/>
      <c r="F20" s="329"/>
      <c r="G20" s="328" t="str">
        <f>IF(OR(E20="",F20=""),"",IF(AND(F20&lt;4,0&lt;F20),VLOOKUP($E20,健保等級単価一覧表!$B:$D,3,FALSE),(VLOOKUP($E20,健保等級単価一覧表!$B:$D,2,FALSE))))</f>
        <v/>
      </c>
      <c r="H20" s="822"/>
      <c r="I20" s="823"/>
      <c r="J20" s="824"/>
      <c r="L20" s="496"/>
    </row>
    <row r="21" spans="1:12" s="26" customFormat="1" ht="24" customHeight="1">
      <c r="A21" s="51"/>
      <c r="B21" s="323"/>
      <c r="C21" s="481" t="str">
        <f>IFERROR(VLOOKUP(B21,'補助事業概要説明書（別添１）１～４'!$B$38:$C$60,2,0),"")</f>
        <v/>
      </c>
      <c r="D21" s="323"/>
      <c r="E21" s="329"/>
      <c r="F21" s="329"/>
      <c r="G21" s="328" t="str">
        <f>IF(OR(E21="",F21=""),"",IF(AND(F21&lt;4,0&lt;F21),VLOOKUP($E21,健保等級単価一覧表!$B:$D,3,FALSE),(VLOOKUP($E21,健保等級単価一覧表!$B:$D,2,FALSE))))</f>
        <v/>
      </c>
      <c r="H21" s="822"/>
      <c r="I21" s="823"/>
      <c r="J21" s="824"/>
      <c r="L21" s="496"/>
    </row>
    <row r="22" spans="1:12" s="26" customFormat="1" ht="24" customHeight="1">
      <c r="A22" s="51"/>
      <c r="B22" s="323"/>
      <c r="C22" s="481" t="str">
        <f>IFERROR(VLOOKUP(B22,'補助事業概要説明書（別添１）１～４'!$B$38:$C$60,2,0),"")</f>
        <v/>
      </c>
      <c r="D22" s="323"/>
      <c r="E22" s="329"/>
      <c r="F22" s="329"/>
      <c r="G22" s="328" t="str">
        <f>IF(OR(E22="",F22=""),"",IF(AND(F22&lt;4,0&lt;F22),VLOOKUP($E22,健保等級単価一覧表!$B:$D,3,FALSE),(VLOOKUP($E22,健保等級単価一覧表!$B:$D,2,FALSE))))</f>
        <v/>
      </c>
      <c r="H22" s="822"/>
      <c r="I22" s="823"/>
      <c r="J22" s="824"/>
      <c r="L22" s="496"/>
    </row>
    <row r="23" spans="1:12" ht="7.5" customHeight="1">
      <c r="L23" s="495"/>
    </row>
    <row r="24" spans="1:12" ht="19.5" customHeight="1">
      <c r="B24" s="27" t="s">
        <v>51</v>
      </c>
      <c r="C24" s="470"/>
      <c r="D24" s="27"/>
      <c r="E24" s="27"/>
      <c r="F24" s="27"/>
      <c r="G24" s="27"/>
      <c r="H24" s="27"/>
      <c r="I24" s="28"/>
      <c r="L24" s="495"/>
    </row>
    <row r="25" spans="1:12" ht="19.5" customHeight="1">
      <c r="B25" s="826" t="s">
        <v>365</v>
      </c>
      <c r="C25" s="826"/>
      <c r="D25" s="826"/>
      <c r="E25" s="826"/>
      <c r="F25" s="826"/>
      <c r="G25" s="826"/>
      <c r="H25" s="826"/>
      <c r="L25" s="495"/>
    </row>
    <row r="26" spans="1:12" ht="19.5" customHeight="1">
      <c r="B26" s="542" t="s">
        <v>606</v>
      </c>
      <c r="C26" s="470"/>
      <c r="D26" s="27"/>
      <c r="E26" s="27"/>
      <c r="F26" s="27"/>
      <c r="G26" s="27"/>
      <c r="H26" s="27"/>
      <c r="L26" s="495"/>
    </row>
    <row r="27" spans="1:12" ht="5.25" customHeight="1">
      <c r="B27" s="83"/>
      <c r="E27" s="83"/>
      <c r="F27" s="83"/>
      <c r="G27" s="83"/>
      <c r="H27" s="83"/>
      <c r="I27" s="83"/>
      <c r="J27" s="83"/>
      <c r="L27" s="495"/>
    </row>
    <row r="28" spans="1:12" ht="19.5" customHeight="1">
      <c r="B28" s="325" t="s">
        <v>52</v>
      </c>
      <c r="C28" s="479"/>
      <c r="D28" s="325"/>
      <c r="L28" s="495"/>
    </row>
    <row r="29" spans="1:12" ht="2.25" customHeight="1">
      <c r="B29" s="27"/>
      <c r="C29" s="470"/>
      <c r="D29" s="27"/>
      <c r="L29" s="495"/>
    </row>
    <row r="30" spans="1:12" ht="35.25" customHeight="1" thickBot="1">
      <c r="B30" s="324" t="s">
        <v>35</v>
      </c>
      <c r="C30" s="468" t="s">
        <v>518</v>
      </c>
      <c r="D30" s="447" t="s">
        <v>519</v>
      </c>
      <c r="E30" s="324" t="s">
        <v>53</v>
      </c>
      <c r="F30" s="326" t="s">
        <v>361</v>
      </c>
      <c r="G30" s="324" t="s">
        <v>45</v>
      </c>
      <c r="H30" s="834" t="s">
        <v>360</v>
      </c>
      <c r="I30" s="834"/>
      <c r="J30" s="834"/>
      <c r="L30" s="541" t="s">
        <v>605</v>
      </c>
    </row>
    <row r="31" spans="1:12" s="26" customFormat="1" ht="24" customHeight="1" thickTop="1">
      <c r="A31" s="51"/>
      <c r="B31" s="322"/>
      <c r="C31" s="480" t="str">
        <f>IFERROR(VLOOKUP(B31,'補助事業概要説明書（別添１）１～４'!$B$38:$C$60,2,0),"")</f>
        <v/>
      </c>
      <c r="D31" s="484"/>
      <c r="E31" s="327"/>
      <c r="F31" s="331" t="str">
        <f>IF(E31="","",VLOOKUP(E31,健保等級単価一覧表!$G$3:$J$52,4))</f>
        <v/>
      </c>
      <c r="G31" s="328" t="str">
        <f>IF(E31="","",VLOOKUP(E31,健保等級単価一覧表!$G$3:$J$52,3))</f>
        <v/>
      </c>
      <c r="H31" s="835"/>
      <c r="I31" s="835"/>
      <c r="J31" s="835"/>
      <c r="K31" s="17"/>
      <c r="L31" s="493" t="s">
        <v>190</v>
      </c>
    </row>
    <row r="32" spans="1:12" s="26" customFormat="1" ht="24" customHeight="1">
      <c r="A32" s="51"/>
      <c r="B32" s="323"/>
      <c r="C32" s="481" t="str">
        <f>IFERROR(VLOOKUP(B32,'補助事業概要説明書（別添１）１～４'!$B$38:$C$60,2,0),"")</f>
        <v/>
      </c>
      <c r="D32" s="323"/>
      <c r="E32" s="329"/>
      <c r="F32" s="328" t="str">
        <f>IF(E32="","",VLOOKUP(E32,健保等級単価一覧表!$G$3:$J$52,4))</f>
        <v/>
      </c>
      <c r="G32" s="328" t="str">
        <f>IF(E32="","",VLOOKUP(E32,健保等級単価一覧表!$G$3:$J$52,3))</f>
        <v/>
      </c>
      <c r="H32" s="816"/>
      <c r="I32" s="816"/>
      <c r="J32" s="816"/>
      <c r="L32" s="496"/>
    </row>
    <row r="33" spans="1:12" s="26" customFormat="1" ht="24" customHeight="1">
      <c r="A33" s="51"/>
      <c r="B33" s="323"/>
      <c r="C33" s="481" t="str">
        <f>IFERROR(VLOOKUP(B33,'補助事業概要説明書（別添１）１～４'!$B$38:$C$60,2,0),"")</f>
        <v/>
      </c>
      <c r="D33" s="323"/>
      <c r="E33" s="329"/>
      <c r="F33" s="328" t="str">
        <f>IF(E33="","",VLOOKUP(E33,健保等級単価一覧表!$G$3:$J$52,4))</f>
        <v/>
      </c>
      <c r="G33" s="328" t="str">
        <f>IF(E33="","",VLOOKUP(E33,健保等級単価一覧表!$G$3:$J$52,3))</f>
        <v/>
      </c>
      <c r="H33" s="816"/>
      <c r="I33" s="816"/>
      <c r="J33" s="816"/>
      <c r="L33" s="496"/>
    </row>
    <row r="34" spans="1:12" s="84" customFormat="1" ht="24" customHeight="1">
      <c r="A34" s="86"/>
      <c r="B34" s="323"/>
      <c r="C34" s="481" t="str">
        <f>IFERROR(VLOOKUP(B34,'補助事業概要説明書（別添１）１～４'!$B$38:$C$60,2,0),"")</f>
        <v/>
      </c>
      <c r="D34" s="323"/>
      <c r="E34" s="329"/>
      <c r="F34" s="328" t="str">
        <f>IF(E34="","",VLOOKUP(E34,健保等級単価一覧表!$G$3:$J$52,4))</f>
        <v/>
      </c>
      <c r="G34" s="328" t="str">
        <f>IF(E34="","",VLOOKUP(E34,健保等級単価一覧表!$G$3:$J$52,3))</f>
        <v/>
      </c>
      <c r="H34" s="816"/>
      <c r="I34" s="816"/>
      <c r="J34" s="816"/>
      <c r="L34" s="496"/>
    </row>
    <row r="35" spans="1:12" s="84" customFormat="1" ht="24" customHeight="1">
      <c r="A35" s="86"/>
      <c r="B35" s="323"/>
      <c r="C35" s="481" t="str">
        <f>IFERROR(VLOOKUP(B35,'補助事業概要説明書（別添１）１～４'!$B$38:$C$60,2,0),"")</f>
        <v/>
      </c>
      <c r="D35" s="323"/>
      <c r="E35" s="329"/>
      <c r="F35" s="328" t="str">
        <f>IF(E35="","",VLOOKUP(E35,健保等級単価一覧表!$G$3:$J$52,4))</f>
        <v/>
      </c>
      <c r="G35" s="328" t="str">
        <f>IF(E35="","",VLOOKUP(E35,健保等級単価一覧表!$G$3:$J$52,3))</f>
        <v/>
      </c>
      <c r="H35" s="816"/>
      <c r="I35" s="816"/>
      <c r="J35" s="816"/>
      <c r="L35" s="496"/>
    </row>
    <row r="36" spans="1:12" s="84" customFormat="1" ht="24" customHeight="1">
      <c r="A36" s="86"/>
      <c r="B36" s="323"/>
      <c r="C36" s="481" t="str">
        <f>IFERROR(VLOOKUP(B36,'補助事業概要説明書（別添１）１～４'!$B$38:$C$60,2,0),"")</f>
        <v/>
      </c>
      <c r="D36" s="323"/>
      <c r="E36" s="329"/>
      <c r="F36" s="328" t="str">
        <f>IF(E36="","",VLOOKUP(E36,健保等級単価一覧表!$G$3:$J$52,4))</f>
        <v/>
      </c>
      <c r="G36" s="328" t="str">
        <f>IF(E36="","",VLOOKUP(E36,健保等級単価一覧表!$G$3:$J$52,3))</f>
        <v/>
      </c>
      <c r="H36" s="816"/>
      <c r="I36" s="816"/>
      <c r="J36" s="816"/>
      <c r="L36" s="496"/>
    </row>
    <row r="37" spans="1:12" s="26" customFormat="1" ht="24" customHeight="1">
      <c r="A37" s="51"/>
      <c r="B37" s="323"/>
      <c r="C37" s="481" t="str">
        <f>IFERROR(VLOOKUP(B37,'補助事業概要説明書（別添１）１～４'!$B$38:$C$60,2,0),"")</f>
        <v/>
      </c>
      <c r="D37" s="323"/>
      <c r="E37" s="329"/>
      <c r="F37" s="328" t="str">
        <f>IF(E37="","",VLOOKUP(E37,健保等級単価一覧表!$G$3:$J$52,4))</f>
        <v/>
      </c>
      <c r="G37" s="328" t="str">
        <f>IF(E37="","",VLOOKUP(E37,健保等級単価一覧表!$G$3:$J$52,3))</f>
        <v/>
      </c>
      <c r="H37" s="816"/>
      <c r="I37" s="816"/>
      <c r="J37" s="816"/>
      <c r="L37" s="496"/>
    </row>
    <row r="38" spans="1:12" s="26" customFormat="1" ht="24" customHeight="1">
      <c r="A38" s="51"/>
      <c r="B38" s="323"/>
      <c r="C38" s="481" t="str">
        <f>IFERROR(VLOOKUP(B38,'補助事業概要説明書（別添１）１～４'!$B$38:$C$60,2,0),"")</f>
        <v/>
      </c>
      <c r="D38" s="323"/>
      <c r="E38" s="329"/>
      <c r="F38" s="328" t="str">
        <f>IF(E38="","",VLOOKUP(E38,健保等級単価一覧表!$G$3:$J$52,4))</f>
        <v/>
      </c>
      <c r="G38" s="328" t="str">
        <f>IF(E38="","",VLOOKUP(E38,健保等級単価一覧表!$G$3:$J$52,3))</f>
        <v/>
      </c>
      <c r="H38" s="816"/>
      <c r="I38" s="816"/>
      <c r="J38" s="816"/>
      <c r="L38" s="496"/>
    </row>
    <row r="39" spans="1:12" s="26" customFormat="1" ht="24" customHeight="1">
      <c r="A39" s="51"/>
      <c r="B39" s="323"/>
      <c r="C39" s="481" t="str">
        <f>IFERROR(VLOOKUP(B39,'補助事業概要説明書（別添１）１～４'!$B$38:$C$60,2,0),"")</f>
        <v/>
      </c>
      <c r="D39" s="323"/>
      <c r="E39" s="329"/>
      <c r="F39" s="328" t="str">
        <f>IF(E39="","",VLOOKUP(E39,健保等級単価一覧表!$G$3:$J$52,4))</f>
        <v/>
      </c>
      <c r="G39" s="328" t="str">
        <f>IF(E39="","",VLOOKUP(E39,健保等級単価一覧表!$G$3:$J$52,3))</f>
        <v/>
      </c>
      <c r="H39" s="816"/>
      <c r="I39" s="816"/>
      <c r="J39" s="816"/>
      <c r="L39" s="496"/>
    </row>
    <row r="40" spans="1:12" s="26" customFormat="1" ht="24" customHeight="1">
      <c r="A40" s="51"/>
      <c r="B40" s="323"/>
      <c r="C40" s="481" t="str">
        <f>IFERROR(VLOOKUP(B40,'補助事業概要説明書（別添１）１～４'!$B$38:$C$60,2,0),"")</f>
        <v/>
      </c>
      <c r="D40" s="323"/>
      <c r="E40" s="329"/>
      <c r="F40" s="328" t="str">
        <f>IF(E40="","",VLOOKUP(E40,健保等級単価一覧表!$G$3:$J$52,4))</f>
        <v/>
      </c>
      <c r="G40" s="328" t="str">
        <f>IF(E40="","",VLOOKUP(E40,健保等級単価一覧表!$G$3:$J$52,3))</f>
        <v/>
      </c>
      <c r="H40" s="816"/>
      <c r="I40" s="816"/>
      <c r="J40" s="816"/>
      <c r="L40" s="496"/>
    </row>
    <row r="41" spans="1:12" ht="8.25" customHeight="1">
      <c r="L41" s="495"/>
    </row>
    <row r="42" spans="1:12" ht="19.5" customHeight="1">
      <c r="B42" s="27" t="s">
        <v>54</v>
      </c>
      <c r="C42" s="470"/>
      <c r="D42" s="27"/>
      <c r="L42" s="495"/>
    </row>
    <row r="43" spans="1:12" ht="19.5" customHeight="1">
      <c r="B43" s="27" t="s">
        <v>55</v>
      </c>
      <c r="C43" s="470"/>
      <c r="D43" s="27"/>
      <c r="L43" s="495"/>
    </row>
    <row r="44" spans="1:12" ht="9" customHeight="1">
      <c r="L44" s="495"/>
    </row>
    <row r="45" spans="1:12" ht="19.5" customHeight="1">
      <c r="B45" s="325" t="s">
        <v>56</v>
      </c>
      <c r="C45" s="479"/>
      <c r="D45" s="325"/>
      <c r="L45" s="495"/>
    </row>
    <row r="46" spans="1:12" ht="2.25" customHeight="1">
      <c r="B46" s="27"/>
      <c r="C46" s="470"/>
      <c r="D46" s="27"/>
      <c r="L46" s="495"/>
    </row>
    <row r="47" spans="1:12" ht="33" customHeight="1" thickBot="1">
      <c r="B47" s="324" t="s">
        <v>35</v>
      </c>
      <c r="C47" s="468" t="s">
        <v>518</v>
      </c>
      <c r="D47" s="447" t="s">
        <v>519</v>
      </c>
      <c r="E47" s="324" t="s">
        <v>362</v>
      </c>
      <c r="F47" s="324" t="s">
        <v>363</v>
      </c>
      <c r="G47" s="324" t="s">
        <v>364</v>
      </c>
      <c r="H47" s="838" t="s">
        <v>523</v>
      </c>
      <c r="I47" s="838"/>
      <c r="J47" s="838"/>
      <c r="L47" s="541" t="s">
        <v>605</v>
      </c>
    </row>
    <row r="48" spans="1:12" ht="24" customHeight="1" thickTop="1">
      <c r="A48" s="52"/>
      <c r="B48" s="323"/>
      <c r="C48" s="480" t="str">
        <f>IFERROR(VLOOKUP(B48,'補助事業概要説明書（別添１）１～４'!$B$38:$C$60,2,0),"")</f>
        <v/>
      </c>
      <c r="D48" s="484"/>
      <c r="E48" s="330"/>
      <c r="F48" s="332"/>
      <c r="G48" s="328" t="str">
        <f t="shared" ref="G48:G57" si="0">IF(F48="","",INT(E48/F48))</f>
        <v/>
      </c>
      <c r="H48" s="835"/>
      <c r="I48" s="835"/>
      <c r="J48" s="835"/>
      <c r="L48" s="495" t="s">
        <v>182</v>
      </c>
    </row>
    <row r="49" spans="1:12" ht="24" customHeight="1">
      <c r="A49" s="52"/>
      <c r="B49" s="323"/>
      <c r="C49" s="481" t="str">
        <f>IFERROR(VLOOKUP(B49,'補助事業概要説明書（別添１）１～４'!$B$38:$C$60,2,0),"")</f>
        <v/>
      </c>
      <c r="D49" s="323"/>
      <c r="E49" s="330"/>
      <c r="F49" s="332"/>
      <c r="G49" s="328" t="str">
        <f t="shared" si="0"/>
        <v/>
      </c>
      <c r="H49" s="816"/>
      <c r="I49" s="816"/>
      <c r="J49" s="816"/>
      <c r="L49" s="495" t="s">
        <v>419</v>
      </c>
    </row>
    <row r="50" spans="1:12" ht="24" customHeight="1">
      <c r="A50" s="52"/>
      <c r="B50" s="323"/>
      <c r="C50" s="481" t="str">
        <f>IFERROR(VLOOKUP(B50,'補助事業概要説明書（別添１）１～４'!$B$38:$C$60,2,0),"")</f>
        <v/>
      </c>
      <c r="D50" s="323"/>
      <c r="E50" s="330"/>
      <c r="F50" s="332"/>
      <c r="G50" s="328" t="str">
        <f t="shared" si="0"/>
        <v/>
      </c>
      <c r="H50" s="816"/>
      <c r="I50" s="816"/>
      <c r="J50" s="816"/>
      <c r="L50" s="495"/>
    </row>
    <row r="51" spans="1:12" s="83" customFormat="1" ht="24" customHeight="1">
      <c r="A51" s="87"/>
      <c r="B51" s="323"/>
      <c r="C51" s="481" t="str">
        <f>IFERROR(VLOOKUP(B51,'補助事業概要説明書（別添１）１～４'!$B$38:$C$60,2,0),"")</f>
        <v/>
      </c>
      <c r="D51" s="323"/>
      <c r="E51" s="330"/>
      <c r="F51" s="332"/>
      <c r="G51" s="328" t="str">
        <f t="shared" si="0"/>
        <v/>
      </c>
      <c r="H51" s="816"/>
      <c r="I51" s="816"/>
      <c r="J51" s="816"/>
      <c r="L51" s="495"/>
    </row>
    <row r="52" spans="1:12" s="83" customFormat="1" ht="24" customHeight="1">
      <c r="A52" s="87"/>
      <c r="B52" s="323"/>
      <c r="C52" s="481" t="str">
        <f>IFERROR(VLOOKUP(B52,'補助事業概要説明書（別添１）１～４'!$B$38:$C$60,2,0),"")</f>
        <v/>
      </c>
      <c r="D52" s="323"/>
      <c r="E52" s="330"/>
      <c r="F52" s="332"/>
      <c r="G52" s="328" t="str">
        <f t="shared" si="0"/>
        <v/>
      </c>
      <c r="H52" s="816"/>
      <c r="I52" s="816"/>
      <c r="J52" s="816"/>
      <c r="L52" s="495"/>
    </row>
    <row r="53" spans="1:12" s="83" customFormat="1" ht="24" customHeight="1">
      <c r="A53" s="87"/>
      <c r="B53" s="323"/>
      <c r="C53" s="481" t="str">
        <f>IFERROR(VLOOKUP(B53,'補助事業概要説明書（別添１）１～４'!$B$38:$C$60,2,0),"")</f>
        <v/>
      </c>
      <c r="D53" s="323"/>
      <c r="E53" s="330"/>
      <c r="F53" s="332"/>
      <c r="G53" s="328" t="str">
        <f t="shared" si="0"/>
        <v/>
      </c>
      <c r="H53" s="816"/>
      <c r="I53" s="816"/>
      <c r="J53" s="816"/>
      <c r="L53" s="495"/>
    </row>
    <row r="54" spans="1:12" ht="24" customHeight="1">
      <c r="A54" s="52"/>
      <c r="B54" s="323"/>
      <c r="C54" s="481" t="str">
        <f>IFERROR(VLOOKUP(B54,'補助事業概要説明書（別添１）１～４'!$B$38:$C$60,2,0),"")</f>
        <v/>
      </c>
      <c r="D54" s="323"/>
      <c r="E54" s="330"/>
      <c r="F54" s="332"/>
      <c r="G54" s="328" t="str">
        <f t="shared" si="0"/>
        <v/>
      </c>
      <c r="H54" s="816"/>
      <c r="I54" s="816"/>
      <c r="J54" s="816"/>
      <c r="L54" s="495"/>
    </row>
    <row r="55" spans="1:12" ht="24" customHeight="1">
      <c r="A55" s="52"/>
      <c r="B55" s="323"/>
      <c r="C55" s="481" t="str">
        <f>IFERROR(VLOOKUP(B55,'補助事業概要説明書（別添１）１～４'!$B$38:$C$60,2,0),"")</f>
        <v/>
      </c>
      <c r="D55" s="323"/>
      <c r="E55" s="330"/>
      <c r="F55" s="332"/>
      <c r="G55" s="328" t="str">
        <f t="shared" si="0"/>
        <v/>
      </c>
      <c r="H55" s="816"/>
      <c r="I55" s="816"/>
      <c r="J55" s="816"/>
      <c r="L55" s="495"/>
    </row>
    <row r="56" spans="1:12" ht="24" customHeight="1">
      <c r="A56" s="52"/>
      <c r="B56" s="323"/>
      <c r="C56" s="481" t="str">
        <f>IFERROR(VLOOKUP(B56,'補助事業概要説明書（別添１）１～４'!$B$38:$C$60,2,0),"")</f>
        <v/>
      </c>
      <c r="D56" s="323"/>
      <c r="E56" s="330"/>
      <c r="F56" s="332"/>
      <c r="G56" s="328" t="str">
        <f t="shared" si="0"/>
        <v/>
      </c>
      <c r="H56" s="816"/>
      <c r="I56" s="816"/>
      <c r="J56" s="816"/>
      <c r="L56" s="495"/>
    </row>
    <row r="57" spans="1:12" ht="24" customHeight="1">
      <c r="A57" s="52"/>
      <c r="B57" s="323"/>
      <c r="C57" s="481" t="str">
        <f>IFERROR(VLOOKUP(B57,'補助事業概要説明書（別添１）１～４'!$B$38:$C$60,2,0),"")</f>
        <v/>
      </c>
      <c r="D57" s="323"/>
      <c r="E57" s="330"/>
      <c r="F57" s="332"/>
      <c r="G57" s="328" t="str">
        <f t="shared" si="0"/>
        <v/>
      </c>
      <c r="H57" s="816"/>
      <c r="I57" s="816"/>
      <c r="J57" s="816"/>
      <c r="L57" s="497"/>
    </row>
    <row r="59" spans="1:12" ht="14.25" customHeight="1">
      <c r="B59" s="825" t="s">
        <v>102</v>
      </c>
      <c r="C59" s="825"/>
      <c r="D59" s="825"/>
      <c r="E59" s="825"/>
      <c r="F59" s="825"/>
      <c r="G59" s="825"/>
      <c r="H59" s="825"/>
      <c r="I59" s="825"/>
      <c r="J59" s="825"/>
    </row>
    <row r="60" spans="1:12">
      <c r="B60" s="27" t="s">
        <v>103</v>
      </c>
      <c r="C60" s="470"/>
      <c r="D60" s="27"/>
      <c r="E60" s="27"/>
      <c r="F60" s="27"/>
      <c r="G60" s="27"/>
      <c r="H60" s="27"/>
      <c r="I60" s="27"/>
      <c r="J60" s="27"/>
    </row>
    <row r="61" spans="1:12" ht="29.25" customHeight="1">
      <c r="B61" s="27" t="s">
        <v>57</v>
      </c>
      <c r="C61" s="470"/>
      <c r="D61" s="27"/>
      <c r="E61" s="27"/>
      <c r="F61" s="27"/>
      <c r="G61" s="27"/>
      <c r="H61" s="27"/>
      <c r="I61" s="27"/>
      <c r="J61" s="27"/>
    </row>
    <row r="62" spans="1:12">
      <c r="A62" s="30"/>
      <c r="B62" s="27" t="s">
        <v>113</v>
      </c>
      <c r="C62" s="470"/>
      <c r="D62" s="27"/>
      <c r="E62" s="27"/>
      <c r="F62" s="27"/>
      <c r="G62" s="27"/>
      <c r="H62" s="27"/>
      <c r="I62" s="27"/>
      <c r="J62" s="27"/>
    </row>
    <row r="63" spans="1:12">
      <c r="A63" s="30"/>
      <c r="B63" s="27" t="s">
        <v>104</v>
      </c>
      <c r="C63" s="470"/>
      <c r="D63" s="27"/>
      <c r="E63" s="27"/>
      <c r="F63" s="27"/>
      <c r="G63" s="27"/>
      <c r="H63" s="27"/>
      <c r="I63" s="27"/>
      <c r="J63" s="27"/>
    </row>
    <row r="64" spans="1:12" ht="29.25" customHeight="1">
      <c r="A64" s="30"/>
      <c r="B64" s="27" t="s">
        <v>105</v>
      </c>
      <c r="C64" s="470"/>
      <c r="D64" s="27"/>
      <c r="E64" s="27"/>
      <c r="F64" s="27"/>
      <c r="G64" s="27"/>
      <c r="H64" s="27"/>
      <c r="I64" s="27"/>
      <c r="J64" s="27"/>
    </row>
    <row r="65" spans="1:12">
      <c r="A65" s="30"/>
      <c r="E65" s="27"/>
      <c r="F65" s="27"/>
      <c r="G65" s="27"/>
      <c r="H65" s="27"/>
      <c r="I65" s="27"/>
      <c r="J65" s="27"/>
    </row>
    <row r="66" spans="1:12">
      <c r="A66" s="30"/>
      <c r="B66" s="27"/>
      <c r="C66" s="470"/>
      <c r="D66" s="27"/>
      <c r="E66" s="27"/>
      <c r="F66" s="27"/>
      <c r="G66" s="27"/>
      <c r="H66" s="27"/>
      <c r="I66" s="27"/>
      <c r="J66" s="27"/>
    </row>
    <row r="67" spans="1:12" ht="16.2">
      <c r="B67" s="29"/>
      <c r="C67" s="476"/>
      <c r="D67" s="29"/>
      <c r="E67" s="29"/>
      <c r="F67" s="29"/>
      <c r="G67" s="29"/>
      <c r="H67" s="29"/>
      <c r="I67" s="29"/>
      <c r="J67" s="29"/>
    </row>
    <row r="68" spans="1:12" ht="16.2">
      <c r="B68" s="29"/>
      <c r="C68" s="476"/>
      <c r="D68" s="29"/>
      <c r="E68" s="31"/>
      <c r="F68" s="31"/>
      <c r="G68" s="31"/>
      <c r="H68" s="20"/>
      <c r="I68" s="20"/>
      <c r="J68" s="29"/>
    </row>
    <row r="69" spans="1:12" ht="32.25" customHeight="1">
      <c r="E69" s="30"/>
      <c r="F69" s="30"/>
    </row>
    <row r="70" spans="1:12" s="19" customFormat="1" ht="3" customHeight="1">
      <c r="C70" s="482"/>
      <c r="E70" s="32"/>
      <c r="F70" s="32"/>
      <c r="L70" s="351"/>
    </row>
    <row r="71" spans="1:12" ht="32.25" customHeight="1"/>
    <row r="72" spans="1:12" s="19" customFormat="1" ht="3" customHeight="1">
      <c r="C72" s="482"/>
      <c r="L72" s="351"/>
    </row>
    <row r="73" spans="1:12" ht="32.25" customHeight="1"/>
    <row r="75" spans="1:12" ht="16.2">
      <c r="B75" s="33"/>
      <c r="C75" s="483"/>
      <c r="D75" s="33"/>
    </row>
  </sheetData>
  <sheetProtection password="CAD7" sheet="1" objects="1" scenarios="1"/>
  <mergeCells count="42">
    <mergeCell ref="L8:L10"/>
    <mergeCell ref="H57:J57"/>
    <mergeCell ref="H47:J47"/>
    <mergeCell ref="H48:J48"/>
    <mergeCell ref="H49:J49"/>
    <mergeCell ref="H50:J50"/>
    <mergeCell ref="H54:J54"/>
    <mergeCell ref="H51:J51"/>
    <mergeCell ref="H52:J52"/>
    <mergeCell ref="H53:J53"/>
    <mergeCell ref="H36:J36"/>
    <mergeCell ref="H39:J39"/>
    <mergeCell ref="H40:J40"/>
    <mergeCell ref="H55:J55"/>
    <mergeCell ref="H56:J56"/>
    <mergeCell ref="H34:J34"/>
    <mergeCell ref="B59:J59"/>
    <mergeCell ref="B25:H25"/>
    <mergeCell ref="I7:J7"/>
    <mergeCell ref="I6:J6"/>
    <mergeCell ref="H12:J12"/>
    <mergeCell ref="H13:J13"/>
    <mergeCell ref="H14:J14"/>
    <mergeCell ref="H15:J15"/>
    <mergeCell ref="H19:J19"/>
    <mergeCell ref="H20:J20"/>
    <mergeCell ref="H21:J21"/>
    <mergeCell ref="H22:J22"/>
    <mergeCell ref="H30:J30"/>
    <mergeCell ref="H37:J37"/>
    <mergeCell ref="H38:J38"/>
    <mergeCell ref="H31:J31"/>
    <mergeCell ref="H35:J35"/>
    <mergeCell ref="H33:J33"/>
    <mergeCell ref="I5:J5"/>
    <mergeCell ref="B3:J3"/>
    <mergeCell ref="H32:J32"/>
    <mergeCell ref="G9:H9"/>
    <mergeCell ref="J8:J9"/>
    <mergeCell ref="H16:J16"/>
    <mergeCell ref="H17:J17"/>
    <mergeCell ref="H18:J18"/>
  </mergeCells>
  <phoneticPr fontId="1"/>
  <conditionalFormatting sqref="I5:J7 H13:H14 B31:B32 H31:H32 B48:B49 H48:H49 B13:B14 D13 E13:F14 E48:F49 E31:E32">
    <cfRule type="cellIs" dxfId="573" priority="14" operator="equal">
      <formula>""</formula>
    </cfRule>
  </conditionalFormatting>
  <conditionalFormatting sqref="E50:F57">
    <cfRule type="cellIs" dxfId="572" priority="8" operator="equal">
      <formula>""</formula>
    </cfRule>
  </conditionalFormatting>
  <conditionalFormatting sqref="H15:H22 B15:B22 E15:F22">
    <cfRule type="cellIs" dxfId="571" priority="6" operator="equal">
      <formula>""</formula>
    </cfRule>
  </conditionalFormatting>
  <conditionalFormatting sqref="B50:B57 H50:H57">
    <cfRule type="cellIs" dxfId="570" priority="10" operator="equal">
      <formula>""</formula>
    </cfRule>
  </conditionalFormatting>
  <conditionalFormatting sqref="B33:B40 H33:H40">
    <cfRule type="cellIs" dxfId="569" priority="9" operator="equal">
      <formula>""</formula>
    </cfRule>
  </conditionalFormatting>
  <conditionalFormatting sqref="E33:E40">
    <cfRule type="cellIs" dxfId="568" priority="7" operator="equal">
      <formula>""</formula>
    </cfRule>
  </conditionalFormatting>
  <conditionalFormatting sqref="D14:D22">
    <cfRule type="cellIs" dxfId="567" priority="5" operator="equal">
      <formula>""</formula>
    </cfRule>
  </conditionalFormatting>
  <conditionalFormatting sqref="D31">
    <cfRule type="cellIs" dxfId="566" priority="4" operator="equal">
      <formula>""</formula>
    </cfRule>
  </conditionalFormatting>
  <conditionalFormatting sqref="D32:D40">
    <cfRule type="cellIs" dxfId="565" priority="3" operator="equal">
      <formula>""</formula>
    </cfRule>
  </conditionalFormatting>
  <conditionalFormatting sqref="D48">
    <cfRule type="cellIs" dxfId="564" priority="2" operator="equal">
      <formula>""</formula>
    </cfRule>
  </conditionalFormatting>
  <conditionalFormatting sqref="D49:D57">
    <cfRule type="cellIs" dxfId="563" priority="1" operator="equal">
      <formula>""</formula>
    </cfRule>
  </conditionalFormatting>
  <dataValidations count="5">
    <dataValidation type="whole" imeMode="off" operator="greaterThanOrEqual" allowBlank="1" showInputMessage="1" showErrorMessage="1" sqref="E31:E40 E48:E57 E13:F22" xr:uid="{00000000-0002-0000-0500-000000000000}">
      <formula1>0</formula1>
    </dataValidation>
    <dataValidation type="list" allowBlank="1" showInputMessage="1" showErrorMessage="1" sqref="B48:B57 B31:B40 B13:B22" xr:uid="{00000000-0002-0000-0500-000001000000}">
      <formula1>INDIRECT("職員")</formula1>
    </dataValidation>
    <dataValidation imeMode="halfAlpha" allowBlank="1" showInputMessage="1" showErrorMessage="1" sqref="G13:G22 G31:G40 G48:G57" xr:uid="{00000000-0002-0000-0500-000002000000}"/>
    <dataValidation type="decimal" imeMode="off" operator="greaterThanOrEqual" allowBlank="1" showInputMessage="1" showErrorMessage="1" sqref="F48:F57" xr:uid="{00000000-0002-0000-0500-000003000000}">
      <formula1>0</formula1>
    </dataValidation>
    <dataValidation type="list" allowBlank="1" showInputMessage="1" showErrorMessage="1" prompt="事務補助員の場合のみ選択" sqref="D13:D22 D31:D40 D48:D57" xr:uid="{00000000-0002-0000-0500-000004000000}">
      <formula1>IF(C13="事務補助員",INDIRECT("雇用区分"),$M$1)</formula1>
    </dataValidation>
  </dataValidations>
  <hyperlinks>
    <hyperlink ref="J10" location="'支出計画書（別添２）'!B10" display="・" xr:uid="{00000000-0004-0000-0500-000000000000}"/>
    <hyperlink ref="B9" location="'補助事業概要説明書（別添１）１～４'!B38" display="■■■" xr:uid="{00000000-0004-0000-0500-000001000000}"/>
  </hyperlinks>
  <pageMargins left="0.70866141732283472" right="0.51181102362204722" top="0.62992125984251968" bottom="0.43307086614173229" header="0.31496062992125984" footer="0.31496062992125984"/>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AH61"/>
  <sheetViews>
    <sheetView showGridLines="0" topLeftCell="C2" zoomScale="55" zoomScaleNormal="55" zoomScaleSheetLayoutView="55" workbookViewId="0">
      <selection activeCell="N3" sqref="N3"/>
    </sheetView>
  </sheetViews>
  <sheetFormatPr defaultColWidth="8.88671875" defaultRowHeight="15.75" customHeight="1"/>
  <cols>
    <col min="1" max="1" width="5.6640625" style="391" hidden="1" customWidth="1"/>
    <col min="2" max="2" width="12.88671875" style="252" hidden="1" customWidth="1"/>
    <col min="3" max="3" width="1.44140625" style="252" customWidth="1"/>
    <col min="4" max="4" width="4.109375" style="252" customWidth="1"/>
    <col min="5" max="5" width="10.88671875" style="252" customWidth="1"/>
    <col min="6" max="6" width="28" style="252" customWidth="1"/>
    <col min="7" max="7" width="17.109375" style="543" customWidth="1"/>
    <col min="8" max="8" width="10.109375" style="252" customWidth="1"/>
    <col min="9" max="9" width="38.88671875" style="252" customWidth="1"/>
    <col min="10" max="10" width="14.44140625" style="252" customWidth="1"/>
    <col min="11" max="11" width="18.6640625" style="252" customWidth="1"/>
    <col min="12" max="12" width="23.6640625" style="252" customWidth="1"/>
    <col min="13" max="13" width="26.88671875" style="252" customWidth="1"/>
    <col min="14" max="14" width="27.77734375" style="252" customWidth="1"/>
    <col min="15" max="15" width="7.77734375" style="553" customWidth="1"/>
    <col min="16" max="16" width="41.77734375" style="253" customWidth="1"/>
    <col min="17" max="17" width="37.44140625" style="252" customWidth="1"/>
    <col min="18" max="18" width="10.33203125" style="252" customWidth="1"/>
    <col min="19" max="19" width="3.44140625" style="252" customWidth="1"/>
    <col min="20" max="33" width="8.88671875" style="352"/>
    <col min="34" max="16384" width="8.88671875" style="252"/>
  </cols>
  <sheetData>
    <row r="1" spans="1:34" ht="50.25" hidden="1" customHeight="1"/>
    <row r="2" spans="1:34" ht="28.5" customHeight="1">
      <c r="D2" s="254" t="s">
        <v>26</v>
      </c>
      <c r="E2" s="254"/>
      <c r="Q2" s="255"/>
      <c r="R2" s="266" t="str">
        <f>H8</f>
        <v/>
      </c>
    </row>
    <row r="3" spans="1:34" ht="28.5" customHeight="1">
      <c r="D3" s="256" t="s">
        <v>89</v>
      </c>
      <c r="E3" s="257"/>
      <c r="F3" s="258"/>
      <c r="G3" s="544"/>
      <c r="H3" s="259"/>
      <c r="I3" s="259"/>
      <c r="J3" s="259"/>
      <c r="K3" s="259"/>
      <c r="L3" s="259"/>
      <c r="M3" s="259"/>
      <c r="N3" s="259"/>
      <c r="O3" s="544"/>
      <c r="P3" s="259"/>
      <c r="Q3" s="255"/>
      <c r="R3" s="255"/>
    </row>
    <row r="4" spans="1:34" ht="28.5" customHeight="1">
      <c r="D4" s="258"/>
      <c r="E4" s="258"/>
      <c r="F4" s="628" t="s">
        <v>274</v>
      </c>
      <c r="G4" s="544"/>
      <c r="H4" s="259"/>
      <c r="I4" s="259"/>
      <c r="J4" s="259"/>
      <c r="K4" s="259"/>
      <c r="L4" s="259"/>
      <c r="M4" s="259"/>
      <c r="N4" s="259"/>
      <c r="O4" s="544"/>
      <c r="P4" s="259"/>
      <c r="Q4" s="255"/>
      <c r="R4" s="255"/>
    </row>
    <row r="5" spans="1:34" ht="28.5" customHeight="1">
      <c r="D5" s="258"/>
      <c r="E5" s="258"/>
      <c r="F5" s="629" t="s">
        <v>275</v>
      </c>
      <c r="G5" s="545"/>
      <c r="H5" s="259"/>
      <c r="I5" s="259"/>
      <c r="J5" s="259"/>
      <c r="K5" s="259"/>
      <c r="L5" s="259"/>
      <c r="M5" s="259"/>
      <c r="N5" s="259"/>
      <c r="O5" s="544"/>
      <c r="P5" s="259"/>
      <c r="Q5" s="255"/>
      <c r="R5" s="255"/>
    </row>
    <row r="6" spans="1:34" ht="28.5" customHeight="1">
      <c r="D6" s="258"/>
      <c r="E6" s="258"/>
      <c r="F6" s="628" t="s">
        <v>202</v>
      </c>
      <c r="G6" s="544"/>
      <c r="H6" s="259"/>
      <c r="I6" s="259"/>
      <c r="J6" s="259"/>
      <c r="K6" s="259"/>
      <c r="L6" s="259"/>
      <c r="M6" s="259"/>
      <c r="N6" s="259"/>
      <c r="O6" s="544"/>
      <c r="P6" s="259"/>
      <c r="Q6" s="255"/>
      <c r="R6" s="255"/>
      <c r="T6" s="842" t="s">
        <v>2</v>
      </c>
      <c r="U6" s="843"/>
      <c r="V6" s="843"/>
      <c r="W6" s="843"/>
      <c r="X6" s="843"/>
      <c r="Y6" s="843"/>
      <c r="Z6" s="843"/>
      <c r="AA6" s="843"/>
      <c r="AB6" s="843"/>
      <c r="AC6" s="843"/>
      <c r="AD6" s="843"/>
      <c r="AE6" s="843"/>
      <c r="AF6" s="843"/>
      <c r="AG6" s="844"/>
    </row>
    <row r="7" spans="1:34" ht="28.5" customHeight="1">
      <c r="D7" s="860" t="s">
        <v>27</v>
      </c>
      <c r="E7" s="861"/>
      <c r="F7" s="862"/>
      <c r="G7" s="528"/>
      <c r="H7" s="867" t="str">
        <f>IF(様式第１_交付申請書!C18="","",様式第１_交付申請書!C18)</f>
        <v/>
      </c>
      <c r="I7" s="868"/>
      <c r="J7" s="869"/>
      <c r="K7" s="260"/>
      <c r="L7" s="261"/>
      <c r="P7" s="262"/>
      <c r="T7" s="845" t="s">
        <v>646</v>
      </c>
      <c r="U7" s="846"/>
      <c r="V7" s="846"/>
      <c r="W7" s="846"/>
      <c r="X7" s="846"/>
      <c r="Y7" s="846"/>
      <c r="Z7" s="846"/>
      <c r="AA7" s="846"/>
      <c r="AB7" s="846"/>
      <c r="AC7" s="846"/>
      <c r="AD7" s="846"/>
      <c r="AE7" s="846"/>
      <c r="AF7" s="846"/>
      <c r="AG7" s="847"/>
    </row>
    <row r="8" spans="1:34" ht="28.5" customHeight="1">
      <c r="D8" s="860" t="s">
        <v>28</v>
      </c>
      <c r="E8" s="861"/>
      <c r="F8" s="862"/>
      <c r="G8" s="528"/>
      <c r="H8" s="870" t="str">
        <f>IF(様式第１_交付申請書!F10="","",様式第１_交付申請書!F10)</f>
        <v/>
      </c>
      <c r="I8" s="871"/>
      <c r="J8" s="872"/>
      <c r="K8" s="260"/>
      <c r="L8" s="261"/>
      <c r="P8" s="263"/>
      <c r="T8" s="848" t="s">
        <v>647</v>
      </c>
      <c r="U8" s="849"/>
      <c r="V8" s="849"/>
      <c r="W8" s="849"/>
      <c r="X8" s="849"/>
      <c r="Y8" s="849"/>
      <c r="Z8" s="849"/>
      <c r="AA8" s="849"/>
      <c r="AB8" s="849"/>
      <c r="AC8" s="849"/>
      <c r="AD8" s="849"/>
      <c r="AE8" s="849"/>
      <c r="AF8" s="849"/>
      <c r="AG8" s="850"/>
    </row>
    <row r="9" spans="1:34" ht="28.5" customHeight="1">
      <c r="D9" s="858"/>
      <c r="E9" s="858"/>
      <c r="F9" s="858"/>
      <c r="G9" s="547" t="s">
        <v>614</v>
      </c>
      <c r="H9" s="264"/>
      <c r="I9" s="264"/>
      <c r="J9" s="265"/>
      <c r="K9" s="265"/>
      <c r="L9" s="265"/>
      <c r="M9" s="252" t="s">
        <v>29</v>
      </c>
      <c r="P9" s="259"/>
      <c r="Q9" s="255"/>
    </row>
    <row r="10" spans="1:34" ht="28.5" customHeight="1">
      <c r="D10" s="880" t="s">
        <v>276</v>
      </c>
      <c r="E10" s="860" t="s">
        <v>179</v>
      </c>
      <c r="F10" s="861"/>
      <c r="G10" s="861"/>
      <c r="H10" s="861"/>
      <c r="I10" s="862"/>
      <c r="J10" s="860" t="s">
        <v>354</v>
      </c>
      <c r="K10" s="861"/>
      <c r="L10" s="861"/>
      <c r="M10" s="861"/>
      <c r="N10" s="862"/>
      <c r="O10" s="888" t="s">
        <v>613</v>
      </c>
      <c r="P10" s="874" t="s">
        <v>30</v>
      </c>
      <c r="Q10" s="874" t="s">
        <v>116</v>
      </c>
      <c r="R10" s="874" t="s">
        <v>278</v>
      </c>
      <c r="T10" s="873"/>
      <c r="U10" s="873"/>
      <c r="V10" s="873"/>
      <c r="W10" s="873"/>
      <c r="X10" s="873"/>
      <c r="Y10" s="873"/>
      <c r="Z10" s="873"/>
      <c r="AA10" s="873"/>
      <c r="AB10" s="873"/>
      <c r="AC10" s="873"/>
      <c r="AD10" s="873"/>
      <c r="AE10" s="873"/>
      <c r="AF10" s="873"/>
      <c r="AG10" s="873"/>
    </row>
    <row r="11" spans="1:34" ht="28.5" customHeight="1">
      <c r="D11" s="881"/>
      <c r="E11" s="865" t="s">
        <v>277</v>
      </c>
      <c r="F11" s="880" t="s">
        <v>31</v>
      </c>
      <c r="G11" s="546"/>
      <c r="H11" s="863" t="s">
        <v>355</v>
      </c>
      <c r="I11" s="864"/>
      <c r="J11" s="883" t="s">
        <v>33</v>
      </c>
      <c r="K11" s="884"/>
      <c r="L11" s="885"/>
      <c r="M11" s="883" t="s">
        <v>34</v>
      </c>
      <c r="N11" s="885"/>
      <c r="O11" s="889"/>
      <c r="P11" s="875"/>
      <c r="Q11" s="875"/>
      <c r="R11" s="875"/>
      <c r="T11" s="859"/>
      <c r="U11" s="859"/>
      <c r="V11" s="859"/>
      <c r="W11" s="859"/>
      <c r="X11" s="859"/>
      <c r="Y11" s="859"/>
      <c r="Z11" s="859"/>
      <c r="AA11" s="859"/>
      <c r="AB11" s="859"/>
      <c r="AC11" s="859"/>
      <c r="AD11" s="859"/>
      <c r="AE11" s="859"/>
      <c r="AF11" s="859"/>
      <c r="AG11" s="859"/>
    </row>
    <row r="12" spans="1:34" ht="84.75" customHeight="1">
      <c r="D12" s="882"/>
      <c r="E12" s="866"/>
      <c r="F12" s="882"/>
      <c r="G12" s="886" t="s">
        <v>610</v>
      </c>
      <c r="H12" s="267" t="s">
        <v>279</v>
      </c>
      <c r="I12" s="268" t="s">
        <v>94</v>
      </c>
      <c r="J12" s="269" t="s">
        <v>95</v>
      </c>
      <c r="K12" s="270" t="s">
        <v>96</v>
      </c>
      <c r="L12" s="270" t="s">
        <v>97</v>
      </c>
      <c r="M12" s="129" t="s">
        <v>356</v>
      </c>
      <c r="N12" s="271" t="s">
        <v>117</v>
      </c>
      <c r="O12" s="889"/>
      <c r="P12" s="876"/>
      <c r="Q12" s="876"/>
      <c r="R12" s="876"/>
      <c r="T12" s="859"/>
      <c r="U12" s="859"/>
      <c r="V12" s="859"/>
      <c r="W12" s="859"/>
      <c r="X12" s="859"/>
      <c r="Y12" s="859"/>
      <c r="Z12" s="859"/>
      <c r="AA12" s="859"/>
      <c r="AB12" s="859"/>
      <c r="AC12" s="859"/>
      <c r="AD12" s="859"/>
      <c r="AE12" s="859"/>
      <c r="AF12" s="859"/>
      <c r="AG12" s="859"/>
    </row>
    <row r="13" spans="1:34" ht="39.9" hidden="1" customHeight="1">
      <c r="C13" s="272"/>
      <c r="D13" s="441"/>
      <c r="E13" s="273"/>
      <c r="F13" s="274"/>
      <c r="G13" s="887"/>
      <c r="H13" s="275"/>
      <c r="I13" s="276"/>
      <c r="J13" s="274"/>
      <c r="K13" s="277"/>
      <c r="L13" s="274"/>
      <c r="M13" s="278"/>
      <c r="N13" s="278"/>
      <c r="O13" s="890"/>
      <c r="P13" s="278"/>
      <c r="Q13" s="278"/>
      <c r="R13" s="278"/>
      <c r="T13" s="859"/>
      <c r="U13" s="859"/>
      <c r="V13" s="859"/>
      <c r="W13" s="859"/>
      <c r="X13" s="859"/>
      <c r="Y13" s="859"/>
      <c r="Z13" s="859"/>
      <c r="AA13" s="859"/>
      <c r="AB13" s="859"/>
      <c r="AC13" s="859"/>
      <c r="AD13" s="859"/>
      <c r="AE13" s="859"/>
      <c r="AF13" s="859"/>
      <c r="AG13" s="859"/>
    </row>
    <row r="14" spans="1:34" ht="39.9" hidden="1" customHeight="1">
      <c r="A14" s="392" t="s">
        <v>172</v>
      </c>
      <c r="C14" s="272"/>
      <c r="D14" s="442"/>
      <c r="E14" s="280"/>
      <c r="F14" s="281"/>
      <c r="G14" s="548" t="s">
        <v>611</v>
      </c>
      <c r="H14" s="282"/>
      <c r="I14" s="283"/>
      <c r="J14" s="281" t="s">
        <v>217</v>
      </c>
      <c r="K14" s="284"/>
      <c r="L14" s="281"/>
      <c r="M14" s="285"/>
      <c r="N14" s="285"/>
      <c r="O14" s="554"/>
      <c r="P14" s="285"/>
      <c r="Q14" s="285"/>
      <c r="R14" s="285"/>
      <c r="T14" s="859"/>
      <c r="U14" s="859"/>
      <c r="V14" s="859"/>
      <c r="W14" s="859"/>
      <c r="X14" s="859"/>
      <c r="Y14" s="859"/>
      <c r="Z14" s="859"/>
      <c r="AA14" s="859"/>
      <c r="AB14" s="859"/>
      <c r="AC14" s="859"/>
      <c r="AD14" s="859"/>
      <c r="AE14" s="859"/>
      <c r="AF14" s="859"/>
      <c r="AG14" s="859"/>
    </row>
    <row r="15" spans="1:34" s="272" customFormat="1" ht="39.9" hidden="1" customHeight="1">
      <c r="A15" s="393"/>
      <c r="D15" s="442"/>
      <c r="E15" s="280"/>
      <c r="F15" s="281"/>
      <c r="G15" s="549" t="s">
        <v>612</v>
      </c>
      <c r="H15" s="282"/>
      <c r="I15" s="283"/>
      <c r="J15" s="281" t="s">
        <v>269</v>
      </c>
      <c r="K15" s="284"/>
      <c r="L15" s="281"/>
      <c r="M15" s="285"/>
      <c r="N15" s="285"/>
      <c r="O15" s="555"/>
      <c r="P15" s="285"/>
      <c r="Q15" s="285"/>
      <c r="R15" s="285"/>
      <c r="S15" s="252"/>
      <c r="T15" s="859"/>
      <c r="U15" s="859"/>
      <c r="V15" s="859"/>
      <c r="W15" s="859"/>
      <c r="X15" s="859"/>
      <c r="Y15" s="859"/>
      <c r="Z15" s="859"/>
      <c r="AA15" s="859"/>
      <c r="AB15" s="859"/>
      <c r="AC15" s="859"/>
      <c r="AD15" s="859"/>
      <c r="AE15" s="859"/>
      <c r="AF15" s="859"/>
      <c r="AG15" s="859"/>
      <c r="AH15" s="252"/>
    </row>
    <row r="16" spans="1:34" s="272" customFormat="1" ht="39.9" customHeight="1">
      <c r="A16" s="393" t="str">
        <f>IF(E16="","",COUNTIFS($E$16:$E16,$A$14,$R$16:$R16,""))</f>
        <v/>
      </c>
      <c r="B16" s="272" t="str">
        <f>$A$14&amp;A16</f>
        <v>外部専門家</v>
      </c>
      <c r="D16" s="436">
        <v>1</v>
      </c>
      <c r="E16" s="286"/>
      <c r="F16" s="287"/>
      <c r="G16" s="550"/>
      <c r="H16" s="288"/>
      <c r="I16" s="289"/>
      <c r="J16" s="290"/>
      <c r="K16" s="133"/>
      <c r="L16" s="291"/>
      <c r="M16" s="287"/>
      <c r="N16" s="287"/>
      <c r="O16" s="694"/>
      <c r="P16" s="287"/>
      <c r="Q16" s="287"/>
      <c r="R16" s="287"/>
      <c r="S16" s="252"/>
      <c r="T16" s="842" t="s">
        <v>2</v>
      </c>
      <c r="U16" s="843"/>
      <c r="V16" s="843"/>
      <c r="W16" s="843"/>
      <c r="X16" s="843"/>
      <c r="Y16" s="843"/>
      <c r="Z16" s="843"/>
      <c r="AA16" s="843"/>
      <c r="AB16" s="843"/>
      <c r="AC16" s="843"/>
      <c r="AD16" s="843"/>
      <c r="AE16" s="843"/>
      <c r="AF16" s="843"/>
      <c r="AG16" s="844"/>
      <c r="AH16" s="252"/>
    </row>
    <row r="17" spans="1:34" s="272" customFormat="1" ht="39.9" customHeight="1">
      <c r="A17" s="393" t="str">
        <f>IF(E17="","",COUNTIFS($E$16:$E17,$A$14,$R$16:$R17,""))</f>
        <v/>
      </c>
      <c r="B17" s="272" t="str">
        <f>$A$14&amp;A17</f>
        <v>外部専門家</v>
      </c>
      <c r="D17" s="437">
        <v>2</v>
      </c>
      <c r="E17" s="286"/>
      <c r="F17" s="287"/>
      <c r="G17" s="548"/>
      <c r="H17" s="288"/>
      <c r="I17" s="294"/>
      <c r="J17" s="295"/>
      <c r="K17" s="134"/>
      <c r="L17" s="291"/>
      <c r="M17" s="287"/>
      <c r="N17" s="287"/>
      <c r="O17" s="694"/>
      <c r="P17" s="287"/>
      <c r="Q17" s="287"/>
      <c r="R17" s="292"/>
      <c r="T17" s="839" t="s">
        <v>115</v>
      </c>
      <c r="U17" s="840"/>
      <c r="V17" s="840"/>
      <c r="W17" s="840"/>
      <c r="X17" s="840"/>
      <c r="Y17" s="840"/>
      <c r="Z17" s="840"/>
      <c r="AA17" s="840"/>
      <c r="AB17" s="840"/>
      <c r="AC17" s="840"/>
      <c r="AD17" s="840"/>
      <c r="AE17" s="840"/>
      <c r="AF17" s="840"/>
      <c r="AG17" s="841"/>
      <c r="AH17" s="252"/>
    </row>
    <row r="18" spans="1:34" s="272" customFormat="1" ht="39.6" customHeight="1">
      <c r="A18" s="393" t="str">
        <f>IF(E18="","",COUNTIFS($E$16:$E18,$A$14,$R$16:$R18,""))</f>
        <v/>
      </c>
      <c r="B18" s="272" t="str">
        <f t="shared" ref="B18:B55" si="0">$A$14&amp;A18</f>
        <v>外部専門家</v>
      </c>
      <c r="D18" s="437">
        <v>3</v>
      </c>
      <c r="E18" s="286"/>
      <c r="F18" s="292"/>
      <c r="G18" s="548"/>
      <c r="H18" s="288"/>
      <c r="I18" s="294"/>
      <c r="J18" s="295"/>
      <c r="K18" s="134"/>
      <c r="L18" s="291"/>
      <c r="M18" s="287"/>
      <c r="N18" s="287"/>
      <c r="O18" s="694"/>
      <c r="P18" s="287"/>
      <c r="Q18" s="287"/>
      <c r="R18" s="292"/>
      <c r="T18" s="852" t="s">
        <v>683</v>
      </c>
      <c r="U18" s="853"/>
      <c r="V18" s="853"/>
      <c r="W18" s="853"/>
      <c r="X18" s="853"/>
      <c r="Y18" s="853"/>
      <c r="Z18" s="853"/>
      <c r="AA18" s="853"/>
      <c r="AB18" s="853"/>
      <c r="AC18" s="853"/>
      <c r="AD18" s="853"/>
      <c r="AE18" s="853"/>
      <c r="AF18" s="853"/>
      <c r="AG18" s="854"/>
      <c r="AH18" s="252"/>
    </row>
    <row r="19" spans="1:34" s="272" customFormat="1" ht="39.9" customHeight="1">
      <c r="A19" s="393" t="str">
        <f>IF(E19="","",COUNTIFS($E$16:$E19,$A$14,$R$16:$R19,""))</f>
        <v/>
      </c>
      <c r="B19" s="272" t="str">
        <f t="shared" si="0"/>
        <v>外部専門家</v>
      </c>
      <c r="D19" s="437">
        <v>4</v>
      </c>
      <c r="E19" s="286"/>
      <c r="F19" s="292"/>
      <c r="G19" s="548"/>
      <c r="H19" s="288"/>
      <c r="I19" s="294"/>
      <c r="J19" s="290"/>
      <c r="K19" s="134"/>
      <c r="L19" s="291"/>
      <c r="M19" s="287"/>
      <c r="N19" s="287"/>
      <c r="O19" s="694"/>
      <c r="P19" s="287"/>
      <c r="Q19" s="287"/>
      <c r="R19" s="292"/>
      <c r="T19" s="851" t="s">
        <v>368</v>
      </c>
      <c r="U19" s="840"/>
      <c r="V19" s="840"/>
      <c r="W19" s="840"/>
      <c r="X19" s="840"/>
      <c r="Y19" s="840"/>
      <c r="Z19" s="840"/>
      <c r="AA19" s="840"/>
      <c r="AB19" s="840"/>
      <c r="AC19" s="840"/>
      <c r="AD19" s="840"/>
      <c r="AE19" s="840"/>
      <c r="AF19" s="840"/>
      <c r="AG19" s="841"/>
    </row>
    <row r="20" spans="1:34" s="272" customFormat="1" ht="39.9" customHeight="1">
      <c r="A20" s="393" t="str">
        <f>IF(E20="","",COUNTIFS($E$16:$E20,$A$14,$R$16:$R20,""))</f>
        <v/>
      </c>
      <c r="B20" s="272" t="str">
        <f t="shared" si="0"/>
        <v>外部専門家</v>
      </c>
      <c r="D20" s="437">
        <v>5</v>
      </c>
      <c r="E20" s="286"/>
      <c r="F20" s="292"/>
      <c r="G20" s="548"/>
      <c r="H20" s="288"/>
      <c r="I20" s="294"/>
      <c r="J20" s="295"/>
      <c r="K20" s="134"/>
      <c r="L20" s="291"/>
      <c r="M20" s="287"/>
      <c r="N20" s="287"/>
      <c r="O20" s="694"/>
      <c r="P20" s="287"/>
      <c r="Q20" s="287"/>
      <c r="R20" s="292"/>
      <c r="T20" s="851" t="s">
        <v>586</v>
      </c>
      <c r="U20" s="855"/>
      <c r="V20" s="855"/>
      <c r="W20" s="855"/>
      <c r="X20" s="855"/>
      <c r="Y20" s="855"/>
      <c r="Z20" s="855"/>
      <c r="AA20" s="855"/>
      <c r="AB20" s="855"/>
      <c r="AC20" s="855"/>
      <c r="AD20" s="855"/>
      <c r="AE20" s="855"/>
      <c r="AF20" s="855"/>
      <c r="AG20" s="856"/>
    </row>
    <row r="21" spans="1:34" s="272" customFormat="1" ht="39.9" customHeight="1">
      <c r="A21" s="393" t="str">
        <f>IF(E21="","",COUNTIFS($E$16:$E21,$A$14,$R$16:$R21,""))</f>
        <v/>
      </c>
      <c r="B21" s="272" t="str">
        <f t="shared" si="0"/>
        <v>外部専門家</v>
      </c>
      <c r="D21" s="437">
        <v>6</v>
      </c>
      <c r="E21" s="286"/>
      <c r="F21" s="292"/>
      <c r="G21" s="551"/>
      <c r="H21" s="293"/>
      <c r="I21" s="294"/>
      <c r="J21" s="295"/>
      <c r="K21" s="134"/>
      <c r="L21" s="291"/>
      <c r="M21" s="287"/>
      <c r="N21" s="287"/>
      <c r="O21" s="694"/>
      <c r="P21" s="287"/>
      <c r="Q21" s="287"/>
      <c r="R21" s="292"/>
      <c r="T21" s="857" t="s">
        <v>682</v>
      </c>
      <c r="U21" s="840"/>
      <c r="V21" s="840"/>
      <c r="W21" s="840"/>
      <c r="X21" s="840"/>
      <c r="Y21" s="840"/>
      <c r="Z21" s="840"/>
      <c r="AA21" s="840"/>
      <c r="AB21" s="840"/>
      <c r="AC21" s="840"/>
      <c r="AD21" s="840"/>
      <c r="AE21" s="840"/>
      <c r="AF21" s="840"/>
      <c r="AG21" s="841"/>
    </row>
    <row r="22" spans="1:34" s="272" customFormat="1" ht="39.9" customHeight="1">
      <c r="A22" s="393" t="str">
        <f>IF(E22="","",COUNTIFS($E$16:$E22,$A$14,$R$16:$R22,""))</f>
        <v/>
      </c>
      <c r="B22" s="272" t="str">
        <f t="shared" si="0"/>
        <v>外部専門家</v>
      </c>
      <c r="D22" s="437">
        <v>7</v>
      </c>
      <c r="E22" s="286"/>
      <c r="F22" s="292"/>
      <c r="G22" s="551"/>
      <c r="H22" s="293"/>
      <c r="I22" s="294"/>
      <c r="J22" s="295"/>
      <c r="K22" s="134"/>
      <c r="L22" s="291"/>
      <c r="M22" s="287"/>
      <c r="N22" s="287"/>
      <c r="O22" s="694"/>
      <c r="P22" s="287"/>
      <c r="Q22" s="287"/>
      <c r="R22" s="292"/>
      <c r="T22" s="839"/>
      <c r="U22" s="840"/>
      <c r="V22" s="840"/>
      <c r="W22" s="840"/>
      <c r="X22" s="840"/>
      <c r="Y22" s="840"/>
      <c r="Z22" s="840"/>
      <c r="AA22" s="840"/>
      <c r="AB22" s="840"/>
      <c r="AC22" s="840"/>
      <c r="AD22" s="840"/>
      <c r="AE22" s="840"/>
      <c r="AF22" s="840"/>
      <c r="AG22" s="841"/>
    </row>
    <row r="23" spans="1:34" s="272" customFormat="1" ht="39.9" customHeight="1">
      <c r="A23" s="393" t="str">
        <f>IF(E23="","",COUNTIFS($E$16:$E23,$A$14,$R$16:$R23,""))</f>
        <v/>
      </c>
      <c r="B23" s="272" t="str">
        <f t="shared" si="0"/>
        <v>外部専門家</v>
      </c>
      <c r="D23" s="437">
        <v>8</v>
      </c>
      <c r="E23" s="286"/>
      <c r="F23" s="292"/>
      <c r="G23" s="551"/>
      <c r="H23" s="293"/>
      <c r="I23" s="294"/>
      <c r="J23" s="295"/>
      <c r="K23" s="134"/>
      <c r="L23" s="291"/>
      <c r="M23" s="287"/>
      <c r="N23" s="287"/>
      <c r="O23" s="694"/>
      <c r="P23" s="287"/>
      <c r="Q23" s="287"/>
      <c r="R23" s="292"/>
      <c r="T23" s="851"/>
      <c r="U23" s="855"/>
      <c r="V23" s="855"/>
      <c r="W23" s="855"/>
      <c r="X23" s="855"/>
      <c r="Y23" s="855"/>
      <c r="Z23" s="855"/>
      <c r="AA23" s="855"/>
      <c r="AB23" s="855"/>
      <c r="AC23" s="855"/>
      <c r="AD23" s="855"/>
      <c r="AE23" s="855"/>
      <c r="AF23" s="855"/>
      <c r="AG23" s="856"/>
    </row>
    <row r="24" spans="1:34" s="272" customFormat="1" ht="39.9" customHeight="1">
      <c r="A24" s="393" t="str">
        <f>IF(E24="","",COUNTIFS($E$16:$E24,$A$14,$R$16:$R24,""))</f>
        <v/>
      </c>
      <c r="B24" s="272" t="str">
        <f t="shared" si="0"/>
        <v>外部専門家</v>
      </c>
      <c r="D24" s="437">
        <v>9</v>
      </c>
      <c r="E24" s="286"/>
      <c r="F24" s="292"/>
      <c r="G24" s="551"/>
      <c r="H24" s="293"/>
      <c r="I24" s="294"/>
      <c r="J24" s="295"/>
      <c r="K24" s="134"/>
      <c r="L24" s="291"/>
      <c r="M24" s="287"/>
      <c r="N24" s="287"/>
      <c r="O24" s="694"/>
      <c r="P24" s="287"/>
      <c r="Q24" s="287"/>
      <c r="R24" s="292"/>
      <c r="T24" s="851"/>
      <c r="U24" s="840"/>
      <c r="V24" s="840"/>
      <c r="W24" s="840"/>
      <c r="X24" s="840"/>
      <c r="Y24" s="840"/>
      <c r="Z24" s="840"/>
      <c r="AA24" s="840"/>
      <c r="AB24" s="840"/>
      <c r="AC24" s="840"/>
      <c r="AD24" s="840"/>
      <c r="AE24" s="840"/>
      <c r="AF24" s="840"/>
      <c r="AG24" s="841"/>
    </row>
    <row r="25" spans="1:34" s="272" customFormat="1" ht="39.9" customHeight="1">
      <c r="A25" s="393" t="str">
        <f>IF(E25="","",COUNTIFS($E$16:$E25,$A$14,$R$16:$R25,""))</f>
        <v/>
      </c>
      <c r="B25" s="272" t="str">
        <f t="shared" si="0"/>
        <v>外部専門家</v>
      </c>
      <c r="D25" s="437">
        <v>10</v>
      </c>
      <c r="E25" s="286"/>
      <c r="F25" s="292"/>
      <c r="G25" s="551"/>
      <c r="H25" s="293"/>
      <c r="I25" s="294"/>
      <c r="J25" s="295"/>
      <c r="K25" s="134"/>
      <c r="L25" s="291"/>
      <c r="M25" s="287"/>
      <c r="N25" s="287"/>
      <c r="O25" s="694"/>
      <c r="P25" s="287"/>
      <c r="Q25" s="287"/>
      <c r="R25" s="292"/>
      <c r="T25" s="891"/>
      <c r="U25" s="892"/>
      <c r="V25" s="892"/>
      <c r="W25" s="892"/>
      <c r="X25" s="892"/>
      <c r="Y25" s="892"/>
      <c r="Z25" s="892"/>
      <c r="AA25" s="892"/>
      <c r="AB25" s="892"/>
      <c r="AC25" s="892"/>
      <c r="AD25" s="892"/>
      <c r="AE25" s="892"/>
      <c r="AF25" s="892"/>
      <c r="AG25" s="893"/>
    </row>
    <row r="26" spans="1:34" s="272" customFormat="1" ht="39.9" customHeight="1">
      <c r="A26" s="393" t="str">
        <f>IF(E26="","",COUNTIFS($E$16:$E26,$A$14,$R$16:$R26,""))</f>
        <v/>
      </c>
      <c r="B26" s="272" t="str">
        <f t="shared" si="0"/>
        <v>外部専門家</v>
      </c>
      <c r="D26" s="437">
        <v>11</v>
      </c>
      <c r="E26" s="286"/>
      <c r="F26" s="292"/>
      <c r="G26" s="551"/>
      <c r="H26" s="293"/>
      <c r="I26" s="294"/>
      <c r="J26" s="295"/>
      <c r="K26" s="134"/>
      <c r="L26" s="291"/>
      <c r="M26" s="287"/>
      <c r="N26" s="287"/>
      <c r="O26" s="694"/>
      <c r="P26" s="287"/>
      <c r="Q26" s="287"/>
      <c r="R26" s="292"/>
      <c r="T26" s="891"/>
      <c r="U26" s="892"/>
      <c r="V26" s="892"/>
      <c r="W26" s="892"/>
      <c r="X26" s="892"/>
      <c r="Y26" s="892"/>
      <c r="Z26" s="892"/>
      <c r="AA26" s="892"/>
      <c r="AB26" s="892"/>
      <c r="AC26" s="892"/>
      <c r="AD26" s="892"/>
      <c r="AE26" s="892"/>
      <c r="AF26" s="892"/>
      <c r="AG26" s="893"/>
    </row>
    <row r="27" spans="1:34" s="272" customFormat="1" ht="39.9" customHeight="1">
      <c r="A27" s="393" t="str">
        <f>IF(E27="","",COUNTIFS($E$16:$E27,$A$14,$R$16:$R27,""))</f>
        <v/>
      </c>
      <c r="B27" s="272" t="str">
        <f t="shared" si="0"/>
        <v>外部専門家</v>
      </c>
      <c r="D27" s="437">
        <v>12</v>
      </c>
      <c r="E27" s="286"/>
      <c r="F27" s="292"/>
      <c r="G27" s="551"/>
      <c r="H27" s="293"/>
      <c r="I27" s="294"/>
      <c r="J27" s="295"/>
      <c r="K27" s="134"/>
      <c r="L27" s="291"/>
      <c r="M27" s="287"/>
      <c r="N27" s="287"/>
      <c r="O27" s="694"/>
      <c r="P27" s="287"/>
      <c r="Q27" s="287"/>
      <c r="R27" s="292"/>
      <c r="T27" s="851"/>
      <c r="U27" s="855"/>
      <c r="V27" s="855"/>
      <c r="W27" s="855"/>
      <c r="X27" s="855"/>
      <c r="Y27" s="855"/>
      <c r="Z27" s="855"/>
      <c r="AA27" s="855"/>
      <c r="AB27" s="855"/>
      <c r="AC27" s="855"/>
      <c r="AD27" s="855"/>
      <c r="AE27" s="855"/>
      <c r="AF27" s="855"/>
      <c r="AG27" s="856"/>
    </row>
    <row r="28" spans="1:34" s="272" customFormat="1" ht="39.9" customHeight="1">
      <c r="A28" s="393" t="str">
        <f>IF(E28="","",COUNTIFS($E$16:$E28,$A$14,$R$16:$R28,""))</f>
        <v/>
      </c>
      <c r="B28" s="272" t="str">
        <f t="shared" si="0"/>
        <v>外部専門家</v>
      </c>
      <c r="D28" s="437">
        <v>13</v>
      </c>
      <c r="E28" s="286"/>
      <c r="F28" s="292"/>
      <c r="G28" s="551"/>
      <c r="H28" s="293"/>
      <c r="I28" s="294"/>
      <c r="J28" s="295"/>
      <c r="K28" s="134"/>
      <c r="L28" s="291"/>
      <c r="M28" s="287"/>
      <c r="N28" s="287"/>
      <c r="O28" s="694"/>
      <c r="P28" s="287"/>
      <c r="Q28" s="287"/>
      <c r="R28" s="292"/>
      <c r="T28" s="891"/>
      <c r="U28" s="892"/>
      <c r="V28" s="892"/>
      <c r="W28" s="892"/>
      <c r="X28" s="892"/>
      <c r="Y28" s="892"/>
      <c r="Z28" s="892"/>
      <c r="AA28" s="892"/>
      <c r="AB28" s="892"/>
      <c r="AC28" s="892"/>
      <c r="AD28" s="892"/>
      <c r="AE28" s="892"/>
      <c r="AF28" s="892"/>
      <c r="AG28" s="893"/>
    </row>
    <row r="29" spans="1:34" s="272" customFormat="1" ht="39.9" customHeight="1">
      <c r="A29" s="393" t="str">
        <f>IF(E29="","",COUNTIFS($E$16:$E29,$A$14,$R$16:$R29,""))</f>
        <v/>
      </c>
      <c r="B29" s="272" t="str">
        <f t="shared" si="0"/>
        <v>外部専門家</v>
      </c>
      <c r="D29" s="437">
        <v>14</v>
      </c>
      <c r="E29" s="286"/>
      <c r="F29" s="292"/>
      <c r="G29" s="551"/>
      <c r="H29" s="293"/>
      <c r="I29" s="294"/>
      <c r="J29" s="295"/>
      <c r="K29" s="134"/>
      <c r="L29" s="291"/>
      <c r="M29" s="287"/>
      <c r="N29" s="287"/>
      <c r="O29" s="694"/>
      <c r="P29" s="287"/>
      <c r="Q29" s="287"/>
      <c r="R29" s="292"/>
      <c r="T29" s="839"/>
      <c r="U29" s="840"/>
      <c r="V29" s="840"/>
      <c r="W29" s="840"/>
      <c r="X29" s="840"/>
      <c r="Y29" s="840"/>
      <c r="Z29" s="840"/>
      <c r="AA29" s="840"/>
      <c r="AB29" s="840"/>
      <c r="AC29" s="840"/>
      <c r="AD29" s="840"/>
      <c r="AE29" s="840"/>
      <c r="AF29" s="840"/>
      <c r="AG29" s="841"/>
    </row>
    <row r="30" spans="1:34" s="272" customFormat="1" ht="39.9" customHeight="1">
      <c r="A30" s="393" t="str">
        <f>IF(E30="","",COUNTIFS($E$16:$E30,$A$14,$R$16:$R30,""))</f>
        <v/>
      </c>
      <c r="B30" s="272" t="str">
        <f t="shared" si="0"/>
        <v>外部専門家</v>
      </c>
      <c r="D30" s="437">
        <v>15</v>
      </c>
      <c r="E30" s="286"/>
      <c r="F30" s="292"/>
      <c r="G30" s="551"/>
      <c r="H30" s="293"/>
      <c r="I30" s="294"/>
      <c r="J30" s="295"/>
      <c r="K30" s="134"/>
      <c r="L30" s="291"/>
      <c r="M30" s="287"/>
      <c r="N30" s="287"/>
      <c r="O30" s="694"/>
      <c r="P30" s="287"/>
      <c r="Q30" s="287"/>
      <c r="R30" s="292"/>
      <c r="T30" s="839"/>
      <c r="U30" s="840"/>
      <c r="V30" s="840"/>
      <c r="W30" s="840"/>
      <c r="X30" s="840"/>
      <c r="Y30" s="840"/>
      <c r="Z30" s="840"/>
      <c r="AA30" s="840"/>
      <c r="AB30" s="840"/>
      <c r="AC30" s="840"/>
      <c r="AD30" s="840"/>
      <c r="AE30" s="840"/>
      <c r="AF30" s="840"/>
      <c r="AG30" s="841"/>
    </row>
    <row r="31" spans="1:34" s="272" customFormat="1" ht="39.9" customHeight="1">
      <c r="A31" s="393" t="str">
        <f>IF(E31="","",COUNTIFS($E$16:$E31,$A$14,$R$16:$R31,""))</f>
        <v/>
      </c>
      <c r="B31" s="272" t="str">
        <f t="shared" si="0"/>
        <v>外部専門家</v>
      </c>
      <c r="D31" s="437">
        <v>16</v>
      </c>
      <c r="E31" s="286"/>
      <c r="F31" s="292"/>
      <c r="G31" s="551"/>
      <c r="H31" s="293"/>
      <c r="I31" s="294"/>
      <c r="J31" s="295"/>
      <c r="K31" s="134"/>
      <c r="L31" s="291"/>
      <c r="M31" s="287"/>
      <c r="N31" s="287"/>
      <c r="O31" s="694"/>
      <c r="P31" s="287"/>
      <c r="Q31" s="287"/>
      <c r="R31" s="292"/>
      <c r="T31" s="839"/>
      <c r="U31" s="840"/>
      <c r="V31" s="840"/>
      <c r="W31" s="840"/>
      <c r="X31" s="840"/>
      <c r="Y31" s="840"/>
      <c r="Z31" s="840"/>
      <c r="AA31" s="840"/>
      <c r="AB31" s="840"/>
      <c r="AC31" s="840"/>
      <c r="AD31" s="840"/>
      <c r="AE31" s="840"/>
      <c r="AF31" s="840"/>
      <c r="AG31" s="841"/>
    </row>
    <row r="32" spans="1:34" s="272" customFormat="1" ht="39.9" customHeight="1">
      <c r="A32" s="393" t="str">
        <f>IF(E32="","",COUNTIFS($E$16:$E32,$A$14,$R$16:$R32,""))</f>
        <v/>
      </c>
      <c r="B32" s="272" t="str">
        <f t="shared" si="0"/>
        <v>外部専門家</v>
      </c>
      <c r="D32" s="437">
        <v>17</v>
      </c>
      <c r="E32" s="286"/>
      <c r="F32" s="292"/>
      <c r="G32" s="551"/>
      <c r="H32" s="293"/>
      <c r="I32" s="294"/>
      <c r="J32" s="295"/>
      <c r="K32" s="134"/>
      <c r="L32" s="291"/>
      <c r="M32" s="287"/>
      <c r="N32" s="287"/>
      <c r="O32" s="694"/>
      <c r="P32" s="287"/>
      <c r="Q32" s="287"/>
      <c r="R32" s="292"/>
      <c r="T32" s="839" t="s">
        <v>114</v>
      </c>
      <c r="U32" s="840"/>
      <c r="V32" s="840"/>
      <c r="W32" s="840"/>
      <c r="X32" s="840"/>
      <c r="Y32" s="840"/>
      <c r="Z32" s="840"/>
      <c r="AA32" s="840"/>
      <c r="AB32" s="840"/>
      <c r="AC32" s="840"/>
      <c r="AD32" s="840"/>
      <c r="AE32" s="840"/>
      <c r="AF32" s="840"/>
      <c r="AG32" s="841"/>
    </row>
    <row r="33" spans="1:33" s="272" customFormat="1" ht="39.9" customHeight="1">
      <c r="A33" s="393" t="str">
        <f>IF(E33="","",COUNTIFS($E$16:$E33,$A$14,$R$16:$R33,""))</f>
        <v/>
      </c>
      <c r="B33" s="272" t="str">
        <f t="shared" si="0"/>
        <v>外部専門家</v>
      </c>
      <c r="D33" s="437">
        <v>18</v>
      </c>
      <c r="E33" s="286"/>
      <c r="F33" s="292"/>
      <c r="G33" s="551"/>
      <c r="H33" s="293"/>
      <c r="I33" s="294"/>
      <c r="J33" s="295"/>
      <c r="K33" s="134"/>
      <c r="L33" s="291"/>
      <c r="M33" s="287"/>
      <c r="N33" s="287"/>
      <c r="O33" s="694"/>
      <c r="P33" s="287"/>
      <c r="Q33" s="287"/>
      <c r="R33" s="292"/>
      <c r="T33" s="851" t="s">
        <v>369</v>
      </c>
      <c r="U33" s="855"/>
      <c r="V33" s="855"/>
      <c r="W33" s="855"/>
      <c r="X33" s="855"/>
      <c r="Y33" s="855"/>
      <c r="Z33" s="855"/>
      <c r="AA33" s="855"/>
      <c r="AB33" s="855"/>
      <c r="AC33" s="855"/>
      <c r="AD33" s="855"/>
      <c r="AE33" s="855"/>
      <c r="AF33" s="855"/>
      <c r="AG33" s="856"/>
    </row>
    <row r="34" spans="1:33" s="272" customFormat="1" ht="39.9" customHeight="1">
      <c r="A34" s="393" t="str">
        <f>IF(E34="","",COUNTIFS($E$16:$E34,$A$14,$R$16:$R34,""))</f>
        <v/>
      </c>
      <c r="B34" s="272" t="str">
        <f t="shared" si="0"/>
        <v>外部専門家</v>
      </c>
      <c r="D34" s="437">
        <v>19</v>
      </c>
      <c r="E34" s="286"/>
      <c r="F34" s="292"/>
      <c r="G34" s="551"/>
      <c r="H34" s="293"/>
      <c r="I34" s="294"/>
      <c r="J34" s="295"/>
      <c r="K34" s="134"/>
      <c r="L34" s="291"/>
      <c r="M34" s="287"/>
      <c r="N34" s="287"/>
      <c r="O34" s="694"/>
      <c r="P34" s="287"/>
      <c r="Q34" s="287"/>
      <c r="R34" s="292"/>
      <c r="T34" s="877"/>
      <c r="U34" s="878"/>
      <c r="V34" s="878"/>
      <c r="W34" s="878"/>
      <c r="X34" s="878"/>
      <c r="Y34" s="878"/>
      <c r="Z34" s="878"/>
      <c r="AA34" s="878"/>
      <c r="AB34" s="878"/>
      <c r="AC34" s="878"/>
      <c r="AD34" s="878"/>
      <c r="AE34" s="878"/>
      <c r="AF34" s="878"/>
      <c r="AG34" s="879"/>
    </row>
    <row r="35" spans="1:33" s="272" customFormat="1" ht="39.9" customHeight="1">
      <c r="A35" s="393" t="str">
        <f>IF(E35="","",COUNTIFS($E$16:$E35,$A$14,$R$16:$R35,""))</f>
        <v/>
      </c>
      <c r="B35" s="272" t="str">
        <f t="shared" si="0"/>
        <v>外部専門家</v>
      </c>
      <c r="D35" s="437">
        <v>20</v>
      </c>
      <c r="E35" s="286"/>
      <c r="F35" s="292"/>
      <c r="G35" s="551"/>
      <c r="H35" s="293"/>
      <c r="I35" s="294"/>
      <c r="J35" s="295"/>
      <c r="K35" s="134"/>
      <c r="L35" s="291"/>
      <c r="M35" s="287"/>
      <c r="N35" s="287"/>
      <c r="O35" s="694"/>
      <c r="P35" s="287"/>
      <c r="Q35" s="287"/>
      <c r="R35" s="292"/>
      <c r="S35" s="353"/>
      <c r="T35" s="353"/>
      <c r="U35" s="353"/>
      <c r="V35" s="353"/>
      <c r="W35" s="353"/>
      <c r="X35" s="353"/>
      <c r="Y35" s="353"/>
      <c r="Z35" s="353"/>
      <c r="AA35" s="353"/>
      <c r="AB35" s="353"/>
      <c r="AC35" s="353"/>
      <c r="AD35" s="353"/>
      <c r="AE35" s="353"/>
      <c r="AF35" s="353"/>
      <c r="AG35" s="353"/>
    </row>
    <row r="36" spans="1:33" s="272" customFormat="1" ht="39.9" customHeight="1">
      <c r="A36" s="393" t="str">
        <f>IF(E36="","",COUNTIFS($E$16:$E36,$A$14,$R$16:$R36,""))</f>
        <v/>
      </c>
      <c r="B36" s="272" t="str">
        <f t="shared" si="0"/>
        <v>外部専門家</v>
      </c>
      <c r="D36" s="437">
        <v>21</v>
      </c>
      <c r="E36" s="286"/>
      <c r="F36" s="292"/>
      <c r="G36" s="551"/>
      <c r="H36" s="293"/>
      <c r="I36" s="294"/>
      <c r="J36" s="295"/>
      <c r="K36" s="134"/>
      <c r="L36" s="291"/>
      <c r="M36" s="287"/>
      <c r="N36" s="287"/>
      <c r="O36" s="694"/>
      <c r="P36" s="287"/>
      <c r="Q36" s="287"/>
      <c r="R36" s="292"/>
      <c r="S36" s="353"/>
      <c r="T36" s="353"/>
      <c r="U36" s="353"/>
      <c r="V36" s="353"/>
      <c r="W36" s="353"/>
      <c r="X36" s="353"/>
      <c r="Y36" s="353"/>
      <c r="Z36" s="353"/>
      <c r="AA36" s="353"/>
      <c r="AB36" s="353"/>
      <c r="AC36" s="353"/>
      <c r="AD36" s="353"/>
      <c r="AE36" s="353"/>
      <c r="AF36" s="353"/>
      <c r="AG36" s="353"/>
    </row>
    <row r="37" spans="1:33" s="272" customFormat="1" ht="39.9" customHeight="1">
      <c r="A37" s="393" t="str">
        <f>IF(E37="","",COUNTIFS($E$16:$E37,$A$14,$R$16:$R37,""))</f>
        <v/>
      </c>
      <c r="B37" s="272" t="str">
        <f t="shared" si="0"/>
        <v>外部専門家</v>
      </c>
      <c r="D37" s="437">
        <v>22</v>
      </c>
      <c r="E37" s="286"/>
      <c r="F37" s="292"/>
      <c r="G37" s="551"/>
      <c r="H37" s="293"/>
      <c r="I37" s="294"/>
      <c r="J37" s="295"/>
      <c r="K37" s="134"/>
      <c r="L37" s="291"/>
      <c r="M37" s="287"/>
      <c r="N37" s="287"/>
      <c r="O37" s="694"/>
      <c r="P37" s="287"/>
      <c r="Q37" s="287"/>
      <c r="R37" s="292"/>
      <c r="S37" s="353"/>
      <c r="T37" s="353"/>
      <c r="U37" s="353"/>
      <c r="V37" s="353"/>
      <c r="W37" s="353"/>
      <c r="X37" s="353"/>
      <c r="Y37" s="353"/>
      <c r="Z37" s="353"/>
      <c r="AA37" s="353"/>
      <c r="AB37" s="353"/>
      <c r="AC37" s="353"/>
      <c r="AD37" s="353"/>
      <c r="AE37" s="353"/>
      <c r="AF37" s="353"/>
      <c r="AG37" s="353"/>
    </row>
    <row r="38" spans="1:33" s="272" customFormat="1" ht="39.9" customHeight="1">
      <c r="A38" s="393" t="str">
        <f>IF(E38="","",COUNTIFS($E$16:$E38,$A$14,$R$16:$R38,""))</f>
        <v/>
      </c>
      <c r="B38" s="272" t="str">
        <f t="shared" si="0"/>
        <v>外部専門家</v>
      </c>
      <c r="D38" s="437">
        <v>23</v>
      </c>
      <c r="E38" s="286"/>
      <c r="F38" s="292"/>
      <c r="G38" s="551"/>
      <c r="H38" s="293"/>
      <c r="I38" s="294"/>
      <c r="J38" s="295"/>
      <c r="K38" s="134"/>
      <c r="L38" s="291"/>
      <c r="M38" s="287"/>
      <c r="N38" s="287"/>
      <c r="O38" s="694"/>
      <c r="P38" s="287"/>
      <c r="Q38" s="287"/>
      <c r="R38" s="292"/>
      <c r="S38" s="353"/>
      <c r="T38" s="353"/>
      <c r="U38" s="353"/>
      <c r="V38" s="353"/>
      <c r="W38" s="353"/>
      <c r="X38" s="353"/>
      <c r="Y38" s="353"/>
      <c r="Z38" s="353"/>
      <c r="AA38" s="353"/>
      <c r="AB38" s="353"/>
      <c r="AC38" s="353"/>
      <c r="AD38" s="353"/>
      <c r="AE38" s="353"/>
      <c r="AF38" s="353"/>
      <c r="AG38" s="353"/>
    </row>
    <row r="39" spans="1:33" s="272" customFormat="1" ht="39.9" customHeight="1">
      <c r="A39" s="393" t="str">
        <f>IF(E39="","",COUNTIFS($E$16:$E39,$A$14,$R$16:$R39,""))</f>
        <v/>
      </c>
      <c r="B39" s="272" t="str">
        <f t="shared" si="0"/>
        <v>外部専門家</v>
      </c>
      <c r="D39" s="437">
        <v>24</v>
      </c>
      <c r="E39" s="286"/>
      <c r="F39" s="292"/>
      <c r="G39" s="551"/>
      <c r="H39" s="293"/>
      <c r="I39" s="294"/>
      <c r="J39" s="295"/>
      <c r="K39" s="134"/>
      <c r="L39" s="291"/>
      <c r="M39" s="287"/>
      <c r="N39" s="287"/>
      <c r="O39" s="694"/>
      <c r="P39" s="287"/>
      <c r="Q39" s="287"/>
      <c r="R39" s="292"/>
      <c r="S39" s="353"/>
      <c r="T39" s="353"/>
      <c r="U39" s="353"/>
      <c r="V39" s="353"/>
      <c r="W39" s="353"/>
      <c r="X39" s="353"/>
      <c r="Y39" s="353"/>
      <c r="Z39" s="353"/>
      <c r="AA39" s="353"/>
      <c r="AB39" s="353"/>
      <c r="AC39" s="353"/>
      <c r="AD39" s="353"/>
      <c r="AE39" s="353"/>
      <c r="AF39" s="353"/>
      <c r="AG39" s="353"/>
    </row>
    <row r="40" spans="1:33" s="272" customFormat="1" ht="39.9" customHeight="1">
      <c r="A40" s="393" t="str">
        <f>IF(E40="","",COUNTIFS($E$16:$E40,$A$14,$R$16:$R40,""))</f>
        <v/>
      </c>
      <c r="B40" s="272" t="str">
        <f t="shared" si="0"/>
        <v>外部専門家</v>
      </c>
      <c r="D40" s="437">
        <v>25</v>
      </c>
      <c r="E40" s="286"/>
      <c r="F40" s="292"/>
      <c r="G40" s="551"/>
      <c r="H40" s="293"/>
      <c r="I40" s="294"/>
      <c r="J40" s="295"/>
      <c r="K40" s="134"/>
      <c r="L40" s="291"/>
      <c r="M40" s="287"/>
      <c r="N40" s="287"/>
      <c r="O40" s="694"/>
      <c r="P40" s="287"/>
      <c r="Q40" s="287"/>
      <c r="R40" s="292"/>
      <c r="T40" s="354"/>
      <c r="U40" s="353"/>
      <c r="V40" s="353"/>
      <c r="W40" s="353"/>
      <c r="X40" s="353"/>
      <c r="Y40" s="353"/>
      <c r="Z40" s="353"/>
      <c r="AA40" s="353"/>
      <c r="AB40" s="353"/>
      <c r="AC40" s="353"/>
      <c r="AD40" s="353"/>
      <c r="AE40" s="353"/>
      <c r="AF40" s="353"/>
      <c r="AG40" s="353"/>
    </row>
    <row r="41" spans="1:33" s="272" customFormat="1" ht="39.9" customHeight="1">
      <c r="A41" s="393" t="str">
        <f>IF(E41="","",COUNTIFS($E$16:$E41,$A$14,$R$16:$R41,""))</f>
        <v/>
      </c>
      <c r="B41" s="272" t="str">
        <f t="shared" si="0"/>
        <v>外部専門家</v>
      </c>
      <c r="D41" s="437">
        <v>26</v>
      </c>
      <c r="E41" s="286"/>
      <c r="F41" s="292"/>
      <c r="G41" s="551"/>
      <c r="H41" s="293"/>
      <c r="I41" s="294"/>
      <c r="J41" s="295"/>
      <c r="K41" s="134"/>
      <c r="L41" s="291"/>
      <c r="M41" s="287"/>
      <c r="N41" s="287"/>
      <c r="O41" s="694"/>
      <c r="P41" s="287"/>
      <c r="Q41" s="287"/>
      <c r="R41" s="292"/>
      <c r="T41" s="354"/>
      <c r="U41" s="353"/>
      <c r="V41" s="353"/>
      <c r="W41" s="353"/>
      <c r="X41" s="353"/>
      <c r="Y41" s="353"/>
      <c r="Z41" s="353"/>
      <c r="AA41" s="353"/>
      <c r="AB41" s="353"/>
      <c r="AC41" s="353"/>
      <c r="AD41" s="353"/>
      <c r="AE41" s="353"/>
      <c r="AF41" s="353"/>
      <c r="AG41" s="353"/>
    </row>
    <row r="42" spans="1:33" s="272" customFormat="1" ht="39.9" customHeight="1">
      <c r="A42" s="393" t="str">
        <f>IF(E42="","",COUNTIFS($E$16:$E42,$A$14,$R$16:$R42,""))</f>
        <v/>
      </c>
      <c r="B42" s="272" t="str">
        <f t="shared" si="0"/>
        <v>外部専門家</v>
      </c>
      <c r="D42" s="437">
        <v>27</v>
      </c>
      <c r="E42" s="286"/>
      <c r="F42" s="292"/>
      <c r="G42" s="551"/>
      <c r="H42" s="293"/>
      <c r="I42" s="294"/>
      <c r="J42" s="295"/>
      <c r="K42" s="134"/>
      <c r="L42" s="291"/>
      <c r="M42" s="287"/>
      <c r="N42" s="287"/>
      <c r="O42" s="694"/>
      <c r="P42" s="287"/>
      <c r="Q42" s="287"/>
      <c r="R42" s="292"/>
      <c r="T42" s="354"/>
      <c r="U42" s="353"/>
      <c r="V42" s="353"/>
      <c r="W42" s="353"/>
      <c r="X42" s="353"/>
      <c r="Y42" s="353"/>
      <c r="Z42" s="353"/>
      <c r="AA42" s="353"/>
      <c r="AB42" s="353"/>
      <c r="AC42" s="353"/>
      <c r="AD42" s="353"/>
      <c r="AE42" s="353"/>
      <c r="AF42" s="353"/>
      <c r="AG42" s="353"/>
    </row>
    <row r="43" spans="1:33" s="272" customFormat="1" ht="39.9" customHeight="1">
      <c r="A43" s="393" t="str">
        <f>IF(E43="","",COUNTIFS($E$16:$E43,$A$14,$R$16:$R43,""))</f>
        <v/>
      </c>
      <c r="B43" s="272" t="str">
        <f t="shared" si="0"/>
        <v>外部専門家</v>
      </c>
      <c r="D43" s="437">
        <v>28</v>
      </c>
      <c r="E43" s="286"/>
      <c r="F43" s="292"/>
      <c r="G43" s="551"/>
      <c r="H43" s="293"/>
      <c r="I43" s="294"/>
      <c r="J43" s="295"/>
      <c r="K43" s="134"/>
      <c r="L43" s="291"/>
      <c r="M43" s="287"/>
      <c r="N43" s="287"/>
      <c r="O43" s="694"/>
      <c r="P43" s="287"/>
      <c r="Q43" s="287"/>
      <c r="R43" s="292"/>
      <c r="T43" s="354"/>
      <c r="U43" s="353"/>
      <c r="V43" s="353"/>
      <c r="W43" s="353"/>
      <c r="X43" s="353"/>
      <c r="Y43" s="353"/>
      <c r="Z43" s="353"/>
      <c r="AA43" s="353"/>
      <c r="AB43" s="353"/>
      <c r="AC43" s="353"/>
      <c r="AD43" s="353"/>
      <c r="AE43" s="353"/>
      <c r="AF43" s="353"/>
      <c r="AG43" s="353"/>
    </row>
    <row r="44" spans="1:33" s="272" customFormat="1" ht="39.9" customHeight="1">
      <c r="A44" s="393" t="str">
        <f>IF(E44="","",COUNTIFS($E$16:$E44,$A$14,$R$16:$R44,""))</f>
        <v/>
      </c>
      <c r="B44" s="272" t="str">
        <f t="shared" si="0"/>
        <v>外部専門家</v>
      </c>
      <c r="D44" s="437">
        <v>29</v>
      </c>
      <c r="E44" s="286"/>
      <c r="F44" s="292"/>
      <c r="G44" s="551"/>
      <c r="H44" s="293"/>
      <c r="I44" s="294"/>
      <c r="J44" s="295"/>
      <c r="K44" s="134"/>
      <c r="L44" s="291"/>
      <c r="M44" s="287"/>
      <c r="N44" s="287"/>
      <c r="O44" s="694"/>
      <c r="P44" s="287"/>
      <c r="Q44" s="287"/>
      <c r="R44" s="292"/>
      <c r="T44" s="354"/>
      <c r="U44" s="353"/>
      <c r="V44" s="353"/>
      <c r="W44" s="353"/>
      <c r="X44" s="353"/>
      <c r="Y44" s="353"/>
      <c r="Z44" s="353"/>
      <c r="AA44" s="353"/>
      <c r="AB44" s="353"/>
      <c r="AC44" s="353"/>
      <c r="AD44" s="353"/>
      <c r="AE44" s="353"/>
      <c r="AF44" s="353"/>
      <c r="AG44" s="353"/>
    </row>
    <row r="45" spans="1:33" s="272" customFormat="1" ht="39.9" customHeight="1">
      <c r="A45" s="393" t="str">
        <f>IF(E45="","",COUNTIFS($E$16:$E45,$A$14,$R$16:$R45,""))</f>
        <v/>
      </c>
      <c r="B45" s="272" t="str">
        <f t="shared" si="0"/>
        <v>外部専門家</v>
      </c>
      <c r="D45" s="437">
        <v>30</v>
      </c>
      <c r="E45" s="286"/>
      <c r="F45" s="292"/>
      <c r="G45" s="551"/>
      <c r="H45" s="293"/>
      <c r="I45" s="294"/>
      <c r="J45" s="295"/>
      <c r="K45" s="134"/>
      <c r="L45" s="291"/>
      <c r="M45" s="287"/>
      <c r="N45" s="287"/>
      <c r="O45" s="694"/>
      <c r="P45" s="287"/>
      <c r="Q45" s="287"/>
      <c r="R45" s="292"/>
      <c r="T45" s="354"/>
      <c r="U45" s="353"/>
      <c r="V45" s="353"/>
      <c r="W45" s="353"/>
      <c r="X45" s="353"/>
      <c r="Y45" s="353"/>
      <c r="Z45" s="353"/>
      <c r="AA45" s="353"/>
      <c r="AB45" s="353"/>
      <c r="AC45" s="353"/>
      <c r="AD45" s="353"/>
      <c r="AE45" s="353"/>
      <c r="AF45" s="353"/>
      <c r="AG45" s="353"/>
    </row>
    <row r="46" spans="1:33" s="272" customFormat="1" ht="39.9" customHeight="1">
      <c r="A46" s="393" t="str">
        <f>IF(E46="","",COUNTIFS($E$16:$E46,$A$14,$R$16:$R46,""))</f>
        <v/>
      </c>
      <c r="B46" s="272" t="str">
        <f t="shared" si="0"/>
        <v>外部専門家</v>
      </c>
      <c r="D46" s="437">
        <v>31</v>
      </c>
      <c r="E46" s="286"/>
      <c r="F46" s="292"/>
      <c r="G46" s="551"/>
      <c r="H46" s="293"/>
      <c r="I46" s="294"/>
      <c r="J46" s="295"/>
      <c r="K46" s="134"/>
      <c r="L46" s="291"/>
      <c r="M46" s="287"/>
      <c r="N46" s="287"/>
      <c r="O46" s="694"/>
      <c r="P46" s="287"/>
      <c r="Q46" s="287"/>
      <c r="R46" s="292"/>
      <c r="T46" s="354"/>
      <c r="U46" s="353"/>
      <c r="V46" s="353"/>
      <c r="W46" s="353"/>
      <c r="X46" s="353"/>
      <c r="Y46" s="353"/>
      <c r="Z46" s="353"/>
      <c r="AA46" s="353"/>
      <c r="AB46" s="353"/>
      <c r="AC46" s="353"/>
      <c r="AD46" s="353"/>
      <c r="AE46" s="353"/>
      <c r="AF46" s="353"/>
      <c r="AG46" s="353"/>
    </row>
    <row r="47" spans="1:33" s="272" customFormat="1" ht="39.9" customHeight="1">
      <c r="A47" s="393" t="str">
        <f>IF(E47="","",COUNTIFS($E$16:$E47,$A$14,$R$16:$R47,""))</f>
        <v/>
      </c>
      <c r="B47" s="272" t="str">
        <f t="shared" si="0"/>
        <v>外部専門家</v>
      </c>
      <c r="D47" s="437">
        <v>32</v>
      </c>
      <c r="E47" s="286"/>
      <c r="F47" s="292"/>
      <c r="G47" s="551"/>
      <c r="H47" s="293"/>
      <c r="I47" s="294"/>
      <c r="J47" s="295"/>
      <c r="K47" s="134"/>
      <c r="L47" s="291"/>
      <c r="M47" s="287"/>
      <c r="N47" s="287"/>
      <c r="O47" s="694"/>
      <c r="P47" s="287"/>
      <c r="Q47" s="287"/>
      <c r="R47" s="292"/>
      <c r="T47" s="354"/>
      <c r="U47" s="353"/>
      <c r="V47" s="353"/>
      <c r="W47" s="353"/>
      <c r="X47" s="353"/>
      <c r="Y47" s="353"/>
      <c r="Z47" s="353"/>
      <c r="AA47" s="353"/>
      <c r="AB47" s="353"/>
      <c r="AC47" s="353"/>
      <c r="AD47" s="353"/>
      <c r="AE47" s="353"/>
      <c r="AF47" s="353"/>
      <c r="AG47" s="353"/>
    </row>
    <row r="48" spans="1:33" s="272" customFormat="1" ht="39.9" customHeight="1">
      <c r="A48" s="393" t="str">
        <f>IF(E48="","",COUNTIFS($E$16:$E48,$A$14,$R$16:$R48,""))</f>
        <v/>
      </c>
      <c r="B48" s="272" t="str">
        <f t="shared" si="0"/>
        <v>外部専門家</v>
      </c>
      <c r="D48" s="437">
        <v>33</v>
      </c>
      <c r="E48" s="286"/>
      <c r="F48" s="292"/>
      <c r="G48" s="551"/>
      <c r="H48" s="293"/>
      <c r="I48" s="294"/>
      <c r="J48" s="295"/>
      <c r="K48" s="134"/>
      <c r="L48" s="291"/>
      <c r="M48" s="287"/>
      <c r="N48" s="287"/>
      <c r="O48" s="694"/>
      <c r="P48" s="287"/>
      <c r="Q48" s="287"/>
      <c r="R48" s="292"/>
      <c r="T48" s="354"/>
      <c r="U48" s="353"/>
      <c r="V48" s="353"/>
      <c r="W48" s="353"/>
      <c r="X48" s="353"/>
      <c r="Y48" s="353"/>
      <c r="Z48" s="353"/>
      <c r="AA48" s="353"/>
      <c r="AB48" s="353"/>
      <c r="AC48" s="353"/>
      <c r="AD48" s="353"/>
      <c r="AE48" s="353"/>
      <c r="AF48" s="353"/>
      <c r="AG48" s="353"/>
    </row>
    <row r="49" spans="1:34" s="272" customFormat="1" ht="39.9" customHeight="1">
      <c r="A49" s="393" t="str">
        <f>IF(E49="","",COUNTIFS($E$16:$E49,$A$14,$R$16:$R49,""))</f>
        <v/>
      </c>
      <c r="B49" s="272" t="str">
        <f t="shared" si="0"/>
        <v>外部専門家</v>
      </c>
      <c r="D49" s="437">
        <v>34</v>
      </c>
      <c r="E49" s="286"/>
      <c r="F49" s="292"/>
      <c r="G49" s="551"/>
      <c r="H49" s="293"/>
      <c r="I49" s="294"/>
      <c r="J49" s="295"/>
      <c r="K49" s="134"/>
      <c r="L49" s="291"/>
      <c r="M49" s="287"/>
      <c r="N49" s="287"/>
      <c r="O49" s="694"/>
      <c r="P49" s="287"/>
      <c r="Q49" s="287"/>
      <c r="R49" s="292"/>
      <c r="T49" s="354"/>
      <c r="U49" s="353"/>
      <c r="V49" s="353"/>
      <c r="W49" s="353"/>
      <c r="X49" s="353"/>
      <c r="Y49" s="353"/>
      <c r="Z49" s="353"/>
      <c r="AA49" s="353"/>
      <c r="AB49" s="353"/>
      <c r="AC49" s="353"/>
      <c r="AD49" s="353"/>
      <c r="AE49" s="353"/>
      <c r="AF49" s="353"/>
      <c r="AG49" s="353"/>
    </row>
    <row r="50" spans="1:34" s="272" customFormat="1" ht="39.9" customHeight="1">
      <c r="A50" s="393" t="str">
        <f>IF(E50="","",COUNTIFS($E$16:$E50,$A$14,$R$16:$R50,""))</f>
        <v/>
      </c>
      <c r="B50" s="272" t="str">
        <f t="shared" si="0"/>
        <v>外部専門家</v>
      </c>
      <c r="D50" s="437">
        <v>35</v>
      </c>
      <c r="E50" s="286"/>
      <c r="F50" s="292"/>
      <c r="G50" s="551"/>
      <c r="H50" s="293"/>
      <c r="I50" s="294"/>
      <c r="J50" s="295"/>
      <c r="K50" s="134"/>
      <c r="L50" s="291"/>
      <c r="M50" s="287"/>
      <c r="N50" s="287"/>
      <c r="O50" s="694"/>
      <c r="P50" s="287"/>
      <c r="Q50" s="287"/>
      <c r="R50" s="292"/>
      <c r="T50" s="354"/>
      <c r="U50" s="353"/>
      <c r="V50" s="353"/>
      <c r="W50" s="353"/>
      <c r="X50" s="353"/>
      <c r="Y50" s="353"/>
      <c r="Z50" s="353"/>
      <c r="AA50" s="353"/>
      <c r="AB50" s="353"/>
      <c r="AC50" s="353"/>
      <c r="AD50" s="353"/>
      <c r="AE50" s="353"/>
      <c r="AF50" s="353"/>
      <c r="AG50" s="353"/>
    </row>
    <row r="51" spans="1:34" s="272" customFormat="1" ht="39.9" customHeight="1">
      <c r="A51" s="393" t="str">
        <f>IF(E51="","",COUNTIFS($E$16:$E51,$A$14,$R$16:$R51,""))</f>
        <v/>
      </c>
      <c r="B51" s="272" t="str">
        <f t="shared" si="0"/>
        <v>外部専門家</v>
      </c>
      <c r="D51" s="437">
        <v>36</v>
      </c>
      <c r="E51" s="286"/>
      <c r="F51" s="292"/>
      <c r="G51" s="551"/>
      <c r="H51" s="293"/>
      <c r="I51" s="294"/>
      <c r="J51" s="295"/>
      <c r="K51" s="134"/>
      <c r="L51" s="291"/>
      <c r="M51" s="287"/>
      <c r="N51" s="287"/>
      <c r="O51" s="694"/>
      <c r="P51" s="287"/>
      <c r="Q51" s="287"/>
      <c r="R51" s="292"/>
      <c r="T51" s="354"/>
      <c r="U51" s="353"/>
      <c r="V51" s="353"/>
      <c r="W51" s="353"/>
      <c r="X51" s="353"/>
      <c r="Y51" s="353"/>
      <c r="Z51" s="353"/>
      <c r="AA51" s="353"/>
      <c r="AB51" s="353"/>
      <c r="AC51" s="353"/>
      <c r="AD51" s="353"/>
      <c r="AE51" s="353"/>
      <c r="AF51" s="353"/>
      <c r="AG51" s="353"/>
    </row>
    <row r="52" spans="1:34" s="272" customFormat="1" ht="39.9" customHeight="1">
      <c r="A52" s="393" t="str">
        <f>IF(E52="","",COUNTIFS($E$16:$E52,$A$14,$R$16:$R52,""))</f>
        <v/>
      </c>
      <c r="B52" s="272" t="str">
        <f t="shared" si="0"/>
        <v>外部専門家</v>
      </c>
      <c r="D52" s="437">
        <v>37</v>
      </c>
      <c r="E52" s="286"/>
      <c r="F52" s="292"/>
      <c r="G52" s="551"/>
      <c r="H52" s="293"/>
      <c r="I52" s="294"/>
      <c r="J52" s="295"/>
      <c r="K52" s="134"/>
      <c r="L52" s="291"/>
      <c r="M52" s="287"/>
      <c r="N52" s="287"/>
      <c r="O52" s="694"/>
      <c r="P52" s="287"/>
      <c r="Q52" s="287"/>
      <c r="R52" s="292"/>
      <c r="T52" s="354"/>
      <c r="U52" s="353"/>
      <c r="V52" s="353"/>
      <c r="W52" s="353"/>
      <c r="X52" s="353"/>
      <c r="Y52" s="353"/>
      <c r="Z52" s="353"/>
      <c r="AA52" s="353"/>
      <c r="AB52" s="353"/>
      <c r="AC52" s="353"/>
      <c r="AD52" s="353"/>
      <c r="AE52" s="353"/>
      <c r="AF52" s="353"/>
      <c r="AG52" s="353"/>
    </row>
    <row r="53" spans="1:34" s="272" customFormat="1" ht="39.9" customHeight="1">
      <c r="A53" s="393" t="str">
        <f>IF(E53="","",COUNTIFS($E$16:$E53,$A$14,$R$16:$R53,""))</f>
        <v/>
      </c>
      <c r="B53" s="272" t="str">
        <f t="shared" si="0"/>
        <v>外部専門家</v>
      </c>
      <c r="D53" s="437">
        <v>38</v>
      </c>
      <c r="E53" s="286"/>
      <c r="F53" s="292"/>
      <c r="G53" s="551"/>
      <c r="H53" s="293"/>
      <c r="I53" s="294"/>
      <c r="J53" s="295"/>
      <c r="K53" s="134"/>
      <c r="L53" s="291"/>
      <c r="M53" s="287"/>
      <c r="N53" s="287"/>
      <c r="O53" s="694"/>
      <c r="P53" s="287"/>
      <c r="Q53" s="287"/>
      <c r="R53" s="292"/>
      <c r="T53" s="354"/>
      <c r="U53" s="353"/>
      <c r="V53" s="353"/>
      <c r="W53" s="353"/>
      <c r="X53" s="353"/>
      <c r="Y53" s="353"/>
      <c r="Z53" s="353"/>
      <c r="AA53" s="353"/>
      <c r="AB53" s="353"/>
      <c r="AC53" s="353"/>
      <c r="AD53" s="353"/>
      <c r="AE53" s="353"/>
      <c r="AF53" s="353"/>
      <c r="AG53" s="353"/>
    </row>
    <row r="54" spans="1:34" s="272" customFormat="1" ht="39.9" customHeight="1">
      <c r="A54" s="393" t="str">
        <f>IF(E54="","",COUNTIFS($E$16:$E54,$A$14,$R$16:$R54,""))</f>
        <v/>
      </c>
      <c r="B54" s="272" t="str">
        <f t="shared" si="0"/>
        <v>外部専門家</v>
      </c>
      <c r="C54" s="252"/>
      <c r="D54" s="437">
        <v>39</v>
      </c>
      <c r="E54" s="286"/>
      <c r="F54" s="292"/>
      <c r="G54" s="551"/>
      <c r="H54" s="293"/>
      <c r="I54" s="294"/>
      <c r="J54" s="295"/>
      <c r="K54" s="134"/>
      <c r="L54" s="291"/>
      <c r="M54" s="287"/>
      <c r="N54" s="287"/>
      <c r="O54" s="694"/>
      <c r="P54" s="287"/>
      <c r="Q54" s="287"/>
      <c r="R54" s="292"/>
      <c r="T54" s="354"/>
      <c r="U54" s="353"/>
      <c r="V54" s="353"/>
      <c r="W54" s="353"/>
      <c r="X54" s="353"/>
      <c r="Y54" s="353"/>
      <c r="Z54" s="353"/>
      <c r="AA54" s="353"/>
      <c r="AB54" s="353"/>
      <c r="AC54" s="353"/>
      <c r="AD54" s="353"/>
      <c r="AE54" s="353"/>
      <c r="AF54" s="353"/>
      <c r="AG54" s="353"/>
    </row>
    <row r="55" spans="1:34" s="272" customFormat="1" ht="39.9" customHeight="1">
      <c r="A55" s="393" t="str">
        <f>IF(E55="","",COUNTIFS($E$16:$E55,$A$14,$R$16:$R55,""))</f>
        <v/>
      </c>
      <c r="B55" s="272" t="str">
        <f t="shared" si="0"/>
        <v>外部専門家</v>
      </c>
      <c r="C55" s="252"/>
      <c r="D55" s="438">
        <v>40</v>
      </c>
      <c r="E55" s="298"/>
      <c r="F55" s="385"/>
      <c r="G55" s="552"/>
      <c r="H55" s="386"/>
      <c r="I55" s="387"/>
      <c r="J55" s="388"/>
      <c r="K55" s="389"/>
      <c r="L55" s="300"/>
      <c r="M55" s="299"/>
      <c r="N55" s="299"/>
      <c r="O55" s="695"/>
      <c r="P55" s="299"/>
      <c r="Q55" s="299"/>
      <c r="R55" s="385"/>
      <c r="T55" s="354"/>
      <c r="U55" s="353"/>
      <c r="V55" s="353"/>
      <c r="W55" s="353"/>
      <c r="X55" s="353"/>
      <c r="Y55" s="353"/>
      <c r="Z55" s="353"/>
      <c r="AA55" s="353"/>
      <c r="AB55" s="353"/>
      <c r="AC55" s="353"/>
      <c r="AD55" s="353"/>
      <c r="AE55" s="353"/>
      <c r="AF55" s="353"/>
      <c r="AG55" s="353"/>
    </row>
    <row r="56" spans="1:34" s="272" customFormat="1" ht="7.5" customHeight="1">
      <c r="A56" s="391"/>
      <c r="B56" s="252"/>
      <c r="C56" s="252"/>
      <c r="D56" s="252"/>
      <c r="E56" s="252"/>
      <c r="F56" s="252"/>
      <c r="G56" s="543"/>
      <c r="H56" s="252"/>
      <c r="I56" s="252"/>
      <c r="J56" s="252"/>
      <c r="K56" s="252"/>
      <c r="L56" s="252"/>
      <c r="M56" s="252"/>
      <c r="N56" s="252"/>
      <c r="O56" s="553"/>
      <c r="P56" s="253"/>
      <c r="Q56" s="252"/>
      <c r="R56" s="252"/>
      <c r="T56" s="354"/>
      <c r="U56" s="353"/>
      <c r="V56" s="353"/>
      <c r="W56" s="353"/>
      <c r="X56" s="353"/>
      <c r="Y56" s="353"/>
      <c r="Z56" s="353"/>
      <c r="AA56" s="353"/>
      <c r="AB56" s="353"/>
      <c r="AC56" s="353"/>
      <c r="AD56" s="353"/>
      <c r="AE56" s="353"/>
      <c r="AF56" s="353"/>
      <c r="AG56" s="353"/>
    </row>
    <row r="57" spans="1:34" s="272" customFormat="1" ht="16.2">
      <c r="A57" s="391"/>
      <c r="B57" s="252"/>
      <c r="C57" s="252"/>
      <c r="D57" s="252"/>
      <c r="E57" s="252"/>
      <c r="F57" s="252"/>
      <c r="G57" s="543"/>
      <c r="H57" s="252"/>
      <c r="I57" s="252"/>
      <c r="J57" s="252"/>
      <c r="K57" s="252"/>
      <c r="L57" s="252"/>
      <c r="M57" s="252"/>
      <c r="N57" s="252"/>
      <c r="O57" s="553"/>
      <c r="P57" s="253"/>
      <c r="Q57" s="252"/>
      <c r="R57" s="266" t="str">
        <f>H8</f>
        <v/>
      </c>
      <c r="T57" s="354"/>
      <c r="U57" s="353"/>
      <c r="V57" s="353"/>
      <c r="W57" s="353"/>
      <c r="X57" s="353"/>
      <c r="Y57" s="353"/>
      <c r="Z57" s="353"/>
      <c r="AA57" s="353"/>
      <c r="AB57" s="353"/>
      <c r="AC57" s="353"/>
      <c r="AD57" s="353"/>
      <c r="AE57" s="353"/>
      <c r="AF57" s="353"/>
      <c r="AG57" s="353"/>
    </row>
    <row r="58" spans="1:34" ht="15.75" customHeight="1">
      <c r="S58" s="272"/>
      <c r="T58" s="354"/>
      <c r="U58" s="353"/>
      <c r="V58" s="353"/>
      <c r="W58" s="353"/>
      <c r="X58" s="353"/>
      <c r="Y58" s="353"/>
      <c r="Z58" s="353"/>
      <c r="AA58" s="353"/>
      <c r="AB58" s="353"/>
      <c r="AC58" s="353"/>
      <c r="AD58" s="353"/>
      <c r="AE58" s="353"/>
      <c r="AF58" s="353"/>
      <c r="AG58" s="353"/>
      <c r="AH58" s="272"/>
    </row>
    <row r="59" spans="1:34" ht="15.75" customHeight="1">
      <c r="S59" s="272"/>
      <c r="T59" s="354"/>
      <c r="U59" s="353"/>
      <c r="V59" s="353"/>
      <c r="W59" s="353"/>
      <c r="X59" s="353"/>
      <c r="Y59" s="353"/>
      <c r="Z59" s="353"/>
      <c r="AA59" s="353"/>
      <c r="AB59" s="353"/>
      <c r="AC59" s="353"/>
      <c r="AD59" s="353"/>
      <c r="AE59" s="353"/>
      <c r="AF59" s="353"/>
      <c r="AG59" s="353"/>
      <c r="AH59" s="272"/>
    </row>
    <row r="60" spans="1:34" ht="15.75" customHeight="1">
      <c r="T60" s="354"/>
      <c r="U60" s="353"/>
      <c r="V60" s="353"/>
      <c r="W60" s="353"/>
      <c r="X60" s="353"/>
      <c r="Y60" s="353"/>
      <c r="Z60" s="353"/>
      <c r="AA60" s="353"/>
      <c r="AB60" s="353"/>
      <c r="AC60" s="353"/>
      <c r="AD60" s="353"/>
      <c r="AE60" s="353"/>
      <c r="AF60" s="353"/>
      <c r="AG60" s="353"/>
      <c r="AH60" s="272"/>
    </row>
    <row r="61" spans="1:34" ht="15.75" customHeight="1">
      <c r="T61" s="354"/>
      <c r="U61" s="353"/>
      <c r="V61" s="353"/>
      <c r="W61" s="353"/>
      <c r="X61" s="353"/>
      <c r="Y61" s="353"/>
      <c r="Z61" s="353"/>
      <c r="AA61" s="353"/>
      <c r="AB61" s="353"/>
      <c r="AC61" s="353"/>
      <c r="AD61" s="353"/>
      <c r="AE61" s="353"/>
      <c r="AF61" s="353"/>
      <c r="AG61" s="353"/>
      <c r="AH61" s="272"/>
    </row>
  </sheetData>
  <sheetProtection algorithmName="SHA-512" hashValue="5aRbwzPBGXTdZlTWEQodKmDGpSFSwAK6ttWh/GorwkLUdkmhqq2llKXy/lY28WxFT+c2wShUjOiu9wVZSVlqZA==" saltValue="jKR3UpU4BP406G4JybTG8g==" spinCount="100000" sheet="1" objects="1" scenarios="1" formatRows="0" insertRows="0"/>
  <mergeCells count="46">
    <mergeCell ref="T33:AG33"/>
    <mergeCell ref="T34:AG34"/>
    <mergeCell ref="D10:D12"/>
    <mergeCell ref="F11:F12"/>
    <mergeCell ref="Q10:Q12"/>
    <mergeCell ref="J11:L11"/>
    <mergeCell ref="M11:N11"/>
    <mergeCell ref="J10:N10"/>
    <mergeCell ref="G12:G13"/>
    <mergeCell ref="O10:O13"/>
    <mergeCell ref="T31:AG31"/>
    <mergeCell ref="T32:AG32"/>
    <mergeCell ref="T25:AG25"/>
    <mergeCell ref="T26:AG26"/>
    <mergeCell ref="T27:AG27"/>
    <mergeCell ref="T28:AG28"/>
    <mergeCell ref="D9:F9"/>
    <mergeCell ref="T15:AG15"/>
    <mergeCell ref="D7:F7"/>
    <mergeCell ref="D8:F8"/>
    <mergeCell ref="H11:I11"/>
    <mergeCell ref="E11:E12"/>
    <mergeCell ref="E10:I10"/>
    <mergeCell ref="H7:J7"/>
    <mergeCell ref="H8:J8"/>
    <mergeCell ref="T10:AG10"/>
    <mergeCell ref="T11:AG11"/>
    <mergeCell ref="T12:AG12"/>
    <mergeCell ref="T13:AG13"/>
    <mergeCell ref="T14:AG14"/>
    <mergeCell ref="R10:R12"/>
    <mergeCell ref="P10:P12"/>
    <mergeCell ref="T29:AG29"/>
    <mergeCell ref="T30:AG30"/>
    <mergeCell ref="T6:AG6"/>
    <mergeCell ref="T7:AG7"/>
    <mergeCell ref="T8:AG8"/>
    <mergeCell ref="T24:AG24"/>
    <mergeCell ref="T16:AG16"/>
    <mergeCell ref="T17:AG17"/>
    <mergeCell ref="T18:AG18"/>
    <mergeCell ref="T19:AG19"/>
    <mergeCell ref="T20:AG20"/>
    <mergeCell ref="T21:AG21"/>
    <mergeCell ref="T22:AG22"/>
    <mergeCell ref="T23:AG23"/>
  </mergeCells>
  <phoneticPr fontId="1"/>
  <conditionalFormatting sqref="H7:J8">
    <cfRule type="cellIs" dxfId="562" priority="17" operator="equal">
      <formula>0</formula>
    </cfRule>
  </conditionalFormatting>
  <conditionalFormatting sqref="E16:F55 P16:R55 H16:N55">
    <cfRule type="containsBlanks" dxfId="561" priority="18">
      <formula>LEN(TRIM(E16))=0</formula>
    </cfRule>
  </conditionalFormatting>
  <conditionalFormatting sqref="G7:G8">
    <cfRule type="cellIs" dxfId="560" priority="8" operator="equal">
      <formula>0</formula>
    </cfRule>
  </conditionalFormatting>
  <conditionalFormatting sqref="G21:G55">
    <cfRule type="containsBlanks" dxfId="559" priority="9">
      <formula>LEN(TRIM(G21))=0</formula>
    </cfRule>
  </conditionalFormatting>
  <conditionalFormatting sqref="G14:G15">
    <cfRule type="containsBlanks" dxfId="558" priority="7">
      <formula>LEN(TRIM(G14))=0</formula>
    </cfRule>
  </conditionalFormatting>
  <conditionalFormatting sqref="G16:G20">
    <cfRule type="containsBlanks" dxfId="557" priority="4">
      <formula>LEN(TRIM(G16))=0</formula>
    </cfRule>
  </conditionalFormatting>
  <conditionalFormatting sqref="O16:O55">
    <cfRule type="containsBlanks" dxfId="556" priority="1">
      <formula>LEN(TRIM(O16))=0</formula>
    </cfRule>
  </conditionalFormatting>
  <dataValidations xWindow="686" yWindow="671" count="6">
    <dataValidation type="list" allowBlank="1" showInputMessage="1" showErrorMessage="1" sqref="E16:E55" xr:uid="{00000000-0002-0000-0600-000000000000}">
      <formula1>"職員,外部専門家"</formula1>
    </dataValidation>
    <dataValidation imeMode="halfAlpha" allowBlank="1" showInputMessage="1" showErrorMessage="1" sqref="L16:L55" xr:uid="{00000000-0002-0000-0600-000001000000}"/>
    <dataValidation type="textLength" imeMode="halfAlpha" allowBlank="1" showInputMessage="1" showErrorMessage="1" sqref="K16:K55" xr:uid="{00000000-0002-0000-0600-000002000000}">
      <formula1>12</formula1>
      <formula2>13</formula2>
    </dataValidation>
    <dataValidation type="list" allowBlank="1" showInputMessage="1" showErrorMessage="1" sqref="R16:R55" xr:uid="{00000000-0002-0000-0600-000003000000}">
      <formula1>"　,辞退"</formula1>
    </dataValidation>
    <dataValidation allowBlank="1" showInputMessage="1" showErrorMessage="1" prompt="国家資格等を保有していない場合は「経歴書参照」と記載" sqref="M16:N55" xr:uid="{00000000-0002-0000-0600-000004000000}"/>
    <dataValidation type="list" allowBlank="1" showInputMessage="1" showErrorMessage="1" sqref="O16:O55" xr:uid="{96D8FCC4-A1C3-48E2-9475-1A9EDC95D40B}">
      <formula1>"A,B"</formula1>
    </dataValidation>
  </dataValidations>
  <printOptions horizontalCentered="1"/>
  <pageMargins left="0.55118110236220474" right="0.31496062992125984" top="0.51181102362204722" bottom="0.39370078740157483" header="0.31496062992125984" footer="0.31496062992125984"/>
  <pageSetup paperSize="9" scale="44" fitToHeight="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AA329"/>
  <sheetViews>
    <sheetView showGridLines="0" topLeftCell="A2" zoomScale="55" zoomScaleNormal="55" zoomScaleSheetLayoutView="55" workbookViewId="0">
      <selection activeCell="C9" sqref="C9"/>
    </sheetView>
  </sheetViews>
  <sheetFormatPr defaultColWidth="9" defaultRowHeight="16.2"/>
  <cols>
    <col min="1" max="1" width="2.33203125" style="485" customWidth="1"/>
    <col min="2" max="2" width="6" style="221" customWidth="1"/>
    <col min="3" max="3" width="21.44140625" style="220" customWidth="1"/>
    <col min="4" max="4" width="25.6640625" style="220" customWidth="1"/>
    <col min="5" max="6" width="8.109375" style="220" customWidth="1"/>
    <col min="7" max="7" width="10.6640625" style="221" customWidth="1"/>
    <col min="8" max="8" width="19.88671875" style="220" customWidth="1"/>
    <col min="9" max="10" width="20.6640625" style="220" customWidth="1"/>
    <col min="11" max="12" width="9.77734375" style="220" customWidth="1"/>
    <col min="13" max="13" width="10.6640625" style="221" customWidth="1"/>
    <col min="14" max="14" width="19.88671875" style="220" customWidth="1"/>
    <col min="15" max="15" width="40.6640625" style="220" customWidth="1"/>
    <col min="16" max="16" width="19.109375" style="220" customWidth="1"/>
    <col min="17" max="17" width="9.77734375" style="220" customWidth="1"/>
    <col min="18" max="18" width="9.77734375" style="221" hidden="1" customWidth="1"/>
    <col min="19" max="21" width="17.77734375" style="221" hidden="1" customWidth="1"/>
    <col min="22" max="22" width="9.77734375" style="220" customWidth="1"/>
    <col min="23" max="23" width="15.44140625" style="222" customWidth="1"/>
    <col min="24" max="24" width="152.21875" style="568" customWidth="1"/>
    <col min="25" max="25" width="9" style="220"/>
    <col min="26" max="26" width="18.109375" style="220" customWidth="1"/>
    <col min="27" max="16384" width="9" style="220"/>
  </cols>
  <sheetData>
    <row r="1" spans="1:25" ht="58.5" hidden="1" customHeight="1"/>
    <row r="2" spans="1:25" ht="22.5" customHeight="1">
      <c r="A2" s="486"/>
      <c r="B2" s="632" t="s">
        <v>0</v>
      </c>
      <c r="G2" s="220"/>
      <c r="K2" s="1010" t="s">
        <v>176</v>
      </c>
      <c r="L2" s="1011"/>
      <c r="M2" s="1011"/>
      <c r="N2" s="1011"/>
      <c r="O2" s="1012"/>
      <c r="X2" s="574"/>
    </row>
    <row r="3" spans="1:25" ht="48" customHeight="1">
      <c r="A3" s="487"/>
      <c r="B3" s="631" t="s">
        <v>1</v>
      </c>
      <c r="E3" s="225"/>
      <c r="G3" s="220"/>
      <c r="K3" s="1013" t="str">
        <f>IF(様式第１_交付申請書!$F$10="","",様式第１_交付申請書!$F$10)</f>
        <v/>
      </c>
      <c r="L3" s="1014"/>
      <c r="M3" s="1014"/>
      <c r="N3" s="1014"/>
      <c r="O3" s="1015"/>
      <c r="W3" s="586"/>
      <c r="X3" s="574"/>
    </row>
    <row r="4" spans="1:25" ht="39.75" customHeight="1">
      <c r="B4" s="630" t="s">
        <v>133</v>
      </c>
      <c r="M4" s="220"/>
      <c r="O4" s="586"/>
      <c r="X4" s="575" t="s">
        <v>2</v>
      </c>
    </row>
    <row r="5" spans="1:25" ht="56.25" customHeight="1">
      <c r="B5" s="974" t="s">
        <v>651</v>
      </c>
      <c r="C5" s="974"/>
      <c r="D5" s="974"/>
      <c r="E5" s="974"/>
      <c r="F5" s="974"/>
      <c r="G5" s="974"/>
      <c r="H5" s="974"/>
      <c r="I5" s="974"/>
      <c r="J5" s="974"/>
      <c r="M5" s="220"/>
      <c r="X5" s="576" t="s">
        <v>423</v>
      </c>
      <c r="Y5" s="227"/>
    </row>
    <row r="6" spans="1:25" ht="24.75" customHeight="1">
      <c r="B6" s="972" t="s">
        <v>129</v>
      </c>
      <c r="C6" s="972"/>
      <c r="D6" s="972"/>
      <c r="K6" s="228"/>
      <c r="M6" s="220"/>
      <c r="P6" s="228"/>
      <c r="Q6" s="228"/>
      <c r="R6" s="593"/>
      <c r="S6" s="593"/>
      <c r="T6" s="593"/>
      <c r="U6" s="593"/>
      <c r="V6" s="228"/>
      <c r="W6" s="229"/>
      <c r="X6" s="577" t="s">
        <v>255</v>
      </c>
    </row>
    <row r="7" spans="1:25" ht="6.75" customHeight="1">
      <c r="B7" s="973"/>
      <c r="C7" s="973"/>
      <c r="D7" s="973"/>
      <c r="G7" s="220"/>
      <c r="K7" s="228"/>
      <c r="L7" s="228"/>
      <c r="M7" s="228"/>
      <c r="N7" s="228"/>
      <c r="O7" s="228"/>
      <c r="P7" s="228"/>
      <c r="Q7" s="228"/>
      <c r="R7" s="593"/>
      <c r="S7" s="593"/>
      <c r="T7" s="593"/>
      <c r="U7" s="593"/>
      <c r="V7" s="228"/>
      <c r="W7" s="229"/>
      <c r="X7" s="578"/>
    </row>
    <row r="8" spans="1:25" ht="32.25" customHeight="1">
      <c r="B8" s="556" t="s">
        <v>229</v>
      </c>
      <c r="C8" s="557" t="s">
        <v>128</v>
      </c>
      <c r="D8" s="558" t="s">
        <v>220</v>
      </c>
      <c r="E8" s="945" t="s">
        <v>380</v>
      </c>
      <c r="F8" s="946"/>
      <c r="G8" s="947"/>
      <c r="H8" s="559" t="s">
        <v>615</v>
      </c>
      <c r="I8" s="975" t="s">
        <v>353</v>
      </c>
      <c r="J8" s="976"/>
      <c r="K8" s="976"/>
      <c r="L8" s="976"/>
      <c r="M8" s="976"/>
      <c r="N8" s="976"/>
      <c r="O8" s="977"/>
      <c r="P8" s="485"/>
      <c r="Q8" s="485"/>
      <c r="W8" s="220"/>
      <c r="X8" s="584" t="s">
        <v>639</v>
      </c>
    </row>
    <row r="9" spans="1:25" ht="22.5" customHeight="1">
      <c r="B9" s="560">
        <v>1</v>
      </c>
      <c r="C9" s="562"/>
      <c r="D9" s="563" t="str">
        <f>IFERROR(VLOOKUP(C9,'補助事業概要説明書（別添１）１～４'!$B:$C,2,0),"")</f>
        <v/>
      </c>
      <c r="E9" s="978" t="s">
        <v>379</v>
      </c>
      <c r="F9" s="979"/>
      <c r="G9" s="980"/>
      <c r="H9" s="703"/>
      <c r="I9" s="981"/>
      <c r="J9" s="982"/>
      <c r="K9" s="982"/>
      <c r="L9" s="982"/>
      <c r="M9" s="982"/>
      <c r="N9" s="982"/>
      <c r="O9" s="983"/>
      <c r="P9" s="485" t="str">
        <f>IF(C9="","",C9&amp;"■"&amp;E9)</f>
        <v/>
      </c>
      <c r="Q9" s="664" t="str">
        <f>IF(P9="","",IF(COUNTIF($P$9:P9,P9)=1,ROW(P9),""))</f>
        <v/>
      </c>
      <c r="R9" s="594"/>
      <c r="S9" s="594"/>
      <c r="T9" s="594"/>
      <c r="U9" s="594"/>
      <c r="V9" s="586"/>
      <c r="W9" s="586"/>
      <c r="X9" s="585" t="s">
        <v>529</v>
      </c>
    </row>
    <row r="10" spans="1:25" ht="22.5" customHeight="1">
      <c r="A10" s="485">
        <f>B9</f>
        <v>1</v>
      </c>
      <c r="B10" s="561">
        <v>2</v>
      </c>
      <c r="C10" s="564"/>
      <c r="D10" s="565" t="str">
        <f>IFERROR(VLOOKUP(C10,'補助事業概要説明書（別添１）１～４'!$B:$C,2,0),"")</f>
        <v/>
      </c>
      <c r="E10" s="978" t="s">
        <v>379</v>
      </c>
      <c r="F10" s="979"/>
      <c r="G10" s="980"/>
      <c r="H10" s="704"/>
      <c r="I10" s="916"/>
      <c r="J10" s="917"/>
      <c r="K10" s="917"/>
      <c r="L10" s="917"/>
      <c r="M10" s="917"/>
      <c r="N10" s="917"/>
      <c r="O10" s="918"/>
      <c r="P10" s="485" t="str">
        <f t="shared" ref="P10:P23" si="0">IF(C10="","",C10&amp;"■"&amp;E10)</f>
        <v/>
      </c>
      <c r="Q10" s="664" t="str">
        <f>IF(P10="","",IF(COUNTIF($P$9:P10,P10)=1,ROW(P10),""))</f>
        <v/>
      </c>
      <c r="R10" s="594"/>
      <c r="X10" s="585" t="s">
        <v>640</v>
      </c>
    </row>
    <row r="11" spans="1:25" ht="22.5" customHeight="1">
      <c r="B11" s="561">
        <v>3</v>
      </c>
      <c r="C11" s="564"/>
      <c r="D11" s="565" t="str">
        <f>IFERROR(VLOOKUP(C11,'補助事業概要説明書（別添１）１～４'!$B:$C,2,0),"")</f>
        <v/>
      </c>
      <c r="E11" s="978" t="s">
        <v>379</v>
      </c>
      <c r="F11" s="979"/>
      <c r="G11" s="980"/>
      <c r="H11" s="704"/>
      <c r="I11" s="916"/>
      <c r="J11" s="917"/>
      <c r="K11" s="917"/>
      <c r="L11" s="917"/>
      <c r="M11" s="917"/>
      <c r="N11" s="917"/>
      <c r="O11" s="918"/>
      <c r="P11" s="485" t="str">
        <f t="shared" si="0"/>
        <v/>
      </c>
      <c r="Q11" s="664" t="str">
        <f>IF(P11="","",IF(COUNTIF($P$9:P11,P11)=1,ROW(P11),""))</f>
        <v/>
      </c>
      <c r="R11" s="594"/>
      <c r="X11" s="581" t="s">
        <v>583</v>
      </c>
    </row>
    <row r="12" spans="1:25" ht="22.5" customHeight="1">
      <c r="B12" s="561">
        <v>4</v>
      </c>
      <c r="C12" s="564"/>
      <c r="D12" s="565" t="str">
        <f>IFERROR(VLOOKUP(C12,'補助事業概要説明書（別添１）１～４'!$B:$C,2,0),"")</f>
        <v/>
      </c>
      <c r="E12" s="978" t="s">
        <v>379</v>
      </c>
      <c r="F12" s="979"/>
      <c r="G12" s="980"/>
      <c r="H12" s="704"/>
      <c r="I12" s="916"/>
      <c r="J12" s="917"/>
      <c r="K12" s="917"/>
      <c r="L12" s="917"/>
      <c r="M12" s="917"/>
      <c r="N12" s="917"/>
      <c r="O12" s="918"/>
      <c r="P12" s="485" t="str">
        <f t="shared" si="0"/>
        <v/>
      </c>
      <c r="Q12" s="664" t="str">
        <f>IF(P12="","",IF(COUNTIF($P$9:P12,P12)=1,ROW(P12),""))</f>
        <v/>
      </c>
      <c r="R12" s="594"/>
      <c r="S12" s="594"/>
      <c r="T12" s="594"/>
      <c r="U12" s="594"/>
      <c r="V12" s="586"/>
      <c r="W12" s="586"/>
      <c r="X12" s="580" t="s">
        <v>230</v>
      </c>
    </row>
    <row r="13" spans="1:25" ht="22.5" customHeight="1">
      <c r="B13" s="561">
        <v>5</v>
      </c>
      <c r="C13" s="564"/>
      <c r="D13" s="565" t="str">
        <f>IFERROR(VLOOKUP(C13,'補助事業概要説明書（別添１）１～４'!$B:$C,2,0),"")</f>
        <v/>
      </c>
      <c r="E13" s="978" t="s">
        <v>379</v>
      </c>
      <c r="F13" s="979"/>
      <c r="G13" s="980"/>
      <c r="H13" s="704"/>
      <c r="I13" s="916"/>
      <c r="J13" s="917"/>
      <c r="K13" s="917"/>
      <c r="L13" s="917"/>
      <c r="M13" s="917"/>
      <c r="N13" s="917"/>
      <c r="O13" s="918"/>
      <c r="P13" s="485" t="str">
        <f t="shared" si="0"/>
        <v/>
      </c>
      <c r="Q13" s="664" t="str">
        <f>IF(P13="","",IF(COUNTIF($P$9:P13,P13)=1,ROW(P13),""))</f>
        <v/>
      </c>
      <c r="R13" s="594"/>
      <c r="S13" s="594"/>
      <c r="T13" s="594"/>
      <c r="U13" s="594"/>
      <c r="V13" s="586"/>
      <c r="W13" s="586"/>
      <c r="X13" s="580" t="s">
        <v>231</v>
      </c>
    </row>
    <row r="14" spans="1:25" ht="22.5" customHeight="1">
      <c r="B14" s="561">
        <v>6</v>
      </c>
      <c r="C14" s="564"/>
      <c r="D14" s="565" t="str">
        <f>IFERROR(VLOOKUP(C14,'補助事業概要説明書（別添１）１～４'!$B:$C,2,0),"")</f>
        <v/>
      </c>
      <c r="E14" s="978" t="s">
        <v>379</v>
      </c>
      <c r="F14" s="979"/>
      <c r="G14" s="980"/>
      <c r="H14" s="704"/>
      <c r="I14" s="916"/>
      <c r="J14" s="917"/>
      <c r="K14" s="917"/>
      <c r="L14" s="917"/>
      <c r="M14" s="917"/>
      <c r="N14" s="917"/>
      <c r="O14" s="918"/>
      <c r="P14" s="485" t="str">
        <f t="shared" si="0"/>
        <v/>
      </c>
      <c r="Q14" s="664" t="str">
        <f>IF(P14="","",IF(COUNTIF($P$9:P14,P14)=1,ROW(P14),""))</f>
        <v/>
      </c>
      <c r="R14" s="594"/>
      <c r="S14" s="594"/>
      <c r="T14" s="594"/>
      <c r="U14" s="594"/>
      <c r="V14" s="586"/>
      <c r="W14" s="586"/>
      <c r="X14" s="580"/>
    </row>
    <row r="15" spans="1:25" ht="22.5" customHeight="1">
      <c r="B15" s="561">
        <v>7</v>
      </c>
      <c r="C15" s="564"/>
      <c r="D15" s="565" t="str">
        <f>IFERROR(VLOOKUP(C15,'補助事業概要説明書（別添１）１～４'!$B:$C,2,0),"")</f>
        <v/>
      </c>
      <c r="E15" s="978" t="s">
        <v>379</v>
      </c>
      <c r="F15" s="979"/>
      <c r="G15" s="980"/>
      <c r="H15" s="704"/>
      <c r="I15" s="916"/>
      <c r="J15" s="917"/>
      <c r="K15" s="917"/>
      <c r="L15" s="917"/>
      <c r="M15" s="917"/>
      <c r="N15" s="917"/>
      <c r="O15" s="918"/>
      <c r="P15" s="485" t="str">
        <f t="shared" si="0"/>
        <v/>
      </c>
      <c r="Q15" s="664" t="str">
        <f>IF(P15="","",IF(COUNTIF($P$9:P15,P15)=1,ROW(P15),""))</f>
        <v/>
      </c>
      <c r="R15" s="594"/>
      <c r="S15" s="594"/>
      <c r="T15" s="594"/>
      <c r="U15" s="594"/>
      <c r="V15" s="586"/>
      <c r="W15" s="586"/>
      <c r="X15" s="580"/>
    </row>
    <row r="16" spans="1:25" ht="22.5" customHeight="1">
      <c r="B16" s="561">
        <v>8</v>
      </c>
      <c r="C16" s="564"/>
      <c r="D16" s="565" t="str">
        <f>IFERROR(VLOOKUP(C16,'補助事業概要説明書（別添１）１～４'!$B:$C,2,0),"")</f>
        <v/>
      </c>
      <c r="E16" s="978" t="s">
        <v>379</v>
      </c>
      <c r="F16" s="979"/>
      <c r="G16" s="980"/>
      <c r="H16" s="704"/>
      <c r="I16" s="916"/>
      <c r="J16" s="917"/>
      <c r="K16" s="917"/>
      <c r="L16" s="917"/>
      <c r="M16" s="917"/>
      <c r="N16" s="917"/>
      <c r="O16" s="918"/>
      <c r="P16" s="485" t="str">
        <f t="shared" si="0"/>
        <v/>
      </c>
      <c r="Q16" s="664" t="str">
        <f>IF(P16="","",IF(COUNTIF($P$9:P16,P16)=1,ROW(P16),""))</f>
        <v/>
      </c>
      <c r="W16" s="586"/>
      <c r="X16" s="580"/>
    </row>
    <row r="17" spans="1:24" ht="22.5" customHeight="1">
      <c r="B17" s="561">
        <v>9</v>
      </c>
      <c r="C17" s="564"/>
      <c r="D17" s="565" t="str">
        <f>IFERROR(VLOOKUP(C17,'補助事業概要説明書（別添１）１～４'!$B:$C,2,0),"")</f>
        <v/>
      </c>
      <c r="E17" s="978" t="s">
        <v>379</v>
      </c>
      <c r="F17" s="979"/>
      <c r="G17" s="980"/>
      <c r="H17" s="704"/>
      <c r="I17" s="916"/>
      <c r="J17" s="917"/>
      <c r="K17" s="917"/>
      <c r="L17" s="917"/>
      <c r="M17" s="917"/>
      <c r="N17" s="917"/>
      <c r="O17" s="918"/>
      <c r="P17" s="485" t="str">
        <f t="shared" si="0"/>
        <v/>
      </c>
      <c r="Q17" s="664" t="str">
        <f>IF(P17="","",IF(COUNTIF($P$9:P17,P17)=1,ROW(P17),""))</f>
        <v/>
      </c>
      <c r="W17" s="586"/>
      <c r="X17" s="580"/>
    </row>
    <row r="18" spans="1:24" ht="22.5" customHeight="1">
      <c r="A18" s="485">
        <f>B17</f>
        <v>9</v>
      </c>
      <c r="B18" s="561">
        <v>10</v>
      </c>
      <c r="C18" s="564"/>
      <c r="D18" s="565" t="str">
        <f>IFERROR(VLOOKUP(C18,'補助事業概要説明書（別添１）１～４'!$B:$C,2,0),"")</f>
        <v/>
      </c>
      <c r="E18" s="978" t="s">
        <v>379</v>
      </c>
      <c r="F18" s="979"/>
      <c r="G18" s="980"/>
      <c r="H18" s="704"/>
      <c r="I18" s="916"/>
      <c r="J18" s="917"/>
      <c r="K18" s="917"/>
      <c r="L18" s="917"/>
      <c r="M18" s="917"/>
      <c r="N18" s="917"/>
      <c r="O18" s="918"/>
      <c r="P18" s="485" t="str">
        <f t="shared" si="0"/>
        <v/>
      </c>
      <c r="Q18" s="664" t="str">
        <f>IF(P18="","",IF(COUNTIF($P$9:P18,P18)=1,ROW(P18),""))</f>
        <v/>
      </c>
      <c r="R18" s="594"/>
      <c r="S18" s="594"/>
      <c r="T18" s="594"/>
      <c r="U18" s="594"/>
      <c r="V18" s="586"/>
      <c r="W18" s="586"/>
      <c r="X18" s="580"/>
    </row>
    <row r="19" spans="1:24" ht="22.5" customHeight="1">
      <c r="B19" s="561">
        <v>11</v>
      </c>
      <c r="C19" s="564"/>
      <c r="D19" s="565" t="str">
        <f>IFERROR(VLOOKUP(C19,'補助事業概要説明書（別添１）１～４'!$B:$C,2,0),"")</f>
        <v/>
      </c>
      <c r="E19" s="978" t="s">
        <v>379</v>
      </c>
      <c r="F19" s="979"/>
      <c r="G19" s="980"/>
      <c r="H19" s="704"/>
      <c r="I19" s="916"/>
      <c r="J19" s="917"/>
      <c r="K19" s="917"/>
      <c r="L19" s="917"/>
      <c r="M19" s="917"/>
      <c r="N19" s="917"/>
      <c r="O19" s="918"/>
      <c r="P19" s="485" t="str">
        <f t="shared" si="0"/>
        <v/>
      </c>
      <c r="Q19" s="664" t="str">
        <f>IF(P19="","",IF(COUNTIF($P$9:P19,P19)=1,ROW(P19),""))</f>
        <v/>
      </c>
      <c r="R19" s="594"/>
      <c r="S19" s="594"/>
      <c r="T19" s="594"/>
      <c r="U19" s="594"/>
      <c r="V19" s="586"/>
      <c r="W19" s="586"/>
      <c r="X19" s="580"/>
    </row>
    <row r="20" spans="1:24" ht="22.5" customHeight="1">
      <c r="B20" s="561">
        <v>12</v>
      </c>
      <c r="C20" s="564"/>
      <c r="D20" s="565" t="str">
        <f>IFERROR(VLOOKUP(C20,'補助事業概要説明書（別添１）１～４'!$B:$C,2,0),"")</f>
        <v/>
      </c>
      <c r="E20" s="978" t="s">
        <v>379</v>
      </c>
      <c r="F20" s="979"/>
      <c r="G20" s="980"/>
      <c r="H20" s="704"/>
      <c r="I20" s="916"/>
      <c r="J20" s="917"/>
      <c r="K20" s="917"/>
      <c r="L20" s="917"/>
      <c r="M20" s="917"/>
      <c r="N20" s="917"/>
      <c r="O20" s="918"/>
      <c r="P20" s="485" t="str">
        <f t="shared" si="0"/>
        <v/>
      </c>
      <c r="Q20" s="664" t="str">
        <f>IF(P20="","",IF(COUNTIF($P$9:P20,P20)=1,ROW(P20),""))</f>
        <v/>
      </c>
      <c r="R20" s="594"/>
      <c r="S20" s="594"/>
      <c r="T20" s="594"/>
      <c r="U20" s="594"/>
      <c r="V20" s="586"/>
      <c r="W20" s="586"/>
      <c r="X20" s="580"/>
    </row>
    <row r="21" spans="1:24" ht="22.5" customHeight="1">
      <c r="B21" s="561">
        <v>13</v>
      </c>
      <c r="C21" s="564"/>
      <c r="D21" s="565" t="str">
        <f>IFERROR(VLOOKUP(C21,'補助事業概要説明書（別添１）１～４'!$B:$C,2,0),"")</f>
        <v/>
      </c>
      <c r="E21" s="978" t="s">
        <v>379</v>
      </c>
      <c r="F21" s="979"/>
      <c r="G21" s="980"/>
      <c r="H21" s="704"/>
      <c r="I21" s="916"/>
      <c r="J21" s="917"/>
      <c r="K21" s="917"/>
      <c r="L21" s="917"/>
      <c r="M21" s="917"/>
      <c r="N21" s="917"/>
      <c r="O21" s="918"/>
      <c r="P21" s="485" t="str">
        <f t="shared" si="0"/>
        <v/>
      </c>
      <c r="Q21" s="664" t="str">
        <f>IF(P21="","",IF(COUNTIF($P$9:P21,P21)=1,ROW(P21),""))</f>
        <v/>
      </c>
      <c r="R21" s="594"/>
      <c r="S21" s="594"/>
      <c r="T21" s="594"/>
      <c r="U21" s="594"/>
      <c r="V21" s="586"/>
      <c r="W21" s="586"/>
      <c r="X21" s="577"/>
    </row>
    <row r="22" spans="1:24" ht="22.5" customHeight="1">
      <c r="B22" s="561">
        <v>14</v>
      </c>
      <c r="C22" s="564"/>
      <c r="D22" s="565" t="str">
        <f>IFERROR(VLOOKUP(C22,'補助事業概要説明書（別添１）１～４'!$B:$C,2,0),"")</f>
        <v/>
      </c>
      <c r="E22" s="978" t="s">
        <v>379</v>
      </c>
      <c r="F22" s="979"/>
      <c r="G22" s="980"/>
      <c r="H22" s="704"/>
      <c r="I22" s="916"/>
      <c r="J22" s="917"/>
      <c r="K22" s="917"/>
      <c r="L22" s="917"/>
      <c r="M22" s="917"/>
      <c r="N22" s="917"/>
      <c r="O22" s="918"/>
      <c r="P22" s="485" t="str">
        <f t="shared" si="0"/>
        <v/>
      </c>
      <c r="Q22" s="664" t="str">
        <f>IF(P22="","",IF(COUNTIF($P$9:P22,P22)=1,ROW(P22),""))</f>
        <v/>
      </c>
      <c r="R22" s="594"/>
      <c r="S22" s="594"/>
      <c r="T22" s="594"/>
      <c r="U22" s="594"/>
      <c r="V22" s="586" t="s">
        <v>649</v>
      </c>
      <c r="W22" s="586"/>
      <c r="X22" s="578"/>
    </row>
    <row r="23" spans="1:24" ht="22.5" customHeight="1">
      <c r="B23" s="561">
        <v>15</v>
      </c>
      <c r="C23" s="564"/>
      <c r="D23" s="565" t="str">
        <f>IFERROR(VLOOKUP(C23,'補助事業概要説明書（別添１）１～４'!$B:$C,2,0),"")</f>
        <v/>
      </c>
      <c r="E23" s="978" t="s">
        <v>379</v>
      </c>
      <c r="F23" s="979"/>
      <c r="G23" s="980"/>
      <c r="H23" s="704"/>
      <c r="I23" s="916"/>
      <c r="J23" s="917"/>
      <c r="K23" s="917"/>
      <c r="L23" s="917"/>
      <c r="M23" s="917"/>
      <c r="N23" s="917"/>
      <c r="O23" s="918"/>
      <c r="P23" s="485" t="str">
        <f t="shared" si="0"/>
        <v/>
      </c>
      <c r="Q23" s="664" t="str">
        <f>IF(P23="","",IF(COUNTIF($P$9:P23,P23)=1,ROW(P23),""))</f>
        <v/>
      </c>
      <c r="R23" s="594"/>
      <c r="S23" s="594"/>
      <c r="T23" s="594"/>
      <c r="U23" s="594"/>
      <c r="V23" s="586"/>
      <c r="W23" s="586"/>
      <c r="X23" s="578"/>
    </row>
    <row r="24" spans="1:24" ht="22.5" customHeight="1">
      <c r="B24" s="220"/>
      <c r="G24" s="220"/>
      <c r="M24" s="220"/>
      <c r="O24" s="223"/>
      <c r="P24" s="485"/>
      <c r="Q24" s="664" t="str">
        <f>IF(O24="","",IF(COUNTIF($P$9:P24,O24)=1,ROW(O24),""))</f>
        <v/>
      </c>
      <c r="R24" s="594"/>
      <c r="V24" s="586"/>
      <c r="X24" s="220"/>
    </row>
    <row r="25" spans="1:24" ht="22.5" customHeight="1">
      <c r="B25" s="567" t="s">
        <v>616</v>
      </c>
      <c r="C25" s="568"/>
      <c r="D25" s="568"/>
      <c r="E25" s="568"/>
      <c r="F25" s="568"/>
      <c r="G25" s="568"/>
      <c r="H25" s="568"/>
      <c r="I25" s="568"/>
      <c r="J25" s="568"/>
      <c r="K25" s="568"/>
      <c r="L25" s="568"/>
      <c r="M25" s="568"/>
      <c r="N25" s="568"/>
      <c r="O25" s="633" t="str">
        <f>IF(様式第１_交付申請書!$F$10="","",様式第１_交付申請書!$F$10)</f>
        <v/>
      </c>
      <c r="P25" s="485"/>
      <c r="Q25" s="664" t="str">
        <f>IF(P25="","",IF(COUNTIF($P$9:P25,P25)=1,ROW(P25),""))</f>
        <v/>
      </c>
      <c r="R25" s="594"/>
      <c r="S25" s="594"/>
      <c r="T25" s="594"/>
      <c r="U25" s="594"/>
      <c r="V25" s="586"/>
      <c r="W25" s="586"/>
      <c r="X25" s="220"/>
    </row>
    <row r="26" spans="1:24" ht="22.5" customHeight="1">
      <c r="B26" s="556" t="s">
        <v>229</v>
      </c>
      <c r="C26" s="970" t="s">
        <v>617</v>
      </c>
      <c r="D26" s="943"/>
      <c r="E26" s="971"/>
      <c r="F26" s="942" t="s">
        <v>618</v>
      </c>
      <c r="G26" s="943"/>
      <c r="H26" s="944"/>
      <c r="I26" s="919" t="s">
        <v>619</v>
      </c>
      <c r="J26" s="919"/>
      <c r="K26" s="919"/>
      <c r="L26" s="919"/>
      <c r="M26" s="919"/>
      <c r="N26" s="919"/>
      <c r="O26" s="920"/>
      <c r="P26" s="485"/>
      <c r="Q26" s="664" t="str">
        <f>IF(P26="","",IF(COUNTIF($P$9:P26,P26)=1,ROW(P26),""))</f>
        <v/>
      </c>
      <c r="R26" s="594"/>
      <c r="S26" s="594"/>
      <c r="T26" s="594"/>
      <c r="U26" s="594"/>
      <c r="V26" s="586"/>
      <c r="W26" s="586"/>
      <c r="X26" s="584" t="s">
        <v>641</v>
      </c>
    </row>
    <row r="27" spans="1:24" ht="22.5" customHeight="1">
      <c r="B27" s="894">
        <v>1</v>
      </c>
      <c r="C27" s="897"/>
      <c r="D27" s="898"/>
      <c r="E27" s="899"/>
      <c r="F27" s="948"/>
      <c r="G27" s="949"/>
      <c r="H27" s="950"/>
      <c r="I27" s="1003"/>
      <c r="J27" s="923"/>
      <c r="K27" s="923"/>
      <c r="L27" s="923"/>
      <c r="M27" s="923"/>
      <c r="N27" s="923"/>
      <c r="O27" s="924"/>
      <c r="P27" s="485"/>
      <c r="Q27" s="664" t="str">
        <f>IF(P27="","",IF(COUNTIF($P$9:P27,P27)=1,ROW(P27),""))</f>
        <v/>
      </c>
      <c r="R27" s="594" t="str">
        <f>IF(S27="","",COUNTIF($S$27:S27,"&gt;=!"))</f>
        <v/>
      </c>
      <c r="S27" s="594" t="str">
        <f>IF(C27="","","セミナー")</f>
        <v/>
      </c>
      <c r="T27" s="594" t="str">
        <f>IF(C27="","",C27)</f>
        <v/>
      </c>
      <c r="U27" s="594" t="str">
        <f>IF(F27="","",F27)</f>
        <v/>
      </c>
      <c r="V27" s="586"/>
      <c r="W27" s="586"/>
      <c r="X27" s="585" t="s">
        <v>635</v>
      </c>
    </row>
    <row r="28" spans="1:24" ht="37.200000000000003" customHeight="1">
      <c r="A28" s="485">
        <f>B27</f>
        <v>1</v>
      </c>
      <c r="B28" s="895"/>
      <c r="C28" s="569" t="s">
        <v>620</v>
      </c>
      <c r="D28" s="570" t="s">
        <v>220</v>
      </c>
      <c r="E28" s="571" t="s">
        <v>621</v>
      </c>
      <c r="F28" s="921" t="s">
        <v>622</v>
      </c>
      <c r="G28" s="919"/>
      <c r="H28" s="920"/>
      <c r="I28" s="925"/>
      <c r="J28" s="925"/>
      <c r="K28" s="925"/>
      <c r="L28" s="925"/>
      <c r="M28" s="925"/>
      <c r="N28" s="925"/>
      <c r="O28" s="926"/>
      <c r="P28" s="665"/>
      <c r="Q28" s="664" t="str">
        <f>IF(P28="","",IF(COUNTIF($P$9:P28,P28)=1,ROW(P28),""))</f>
        <v/>
      </c>
      <c r="R28" s="594"/>
      <c r="S28" s="594"/>
      <c r="T28" s="594"/>
      <c r="U28" s="594"/>
      <c r="V28" s="586"/>
      <c r="W28" s="586"/>
      <c r="X28" s="580"/>
    </row>
    <row r="29" spans="1:24" ht="22.5" customHeight="1">
      <c r="B29" s="895"/>
      <c r="C29" s="564"/>
      <c r="D29" s="572" t="str">
        <f>IFERROR(VLOOKUP(C29,'補助事業概要説明書（別添１）１～４'!$B:$C,2,0),"")</f>
        <v/>
      </c>
      <c r="E29" s="699"/>
      <c r="F29" s="929"/>
      <c r="G29" s="930"/>
      <c r="H29" s="931"/>
      <c r="I29" s="925"/>
      <c r="J29" s="925"/>
      <c r="K29" s="925"/>
      <c r="L29" s="925"/>
      <c r="M29" s="925"/>
      <c r="N29" s="925"/>
      <c r="O29" s="926"/>
      <c r="P29" s="485" t="str">
        <f>IF(C29="","",C29&amp;"■"&amp;$F$27)</f>
        <v/>
      </c>
      <c r="Q29" s="664" t="str">
        <f>IF(P29="","",IF(COUNTIF($P$9:P29,P29)=1,ROW(P29),""))</f>
        <v/>
      </c>
      <c r="R29" s="594"/>
      <c r="S29" s="594"/>
      <c r="T29" s="594"/>
      <c r="U29" s="594"/>
      <c r="V29" s="586"/>
      <c r="W29" s="586"/>
      <c r="X29" s="580"/>
    </row>
    <row r="30" spans="1:24" ht="22.5" customHeight="1">
      <c r="B30" s="895"/>
      <c r="C30" s="564"/>
      <c r="D30" s="572" t="str">
        <f>IFERROR(VLOOKUP(C30,'補助事業概要説明書（別添１）１～４'!$B:$C,2,0),"")</f>
        <v/>
      </c>
      <c r="E30" s="700"/>
      <c r="F30" s="932"/>
      <c r="G30" s="933"/>
      <c r="H30" s="934"/>
      <c r="I30" s="925"/>
      <c r="J30" s="925"/>
      <c r="K30" s="925"/>
      <c r="L30" s="925"/>
      <c r="M30" s="925"/>
      <c r="N30" s="925"/>
      <c r="O30" s="926"/>
      <c r="P30" s="485" t="str">
        <f t="shared" ref="P30:P33" si="1">IF(C30="","",C30&amp;"■"&amp;$F$27)</f>
        <v/>
      </c>
      <c r="Q30" s="664" t="str">
        <f>IF(P30="","",IF(COUNTIF($P$9:P30,P30)=1,ROW(P30),""))</f>
        <v/>
      </c>
      <c r="R30" s="594"/>
      <c r="S30" s="594"/>
      <c r="T30" s="594"/>
      <c r="U30" s="594"/>
      <c r="V30" s="586"/>
      <c r="W30" s="586"/>
      <c r="X30" s="577"/>
    </row>
    <row r="31" spans="1:24" ht="22.5" customHeight="1">
      <c r="B31" s="895"/>
      <c r="C31" s="564"/>
      <c r="D31" s="572" t="str">
        <f>IFERROR(VLOOKUP(C31,'補助事業概要説明書（別添１）１～４'!$B:$C,2,0),"")</f>
        <v/>
      </c>
      <c r="E31" s="700"/>
      <c r="F31" s="932"/>
      <c r="G31" s="933"/>
      <c r="H31" s="934"/>
      <c r="I31" s="925"/>
      <c r="J31" s="925"/>
      <c r="K31" s="925"/>
      <c r="L31" s="925"/>
      <c r="M31" s="925"/>
      <c r="N31" s="925"/>
      <c r="O31" s="926"/>
      <c r="P31" s="485" t="str">
        <f t="shared" si="1"/>
        <v/>
      </c>
      <c r="Q31" s="664" t="str">
        <f>IF(P31="","",IF(COUNTIF($P$9:P31,P31)=1,ROW(P31),""))</f>
        <v/>
      </c>
      <c r="R31" s="594"/>
      <c r="S31" s="594"/>
      <c r="T31" s="594"/>
      <c r="U31" s="594"/>
      <c r="V31" s="586"/>
      <c r="W31" s="586"/>
      <c r="X31" s="578"/>
    </row>
    <row r="32" spans="1:24" ht="22.5" customHeight="1">
      <c r="B32" s="895"/>
      <c r="C32" s="564"/>
      <c r="D32" s="572" t="str">
        <f>IFERROR(VLOOKUP(C32,'補助事業概要説明書（別添１）１～４'!$B:$C,2,0),"")</f>
        <v/>
      </c>
      <c r="E32" s="700"/>
      <c r="F32" s="932"/>
      <c r="G32" s="933"/>
      <c r="H32" s="934"/>
      <c r="I32" s="925"/>
      <c r="J32" s="925"/>
      <c r="K32" s="925"/>
      <c r="L32" s="925"/>
      <c r="M32" s="925"/>
      <c r="N32" s="925"/>
      <c r="O32" s="926"/>
      <c r="P32" s="485" t="str">
        <f t="shared" si="1"/>
        <v/>
      </c>
      <c r="Q32" s="664" t="str">
        <f>IF(P32="","",IF(COUNTIF($P$9:P32,P32)=1,ROW(P32),""))</f>
        <v/>
      </c>
      <c r="R32" s="594"/>
      <c r="S32" s="594"/>
      <c r="T32" s="594"/>
      <c r="U32" s="594"/>
      <c r="V32" s="586"/>
      <c r="W32" s="586"/>
      <c r="X32" s="578"/>
    </row>
    <row r="33" spans="1:24" ht="22.5" customHeight="1">
      <c r="B33" s="896"/>
      <c r="C33" s="564"/>
      <c r="D33" s="573" t="str">
        <f>IFERROR(VLOOKUP(C33,'補助事業概要説明書（別添１）１～４'!$B:$C,2,0),"")</f>
        <v/>
      </c>
      <c r="E33" s="701"/>
      <c r="F33" s="984"/>
      <c r="G33" s="985"/>
      <c r="H33" s="986"/>
      <c r="I33" s="927"/>
      <c r="J33" s="927"/>
      <c r="K33" s="927"/>
      <c r="L33" s="927"/>
      <c r="M33" s="927"/>
      <c r="N33" s="927"/>
      <c r="O33" s="928"/>
      <c r="P33" s="485" t="str">
        <f t="shared" si="1"/>
        <v/>
      </c>
      <c r="Q33" s="664" t="str">
        <f>IF(P33="","",IF(COUNTIF($P$9:P33,P33)=1,ROW(P33),""))</f>
        <v/>
      </c>
      <c r="R33" s="594"/>
      <c r="S33" s="594"/>
      <c r="T33" s="594"/>
      <c r="U33" s="594"/>
      <c r="V33" s="586"/>
      <c r="W33" s="586"/>
      <c r="X33" s="578"/>
    </row>
    <row r="34" spans="1:24" ht="22.5" customHeight="1">
      <c r="B34" s="556" t="s">
        <v>229</v>
      </c>
      <c r="C34" s="970" t="s">
        <v>617</v>
      </c>
      <c r="D34" s="943"/>
      <c r="E34" s="971"/>
      <c r="F34" s="942" t="s">
        <v>618</v>
      </c>
      <c r="G34" s="943"/>
      <c r="H34" s="944"/>
      <c r="I34" s="919" t="s">
        <v>619</v>
      </c>
      <c r="J34" s="919"/>
      <c r="K34" s="919"/>
      <c r="L34" s="919"/>
      <c r="M34" s="919"/>
      <c r="N34" s="919"/>
      <c r="O34" s="920"/>
      <c r="P34" s="485"/>
      <c r="Q34" s="664" t="str">
        <f>IF(P34="","",IF(COUNTIF($P$9:P34,P34)=1,ROW(P34),""))</f>
        <v/>
      </c>
      <c r="R34" s="594"/>
      <c r="S34" s="594"/>
      <c r="T34" s="594"/>
      <c r="U34" s="594"/>
      <c r="V34" s="586"/>
      <c r="W34" s="586"/>
      <c r="X34" s="578"/>
    </row>
    <row r="35" spans="1:24" ht="22.5" customHeight="1">
      <c r="B35" s="894">
        <v>2</v>
      </c>
      <c r="C35" s="897"/>
      <c r="D35" s="898"/>
      <c r="E35" s="899"/>
      <c r="F35" s="948"/>
      <c r="G35" s="949"/>
      <c r="H35" s="950"/>
      <c r="I35" s="922"/>
      <c r="J35" s="923"/>
      <c r="K35" s="923"/>
      <c r="L35" s="923"/>
      <c r="M35" s="923"/>
      <c r="N35" s="923"/>
      <c r="O35" s="924"/>
      <c r="P35" s="485"/>
      <c r="Q35" s="664" t="str">
        <f>IF(P35="","",IF(COUNTIF($P$9:P35,P35)=1,ROW(P35),""))</f>
        <v/>
      </c>
      <c r="R35" s="594" t="str">
        <f>IF(S35="","",COUNTIF($S$27:S35,"&gt;=!"))</f>
        <v/>
      </c>
      <c r="S35" s="594" t="str">
        <f>IF(C35="","","セミナー")</f>
        <v/>
      </c>
      <c r="T35" s="594" t="str">
        <f>IF(C35="","",C35)</f>
        <v/>
      </c>
      <c r="U35" s="594" t="str">
        <f>IF(F35="","",F35)</f>
        <v/>
      </c>
      <c r="V35" s="586"/>
      <c r="W35" s="586"/>
      <c r="X35" s="578"/>
    </row>
    <row r="36" spans="1:24" ht="37.200000000000003" customHeight="1">
      <c r="A36" s="485">
        <f>B35</f>
        <v>2</v>
      </c>
      <c r="B36" s="895"/>
      <c r="C36" s="569" t="s">
        <v>620</v>
      </c>
      <c r="D36" s="570" t="s">
        <v>220</v>
      </c>
      <c r="E36" s="571" t="s">
        <v>621</v>
      </c>
      <c r="F36" s="921" t="s">
        <v>622</v>
      </c>
      <c r="G36" s="919"/>
      <c r="H36" s="920"/>
      <c r="I36" s="925"/>
      <c r="J36" s="925"/>
      <c r="K36" s="925"/>
      <c r="L36" s="925"/>
      <c r="M36" s="925"/>
      <c r="N36" s="925"/>
      <c r="O36" s="926"/>
      <c r="P36" s="665"/>
      <c r="Q36" s="664" t="str">
        <f>IF(P36="","",IF(COUNTIF($P$9:P36,P36)=1,ROW(P36),""))</f>
        <v/>
      </c>
      <c r="R36" s="594"/>
      <c r="S36" s="594"/>
      <c r="T36" s="594"/>
      <c r="U36" s="594"/>
      <c r="V36" s="586"/>
      <c r="W36" s="586"/>
      <c r="X36" s="574"/>
    </row>
    <row r="37" spans="1:24" ht="22.5" customHeight="1">
      <c r="B37" s="895"/>
      <c r="C37" s="564"/>
      <c r="D37" s="572" t="str">
        <f>IFERROR(VLOOKUP(C37,'補助事業概要説明書（別添１）１～４'!$B:$C,2,0),"")</f>
        <v/>
      </c>
      <c r="E37" s="699"/>
      <c r="F37" s="1004"/>
      <c r="G37" s="930"/>
      <c r="H37" s="931"/>
      <c r="I37" s="925"/>
      <c r="J37" s="925"/>
      <c r="K37" s="925"/>
      <c r="L37" s="925"/>
      <c r="M37" s="925"/>
      <c r="N37" s="925"/>
      <c r="O37" s="926"/>
      <c r="P37" s="485" t="str">
        <f>IF(C37="","",C37&amp;"■"&amp;$F$35)</f>
        <v/>
      </c>
      <c r="Q37" s="664" t="str">
        <f>IF(P37="","",IF(COUNTIF($P$9:P37,P37)=1,ROW(P37),""))</f>
        <v/>
      </c>
      <c r="R37" s="594"/>
      <c r="S37" s="594"/>
      <c r="T37" s="594"/>
      <c r="U37" s="594"/>
      <c r="V37" s="586"/>
      <c r="W37" s="586"/>
      <c r="X37" s="574"/>
    </row>
    <row r="38" spans="1:24" ht="22.5" customHeight="1">
      <c r="B38" s="895"/>
      <c r="C38" s="564"/>
      <c r="D38" s="572" t="str">
        <f>IFERROR(VLOOKUP(C38,'補助事業概要説明書（別添１）１～４'!$B:$C,2,0),"")</f>
        <v/>
      </c>
      <c r="E38" s="700"/>
      <c r="F38" s="932"/>
      <c r="G38" s="933"/>
      <c r="H38" s="934"/>
      <c r="I38" s="925"/>
      <c r="J38" s="925"/>
      <c r="K38" s="925"/>
      <c r="L38" s="925"/>
      <c r="M38" s="925"/>
      <c r="N38" s="925"/>
      <c r="O38" s="926"/>
      <c r="P38" s="485" t="str">
        <f t="shared" ref="P38:P41" si="2">IF(C38="","",C38&amp;"■"&amp;$F$35)</f>
        <v/>
      </c>
      <c r="Q38" s="664" t="str">
        <f>IF(P38="","",IF(COUNTIF($P$9:P38,P38)=1,ROW(P38),""))</f>
        <v/>
      </c>
      <c r="R38" s="594"/>
      <c r="S38" s="594"/>
      <c r="T38" s="594"/>
      <c r="U38" s="594"/>
      <c r="V38" s="586"/>
      <c r="W38" s="586"/>
      <c r="X38" s="574"/>
    </row>
    <row r="39" spans="1:24" ht="22.5" customHeight="1">
      <c r="B39" s="895"/>
      <c r="C39" s="564"/>
      <c r="D39" s="572" t="str">
        <f>IFERROR(VLOOKUP(C39,'補助事業概要説明書（別添１）１～４'!$B:$C,2,0),"")</f>
        <v/>
      </c>
      <c r="E39" s="700"/>
      <c r="F39" s="932"/>
      <c r="G39" s="933"/>
      <c r="H39" s="934"/>
      <c r="I39" s="925"/>
      <c r="J39" s="925"/>
      <c r="K39" s="925"/>
      <c r="L39" s="925"/>
      <c r="M39" s="925"/>
      <c r="N39" s="925"/>
      <c r="O39" s="926"/>
      <c r="P39" s="485" t="str">
        <f t="shared" si="2"/>
        <v/>
      </c>
      <c r="Q39" s="664" t="str">
        <f>IF(P39="","",IF(COUNTIF($P$9:P39,P39)=1,ROW(P39),""))</f>
        <v/>
      </c>
      <c r="R39" s="594"/>
      <c r="S39" s="594"/>
      <c r="T39" s="594"/>
      <c r="U39" s="594"/>
      <c r="V39" s="586"/>
      <c r="W39" s="586"/>
      <c r="X39" s="574"/>
    </row>
    <row r="40" spans="1:24" ht="22.5" customHeight="1">
      <c r="B40" s="895"/>
      <c r="C40" s="564"/>
      <c r="D40" s="572" t="str">
        <f>IFERROR(VLOOKUP(C40,'補助事業概要説明書（別添１）１～４'!$B:$C,2,0),"")</f>
        <v/>
      </c>
      <c r="E40" s="700"/>
      <c r="F40" s="932"/>
      <c r="G40" s="933"/>
      <c r="H40" s="934"/>
      <c r="I40" s="925"/>
      <c r="J40" s="925"/>
      <c r="K40" s="925"/>
      <c r="L40" s="925"/>
      <c r="M40" s="925"/>
      <c r="N40" s="925"/>
      <c r="O40" s="926"/>
      <c r="P40" s="485" t="str">
        <f t="shared" si="2"/>
        <v/>
      </c>
      <c r="Q40" s="664" t="str">
        <f>IF(P40="","",IF(COUNTIF($P$9:P40,P40)=1,ROW(P40),""))</f>
        <v/>
      </c>
      <c r="R40" s="594"/>
      <c r="S40" s="594"/>
      <c r="T40" s="594"/>
      <c r="U40" s="594"/>
      <c r="V40" s="586"/>
      <c r="W40" s="586"/>
      <c r="X40" s="574"/>
    </row>
    <row r="41" spans="1:24" ht="22.5" customHeight="1">
      <c r="B41" s="896"/>
      <c r="C41" s="564"/>
      <c r="D41" s="573" t="str">
        <f>IFERROR(VLOOKUP(C41,'補助事業概要説明書（別添１）１～４'!$B:$C,2,0),"")</f>
        <v/>
      </c>
      <c r="E41" s="701"/>
      <c r="F41" s="984"/>
      <c r="G41" s="985"/>
      <c r="H41" s="986"/>
      <c r="I41" s="927"/>
      <c r="J41" s="927"/>
      <c r="K41" s="927"/>
      <c r="L41" s="927"/>
      <c r="M41" s="927"/>
      <c r="N41" s="927"/>
      <c r="O41" s="928"/>
      <c r="P41" s="485" t="str">
        <f t="shared" si="2"/>
        <v/>
      </c>
      <c r="Q41" s="664" t="str">
        <f>IF(P41="","",IF(COUNTIF($P$9:P41,P41)=1,ROW(P41),""))</f>
        <v/>
      </c>
      <c r="R41" s="594"/>
      <c r="S41" s="594"/>
      <c r="T41" s="594"/>
      <c r="U41" s="594"/>
      <c r="V41" s="586"/>
      <c r="W41" s="586"/>
      <c r="X41" s="574"/>
    </row>
    <row r="42" spans="1:24" ht="22.5" customHeight="1">
      <c r="B42" s="556" t="s">
        <v>229</v>
      </c>
      <c r="C42" s="970" t="s">
        <v>617</v>
      </c>
      <c r="D42" s="943"/>
      <c r="E42" s="971"/>
      <c r="F42" s="942" t="s">
        <v>618</v>
      </c>
      <c r="G42" s="943"/>
      <c r="H42" s="944"/>
      <c r="I42" s="919" t="s">
        <v>619</v>
      </c>
      <c r="J42" s="919"/>
      <c r="K42" s="919"/>
      <c r="L42" s="919"/>
      <c r="M42" s="919"/>
      <c r="N42" s="919"/>
      <c r="O42" s="920"/>
      <c r="P42" s="485"/>
      <c r="Q42" s="664" t="str">
        <f>IF(P42="","",IF(COUNTIF($P$9:P42,P42)=1,ROW(P42),""))</f>
        <v/>
      </c>
      <c r="R42" s="594"/>
      <c r="S42" s="594"/>
      <c r="T42" s="594"/>
      <c r="U42" s="594"/>
      <c r="V42" s="586"/>
      <c r="W42" s="586"/>
      <c r="X42" s="574"/>
    </row>
    <row r="43" spans="1:24" ht="22.5" customHeight="1">
      <c r="B43" s="894">
        <v>3</v>
      </c>
      <c r="C43" s="897"/>
      <c r="D43" s="898"/>
      <c r="E43" s="899"/>
      <c r="F43" s="948"/>
      <c r="G43" s="949"/>
      <c r="H43" s="950"/>
      <c r="I43" s="922"/>
      <c r="J43" s="923"/>
      <c r="K43" s="923"/>
      <c r="L43" s="923"/>
      <c r="M43" s="923"/>
      <c r="N43" s="923"/>
      <c r="O43" s="924"/>
      <c r="P43" s="485"/>
      <c r="Q43" s="664" t="str">
        <f>IF(P43="","",IF(COUNTIF($P$9:P43,P43)=1,ROW(P43),""))</f>
        <v/>
      </c>
      <c r="R43" s="594" t="str">
        <f>IF(S43="","",COUNTIF($S$27:S43,"&gt;=!"))</f>
        <v/>
      </c>
      <c r="S43" s="594" t="str">
        <f>IF(C43="","","セミナー")</f>
        <v/>
      </c>
      <c r="T43" s="594" t="str">
        <f>IF(C43="","",C43)</f>
        <v/>
      </c>
      <c r="U43" s="594" t="str">
        <f>IF(F43="","",F43)</f>
        <v/>
      </c>
      <c r="V43" s="586"/>
      <c r="W43" s="586"/>
      <c r="X43" s="574"/>
    </row>
    <row r="44" spans="1:24" ht="37.200000000000003" customHeight="1">
      <c r="A44" s="485">
        <f>B43</f>
        <v>3</v>
      </c>
      <c r="B44" s="895"/>
      <c r="C44" s="569" t="s">
        <v>620</v>
      </c>
      <c r="D44" s="570" t="s">
        <v>220</v>
      </c>
      <c r="E44" s="571" t="s">
        <v>621</v>
      </c>
      <c r="F44" s="921" t="s">
        <v>622</v>
      </c>
      <c r="G44" s="919"/>
      <c r="H44" s="920"/>
      <c r="I44" s="925"/>
      <c r="J44" s="925"/>
      <c r="K44" s="925"/>
      <c r="L44" s="925"/>
      <c r="M44" s="925"/>
      <c r="N44" s="925"/>
      <c r="O44" s="926"/>
      <c r="P44" s="665"/>
      <c r="Q44" s="664" t="str">
        <f>IF(P44="","",IF(COUNTIF($P$9:P44,P44)=1,ROW(P44),""))</f>
        <v/>
      </c>
      <c r="R44" s="594"/>
      <c r="S44" s="594"/>
      <c r="T44" s="594"/>
      <c r="U44" s="594"/>
      <c r="V44" s="586"/>
      <c r="W44" s="586"/>
      <c r="X44" s="574"/>
    </row>
    <row r="45" spans="1:24" ht="22.5" customHeight="1">
      <c r="B45" s="895"/>
      <c r="C45" s="564"/>
      <c r="D45" s="572" t="str">
        <f>IFERROR(VLOOKUP(C45,'補助事業概要説明書（別添１）１～４'!$B:$C,2,0),"")</f>
        <v/>
      </c>
      <c r="E45" s="699"/>
      <c r="F45" s="929"/>
      <c r="G45" s="930"/>
      <c r="H45" s="931"/>
      <c r="I45" s="925"/>
      <c r="J45" s="925"/>
      <c r="K45" s="925"/>
      <c r="L45" s="925"/>
      <c r="M45" s="925"/>
      <c r="N45" s="925"/>
      <c r="O45" s="926"/>
      <c r="P45" s="485" t="str">
        <f>IF(C45="","",C45&amp;"■"&amp;$F$43)</f>
        <v/>
      </c>
      <c r="Q45" s="664" t="str">
        <f>IF(P45="","",IF(COUNTIF($P$9:P45,P45)=1,ROW(P45),""))</f>
        <v/>
      </c>
      <c r="R45" s="594"/>
      <c r="S45" s="594"/>
      <c r="T45" s="594"/>
      <c r="U45" s="594"/>
      <c r="V45" s="586"/>
      <c r="W45" s="586"/>
      <c r="X45" s="574"/>
    </row>
    <row r="46" spans="1:24" ht="22.5" customHeight="1">
      <c r="B46" s="895"/>
      <c r="C46" s="564"/>
      <c r="D46" s="572" t="str">
        <f>IFERROR(VLOOKUP(C46,'補助事業概要説明書（別添１）１～４'!$B:$C,2,0),"")</f>
        <v/>
      </c>
      <c r="E46" s="700"/>
      <c r="F46" s="932"/>
      <c r="G46" s="933"/>
      <c r="H46" s="934"/>
      <c r="I46" s="925"/>
      <c r="J46" s="925"/>
      <c r="K46" s="925"/>
      <c r="L46" s="925"/>
      <c r="M46" s="925"/>
      <c r="N46" s="925"/>
      <c r="O46" s="926"/>
      <c r="P46" s="485" t="str">
        <f t="shared" ref="P46:P49" si="3">IF(C46="","",C46&amp;"■"&amp;$F$43)</f>
        <v/>
      </c>
      <c r="Q46" s="664" t="str">
        <f>IF(P46="","",IF(COUNTIF($P$9:P46,P46)=1,ROW(P46),""))</f>
        <v/>
      </c>
      <c r="R46" s="594"/>
      <c r="S46" s="594"/>
      <c r="T46" s="594"/>
      <c r="U46" s="594"/>
      <c r="V46" s="586"/>
      <c r="W46" s="586"/>
      <c r="X46" s="574"/>
    </row>
    <row r="47" spans="1:24" ht="22.5" customHeight="1">
      <c r="B47" s="895"/>
      <c r="C47" s="564"/>
      <c r="D47" s="572" t="str">
        <f>IFERROR(VLOOKUP(C47,'補助事業概要説明書（別添１）１～４'!$B:$C,2,0),"")</f>
        <v/>
      </c>
      <c r="E47" s="700"/>
      <c r="F47" s="932"/>
      <c r="G47" s="933"/>
      <c r="H47" s="934"/>
      <c r="I47" s="925"/>
      <c r="J47" s="925"/>
      <c r="K47" s="925"/>
      <c r="L47" s="925"/>
      <c r="M47" s="925"/>
      <c r="N47" s="925"/>
      <c r="O47" s="926"/>
      <c r="P47" s="485" t="str">
        <f t="shared" si="3"/>
        <v/>
      </c>
      <c r="Q47" s="664" t="str">
        <f>IF(P47="","",IF(COUNTIF($P$9:P47,P47)=1,ROW(P47),""))</f>
        <v/>
      </c>
      <c r="R47" s="594"/>
      <c r="S47" s="594"/>
      <c r="T47" s="594"/>
      <c r="U47" s="594"/>
      <c r="V47" s="586"/>
      <c r="W47" s="586"/>
      <c r="X47" s="220"/>
    </row>
    <row r="48" spans="1:24" ht="22.5" customHeight="1">
      <c r="B48" s="895"/>
      <c r="C48" s="564"/>
      <c r="D48" s="572" t="str">
        <f>IFERROR(VLOOKUP(C48,'補助事業概要説明書（別添１）１～４'!$B:$C,2,0),"")</f>
        <v/>
      </c>
      <c r="E48" s="700"/>
      <c r="F48" s="932"/>
      <c r="G48" s="933"/>
      <c r="H48" s="934"/>
      <c r="I48" s="925"/>
      <c r="J48" s="925"/>
      <c r="K48" s="925"/>
      <c r="L48" s="925"/>
      <c r="M48" s="925"/>
      <c r="N48" s="925"/>
      <c r="O48" s="926"/>
      <c r="P48" s="485" t="str">
        <f t="shared" si="3"/>
        <v/>
      </c>
      <c r="Q48" s="664" t="str">
        <f>IF(P48="","",IF(COUNTIF($P$9:P48,P48)=1,ROW(P48),""))</f>
        <v/>
      </c>
      <c r="R48" s="594"/>
      <c r="S48" s="594"/>
      <c r="T48" s="594"/>
      <c r="U48" s="594"/>
      <c r="V48" s="586"/>
      <c r="W48" s="586"/>
      <c r="X48" s="220"/>
    </row>
    <row r="49" spans="1:24" ht="22.2" customHeight="1">
      <c r="B49" s="896"/>
      <c r="C49" s="564"/>
      <c r="D49" s="573" t="str">
        <f>IFERROR(VLOOKUP(C49,'補助事業概要説明書（別添１）１～４'!$B:$C,2,0),"")</f>
        <v/>
      </c>
      <c r="E49" s="701"/>
      <c r="F49" s="984"/>
      <c r="G49" s="985"/>
      <c r="H49" s="986"/>
      <c r="I49" s="927"/>
      <c r="J49" s="927"/>
      <c r="K49" s="927"/>
      <c r="L49" s="927"/>
      <c r="M49" s="927"/>
      <c r="N49" s="927"/>
      <c r="O49" s="928"/>
      <c r="P49" s="485" t="str">
        <f t="shared" si="3"/>
        <v/>
      </c>
      <c r="Q49" s="664" t="str">
        <f>IF(P49="","",IF(COUNTIF($P$9:P49,P49)=1,ROW(P49),""))</f>
        <v/>
      </c>
      <c r="R49" s="594"/>
      <c r="S49" s="594"/>
      <c r="T49" s="594"/>
      <c r="U49" s="594"/>
      <c r="V49" s="586"/>
      <c r="W49" s="586"/>
      <c r="X49" s="220"/>
    </row>
    <row r="50" spans="1:24" ht="22.5" customHeight="1">
      <c r="B50" s="556" t="s">
        <v>229</v>
      </c>
      <c r="C50" s="970" t="s">
        <v>617</v>
      </c>
      <c r="D50" s="943"/>
      <c r="E50" s="971"/>
      <c r="F50" s="942" t="s">
        <v>618</v>
      </c>
      <c r="G50" s="943"/>
      <c r="H50" s="944"/>
      <c r="I50" s="919" t="s">
        <v>619</v>
      </c>
      <c r="J50" s="919"/>
      <c r="K50" s="919"/>
      <c r="L50" s="919"/>
      <c r="M50" s="919"/>
      <c r="N50" s="919"/>
      <c r="O50" s="920"/>
      <c r="P50" s="485"/>
      <c r="Q50" s="664" t="str">
        <f>IF(P50="","",IF(COUNTIF($P$9:P50,P50)=1,ROW(P50),""))</f>
        <v/>
      </c>
      <c r="R50" s="594"/>
      <c r="S50" s="594"/>
      <c r="T50" s="594"/>
      <c r="U50" s="594"/>
      <c r="V50" s="586"/>
      <c r="W50" s="586"/>
      <c r="X50" s="220"/>
    </row>
    <row r="51" spans="1:24" ht="22.5" customHeight="1">
      <c r="B51" s="894">
        <v>4</v>
      </c>
      <c r="C51" s="897"/>
      <c r="D51" s="898"/>
      <c r="E51" s="899"/>
      <c r="F51" s="948"/>
      <c r="G51" s="949"/>
      <c r="H51" s="950"/>
      <c r="I51" s="922"/>
      <c r="J51" s="923"/>
      <c r="K51" s="923"/>
      <c r="L51" s="923"/>
      <c r="M51" s="923"/>
      <c r="N51" s="923"/>
      <c r="O51" s="924"/>
      <c r="P51" s="485"/>
      <c r="Q51" s="664" t="str">
        <f>IF(P51="","",IF(COUNTIF($P$9:P51,P51)=1,ROW(P51),""))</f>
        <v/>
      </c>
      <c r="R51" s="594" t="str">
        <f>IF(S51="","",COUNTIF($S$27:S51,"&gt;=!"))</f>
        <v/>
      </c>
      <c r="S51" s="594" t="str">
        <f>IF(C51="","","セミナー")</f>
        <v/>
      </c>
      <c r="T51" s="594" t="str">
        <f>IF(C51="","",C51)</f>
        <v/>
      </c>
      <c r="U51" s="594" t="str">
        <f>IF(F51="","",F51)</f>
        <v/>
      </c>
      <c r="V51" s="586"/>
      <c r="W51" s="586"/>
      <c r="X51" s="220"/>
    </row>
    <row r="52" spans="1:24" ht="37.200000000000003" customHeight="1">
      <c r="A52" s="485">
        <f>B51</f>
        <v>4</v>
      </c>
      <c r="B52" s="895"/>
      <c r="C52" s="569" t="s">
        <v>620</v>
      </c>
      <c r="D52" s="570" t="s">
        <v>220</v>
      </c>
      <c r="E52" s="571" t="s">
        <v>621</v>
      </c>
      <c r="F52" s="921" t="s">
        <v>622</v>
      </c>
      <c r="G52" s="919"/>
      <c r="H52" s="920"/>
      <c r="I52" s="925"/>
      <c r="J52" s="925"/>
      <c r="K52" s="925"/>
      <c r="L52" s="925"/>
      <c r="M52" s="925"/>
      <c r="N52" s="925"/>
      <c r="O52" s="926"/>
      <c r="P52" s="665"/>
      <c r="Q52" s="664" t="str">
        <f>IF(P52="","",IF(COUNTIF($P$9:P52,P52)=1,ROW(P52),""))</f>
        <v/>
      </c>
      <c r="R52" s="594"/>
      <c r="S52" s="594"/>
      <c r="T52" s="594"/>
      <c r="U52" s="594"/>
      <c r="V52" s="586"/>
      <c r="W52" s="586"/>
      <c r="X52" s="574"/>
    </row>
    <row r="53" spans="1:24" ht="22.5" customHeight="1">
      <c r="B53" s="895"/>
      <c r="C53" s="564"/>
      <c r="D53" s="572" t="str">
        <f>IFERROR(VLOOKUP(C53,'補助事業概要説明書（別添１）１～４'!$B:$C,2,0),"")</f>
        <v/>
      </c>
      <c r="E53" s="699"/>
      <c r="F53" s="929"/>
      <c r="G53" s="930"/>
      <c r="H53" s="931"/>
      <c r="I53" s="925"/>
      <c r="J53" s="925"/>
      <c r="K53" s="925"/>
      <c r="L53" s="925"/>
      <c r="M53" s="925"/>
      <c r="N53" s="925"/>
      <c r="O53" s="926"/>
      <c r="P53" s="485" t="str">
        <f>IF(C53="","",C53&amp;"■"&amp;$F$51)</f>
        <v/>
      </c>
      <c r="Q53" s="664" t="str">
        <f>IF(P53="","",IF(COUNTIF($P$9:P53,P53)=1,ROW(P53),""))</f>
        <v/>
      </c>
      <c r="R53" s="594"/>
      <c r="S53" s="594"/>
      <c r="T53" s="594"/>
      <c r="U53" s="594"/>
      <c r="V53" s="586"/>
      <c r="W53" s="220"/>
      <c r="X53" s="574"/>
    </row>
    <row r="54" spans="1:24" ht="22.5" customHeight="1">
      <c r="B54" s="895"/>
      <c r="C54" s="564"/>
      <c r="D54" s="572" t="str">
        <f>IFERROR(VLOOKUP(C54,'補助事業概要説明書（別添１）１～４'!$B:$C,2,0),"")</f>
        <v/>
      </c>
      <c r="E54" s="700"/>
      <c r="F54" s="932"/>
      <c r="G54" s="933"/>
      <c r="H54" s="934"/>
      <c r="I54" s="925"/>
      <c r="J54" s="925"/>
      <c r="K54" s="925"/>
      <c r="L54" s="925"/>
      <c r="M54" s="925"/>
      <c r="N54" s="925"/>
      <c r="O54" s="926"/>
      <c r="P54" s="485" t="str">
        <f t="shared" ref="P54:P57" si="4">IF(C54="","",C54&amp;"■"&amp;$F$51)</f>
        <v/>
      </c>
      <c r="Q54" s="664" t="str">
        <f>IF(P54="","",IF(COUNTIF($P$9:P54,P54)=1,ROW(P54),""))</f>
        <v/>
      </c>
      <c r="R54" s="594"/>
      <c r="S54" s="594"/>
      <c r="T54" s="594"/>
      <c r="U54" s="594"/>
      <c r="V54" s="586"/>
      <c r="W54" s="220"/>
      <c r="X54" s="574"/>
    </row>
    <row r="55" spans="1:24" ht="22.5" customHeight="1">
      <c r="B55" s="895"/>
      <c r="C55" s="564"/>
      <c r="D55" s="572" t="str">
        <f>IFERROR(VLOOKUP(C55,'補助事業概要説明書（別添１）１～４'!$B:$C,2,0),"")</f>
        <v/>
      </c>
      <c r="E55" s="700"/>
      <c r="F55" s="932"/>
      <c r="G55" s="933"/>
      <c r="H55" s="934"/>
      <c r="I55" s="925"/>
      <c r="J55" s="925"/>
      <c r="K55" s="925"/>
      <c r="L55" s="925"/>
      <c r="M55" s="925"/>
      <c r="N55" s="925"/>
      <c r="O55" s="926"/>
      <c r="P55" s="485" t="str">
        <f t="shared" si="4"/>
        <v/>
      </c>
      <c r="Q55" s="664" t="str">
        <f>IF(P55="","",IF(COUNTIF($P$9:P55,P55)=1,ROW(P55),""))</f>
        <v/>
      </c>
      <c r="R55" s="594"/>
      <c r="S55" s="594"/>
      <c r="T55" s="594"/>
      <c r="U55" s="594"/>
      <c r="V55" s="586"/>
      <c r="W55" s="220"/>
      <c r="X55" s="574"/>
    </row>
    <row r="56" spans="1:24" ht="22.5" customHeight="1">
      <c r="B56" s="895"/>
      <c r="C56" s="564"/>
      <c r="D56" s="572" t="str">
        <f>IFERROR(VLOOKUP(C56,'補助事業概要説明書（別添１）１～４'!$B:$C,2,0),"")</f>
        <v/>
      </c>
      <c r="E56" s="700"/>
      <c r="F56" s="932"/>
      <c r="G56" s="933"/>
      <c r="H56" s="934"/>
      <c r="I56" s="925"/>
      <c r="J56" s="925"/>
      <c r="K56" s="925"/>
      <c r="L56" s="925"/>
      <c r="M56" s="925"/>
      <c r="N56" s="925"/>
      <c r="O56" s="926"/>
      <c r="P56" s="485" t="str">
        <f t="shared" si="4"/>
        <v/>
      </c>
      <c r="Q56" s="664" t="str">
        <f>IF(P56="","",IF(COUNTIF($P$9:P56,P56)=1,ROW(P56),""))</f>
        <v/>
      </c>
      <c r="R56" s="594"/>
      <c r="S56" s="594"/>
      <c r="T56" s="594"/>
      <c r="U56" s="594"/>
      <c r="V56" s="586"/>
      <c r="W56" s="220"/>
      <c r="X56" s="574"/>
    </row>
    <row r="57" spans="1:24" ht="22.2" customHeight="1">
      <c r="B57" s="896"/>
      <c r="C57" s="564"/>
      <c r="D57" s="573" t="str">
        <f>IFERROR(VLOOKUP(C57,'補助事業概要説明書（別添１）１～４'!$B:$C,2,0),"")</f>
        <v/>
      </c>
      <c r="E57" s="701"/>
      <c r="F57" s="984"/>
      <c r="G57" s="985"/>
      <c r="H57" s="986"/>
      <c r="I57" s="927"/>
      <c r="J57" s="927"/>
      <c r="K57" s="927"/>
      <c r="L57" s="927"/>
      <c r="M57" s="927"/>
      <c r="N57" s="927"/>
      <c r="O57" s="928"/>
      <c r="P57" s="485" t="str">
        <f t="shared" si="4"/>
        <v/>
      </c>
      <c r="Q57" s="664" t="str">
        <f>IF(P57="","",IF(COUNTIF($P$9:P57,P57)=1,ROW(P57),""))</f>
        <v/>
      </c>
      <c r="R57" s="594"/>
      <c r="S57" s="594"/>
      <c r="T57" s="594"/>
      <c r="U57" s="594"/>
      <c r="V57" s="586"/>
      <c r="W57" s="220"/>
      <c r="X57" s="574"/>
    </row>
    <row r="58" spans="1:24" ht="22.5" customHeight="1">
      <c r="B58" s="556" t="s">
        <v>229</v>
      </c>
      <c r="C58" s="970" t="s">
        <v>617</v>
      </c>
      <c r="D58" s="943"/>
      <c r="E58" s="971"/>
      <c r="F58" s="942" t="s">
        <v>618</v>
      </c>
      <c r="G58" s="943"/>
      <c r="H58" s="944"/>
      <c r="I58" s="919" t="s">
        <v>619</v>
      </c>
      <c r="J58" s="919"/>
      <c r="K58" s="919"/>
      <c r="L58" s="919"/>
      <c r="M58" s="919"/>
      <c r="N58" s="919"/>
      <c r="O58" s="920"/>
      <c r="P58" s="485"/>
      <c r="Q58" s="664" t="str">
        <f>IF(P58="","",IF(COUNTIF($P$9:P58,P58)=1,ROW(P58),""))</f>
        <v/>
      </c>
      <c r="R58" s="594"/>
      <c r="S58" s="594"/>
      <c r="T58" s="594"/>
      <c r="U58" s="594"/>
      <c r="V58" s="586"/>
      <c r="W58" s="220"/>
      <c r="X58" s="574"/>
    </row>
    <row r="59" spans="1:24" ht="22.2" customHeight="1">
      <c r="B59" s="894">
        <v>5</v>
      </c>
      <c r="C59" s="897"/>
      <c r="D59" s="898"/>
      <c r="E59" s="899"/>
      <c r="F59" s="948"/>
      <c r="G59" s="949"/>
      <c r="H59" s="950"/>
      <c r="I59" s="922"/>
      <c r="J59" s="923"/>
      <c r="K59" s="923"/>
      <c r="L59" s="923"/>
      <c r="M59" s="923"/>
      <c r="N59" s="923"/>
      <c r="O59" s="924"/>
      <c r="P59" s="485"/>
      <c r="Q59" s="664" t="str">
        <f>IF(P59="","",IF(COUNTIF($P$9:P59,P59)=1,ROW(P59),""))</f>
        <v/>
      </c>
      <c r="R59" s="594" t="str">
        <f>IF(S59="","",COUNTIF($S$27:S59,"&gt;=!"))</f>
        <v/>
      </c>
      <c r="S59" s="594" t="str">
        <f>IF(C59="","","セミナー")</f>
        <v/>
      </c>
      <c r="T59" s="594" t="str">
        <f>IF(C59="","",C59)</f>
        <v/>
      </c>
      <c r="U59" s="594" t="str">
        <f>IF(F59="","",F59)</f>
        <v/>
      </c>
      <c r="V59" s="586"/>
      <c r="W59" s="220"/>
      <c r="X59" s="574"/>
    </row>
    <row r="60" spans="1:24" ht="37.200000000000003" customHeight="1">
      <c r="A60" s="485">
        <f>B59</f>
        <v>5</v>
      </c>
      <c r="B60" s="895"/>
      <c r="C60" s="569" t="s">
        <v>620</v>
      </c>
      <c r="D60" s="570" t="s">
        <v>220</v>
      </c>
      <c r="E60" s="571" t="s">
        <v>621</v>
      </c>
      <c r="F60" s="921" t="s">
        <v>622</v>
      </c>
      <c r="G60" s="919"/>
      <c r="H60" s="920"/>
      <c r="I60" s="925"/>
      <c r="J60" s="925"/>
      <c r="K60" s="925"/>
      <c r="L60" s="925"/>
      <c r="M60" s="925"/>
      <c r="N60" s="925"/>
      <c r="O60" s="926"/>
      <c r="P60" s="665"/>
      <c r="Q60" s="664" t="str">
        <f>IF(P60="","",IF(COUNTIF($P$9:P60,P60)=1,ROW(P60),""))</f>
        <v/>
      </c>
      <c r="R60" s="594"/>
      <c r="S60" s="594"/>
      <c r="T60" s="594"/>
      <c r="U60" s="594"/>
      <c r="V60" s="586"/>
      <c r="W60" s="230"/>
      <c r="X60" s="574"/>
    </row>
    <row r="61" spans="1:24" ht="22.5" customHeight="1">
      <c r="B61" s="895"/>
      <c r="C61" s="564"/>
      <c r="D61" s="572" t="str">
        <f>IFERROR(VLOOKUP(C61,'補助事業概要説明書（別添１）１～４'!$B:$C,2,0),"")</f>
        <v/>
      </c>
      <c r="E61" s="699"/>
      <c r="F61" s="929"/>
      <c r="G61" s="930"/>
      <c r="H61" s="931"/>
      <c r="I61" s="925"/>
      <c r="J61" s="925"/>
      <c r="K61" s="925"/>
      <c r="L61" s="925"/>
      <c r="M61" s="925"/>
      <c r="N61" s="925"/>
      <c r="O61" s="926"/>
      <c r="P61" s="485" t="str">
        <f>IF(C61="","",C61&amp;"■"&amp;$F$59)</f>
        <v/>
      </c>
      <c r="Q61" s="664" t="str">
        <f>IF(P61="","",IF(COUNTIF($P$9:P61,P61)=1,ROW(P61),""))</f>
        <v/>
      </c>
      <c r="R61" s="594"/>
      <c r="S61" s="594"/>
      <c r="T61" s="594"/>
      <c r="U61" s="594"/>
      <c r="V61" s="586"/>
      <c r="W61" s="220"/>
      <c r="X61" s="574"/>
    </row>
    <row r="62" spans="1:24" ht="22.5" customHeight="1">
      <c r="B62" s="895"/>
      <c r="C62" s="564"/>
      <c r="D62" s="572" t="str">
        <f>IFERROR(VLOOKUP(C62,'補助事業概要説明書（別添１）１～４'!$B:$C,2,0),"")</f>
        <v/>
      </c>
      <c r="E62" s="700"/>
      <c r="F62" s="932"/>
      <c r="G62" s="933"/>
      <c r="H62" s="934"/>
      <c r="I62" s="925"/>
      <c r="J62" s="925"/>
      <c r="K62" s="925"/>
      <c r="L62" s="925"/>
      <c r="M62" s="925"/>
      <c r="N62" s="925"/>
      <c r="O62" s="926"/>
      <c r="P62" s="485" t="str">
        <f t="shared" ref="P62:P65" si="5">IF(C62="","",C62&amp;"■"&amp;$F$59)</f>
        <v/>
      </c>
      <c r="Q62" s="664" t="str">
        <f>IF(P62="","",IF(COUNTIF($P$9:P62,P62)=1,ROW(P62),""))</f>
        <v/>
      </c>
      <c r="R62" s="594"/>
      <c r="S62" s="594"/>
      <c r="T62" s="594"/>
      <c r="U62" s="594"/>
      <c r="V62" s="586"/>
      <c r="W62" s="220"/>
      <c r="X62" s="574"/>
    </row>
    <row r="63" spans="1:24" ht="22.5" customHeight="1">
      <c r="B63" s="895"/>
      <c r="C63" s="564"/>
      <c r="D63" s="572" t="str">
        <f>IFERROR(VLOOKUP(C63,'補助事業概要説明書（別添１）１～４'!$B:$C,2,0),"")</f>
        <v/>
      </c>
      <c r="E63" s="700"/>
      <c r="F63" s="932"/>
      <c r="G63" s="933"/>
      <c r="H63" s="934"/>
      <c r="I63" s="925"/>
      <c r="J63" s="925"/>
      <c r="K63" s="925"/>
      <c r="L63" s="925"/>
      <c r="M63" s="925"/>
      <c r="N63" s="925"/>
      <c r="O63" s="926"/>
      <c r="P63" s="485" t="str">
        <f t="shared" si="5"/>
        <v/>
      </c>
      <c r="Q63" s="664" t="str">
        <f>IF(P63="","",IF(COUNTIF($P$9:P63,P63)=1,ROW(P63),""))</f>
        <v/>
      </c>
      <c r="R63" s="594"/>
      <c r="S63" s="594"/>
      <c r="T63" s="594"/>
      <c r="U63" s="594"/>
      <c r="V63" s="586"/>
      <c r="W63" s="220"/>
      <c r="X63" s="574"/>
    </row>
    <row r="64" spans="1:24" ht="22.5" customHeight="1">
      <c r="B64" s="895"/>
      <c r="C64" s="564"/>
      <c r="D64" s="572" t="str">
        <f>IFERROR(VLOOKUP(C64,'補助事業概要説明書（別添１）１～４'!$B:$C,2,0),"")</f>
        <v/>
      </c>
      <c r="E64" s="700"/>
      <c r="F64" s="932"/>
      <c r="G64" s="933"/>
      <c r="H64" s="934"/>
      <c r="I64" s="925"/>
      <c r="J64" s="925"/>
      <c r="K64" s="925"/>
      <c r="L64" s="925"/>
      <c r="M64" s="925"/>
      <c r="N64" s="925"/>
      <c r="O64" s="926"/>
      <c r="P64" s="485" t="str">
        <f t="shared" si="5"/>
        <v/>
      </c>
      <c r="Q64" s="664" t="str">
        <f>IF(P64="","",IF(COUNTIF($P$9:P64,P64)=1,ROW(P64),""))</f>
        <v/>
      </c>
      <c r="R64" s="594"/>
      <c r="S64" s="594"/>
      <c r="T64" s="594"/>
      <c r="U64" s="594"/>
      <c r="V64" s="586"/>
      <c r="W64" s="220"/>
      <c r="X64" s="574"/>
    </row>
    <row r="65" spans="1:24" ht="22.2" customHeight="1">
      <c r="B65" s="896"/>
      <c r="C65" s="566"/>
      <c r="D65" s="573" t="str">
        <f>IFERROR(VLOOKUP(C65,'補助事業概要説明書（別添１）１～４'!$B:$C,2,0),"")</f>
        <v/>
      </c>
      <c r="E65" s="701"/>
      <c r="F65" s="984"/>
      <c r="G65" s="985"/>
      <c r="H65" s="986"/>
      <c r="I65" s="927"/>
      <c r="J65" s="927"/>
      <c r="K65" s="927"/>
      <c r="L65" s="927"/>
      <c r="M65" s="927"/>
      <c r="N65" s="927"/>
      <c r="O65" s="928"/>
      <c r="P65" s="485" t="str">
        <f t="shared" si="5"/>
        <v/>
      </c>
      <c r="Q65" s="664" t="str">
        <f>IF(P65="","",IF(COUNTIF($P$9:P65,P65)=1,ROW(P65),""))</f>
        <v/>
      </c>
      <c r="R65" s="594"/>
      <c r="S65" s="594"/>
      <c r="T65" s="594"/>
      <c r="U65" s="594"/>
      <c r="V65" s="586"/>
      <c r="W65" s="220"/>
      <c r="X65" s="574"/>
    </row>
    <row r="66" spans="1:24" ht="22.5" customHeight="1">
      <c r="B66" s="220"/>
      <c r="G66" s="220"/>
      <c r="M66" s="220"/>
      <c r="P66" s="485"/>
      <c r="Q66" s="664" t="str">
        <f>IF(P66="","",IF(COUNTIF($P$9:P66,P66)=1,ROW(P66),""))</f>
        <v/>
      </c>
      <c r="R66" s="594"/>
      <c r="S66" s="594"/>
      <c r="T66" s="594"/>
      <c r="U66" s="594"/>
      <c r="V66" s="586"/>
      <c r="W66" s="220"/>
      <c r="X66" s="574"/>
    </row>
    <row r="67" spans="1:24" ht="22.5" customHeight="1">
      <c r="B67" s="567" t="s">
        <v>623</v>
      </c>
      <c r="C67" s="568"/>
      <c r="D67" s="568"/>
      <c r="E67" s="568"/>
      <c r="F67" s="568"/>
      <c r="G67" s="568"/>
      <c r="H67" s="568"/>
      <c r="I67" s="568"/>
      <c r="J67" s="568"/>
      <c r="K67" s="568"/>
      <c r="L67" s="568"/>
      <c r="M67" s="568"/>
      <c r="N67" s="568"/>
      <c r="O67" s="633" t="str">
        <f>IF(様式第１_交付申請書!$F$10="","",様式第１_交付申請書!$F$10)</f>
        <v/>
      </c>
      <c r="P67" s="485"/>
      <c r="Q67" s="664" t="str">
        <f>IF(O67="","",IF(COUNTIF($P$9:P67,O67)=1,ROW(O67),""))</f>
        <v/>
      </c>
      <c r="R67" s="594"/>
      <c r="S67" s="594"/>
      <c r="T67" s="594"/>
      <c r="U67" s="594"/>
      <c r="V67" s="586"/>
      <c r="W67" s="223"/>
      <c r="X67" s="574"/>
    </row>
    <row r="68" spans="1:24" ht="22.5" customHeight="1">
      <c r="A68" s="485" t="str">
        <f>B67</f>
        <v>■ 連絡会開催計画（開催1回ごとに記載）</v>
      </c>
      <c r="B68" s="556" t="s">
        <v>229</v>
      </c>
      <c r="C68" s="945" t="s">
        <v>624</v>
      </c>
      <c r="D68" s="946"/>
      <c r="E68" s="947"/>
      <c r="F68" s="945" t="s">
        <v>618</v>
      </c>
      <c r="G68" s="946"/>
      <c r="H68" s="947"/>
      <c r="I68" s="921" t="s">
        <v>625</v>
      </c>
      <c r="J68" s="919"/>
      <c r="K68" s="919"/>
      <c r="L68" s="919"/>
      <c r="M68" s="919"/>
      <c r="N68" s="919"/>
      <c r="O68" s="920"/>
      <c r="P68" s="665"/>
      <c r="Q68" s="664" t="str">
        <f>IF(P68="","",IF(COUNTIF($P$9:P68,P68)=1,ROW(P68),""))</f>
        <v/>
      </c>
      <c r="R68" s="594"/>
      <c r="S68" s="594"/>
      <c r="T68" s="594"/>
      <c r="U68" s="594"/>
      <c r="V68" s="586"/>
      <c r="W68" s="230"/>
      <c r="X68" s="584" t="s">
        <v>642</v>
      </c>
    </row>
    <row r="69" spans="1:24" ht="22.5" customHeight="1">
      <c r="B69" s="894">
        <v>1</v>
      </c>
      <c r="C69" s="897"/>
      <c r="D69" s="898"/>
      <c r="E69" s="899"/>
      <c r="F69" s="948"/>
      <c r="G69" s="949"/>
      <c r="H69" s="950"/>
      <c r="I69" s="1003"/>
      <c r="J69" s="923"/>
      <c r="K69" s="923"/>
      <c r="L69" s="923"/>
      <c r="M69" s="923"/>
      <c r="N69" s="923"/>
      <c r="O69" s="924"/>
      <c r="P69" s="485"/>
      <c r="Q69" s="664" t="str">
        <f>IF(P69="","",IF(COUNTIF($P$9:P69,P69)=1,ROW(P69),""))</f>
        <v/>
      </c>
      <c r="R69" s="594" t="str">
        <f>IF(S69="","",COUNTIF($S$27:S69,"&gt;=!"))</f>
        <v/>
      </c>
      <c r="S69" s="594" t="str">
        <f>IF(C69="","","連絡会")</f>
        <v/>
      </c>
      <c r="T69" s="594" t="str">
        <f>IF(C69="","",C69)</f>
        <v/>
      </c>
      <c r="U69" s="594" t="str">
        <f>IF(F69="","",F69)</f>
        <v/>
      </c>
      <c r="V69" s="586"/>
      <c r="W69" s="220"/>
      <c r="X69" s="585" t="s">
        <v>636</v>
      </c>
    </row>
    <row r="70" spans="1:24" ht="37.200000000000003" customHeight="1">
      <c r="B70" s="895"/>
      <c r="C70" s="569" t="s">
        <v>620</v>
      </c>
      <c r="D70" s="570" t="s">
        <v>220</v>
      </c>
      <c r="E70" s="571" t="s">
        <v>621</v>
      </c>
      <c r="F70" s="921" t="s">
        <v>622</v>
      </c>
      <c r="G70" s="919"/>
      <c r="H70" s="920"/>
      <c r="I70" s="925"/>
      <c r="J70" s="925"/>
      <c r="K70" s="925"/>
      <c r="L70" s="925"/>
      <c r="M70" s="925"/>
      <c r="N70" s="925"/>
      <c r="O70" s="926"/>
      <c r="P70" s="665"/>
      <c r="Q70" s="664" t="str">
        <f>IF(P70="","",IF(COUNTIF($P$9:P70,P70)=1,ROW(P70),""))</f>
        <v/>
      </c>
      <c r="R70" s="594"/>
      <c r="S70" s="594"/>
      <c r="T70" s="594"/>
      <c r="U70" s="594"/>
      <c r="V70" s="586"/>
      <c r="W70" s="230"/>
      <c r="X70" s="580"/>
    </row>
    <row r="71" spans="1:24" ht="22.5" customHeight="1">
      <c r="B71" s="895"/>
      <c r="C71" s="564"/>
      <c r="D71" s="572" t="str">
        <f>IFERROR(VLOOKUP(C71,'補助事業概要説明書（別添１）１～４'!$B:$C,2,0),"")</f>
        <v/>
      </c>
      <c r="E71" s="668"/>
      <c r="F71" s="932"/>
      <c r="G71" s="933"/>
      <c r="H71" s="934"/>
      <c r="I71" s="925"/>
      <c r="J71" s="925"/>
      <c r="K71" s="925"/>
      <c r="L71" s="925"/>
      <c r="M71" s="925"/>
      <c r="N71" s="925"/>
      <c r="O71" s="926"/>
      <c r="P71" s="485" t="str">
        <f>IF(C71="","",C71&amp;"■"&amp;$F$69)</f>
        <v/>
      </c>
      <c r="Q71" s="664" t="str">
        <f>IF(P71="","",IF(COUNTIF($P$9:P71,P71)=1,ROW(P71),""))</f>
        <v/>
      </c>
      <c r="R71" s="594"/>
      <c r="S71" s="594"/>
      <c r="T71" s="594"/>
      <c r="U71" s="594"/>
      <c r="V71" s="586"/>
      <c r="W71" s="220"/>
      <c r="X71" s="580"/>
    </row>
    <row r="72" spans="1:24" ht="22.5" customHeight="1">
      <c r="B72" s="895"/>
      <c r="C72" s="564"/>
      <c r="D72" s="572" t="str">
        <f>IFERROR(VLOOKUP(C72,'補助事業概要説明書（別添１）１～４'!$B:$C,2,0),"")</f>
        <v/>
      </c>
      <c r="E72" s="669"/>
      <c r="F72" s="932"/>
      <c r="G72" s="933"/>
      <c r="H72" s="934"/>
      <c r="I72" s="925"/>
      <c r="J72" s="925"/>
      <c r="K72" s="925"/>
      <c r="L72" s="925"/>
      <c r="M72" s="925"/>
      <c r="N72" s="925"/>
      <c r="O72" s="926"/>
      <c r="P72" s="485" t="str">
        <f t="shared" ref="P72:P75" si="6">IF(C72="","",C72&amp;"■"&amp;$F$69)</f>
        <v/>
      </c>
      <c r="Q72" s="664" t="str">
        <f>IF(P72="","",IF(COUNTIF($P$9:P72,P72)=1,ROW(P72),""))</f>
        <v/>
      </c>
      <c r="R72" s="594"/>
      <c r="S72" s="594"/>
      <c r="T72" s="594"/>
      <c r="U72" s="594"/>
      <c r="V72" s="586"/>
      <c r="W72" s="220"/>
      <c r="X72" s="577"/>
    </row>
    <row r="73" spans="1:24" ht="22.5" customHeight="1">
      <c r="B73" s="895"/>
      <c r="C73" s="564"/>
      <c r="D73" s="572" t="str">
        <f>IFERROR(VLOOKUP(C73,'補助事業概要説明書（別添１）１～４'!$B:$C,2,0),"")</f>
        <v/>
      </c>
      <c r="E73" s="669"/>
      <c r="F73" s="932"/>
      <c r="G73" s="933"/>
      <c r="H73" s="934"/>
      <c r="I73" s="925"/>
      <c r="J73" s="925"/>
      <c r="K73" s="925"/>
      <c r="L73" s="925"/>
      <c r="M73" s="925"/>
      <c r="N73" s="925"/>
      <c r="O73" s="926"/>
      <c r="P73" s="485" t="str">
        <f t="shared" si="6"/>
        <v/>
      </c>
      <c r="Q73" s="664" t="str">
        <f>IF(P73="","",IF(COUNTIF($P$9:P73,P73)=1,ROW(P73),""))</f>
        <v/>
      </c>
      <c r="R73" s="594"/>
      <c r="S73" s="594"/>
      <c r="T73" s="594"/>
      <c r="U73" s="594"/>
      <c r="V73" s="586"/>
      <c r="W73" s="220"/>
      <c r="X73" s="220"/>
    </row>
    <row r="74" spans="1:24" ht="22.5" customHeight="1">
      <c r="B74" s="895"/>
      <c r="C74" s="564"/>
      <c r="D74" s="572" t="str">
        <f>IFERROR(VLOOKUP(C74,'補助事業概要説明書（別添１）１～４'!$B:$C,2,0),"")</f>
        <v/>
      </c>
      <c r="E74" s="669"/>
      <c r="F74" s="932"/>
      <c r="G74" s="933"/>
      <c r="H74" s="934"/>
      <c r="I74" s="925"/>
      <c r="J74" s="925"/>
      <c r="K74" s="925"/>
      <c r="L74" s="925"/>
      <c r="M74" s="925"/>
      <c r="N74" s="925"/>
      <c r="O74" s="926"/>
      <c r="P74" s="485" t="str">
        <f t="shared" si="6"/>
        <v/>
      </c>
      <c r="Q74" s="664" t="str">
        <f>IF(P74="","",IF(COUNTIF($P$9:P74,P74)=1,ROW(P74),""))</f>
        <v/>
      </c>
      <c r="R74" s="594"/>
      <c r="S74" s="594"/>
      <c r="T74" s="594"/>
      <c r="U74" s="594"/>
      <c r="V74" s="586"/>
      <c r="W74" s="220"/>
      <c r="X74" s="220"/>
    </row>
    <row r="75" spans="1:24" ht="22.5" customHeight="1">
      <c r="B75" s="896"/>
      <c r="C75" s="564"/>
      <c r="D75" s="573" t="str">
        <f>IFERROR(VLOOKUP(C75,'補助事業概要説明書（別添１）１～４'!$B:$C,2,0),"")</f>
        <v/>
      </c>
      <c r="E75" s="670"/>
      <c r="F75" s="984"/>
      <c r="G75" s="985"/>
      <c r="H75" s="986"/>
      <c r="I75" s="927"/>
      <c r="J75" s="927"/>
      <c r="K75" s="927"/>
      <c r="L75" s="927"/>
      <c r="M75" s="927"/>
      <c r="N75" s="927"/>
      <c r="O75" s="928"/>
      <c r="P75" s="485" t="str">
        <f t="shared" si="6"/>
        <v/>
      </c>
      <c r="Q75" s="664" t="str">
        <f>IF(P75="","",IF(COUNTIF($P$9:P75,P75)=1,ROW(P75),""))</f>
        <v/>
      </c>
      <c r="R75" s="594"/>
      <c r="S75" s="594"/>
      <c r="T75" s="594"/>
      <c r="U75" s="594"/>
      <c r="V75" s="586"/>
      <c r="W75" s="220"/>
      <c r="X75" s="220"/>
    </row>
    <row r="76" spans="1:24" ht="22.5" customHeight="1">
      <c r="A76" s="485">
        <f>B75</f>
        <v>0</v>
      </c>
      <c r="B76" s="556" t="s">
        <v>229</v>
      </c>
      <c r="C76" s="945" t="s">
        <v>624</v>
      </c>
      <c r="D76" s="946"/>
      <c r="E76" s="947"/>
      <c r="F76" s="945" t="s">
        <v>618</v>
      </c>
      <c r="G76" s="946"/>
      <c r="H76" s="947"/>
      <c r="I76" s="921" t="s">
        <v>625</v>
      </c>
      <c r="J76" s="919"/>
      <c r="K76" s="919"/>
      <c r="L76" s="919"/>
      <c r="M76" s="919"/>
      <c r="N76" s="919"/>
      <c r="O76" s="920"/>
      <c r="P76" s="485"/>
      <c r="Q76" s="664" t="str">
        <f>IF(P76="","",IF(COUNTIF($P$9:P76,P76)=1,ROW(P76),""))</f>
        <v/>
      </c>
      <c r="R76" s="594"/>
      <c r="S76" s="594"/>
      <c r="T76" s="594"/>
      <c r="U76" s="594"/>
      <c r="V76" s="586"/>
      <c r="W76" s="220"/>
      <c r="X76" s="220"/>
    </row>
    <row r="77" spans="1:24" ht="22.5" customHeight="1">
      <c r="B77" s="894">
        <v>2</v>
      </c>
      <c r="C77" s="897"/>
      <c r="D77" s="898"/>
      <c r="E77" s="899"/>
      <c r="F77" s="948"/>
      <c r="G77" s="949"/>
      <c r="H77" s="950"/>
      <c r="I77" s="922"/>
      <c r="J77" s="923"/>
      <c r="K77" s="923"/>
      <c r="L77" s="923"/>
      <c r="M77" s="923"/>
      <c r="N77" s="923"/>
      <c r="O77" s="924"/>
      <c r="P77" s="485"/>
      <c r="Q77" s="664" t="str">
        <f>IF(P77="","",IF(COUNTIF($P$9:P77,P77)=1,ROW(P77),""))</f>
        <v/>
      </c>
      <c r="R77" s="594" t="str">
        <f>IF(S77="","",COUNTIF($S$27:S77,"&gt;=!"))</f>
        <v/>
      </c>
      <c r="S77" s="594" t="str">
        <f>IF(C77="","","連絡会")</f>
        <v/>
      </c>
      <c r="T77" s="594" t="str">
        <f>IF(C77="","",C77)</f>
        <v/>
      </c>
      <c r="U77" s="594" t="str">
        <f>IF(F77="","",F77)</f>
        <v/>
      </c>
      <c r="V77" s="586"/>
      <c r="W77" s="220"/>
      <c r="X77" s="220"/>
    </row>
    <row r="78" spans="1:24" ht="37.200000000000003" customHeight="1">
      <c r="B78" s="895"/>
      <c r="C78" s="569" t="s">
        <v>620</v>
      </c>
      <c r="D78" s="570" t="s">
        <v>220</v>
      </c>
      <c r="E78" s="571" t="s">
        <v>621</v>
      </c>
      <c r="F78" s="921" t="s">
        <v>622</v>
      </c>
      <c r="G78" s="919"/>
      <c r="H78" s="920"/>
      <c r="I78" s="925"/>
      <c r="J78" s="925"/>
      <c r="K78" s="925"/>
      <c r="L78" s="925"/>
      <c r="M78" s="925"/>
      <c r="N78" s="925"/>
      <c r="O78" s="926"/>
      <c r="P78" s="665"/>
      <c r="Q78" s="664" t="str">
        <f>IF(P78="","",IF(COUNTIF($P$9:P78,P78)=1,ROW(P78),""))</f>
        <v/>
      </c>
      <c r="R78" s="594"/>
      <c r="S78" s="594"/>
      <c r="T78" s="594"/>
      <c r="U78" s="594"/>
      <c r="V78" s="586"/>
      <c r="W78" s="230"/>
      <c r="X78" s="574"/>
    </row>
    <row r="79" spans="1:24" ht="22.5" customHeight="1">
      <c r="B79" s="895"/>
      <c r="C79" s="564"/>
      <c r="D79" s="572" t="str">
        <f>IFERROR(VLOOKUP(C79,'補助事業概要説明書（別添１）１～４'!$B:$C,2,0),"")</f>
        <v/>
      </c>
      <c r="E79" s="668"/>
      <c r="F79" s="932"/>
      <c r="G79" s="933"/>
      <c r="H79" s="934"/>
      <c r="I79" s="925"/>
      <c r="J79" s="925"/>
      <c r="K79" s="925"/>
      <c r="L79" s="925"/>
      <c r="M79" s="925"/>
      <c r="N79" s="925"/>
      <c r="O79" s="926"/>
      <c r="P79" s="485" t="str">
        <f>IF(C79="","",C79&amp;"■"&amp;$F$77)</f>
        <v/>
      </c>
      <c r="Q79" s="664" t="str">
        <f>IF(P79="","",IF(COUNTIF($P$9:P79,P79)=1,ROW(P79),""))</f>
        <v/>
      </c>
      <c r="R79" s="594"/>
      <c r="S79" s="594"/>
      <c r="T79" s="594"/>
      <c r="U79" s="594"/>
      <c r="V79" s="586"/>
      <c r="W79" s="220"/>
      <c r="X79" s="574"/>
    </row>
    <row r="80" spans="1:24" ht="22.5" customHeight="1">
      <c r="B80" s="895"/>
      <c r="C80" s="564"/>
      <c r="D80" s="572" t="str">
        <f>IFERROR(VLOOKUP(C80,'補助事業概要説明書（別添１）１～４'!$B:$C,2,0),"")</f>
        <v/>
      </c>
      <c r="E80" s="669"/>
      <c r="F80" s="932"/>
      <c r="G80" s="933"/>
      <c r="H80" s="934"/>
      <c r="I80" s="925"/>
      <c r="J80" s="925"/>
      <c r="K80" s="925"/>
      <c r="L80" s="925"/>
      <c r="M80" s="925"/>
      <c r="N80" s="925"/>
      <c r="O80" s="926"/>
      <c r="P80" s="485" t="str">
        <f t="shared" ref="P80:P83" si="7">IF(C80="","",C80&amp;"■"&amp;$F$77)</f>
        <v/>
      </c>
      <c r="Q80" s="664" t="str">
        <f>IF(P80="","",IF(COUNTIF($P$9:P80,P80)=1,ROW(P80),""))</f>
        <v/>
      </c>
      <c r="R80" s="594"/>
      <c r="S80" s="594"/>
      <c r="T80" s="594"/>
      <c r="U80" s="594"/>
      <c r="V80" s="586"/>
      <c r="W80" s="220"/>
      <c r="X80" s="574"/>
    </row>
    <row r="81" spans="1:24" ht="22.5" customHeight="1">
      <c r="B81" s="895"/>
      <c r="C81" s="564"/>
      <c r="D81" s="572" t="str">
        <f>IFERROR(VLOOKUP(C81,'補助事業概要説明書（別添１）１～４'!$B:$C,2,0),"")</f>
        <v/>
      </c>
      <c r="E81" s="669"/>
      <c r="F81" s="932"/>
      <c r="G81" s="933"/>
      <c r="H81" s="934"/>
      <c r="I81" s="925"/>
      <c r="J81" s="925"/>
      <c r="K81" s="925"/>
      <c r="L81" s="925"/>
      <c r="M81" s="925"/>
      <c r="N81" s="925"/>
      <c r="O81" s="926"/>
      <c r="P81" s="485" t="str">
        <f t="shared" si="7"/>
        <v/>
      </c>
      <c r="Q81" s="664" t="str">
        <f>IF(P81="","",IF(COUNTIF($P$9:P81,P81)=1,ROW(P81),""))</f>
        <v/>
      </c>
      <c r="R81" s="594"/>
      <c r="S81" s="594"/>
      <c r="T81" s="594"/>
      <c r="U81" s="594"/>
      <c r="V81" s="586"/>
      <c r="W81" s="220"/>
      <c r="X81" s="574"/>
    </row>
    <row r="82" spans="1:24" ht="22.5" customHeight="1">
      <c r="B82" s="895"/>
      <c r="C82" s="564"/>
      <c r="D82" s="572" t="str">
        <f>IFERROR(VLOOKUP(C82,'補助事業概要説明書（別添１）１～４'!$B:$C,2,0),"")</f>
        <v/>
      </c>
      <c r="E82" s="669"/>
      <c r="F82" s="932"/>
      <c r="G82" s="933"/>
      <c r="H82" s="934"/>
      <c r="I82" s="925"/>
      <c r="J82" s="925"/>
      <c r="K82" s="925"/>
      <c r="L82" s="925"/>
      <c r="M82" s="925"/>
      <c r="N82" s="925"/>
      <c r="O82" s="926"/>
      <c r="P82" s="485" t="str">
        <f t="shared" si="7"/>
        <v/>
      </c>
      <c r="Q82" s="664" t="str">
        <f>IF(P82="","",IF(COUNTIF($P$9:P82,P82)=1,ROW(P82),""))</f>
        <v/>
      </c>
      <c r="R82" s="594"/>
      <c r="S82" s="594"/>
      <c r="T82" s="594"/>
      <c r="U82" s="594"/>
      <c r="V82" s="586"/>
      <c r="W82" s="220"/>
      <c r="X82" s="574"/>
    </row>
    <row r="83" spans="1:24" ht="22.5" customHeight="1">
      <c r="B83" s="896"/>
      <c r="C83" s="564"/>
      <c r="D83" s="573" t="str">
        <f>IFERROR(VLOOKUP(C83,'補助事業概要説明書（別添１）１～４'!$B:$C,2,0),"")</f>
        <v/>
      </c>
      <c r="E83" s="670"/>
      <c r="F83" s="984"/>
      <c r="G83" s="985"/>
      <c r="H83" s="986"/>
      <c r="I83" s="927"/>
      <c r="J83" s="927"/>
      <c r="K83" s="927"/>
      <c r="L83" s="927"/>
      <c r="M83" s="927"/>
      <c r="N83" s="927"/>
      <c r="O83" s="928"/>
      <c r="P83" s="485" t="str">
        <f t="shared" si="7"/>
        <v/>
      </c>
      <c r="Q83" s="664" t="str">
        <f>IF(P83="","",IF(COUNTIF($P$9:P83,P83)=1,ROW(P83),""))</f>
        <v/>
      </c>
      <c r="R83" s="594"/>
      <c r="S83" s="594"/>
      <c r="T83" s="594"/>
      <c r="U83" s="594"/>
      <c r="V83" s="586"/>
      <c r="W83" s="220"/>
      <c r="X83" s="574"/>
    </row>
    <row r="84" spans="1:24" ht="22.5" customHeight="1">
      <c r="A84" s="485">
        <f>B83</f>
        <v>0</v>
      </c>
      <c r="B84" s="556" t="s">
        <v>229</v>
      </c>
      <c r="C84" s="945" t="s">
        <v>624</v>
      </c>
      <c r="D84" s="946"/>
      <c r="E84" s="947"/>
      <c r="F84" s="945" t="s">
        <v>618</v>
      </c>
      <c r="G84" s="946"/>
      <c r="H84" s="947"/>
      <c r="I84" s="921" t="s">
        <v>625</v>
      </c>
      <c r="J84" s="919"/>
      <c r="K84" s="919"/>
      <c r="L84" s="919"/>
      <c r="M84" s="919"/>
      <c r="N84" s="919"/>
      <c r="O84" s="920"/>
      <c r="P84" s="485"/>
      <c r="Q84" s="664" t="str">
        <f>IF(P84="","",IF(COUNTIF($P$9:P84,P84)=1,ROW(P84),""))</f>
        <v/>
      </c>
      <c r="R84" s="594"/>
      <c r="S84" s="594"/>
      <c r="T84" s="594"/>
      <c r="U84" s="594"/>
      <c r="V84" s="586"/>
      <c r="W84" s="220"/>
      <c r="X84" s="574"/>
    </row>
    <row r="85" spans="1:24" ht="22.5" customHeight="1">
      <c r="B85" s="894">
        <v>3</v>
      </c>
      <c r="C85" s="897"/>
      <c r="D85" s="898"/>
      <c r="E85" s="899"/>
      <c r="F85" s="948"/>
      <c r="G85" s="949"/>
      <c r="H85" s="950"/>
      <c r="I85" s="922"/>
      <c r="J85" s="923"/>
      <c r="K85" s="923"/>
      <c r="L85" s="923"/>
      <c r="M85" s="923"/>
      <c r="N85" s="923"/>
      <c r="O85" s="924"/>
      <c r="P85" s="485"/>
      <c r="Q85" s="664" t="str">
        <f>IF(P85="","",IF(COUNTIF($P$9:P85,P85)=1,ROW(P85),""))</f>
        <v/>
      </c>
      <c r="R85" s="594" t="str">
        <f>IF(S85="","",COUNTIF($S$27:S85,"&gt;=!"))</f>
        <v/>
      </c>
      <c r="S85" s="594" t="str">
        <f>IF(C85="","","連絡会")</f>
        <v/>
      </c>
      <c r="T85" s="594" t="str">
        <f>IF(C85="","",C85)</f>
        <v/>
      </c>
      <c r="U85" s="594" t="str">
        <f>IF(F85="","",F85)</f>
        <v/>
      </c>
      <c r="V85" s="586"/>
      <c r="W85" s="220"/>
      <c r="X85" s="574"/>
    </row>
    <row r="86" spans="1:24" ht="37.200000000000003" customHeight="1">
      <c r="B86" s="895"/>
      <c r="C86" s="569" t="s">
        <v>620</v>
      </c>
      <c r="D86" s="570" t="s">
        <v>220</v>
      </c>
      <c r="E86" s="571" t="s">
        <v>621</v>
      </c>
      <c r="F86" s="921" t="s">
        <v>622</v>
      </c>
      <c r="G86" s="919"/>
      <c r="H86" s="920"/>
      <c r="I86" s="925"/>
      <c r="J86" s="925"/>
      <c r="K86" s="925"/>
      <c r="L86" s="925"/>
      <c r="M86" s="925"/>
      <c r="N86" s="925"/>
      <c r="O86" s="926"/>
      <c r="P86" s="665"/>
      <c r="Q86" s="664" t="str">
        <f>IF(P86="","",IF(COUNTIF($P$9:P86,P86)=1,ROW(P86),""))</f>
        <v/>
      </c>
      <c r="R86" s="594"/>
      <c r="S86" s="594"/>
      <c r="T86" s="594"/>
      <c r="U86" s="594"/>
      <c r="V86" s="586"/>
      <c r="W86" s="230"/>
      <c r="X86" s="574"/>
    </row>
    <row r="87" spans="1:24" ht="22.5" customHeight="1">
      <c r="B87" s="895"/>
      <c r="C87" s="564"/>
      <c r="D87" s="572" t="str">
        <f>IFERROR(VLOOKUP(C87,'補助事業概要説明書（別添１）１～４'!$B:$C,2,0),"")</f>
        <v/>
      </c>
      <c r="E87" s="668"/>
      <c r="F87" s="932"/>
      <c r="G87" s="933"/>
      <c r="H87" s="934"/>
      <c r="I87" s="925"/>
      <c r="J87" s="925"/>
      <c r="K87" s="925"/>
      <c r="L87" s="925"/>
      <c r="M87" s="925"/>
      <c r="N87" s="925"/>
      <c r="O87" s="926"/>
      <c r="P87" s="485" t="str">
        <f>IF(C87="","",C87&amp;"■"&amp;$F$85)</f>
        <v/>
      </c>
      <c r="Q87" s="664" t="str">
        <f>IF(P87="","",IF(COUNTIF($P$9:P87,P87)=1,ROW(P87),""))</f>
        <v/>
      </c>
      <c r="R87" s="594"/>
      <c r="S87" s="594"/>
      <c r="T87" s="594"/>
      <c r="U87" s="594"/>
      <c r="V87" s="586"/>
      <c r="W87" s="220"/>
      <c r="X87" s="574"/>
    </row>
    <row r="88" spans="1:24" ht="22.5" customHeight="1">
      <c r="B88" s="895"/>
      <c r="C88" s="564"/>
      <c r="D88" s="572" t="str">
        <f>IFERROR(VLOOKUP(C88,'補助事業概要説明書（別添１）１～４'!$B:$C,2,0),"")</f>
        <v/>
      </c>
      <c r="E88" s="669"/>
      <c r="F88" s="932"/>
      <c r="G88" s="933"/>
      <c r="H88" s="934"/>
      <c r="I88" s="925"/>
      <c r="J88" s="925"/>
      <c r="K88" s="925"/>
      <c r="L88" s="925"/>
      <c r="M88" s="925"/>
      <c r="N88" s="925"/>
      <c r="O88" s="926"/>
      <c r="P88" s="485" t="str">
        <f t="shared" ref="P88:P91" si="8">IF(C88="","",C88&amp;"■"&amp;$F$85)</f>
        <v/>
      </c>
      <c r="Q88" s="664" t="str">
        <f>IF(P88="","",IF(COUNTIF($P$9:P88,P88)=1,ROW(P88),""))</f>
        <v/>
      </c>
      <c r="R88" s="594"/>
      <c r="S88" s="594"/>
      <c r="T88" s="594"/>
      <c r="U88" s="594"/>
      <c r="V88" s="586"/>
      <c r="W88" s="220"/>
      <c r="X88" s="578"/>
    </row>
    <row r="89" spans="1:24" ht="22.5" customHeight="1">
      <c r="B89" s="895"/>
      <c r="C89" s="564"/>
      <c r="D89" s="572" t="str">
        <f>IFERROR(VLOOKUP(C89,'補助事業概要説明書（別添１）１～４'!$B:$C,2,0),"")</f>
        <v/>
      </c>
      <c r="E89" s="669"/>
      <c r="F89" s="932"/>
      <c r="G89" s="933"/>
      <c r="H89" s="934"/>
      <c r="I89" s="925"/>
      <c r="J89" s="925"/>
      <c r="K89" s="925"/>
      <c r="L89" s="925"/>
      <c r="M89" s="925"/>
      <c r="N89" s="925"/>
      <c r="O89" s="926"/>
      <c r="P89" s="485" t="str">
        <f t="shared" si="8"/>
        <v/>
      </c>
      <c r="Q89" s="664" t="str">
        <f>IF(P89="","",IF(COUNTIF($P$9:P89,P89)=1,ROW(P89),""))</f>
        <v/>
      </c>
      <c r="R89" s="594"/>
      <c r="S89" s="594"/>
      <c r="T89" s="594"/>
      <c r="U89" s="594"/>
      <c r="V89" s="586"/>
      <c r="W89" s="220"/>
      <c r="X89" s="578"/>
    </row>
    <row r="90" spans="1:24" ht="22.5" customHeight="1">
      <c r="B90" s="895"/>
      <c r="C90" s="564"/>
      <c r="D90" s="572" t="str">
        <f>IFERROR(VLOOKUP(C90,'補助事業概要説明書（別添１）１～４'!$B:$C,2,0),"")</f>
        <v/>
      </c>
      <c r="E90" s="669"/>
      <c r="F90" s="932"/>
      <c r="G90" s="933"/>
      <c r="H90" s="934"/>
      <c r="I90" s="925"/>
      <c r="J90" s="925"/>
      <c r="K90" s="925"/>
      <c r="L90" s="925"/>
      <c r="M90" s="925"/>
      <c r="N90" s="925"/>
      <c r="O90" s="926"/>
      <c r="P90" s="485" t="str">
        <f t="shared" si="8"/>
        <v/>
      </c>
      <c r="Q90" s="664" t="str">
        <f>IF(P90="","",IF(COUNTIF($P$9:P90,P90)=1,ROW(P90),""))</f>
        <v/>
      </c>
      <c r="R90" s="594"/>
      <c r="S90" s="594"/>
      <c r="T90" s="594"/>
      <c r="U90" s="594"/>
      <c r="V90" s="586"/>
      <c r="W90" s="220"/>
      <c r="X90" s="578"/>
    </row>
    <row r="91" spans="1:24" ht="22.5" customHeight="1">
      <c r="B91" s="896"/>
      <c r="C91" s="564"/>
      <c r="D91" s="573" t="str">
        <f>IFERROR(VLOOKUP(C91,'補助事業概要説明書（別添１）１～４'!$B:$C,2,0),"")</f>
        <v/>
      </c>
      <c r="E91" s="670"/>
      <c r="F91" s="984"/>
      <c r="G91" s="985"/>
      <c r="H91" s="986"/>
      <c r="I91" s="927"/>
      <c r="J91" s="927"/>
      <c r="K91" s="927"/>
      <c r="L91" s="927"/>
      <c r="M91" s="927"/>
      <c r="N91" s="927"/>
      <c r="O91" s="928"/>
      <c r="P91" s="485" t="str">
        <f t="shared" si="8"/>
        <v/>
      </c>
      <c r="Q91" s="664" t="str">
        <f>IF(P91="","",IF(COUNTIF($P$9:P91,P91)=1,ROW(P91),""))</f>
        <v/>
      </c>
      <c r="R91" s="594"/>
      <c r="S91" s="594"/>
      <c r="T91" s="594"/>
      <c r="U91" s="594"/>
      <c r="V91" s="586"/>
      <c r="W91" s="220"/>
      <c r="X91" s="578"/>
    </row>
    <row r="92" spans="1:24" ht="22.5" customHeight="1">
      <c r="A92" s="485">
        <f>B91</f>
        <v>0</v>
      </c>
      <c r="B92" s="556" t="s">
        <v>229</v>
      </c>
      <c r="C92" s="945" t="s">
        <v>624</v>
      </c>
      <c r="D92" s="946"/>
      <c r="E92" s="947"/>
      <c r="F92" s="945" t="s">
        <v>618</v>
      </c>
      <c r="G92" s="946"/>
      <c r="H92" s="947"/>
      <c r="I92" s="921" t="s">
        <v>625</v>
      </c>
      <c r="J92" s="919"/>
      <c r="K92" s="919"/>
      <c r="L92" s="919"/>
      <c r="M92" s="919"/>
      <c r="N92" s="919"/>
      <c r="O92" s="920"/>
      <c r="P92" s="485"/>
      <c r="Q92" s="664" t="str">
        <f>IF(P92="","",IF(COUNTIF($P$9:P92,P92)=1,ROW(P92),""))</f>
        <v/>
      </c>
      <c r="R92" s="594"/>
      <c r="S92" s="594"/>
      <c r="T92" s="594"/>
      <c r="U92" s="594"/>
      <c r="V92" s="586"/>
      <c r="W92" s="220"/>
      <c r="X92" s="578"/>
    </row>
    <row r="93" spans="1:24" ht="22.5" customHeight="1">
      <c r="B93" s="894">
        <v>4</v>
      </c>
      <c r="C93" s="897"/>
      <c r="D93" s="898"/>
      <c r="E93" s="899"/>
      <c r="F93" s="948"/>
      <c r="G93" s="949"/>
      <c r="H93" s="950"/>
      <c r="I93" s="922"/>
      <c r="J93" s="923"/>
      <c r="K93" s="923"/>
      <c r="L93" s="923"/>
      <c r="M93" s="923"/>
      <c r="N93" s="923"/>
      <c r="O93" s="924"/>
      <c r="P93" s="485"/>
      <c r="Q93" s="664" t="str">
        <f>IF(P93="","",IF(COUNTIF($P$9:P93,P93)=1,ROW(P93),""))</f>
        <v/>
      </c>
      <c r="R93" s="594" t="str">
        <f>IF(S93="","",COUNTIF($S$27:S93,"&gt;=!"))</f>
        <v/>
      </c>
      <c r="S93" s="594" t="str">
        <f>IF(C93="","","連絡会")</f>
        <v/>
      </c>
      <c r="T93" s="594" t="str">
        <f>IF(C93="","",C93)</f>
        <v/>
      </c>
      <c r="U93" s="594" t="str">
        <f>IF(F93="","",F93)</f>
        <v/>
      </c>
      <c r="V93" s="586"/>
      <c r="W93" s="220"/>
      <c r="X93" s="578"/>
    </row>
    <row r="94" spans="1:24" ht="37.200000000000003" customHeight="1">
      <c r="B94" s="895"/>
      <c r="C94" s="569" t="s">
        <v>620</v>
      </c>
      <c r="D94" s="570" t="s">
        <v>220</v>
      </c>
      <c r="E94" s="571" t="s">
        <v>621</v>
      </c>
      <c r="F94" s="921" t="s">
        <v>622</v>
      </c>
      <c r="G94" s="919"/>
      <c r="H94" s="920"/>
      <c r="I94" s="925"/>
      <c r="J94" s="925"/>
      <c r="K94" s="925"/>
      <c r="L94" s="925"/>
      <c r="M94" s="925"/>
      <c r="N94" s="925"/>
      <c r="O94" s="926"/>
      <c r="P94" s="665"/>
      <c r="Q94" s="664" t="str">
        <f>IF(P94="","",IF(COUNTIF($P$9:P94,P94)=1,ROW(P94),""))</f>
        <v/>
      </c>
      <c r="R94" s="594"/>
      <c r="S94" s="594"/>
      <c r="T94" s="594"/>
      <c r="U94" s="594"/>
      <c r="V94" s="586"/>
      <c r="W94" s="230"/>
      <c r="X94" s="220"/>
    </row>
    <row r="95" spans="1:24" ht="22.5" customHeight="1">
      <c r="B95" s="895"/>
      <c r="C95" s="564"/>
      <c r="D95" s="572" t="str">
        <f>IFERROR(VLOOKUP(C95,'補助事業概要説明書（別添１）１～４'!$B:$C,2,0),"")</f>
        <v/>
      </c>
      <c r="E95" s="668"/>
      <c r="F95" s="932"/>
      <c r="G95" s="933"/>
      <c r="H95" s="934"/>
      <c r="I95" s="925"/>
      <c r="J95" s="925"/>
      <c r="K95" s="925"/>
      <c r="L95" s="925"/>
      <c r="M95" s="925"/>
      <c r="N95" s="925"/>
      <c r="O95" s="926"/>
      <c r="P95" s="485" t="str">
        <f>IF(C95="","",C95&amp;"■"&amp;$F$93)</f>
        <v/>
      </c>
      <c r="Q95" s="664" t="str">
        <f>IF(P95="","",IF(COUNTIF($P$9:P95,P95)=1,ROW(P95),""))</f>
        <v/>
      </c>
      <c r="R95" s="594"/>
      <c r="S95" s="594"/>
      <c r="T95" s="594"/>
      <c r="U95" s="594"/>
      <c r="V95" s="586"/>
      <c r="W95" s="220"/>
      <c r="X95" s="220"/>
    </row>
    <row r="96" spans="1:24" ht="22.5" customHeight="1">
      <c r="B96" s="895"/>
      <c r="C96" s="564"/>
      <c r="D96" s="572" t="str">
        <f>IFERROR(VLOOKUP(C96,'補助事業概要説明書（別添１）１～４'!$B:$C,2,0),"")</f>
        <v/>
      </c>
      <c r="E96" s="669"/>
      <c r="F96" s="932"/>
      <c r="G96" s="933"/>
      <c r="H96" s="934"/>
      <c r="I96" s="925"/>
      <c r="J96" s="925"/>
      <c r="K96" s="925"/>
      <c r="L96" s="925"/>
      <c r="M96" s="925"/>
      <c r="N96" s="925"/>
      <c r="O96" s="926"/>
      <c r="P96" s="485" t="str">
        <f t="shared" ref="P96:P99" si="9">IF(C96="","",C96&amp;"■"&amp;$F$93)</f>
        <v/>
      </c>
      <c r="Q96" s="664" t="str">
        <f>IF(P96="","",IF(COUNTIF($P$9:P96,P96)=1,ROW(P96),""))</f>
        <v/>
      </c>
      <c r="R96" s="594"/>
      <c r="S96" s="594"/>
      <c r="T96" s="594"/>
      <c r="U96" s="594"/>
      <c r="V96" s="586"/>
      <c r="W96" s="220"/>
      <c r="X96" s="220"/>
    </row>
    <row r="97" spans="1:24" ht="22.5" customHeight="1">
      <c r="B97" s="895"/>
      <c r="C97" s="564"/>
      <c r="D97" s="572" t="str">
        <f>IFERROR(VLOOKUP(C97,'補助事業概要説明書（別添１）１～４'!$B:$C,2,0),"")</f>
        <v/>
      </c>
      <c r="E97" s="669"/>
      <c r="F97" s="932"/>
      <c r="G97" s="933"/>
      <c r="H97" s="934"/>
      <c r="I97" s="925"/>
      <c r="J97" s="925"/>
      <c r="K97" s="925"/>
      <c r="L97" s="925"/>
      <c r="M97" s="925"/>
      <c r="N97" s="925"/>
      <c r="O97" s="926"/>
      <c r="P97" s="485" t="str">
        <f t="shared" si="9"/>
        <v/>
      </c>
      <c r="Q97" s="664" t="str">
        <f>IF(P97="","",IF(COUNTIF($P$9:P97,P97)=1,ROW(P97),""))</f>
        <v/>
      </c>
      <c r="R97" s="594"/>
      <c r="S97" s="594"/>
      <c r="T97" s="594"/>
      <c r="U97" s="594"/>
      <c r="V97" s="586"/>
      <c r="W97" s="220"/>
      <c r="X97" s="220"/>
    </row>
    <row r="98" spans="1:24" ht="22.5" customHeight="1">
      <c r="B98" s="895"/>
      <c r="C98" s="564"/>
      <c r="D98" s="572" t="str">
        <f>IFERROR(VLOOKUP(C98,'補助事業概要説明書（別添１）１～４'!$B:$C,2,0),"")</f>
        <v/>
      </c>
      <c r="E98" s="669"/>
      <c r="F98" s="932"/>
      <c r="G98" s="933"/>
      <c r="H98" s="934"/>
      <c r="I98" s="925"/>
      <c r="J98" s="925"/>
      <c r="K98" s="925"/>
      <c r="L98" s="925"/>
      <c r="M98" s="925"/>
      <c r="N98" s="925"/>
      <c r="O98" s="926"/>
      <c r="P98" s="485" t="str">
        <f t="shared" si="9"/>
        <v/>
      </c>
      <c r="Q98" s="664" t="str">
        <f>IF(P98="","",IF(COUNTIF($P$9:P98,P98)=1,ROW(P98),""))</f>
        <v/>
      </c>
      <c r="R98" s="594"/>
      <c r="S98" s="594"/>
      <c r="T98" s="594"/>
      <c r="U98" s="594"/>
      <c r="V98" s="586"/>
      <c r="W98" s="220"/>
      <c r="X98" s="220"/>
    </row>
    <row r="99" spans="1:24" ht="22.5" customHeight="1">
      <c r="B99" s="896"/>
      <c r="C99" s="564"/>
      <c r="D99" s="573" t="str">
        <f>IFERROR(VLOOKUP(C99,'補助事業概要説明書（別添１）１～４'!$B:$C,2,0),"")</f>
        <v/>
      </c>
      <c r="E99" s="670"/>
      <c r="F99" s="984"/>
      <c r="G99" s="985"/>
      <c r="H99" s="986"/>
      <c r="I99" s="927"/>
      <c r="J99" s="927"/>
      <c r="K99" s="927"/>
      <c r="L99" s="927"/>
      <c r="M99" s="927"/>
      <c r="N99" s="927"/>
      <c r="O99" s="928"/>
      <c r="P99" s="485" t="str">
        <f t="shared" si="9"/>
        <v/>
      </c>
      <c r="Q99" s="664" t="str">
        <f>IF(P99="","",IF(COUNTIF($P$9:P99,P99)=1,ROW(P99),""))</f>
        <v/>
      </c>
      <c r="R99" s="594"/>
      <c r="S99" s="594"/>
      <c r="T99" s="594"/>
      <c r="U99" s="594"/>
      <c r="V99" s="586"/>
      <c r="W99" s="220"/>
      <c r="X99" s="574"/>
    </row>
    <row r="100" spans="1:24" ht="22.5" customHeight="1">
      <c r="A100" s="485">
        <f>B99</f>
        <v>0</v>
      </c>
      <c r="B100" s="556" t="s">
        <v>229</v>
      </c>
      <c r="C100" s="945" t="s">
        <v>624</v>
      </c>
      <c r="D100" s="946"/>
      <c r="E100" s="947"/>
      <c r="F100" s="945" t="s">
        <v>618</v>
      </c>
      <c r="G100" s="946"/>
      <c r="H100" s="947"/>
      <c r="I100" s="921" t="s">
        <v>625</v>
      </c>
      <c r="J100" s="919"/>
      <c r="K100" s="919"/>
      <c r="L100" s="919"/>
      <c r="M100" s="919"/>
      <c r="N100" s="919"/>
      <c r="O100" s="920"/>
      <c r="P100" s="485"/>
      <c r="Q100" s="664" t="str">
        <f>IF(P100="","",IF(COUNTIF($P$9:P100,P100)=1,ROW(P100),""))</f>
        <v/>
      </c>
      <c r="R100" s="594"/>
      <c r="S100" s="594"/>
      <c r="T100" s="594"/>
      <c r="U100" s="594"/>
      <c r="V100" s="586"/>
      <c r="W100" s="220"/>
      <c r="X100" s="574"/>
    </row>
    <row r="101" spans="1:24" ht="22.5" customHeight="1">
      <c r="B101" s="894">
        <v>5</v>
      </c>
      <c r="C101" s="897"/>
      <c r="D101" s="898"/>
      <c r="E101" s="899"/>
      <c r="F101" s="948"/>
      <c r="G101" s="949"/>
      <c r="H101" s="950"/>
      <c r="I101" s="922"/>
      <c r="J101" s="923"/>
      <c r="K101" s="923"/>
      <c r="L101" s="923"/>
      <c r="M101" s="923"/>
      <c r="N101" s="923"/>
      <c r="O101" s="924"/>
      <c r="P101" s="485"/>
      <c r="Q101" s="664" t="str">
        <f>IF(P101="","",IF(COUNTIF($P$9:P101,P101)=1,ROW(P101),""))</f>
        <v/>
      </c>
      <c r="R101" s="594" t="str">
        <f>IF(S101="","",COUNTIF($S$27:S101,"&gt;=!"))</f>
        <v/>
      </c>
      <c r="S101" s="594" t="str">
        <f>IF(C101="","","連絡会")</f>
        <v/>
      </c>
      <c r="T101" s="594" t="str">
        <f>IF(C101="","",C101)</f>
        <v/>
      </c>
      <c r="U101" s="594" t="str">
        <f>IF(F101="","",F101)</f>
        <v/>
      </c>
      <c r="V101" s="586"/>
      <c r="W101" s="220"/>
      <c r="X101" s="578"/>
    </row>
    <row r="102" spans="1:24" ht="37.200000000000003" customHeight="1">
      <c r="B102" s="895"/>
      <c r="C102" s="569" t="s">
        <v>620</v>
      </c>
      <c r="D102" s="570" t="s">
        <v>220</v>
      </c>
      <c r="E102" s="571" t="s">
        <v>621</v>
      </c>
      <c r="F102" s="921" t="s">
        <v>622</v>
      </c>
      <c r="G102" s="919"/>
      <c r="H102" s="920"/>
      <c r="I102" s="925"/>
      <c r="J102" s="925"/>
      <c r="K102" s="925"/>
      <c r="L102" s="925"/>
      <c r="M102" s="925"/>
      <c r="N102" s="925"/>
      <c r="O102" s="926"/>
      <c r="P102" s="665"/>
      <c r="Q102" s="664" t="str">
        <f>IF(P102="","",IF(COUNTIF($P$9:P102,P102)=1,ROW(P102),""))</f>
        <v/>
      </c>
      <c r="R102" s="594"/>
      <c r="S102" s="594"/>
      <c r="T102" s="594"/>
      <c r="U102" s="594"/>
      <c r="V102" s="586"/>
      <c r="W102" s="230"/>
      <c r="X102" s="578"/>
    </row>
    <row r="103" spans="1:24" ht="22.5" customHeight="1">
      <c r="B103" s="895"/>
      <c r="C103" s="564"/>
      <c r="D103" s="572" t="str">
        <f>IFERROR(VLOOKUP(C103,'補助事業概要説明書（別添１）１～４'!$B:$C,2,0),"")</f>
        <v/>
      </c>
      <c r="E103" s="668"/>
      <c r="F103" s="932"/>
      <c r="G103" s="933"/>
      <c r="H103" s="934"/>
      <c r="I103" s="925"/>
      <c r="J103" s="925"/>
      <c r="K103" s="925"/>
      <c r="L103" s="925"/>
      <c r="M103" s="925"/>
      <c r="N103" s="925"/>
      <c r="O103" s="926"/>
      <c r="P103" s="485" t="str">
        <f>IF(C103="","",C103&amp;"■"&amp;$F$101)</f>
        <v/>
      </c>
      <c r="Q103" s="664" t="str">
        <f>IF(P103="","",IF(COUNTIF($P$9:P103,P103)=1,ROW(P103),""))</f>
        <v/>
      </c>
      <c r="R103" s="594"/>
      <c r="S103" s="594"/>
      <c r="T103" s="594"/>
      <c r="U103" s="594"/>
      <c r="V103" s="586"/>
      <c r="W103" s="220"/>
      <c r="X103" s="578"/>
    </row>
    <row r="104" spans="1:24" ht="22.5" customHeight="1">
      <c r="B104" s="895"/>
      <c r="C104" s="564"/>
      <c r="D104" s="572" t="str">
        <f>IFERROR(VLOOKUP(C104,'補助事業概要説明書（別添１）１～４'!$B:$C,2,0),"")</f>
        <v/>
      </c>
      <c r="E104" s="669"/>
      <c r="F104" s="932"/>
      <c r="G104" s="933"/>
      <c r="H104" s="934"/>
      <c r="I104" s="925"/>
      <c r="J104" s="925"/>
      <c r="K104" s="925"/>
      <c r="L104" s="925"/>
      <c r="M104" s="925"/>
      <c r="N104" s="925"/>
      <c r="O104" s="926"/>
      <c r="P104" s="485" t="str">
        <f t="shared" ref="P104:P107" si="10">IF(C104="","",C104&amp;"■"&amp;$F$101)</f>
        <v/>
      </c>
      <c r="Q104" s="664" t="str">
        <f>IF(P104="","",IF(COUNTIF($P$9:P104,P104)=1,ROW(P104),""))</f>
        <v/>
      </c>
      <c r="R104" s="594"/>
      <c r="S104" s="594"/>
      <c r="T104" s="594"/>
      <c r="U104" s="594"/>
      <c r="V104" s="586"/>
      <c r="W104" s="220"/>
      <c r="X104" s="578"/>
    </row>
    <row r="105" spans="1:24" ht="22.5" customHeight="1">
      <c r="B105" s="895"/>
      <c r="C105" s="564"/>
      <c r="D105" s="572" t="str">
        <f>IFERROR(VLOOKUP(C105,'補助事業概要説明書（別添１）１～４'!$B:$C,2,0),"")</f>
        <v/>
      </c>
      <c r="E105" s="669"/>
      <c r="F105" s="932"/>
      <c r="G105" s="933"/>
      <c r="H105" s="934"/>
      <c r="I105" s="925"/>
      <c r="J105" s="925"/>
      <c r="K105" s="925"/>
      <c r="L105" s="925"/>
      <c r="M105" s="925"/>
      <c r="N105" s="925"/>
      <c r="O105" s="926"/>
      <c r="P105" s="485" t="str">
        <f t="shared" si="10"/>
        <v/>
      </c>
      <c r="Q105" s="664" t="str">
        <f>IF(P105="","",IF(COUNTIF($P$9:P105,P105)=1,ROW(P105),""))</f>
        <v/>
      </c>
      <c r="R105" s="594"/>
      <c r="S105" s="594"/>
      <c r="T105" s="594"/>
      <c r="U105" s="594"/>
      <c r="V105" s="586"/>
      <c r="W105" s="220"/>
      <c r="X105" s="578"/>
    </row>
    <row r="106" spans="1:24" ht="22.5" customHeight="1">
      <c r="B106" s="895"/>
      <c r="C106" s="564"/>
      <c r="D106" s="572" t="str">
        <f>IFERROR(VLOOKUP(C106,'補助事業概要説明書（別添１）１～４'!$B:$C,2,0),"")</f>
        <v/>
      </c>
      <c r="E106" s="669"/>
      <c r="F106" s="932"/>
      <c r="G106" s="933"/>
      <c r="H106" s="934"/>
      <c r="I106" s="925"/>
      <c r="J106" s="925"/>
      <c r="K106" s="925"/>
      <c r="L106" s="925"/>
      <c r="M106" s="925"/>
      <c r="N106" s="925"/>
      <c r="O106" s="926"/>
      <c r="P106" s="485" t="str">
        <f t="shared" si="10"/>
        <v/>
      </c>
      <c r="Q106" s="664" t="str">
        <f>IF(P106="","",IF(COUNTIF($P$9:P106,P106)=1,ROW(P106),""))</f>
        <v/>
      </c>
      <c r="R106" s="594"/>
      <c r="S106" s="594"/>
      <c r="T106" s="594"/>
      <c r="U106" s="594"/>
      <c r="V106" s="586"/>
      <c r="W106" s="220"/>
      <c r="X106" s="578"/>
    </row>
    <row r="107" spans="1:24" ht="22.5" customHeight="1">
      <c r="B107" s="896"/>
      <c r="C107" s="566"/>
      <c r="D107" s="573" t="str">
        <f>IFERROR(VLOOKUP(C107,'補助事業概要説明書（別添１）１～４'!$B:$C,2,0),"")</f>
        <v/>
      </c>
      <c r="E107" s="670"/>
      <c r="F107" s="984"/>
      <c r="G107" s="985"/>
      <c r="H107" s="986"/>
      <c r="I107" s="927"/>
      <c r="J107" s="927"/>
      <c r="K107" s="927"/>
      <c r="L107" s="927"/>
      <c r="M107" s="927"/>
      <c r="N107" s="927"/>
      <c r="O107" s="928"/>
      <c r="P107" s="485" t="str">
        <f t="shared" si="10"/>
        <v/>
      </c>
      <c r="Q107" s="664" t="str">
        <f>IF(P107="","",IF(COUNTIF($P$9:P107,P107)=1,ROW(P107),""))</f>
        <v/>
      </c>
      <c r="R107" s="594"/>
      <c r="S107" s="594"/>
      <c r="T107" s="594"/>
      <c r="U107" s="594"/>
      <c r="V107" s="586"/>
      <c r="W107" s="220"/>
      <c r="X107" s="578"/>
    </row>
    <row r="108" spans="1:24" ht="22.5" customHeight="1">
      <c r="B108" s="220"/>
      <c r="G108" s="220"/>
      <c r="M108" s="220"/>
      <c r="P108" s="485"/>
      <c r="Q108" s="664" t="str">
        <f>IF(P108="","",IF(COUNTIF($P$9:P108,P108)=1,ROW(P108),""))</f>
        <v/>
      </c>
      <c r="R108" s="594"/>
      <c r="S108" s="594"/>
      <c r="T108" s="594"/>
      <c r="U108" s="594"/>
      <c r="V108" s="586"/>
      <c r="W108" s="220"/>
      <c r="X108" s="578"/>
    </row>
    <row r="109" spans="1:24" ht="22.5" customHeight="1">
      <c r="B109" s="567" t="s">
        <v>626</v>
      </c>
      <c r="C109" s="568"/>
      <c r="D109" s="568"/>
      <c r="E109" s="568"/>
      <c r="F109" s="568"/>
      <c r="G109" s="568"/>
      <c r="H109" s="568"/>
      <c r="I109" s="568"/>
      <c r="J109" s="568"/>
      <c r="K109" s="568"/>
      <c r="L109" s="568"/>
      <c r="M109" s="568"/>
      <c r="N109" s="568"/>
      <c r="O109" s="633" t="str">
        <f>IF(様式第１_交付申請書!$F$10="","",様式第１_交付申請書!$F$10)</f>
        <v/>
      </c>
      <c r="P109" s="485"/>
      <c r="Q109" s="664" t="str">
        <f>IF(O109="","",IF(COUNTIF($P$9:P109,O109)=1,ROW(O109),""))</f>
        <v/>
      </c>
      <c r="R109" s="594"/>
      <c r="S109" s="594"/>
      <c r="T109" s="594"/>
      <c r="U109" s="594"/>
      <c r="V109" s="586"/>
      <c r="W109" s="223"/>
      <c r="X109" s="578"/>
    </row>
    <row r="110" spans="1:24" ht="22.5" customHeight="1">
      <c r="B110" s="556" t="s">
        <v>229</v>
      </c>
      <c r="C110" s="970" t="s">
        <v>627</v>
      </c>
      <c r="D110" s="943"/>
      <c r="E110" s="971"/>
      <c r="F110" s="942" t="s">
        <v>628</v>
      </c>
      <c r="G110" s="943"/>
      <c r="H110" s="944"/>
      <c r="I110" s="570" t="s">
        <v>629</v>
      </c>
      <c r="J110" s="921" t="s">
        <v>630</v>
      </c>
      <c r="K110" s="919"/>
      <c r="L110" s="919"/>
      <c r="M110" s="919"/>
      <c r="N110" s="919"/>
      <c r="O110" s="920"/>
      <c r="P110" s="485"/>
      <c r="Q110" s="664" t="str">
        <f>IF(P110="","",IF(COUNTIF($P$9:P110,P110)=1,ROW(P110),""))</f>
        <v/>
      </c>
      <c r="R110" s="594"/>
      <c r="S110" s="594"/>
      <c r="T110" s="594"/>
      <c r="U110" s="594"/>
      <c r="V110" s="586"/>
      <c r="W110" s="220"/>
      <c r="X110" s="584" t="s">
        <v>643</v>
      </c>
    </row>
    <row r="111" spans="1:24" ht="22.5" customHeight="1">
      <c r="B111" s="894">
        <v>1</v>
      </c>
      <c r="C111" s="897"/>
      <c r="D111" s="898"/>
      <c r="E111" s="899"/>
      <c r="F111" s="948"/>
      <c r="G111" s="949"/>
      <c r="H111" s="950"/>
      <c r="I111" s="1005"/>
      <c r="J111" s="1003"/>
      <c r="K111" s="923"/>
      <c r="L111" s="923"/>
      <c r="M111" s="923"/>
      <c r="N111" s="923"/>
      <c r="O111" s="924"/>
      <c r="P111" s="485"/>
      <c r="Q111" s="664" t="str">
        <f>IF(P111="","",IF(COUNTIF($P$9:P111,P111)=1,ROW(P111),""))</f>
        <v/>
      </c>
      <c r="R111" s="594" t="str">
        <f>IF(S111="","",COUNTIF($S$27:S111,"&gt;=!"))</f>
        <v/>
      </c>
      <c r="S111" s="594" t="str">
        <f>IF(C111="","","外部団体との打合せ")</f>
        <v/>
      </c>
      <c r="T111" s="594" t="str">
        <f>IF(C111="","",C111)</f>
        <v/>
      </c>
      <c r="U111" s="594" t="str">
        <f>IF(F111="","",F111)</f>
        <v/>
      </c>
      <c r="V111" s="586"/>
      <c r="W111" s="220"/>
      <c r="X111" s="585" t="s">
        <v>637</v>
      </c>
    </row>
    <row r="112" spans="1:24" ht="37.200000000000003" customHeight="1">
      <c r="B112" s="895"/>
      <c r="C112" s="569" t="s">
        <v>620</v>
      </c>
      <c r="D112" s="570" t="s">
        <v>220</v>
      </c>
      <c r="E112" s="571" t="s">
        <v>621</v>
      </c>
      <c r="F112" s="921" t="s">
        <v>622</v>
      </c>
      <c r="G112" s="919"/>
      <c r="H112" s="920"/>
      <c r="I112" s="1006"/>
      <c r="J112" s="1008"/>
      <c r="K112" s="925"/>
      <c r="L112" s="925"/>
      <c r="M112" s="925"/>
      <c r="N112" s="925"/>
      <c r="O112" s="926"/>
      <c r="P112" s="485"/>
      <c r="Q112" s="664" t="str">
        <f>IF(P112="","",IF(COUNTIF($P$9:P112,P112)=1,ROW(P112),""))</f>
        <v/>
      </c>
      <c r="R112" s="594"/>
      <c r="S112" s="594"/>
      <c r="T112" s="594"/>
      <c r="U112" s="594"/>
      <c r="V112" s="586"/>
      <c r="W112" s="220"/>
      <c r="X112" s="580"/>
    </row>
    <row r="113" spans="2:24" ht="22.5" customHeight="1">
      <c r="B113" s="895"/>
      <c r="C113" s="564"/>
      <c r="D113" s="572" t="str">
        <f>IFERROR(VLOOKUP(C113,'補助事業概要説明書（別添１）１～４'!$B:$C,2,0),"")</f>
        <v/>
      </c>
      <c r="E113" s="696"/>
      <c r="F113" s="1004"/>
      <c r="G113" s="930"/>
      <c r="H113" s="931"/>
      <c r="I113" s="1006"/>
      <c r="J113" s="1008"/>
      <c r="K113" s="925"/>
      <c r="L113" s="925"/>
      <c r="M113" s="925"/>
      <c r="N113" s="925"/>
      <c r="O113" s="926"/>
      <c r="P113" s="485" t="str">
        <f>IF(C113="","",C113&amp;"■"&amp;$F$111)</f>
        <v/>
      </c>
      <c r="Q113" s="664" t="str">
        <f>IF(P113="","",IF(COUNTIF($P$9:P113,P113)=1,ROW(P113),""))</f>
        <v/>
      </c>
      <c r="R113" s="594"/>
      <c r="S113" s="594"/>
      <c r="T113" s="594"/>
      <c r="U113" s="594"/>
      <c r="V113" s="586"/>
      <c r="W113" s="220"/>
      <c r="X113" s="580"/>
    </row>
    <row r="114" spans="2:24" ht="22.5" customHeight="1">
      <c r="B114" s="895"/>
      <c r="C114" s="564"/>
      <c r="D114" s="572" t="str">
        <f>IFERROR(VLOOKUP(C114,'補助事業概要説明書（別添１）１～４'!$B:$C,2,0),"")</f>
        <v/>
      </c>
      <c r="E114" s="697"/>
      <c r="F114" s="932"/>
      <c r="G114" s="933"/>
      <c r="H114" s="934"/>
      <c r="I114" s="1006"/>
      <c r="J114" s="1008"/>
      <c r="K114" s="925"/>
      <c r="L114" s="925"/>
      <c r="M114" s="925"/>
      <c r="N114" s="925"/>
      <c r="O114" s="926"/>
      <c r="P114" s="485" t="str">
        <f t="shared" ref="P114:P115" si="11">IF(C114="","",C114&amp;"■"&amp;$F$111)</f>
        <v/>
      </c>
      <c r="Q114" s="664" t="str">
        <f>IF(P114="","",IF(COUNTIF($P$9:P114,P114)=1,ROW(P114),""))</f>
        <v/>
      </c>
      <c r="R114" s="594"/>
      <c r="S114" s="594"/>
      <c r="T114" s="594"/>
      <c r="U114" s="594"/>
      <c r="V114" s="586"/>
      <c r="W114" s="220"/>
      <c r="X114" s="577"/>
    </row>
    <row r="115" spans="2:24" ht="22.5" customHeight="1">
      <c r="B115" s="896"/>
      <c r="C115" s="564"/>
      <c r="D115" s="572" t="str">
        <f>IFERROR(VLOOKUP(C115,'補助事業概要説明書（別添１）１～４'!$B:$C,2,0),"")</f>
        <v/>
      </c>
      <c r="E115" s="698"/>
      <c r="F115" s="984"/>
      <c r="G115" s="985"/>
      <c r="H115" s="986"/>
      <c r="I115" s="1007"/>
      <c r="J115" s="1009"/>
      <c r="K115" s="927"/>
      <c r="L115" s="927"/>
      <c r="M115" s="927"/>
      <c r="N115" s="927"/>
      <c r="O115" s="928"/>
      <c r="P115" s="485" t="str">
        <f t="shared" si="11"/>
        <v/>
      </c>
      <c r="Q115" s="664" t="str">
        <f>IF(P115="","",IF(COUNTIF($P$9:P115,P115)=1,ROW(P115),""))</f>
        <v/>
      </c>
      <c r="R115" s="594"/>
      <c r="S115" s="594"/>
      <c r="T115" s="594"/>
      <c r="U115" s="594"/>
      <c r="V115" s="586"/>
      <c r="W115" s="220"/>
      <c r="X115" s="574"/>
    </row>
    <row r="116" spans="2:24" ht="22.5" customHeight="1">
      <c r="B116" s="556" t="s">
        <v>229</v>
      </c>
      <c r="C116" s="970" t="s">
        <v>627</v>
      </c>
      <c r="D116" s="943"/>
      <c r="E116" s="971"/>
      <c r="F116" s="942" t="s">
        <v>628</v>
      </c>
      <c r="G116" s="943"/>
      <c r="H116" s="944"/>
      <c r="I116" s="570" t="s">
        <v>629</v>
      </c>
      <c r="J116" s="921" t="s">
        <v>630</v>
      </c>
      <c r="K116" s="919"/>
      <c r="L116" s="919"/>
      <c r="M116" s="919"/>
      <c r="N116" s="919"/>
      <c r="O116" s="920"/>
      <c r="P116" s="485"/>
      <c r="Q116" s="664" t="str">
        <f>IF(P116="","",IF(COUNTIF($P$9:P116,P116)=1,ROW(P116),""))</f>
        <v/>
      </c>
      <c r="R116" s="594"/>
      <c r="S116" s="594"/>
      <c r="T116" s="594"/>
      <c r="U116" s="594"/>
      <c r="V116" s="586"/>
      <c r="W116" s="220"/>
      <c r="X116" s="574"/>
    </row>
    <row r="117" spans="2:24" ht="22.5" customHeight="1">
      <c r="B117" s="894">
        <v>2</v>
      </c>
      <c r="C117" s="897"/>
      <c r="D117" s="898"/>
      <c r="E117" s="899"/>
      <c r="F117" s="948"/>
      <c r="G117" s="949"/>
      <c r="H117" s="950"/>
      <c r="I117" s="1005"/>
      <c r="J117" s="1003"/>
      <c r="K117" s="923"/>
      <c r="L117" s="923"/>
      <c r="M117" s="923"/>
      <c r="N117" s="923"/>
      <c r="O117" s="924"/>
      <c r="P117" s="485"/>
      <c r="Q117" s="664" t="str">
        <f>IF(P117="","",IF(COUNTIF($P$9:P117,P117)=1,ROW(P117),""))</f>
        <v/>
      </c>
      <c r="R117" s="594" t="str">
        <f>IF(S117="","",COUNTIF($S$27:S117,"&gt;=!"))</f>
        <v/>
      </c>
      <c r="S117" s="594" t="str">
        <f>IF(C117="","","外部団体との打合せ")</f>
        <v/>
      </c>
      <c r="T117" s="594" t="str">
        <f>IF(C117="","",C117)</f>
        <v/>
      </c>
      <c r="U117" s="594" t="str">
        <f>IF(F117="","",F117)</f>
        <v/>
      </c>
      <c r="V117" s="586"/>
      <c r="W117" s="220"/>
      <c r="X117" s="574"/>
    </row>
    <row r="118" spans="2:24" ht="37.200000000000003" customHeight="1">
      <c r="B118" s="895"/>
      <c r="C118" s="569" t="s">
        <v>620</v>
      </c>
      <c r="D118" s="570" t="s">
        <v>220</v>
      </c>
      <c r="E118" s="571" t="s">
        <v>621</v>
      </c>
      <c r="F118" s="921" t="s">
        <v>622</v>
      </c>
      <c r="G118" s="919"/>
      <c r="H118" s="920"/>
      <c r="I118" s="1006"/>
      <c r="J118" s="1008"/>
      <c r="K118" s="925"/>
      <c r="L118" s="925"/>
      <c r="M118" s="925"/>
      <c r="N118" s="925"/>
      <c r="O118" s="926"/>
      <c r="P118" s="485"/>
      <c r="Q118" s="664" t="str">
        <f>IF(P118="","",IF(COUNTIF($P$9:P118,P118)=1,ROW(P118),""))</f>
        <v/>
      </c>
      <c r="R118" s="594"/>
      <c r="S118" s="594"/>
      <c r="T118" s="594"/>
      <c r="U118" s="594"/>
      <c r="V118" s="586"/>
      <c r="W118" s="220"/>
      <c r="X118" s="574"/>
    </row>
    <row r="119" spans="2:24" ht="22.5" customHeight="1">
      <c r="B119" s="895"/>
      <c r="C119" s="564"/>
      <c r="D119" s="572" t="str">
        <f>IFERROR(VLOOKUP(C119,'補助事業概要説明書（別添１）１～４'!$B:$C,2,0),"")</f>
        <v/>
      </c>
      <c r="E119" s="668"/>
      <c r="F119" s="1004"/>
      <c r="G119" s="930"/>
      <c r="H119" s="931"/>
      <c r="I119" s="1006"/>
      <c r="J119" s="1008"/>
      <c r="K119" s="925"/>
      <c r="L119" s="925"/>
      <c r="M119" s="925"/>
      <c r="N119" s="925"/>
      <c r="O119" s="926"/>
      <c r="P119" s="485" t="str">
        <f>IF(C119="","",C119&amp;"■"&amp;$F$117)</f>
        <v/>
      </c>
      <c r="Q119" s="664" t="str">
        <f>IF(P119="","",IF(COUNTIF($P$9:P119,P119)=1,ROW(P119),""))</f>
        <v/>
      </c>
      <c r="R119" s="594"/>
      <c r="S119" s="594"/>
      <c r="T119" s="594"/>
      <c r="U119" s="594"/>
      <c r="V119" s="586"/>
      <c r="W119" s="220"/>
      <c r="X119" s="574"/>
    </row>
    <row r="120" spans="2:24" ht="22.5" customHeight="1">
      <c r="B120" s="895"/>
      <c r="C120" s="564"/>
      <c r="D120" s="572" t="str">
        <f>IFERROR(VLOOKUP(C120,'補助事業概要説明書（別添１）１～４'!$B:$C,2,0),"")</f>
        <v/>
      </c>
      <c r="E120" s="669"/>
      <c r="F120" s="932"/>
      <c r="G120" s="933"/>
      <c r="H120" s="934"/>
      <c r="I120" s="1006"/>
      <c r="J120" s="1008"/>
      <c r="K120" s="925"/>
      <c r="L120" s="925"/>
      <c r="M120" s="925"/>
      <c r="N120" s="925"/>
      <c r="O120" s="926"/>
      <c r="P120" s="485" t="str">
        <f t="shared" ref="P120:P121" si="12">IF(C120="","",C120&amp;"■"&amp;$F$117)</f>
        <v/>
      </c>
      <c r="Q120" s="664" t="str">
        <f>IF(P120="","",IF(COUNTIF($P$9:P120,P120)=1,ROW(P120),""))</f>
        <v/>
      </c>
      <c r="R120" s="594"/>
      <c r="S120" s="594"/>
      <c r="T120" s="594"/>
      <c r="U120" s="594"/>
      <c r="V120" s="586"/>
      <c r="W120" s="220"/>
      <c r="X120" s="574"/>
    </row>
    <row r="121" spans="2:24" ht="22.5" customHeight="1">
      <c r="B121" s="896"/>
      <c r="C121" s="564"/>
      <c r="D121" s="572" t="str">
        <f>IFERROR(VLOOKUP(C121,'補助事業概要説明書（別添１）１～４'!$B:$C,2,0),"")</f>
        <v/>
      </c>
      <c r="E121" s="670"/>
      <c r="F121" s="984"/>
      <c r="G121" s="985"/>
      <c r="H121" s="986"/>
      <c r="I121" s="1007"/>
      <c r="J121" s="1009"/>
      <c r="K121" s="927"/>
      <c r="L121" s="927"/>
      <c r="M121" s="927"/>
      <c r="N121" s="927"/>
      <c r="O121" s="928"/>
      <c r="P121" s="485" t="str">
        <f t="shared" si="12"/>
        <v/>
      </c>
      <c r="Q121" s="664" t="str">
        <f>IF(P121="","",IF(COUNTIF($P$9:P121,P121)=1,ROW(P121),""))</f>
        <v/>
      </c>
      <c r="R121" s="594"/>
      <c r="S121" s="594"/>
      <c r="T121" s="594"/>
      <c r="U121" s="594"/>
      <c r="V121" s="586"/>
      <c r="W121" s="220"/>
      <c r="X121" s="574"/>
    </row>
    <row r="122" spans="2:24" ht="22.5" customHeight="1">
      <c r="B122" s="556" t="s">
        <v>229</v>
      </c>
      <c r="C122" s="970" t="s">
        <v>627</v>
      </c>
      <c r="D122" s="943"/>
      <c r="E122" s="971"/>
      <c r="F122" s="942" t="s">
        <v>628</v>
      </c>
      <c r="G122" s="943"/>
      <c r="H122" s="944"/>
      <c r="I122" s="570" t="s">
        <v>629</v>
      </c>
      <c r="J122" s="921" t="s">
        <v>630</v>
      </c>
      <c r="K122" s="919"/>
      <c r="L122" s="919"/>
      <c r="M122" s="919"/>
      <c r="N122" s="919"/>
      <c r="O122" s="920"/>
      <c r="P122" s="485"/>
      <c r="Q122" s="664" t="str">
        <f>IF(P122="","",IF(COUNTIF($P$9:P122,P122)=1,ROW(P122),""))</f>
        <v/>
      </c>
      <c r="R122" s="594"/>
      <c r="S122" s="594"/>
      <c r="T122" s="594"/>
      <c r="U122" s="594"/>
      <c r="V122" s="586"/>
      <c r="W122" s="220"/>
      <c r="X122" s="574"/>
    </row>
    <row r="123" spans="2:24" ht="22.5" customHeight="1">
      <c r="B123" s="894">
        <v>3</v>
      </c>
      <c r="C123" s="897"/>
      <c r="D123" s="898"/>
      <c r="E123" s="899"/>
      <c r="F123" s="948"/>
      <c r="G123" s="949"/>
      <c r="H123" s="950"/>
      <c r="I123" s="1005"/>
      <c r="J123" s="1003"/>
      <c r="K123" s="923"/>
      <c r="L123" s="923"/>
      <c r="M123" s="923"/>
      <c r="N123" s="923"/>
      <c r="O123" s="924"/>
      <c r="P123" s="485"/>
      <c r="Q123" s="664" t="str">
        <f>IF(P123="","",IF(COUNTIF($P$9:P123,P123)=1,ROW(P123),""))</f>
        <v/>
      </c>
      <c r="R123" s="594" t="str">
        <f>IF(S123="","",COUNTIF($S$27:S123,"&gt;=!"))</f>
        <v/>
      </c>
      <c r="S123" s="594" t="str">
        <f>IF(C123="","","外部団体との打合せ")</f>
        <v/>
      </c>
      <c r="T123" s="594" t="str">
        <f>IF(C123="","",C123)</f>
        <v/>
      </c>
      <c r="U123" s="594" t="str">
        <f>IF(F123="","",F123)</f>
        <v/>
      </c>
      <c r="V123" s="586"/>
      <c r="W123" s="220"/>
      <c r="X123" s="574"/>
    </row>
    <row r="124" spans="2:24" ht="37.200000000000003" customHeight="1">
      <c r="B124" s="895"/>
      <c r="C124" s="569" t="s">
        <v>620</v>
      </c>
      <c r="D124" s="570" t="s">
        <v>220</v>
      </c>
      <c r="E124" s="571" t="s">
        <v>621</v>
      </c>
      <c r="F124" s="921" t="s">
        <v>622</v>
      </c>
      <c r="G124" s="919"/>
      <c r="H124" s="920"/>
      <c r="I124" s="1006"/>
      <c r="J124" s="1008"/>
      <c r="K124" s="925"/>
      <c r="L124" s="925"/>
      <c r="M124" s="925"/>
      <c r="N124" s="925"/>
      <c r="O124" s="926"/>
      <c r="P124" s="485"/>
      <c r="Q124" s="664" t="str">
        <f>IF(P124="","",IF(COUNTIF($P$9:P124,P124)=1,ROW(P124),""))</f>
        <v/>
      </c>
      <c r="R124" s="594"/>
      <c r="S124" s="594"/>
      <c r="T124" s="594"/>
      <c r="U124" s="594"/>
      <c r="V124" s="586"/>
      <c r="W124" s="220"/>
      <c r="X124" s="574"/>
    </row>
    <row r="125" spans="2:24" ht="22.5" customHeight="1">
      <c r="B125" s="895"/>
      <c r="C125" s="564"/>
      <c r="D125" s="572" t="str">
        <f>IFERROR(VLOOKUP(C125,'補助事業概要説明書（別添１）１～４'!$B:$C,2,0),"")</f>
        <v/>
      </c>
      <c r="E125" s="668"/>
      <c r="F125" s="1004"/>
      <c r="G125" s="930"/>
      <c r="H125" s="931"/>
      <c r="I125" s="1006"/>
      <c r="J125" s="1008"/>
      <c r="K125" s="925"/>
      <c r="L125" s="925"/>
      <c r="M125" s="925"/>
      <c r="N125" s="925"/>
      <c r="O125" s="926"/>
      <c r="P125" s="485" t="str">
        <f>IF(C125="","",C125&amp;"■"&amp;$F$123)</f>
        <v/>
      </c>
      <c r="Q125" s="664" t="str">
        <f>IF(P125="","",IF(COUNTIF($P$9:P125,P125)=1,ROW(P125),""))</f>
        <v/>
      </c>
      <c r="R125" s="594"/>
      <c r="S125" s="594"/>
      <c r="T125" s="594"/>
      <c r="U125" s="594"/>
      <c r="V125" s="586"/>
      <c r="W125" s="220"/>
      <c r="X125" s="574"/>
    </row>
    <row r="126" spans="2:24" ht="22.5" customHeight="1">
      <c r="B126" s="895"/>
      <c r="C126" s="564"/>
      <c r="D126" s="572" t="str">
        <f>IFERROR(VLOOKUP(C126,'補助事業概要説明書（別添１）１～４'!$B:$C,2,0),"")</f>
        <v/>
      </c>
      <c r="E126" s="669"/>
      <c r="F126" s="932"/>
      <c r="G126" s="933"/>
      <c r="H126" s="934"/>
      <c r="I126" s="1006"/>
      <c r="J126" s="1008"/>
      <c r="K126" s="925"/>
      <c r="L126" s="925"/>
      <c r="M126" s="925"/>
      <c r="N126" s="925"/>
      <c r="O126" s="926"/>
      <c r="P126" s="485" t="str">
        <f t="shared" ref="P126:P127" si="13">IF(C126="","",C126&amp;"■"&amp;$F$123)</f>
        <v/>
      </c>
      <c r="Q126" s="664" t="str">
        <f>IF(P126="","",IF(COUNTIF($P$9:P126,P126)=1,ROW(P126),""))</f>
        <v/>
      </c>
      <c r="R126" s="594"/>
      <c r="S126" s="594"/>
      <c r="T126" s="594"/>
      <c r="U126" s="594"/>
      <c r="V126" s="586"/>
      <c r="W126" s="220"/>
      <c r="X126" s="574"/>
    </row>
    <row r="127" spans="2:24" ht="22.5" customHeight="1">
      <c r="B127" s="896"/>
      <c r="C127" s="564"/>
      <c r="D127" s="572" t="str">
        <f>IFERROR(VLOOKUP(C127,'補助事業概要説明書（別添１）１～４'!$B:$C,2,0),"")</f>
        <v/>
      </c>
      <c r="E127" s="670"/>
      <c r="F127" s="984"/>
      <c r="G127" s="985"/>
      <c r="H127" s="986"/>
      <c r="I127" s="1007"/>
      <c r="J127" s="1009"/>
      <c r="K127" s="927"/>
      <c r="L127" s="927"/>
      <c r="M127" s="927"/>
      <c r="N127" s="927"/>
      <c r="O127" s="928"/>
      <c r="P127" s="485" t="str">
        <f t="shared" si="13"/>
        <v/>
      </c>
      <c r="Q127" s="664" t="str">
        <f>IF(P127="","",IF(COUNTIF($P$9:P127,P127)=1,ROW(P127),""))</f>
        <v/>
      </c>
      <c r="R127" s="594"/>
      <c r="S127" s="594"/>
      <c r="T127" s="594"/>
      <c r="U127" s="594"/>
      <c r="V127" s="586"/>
      <c r="W127" s="220"/>
      <c r="X127" s="574"/>
    </row>
    <row r="128" spans="2:24" ht="22.5" customHeight="1">
      <c r="B128" s="556" t="s">
        <v>229</v>
      </c>
      <c r="C128" s="970" t="s">
        <v>627</v>
      </c>
      <c r="D128" s="943"/>
      <c r="E128" s="971"/>
      <c r="F128" s="942" t="s">
        <v>628</v>
      </c>
      <c r="G128" s="943"/>
      <c r="H128" s="944"/>
      <c r="I128" s="570" t="s">
        <v>629</v>
      </c>
      <c r="J128" s="921" t="s">
        <v>630</v>
      </c>
      <c r="K128" s="919"/>
      <c r="L128" s="919"/>
      <c r="M128" s="919"/>
      <c r="N128" s="919"/>
      <c r="O128" s="920"/>
      <c r="P128" s="485"/>
      <c r="Q128" s="664" t="str">
        <f>IF(P128="","",IF(COUNTIF($P$9:P128,P128)=1,ROW(P128),""))</f>
        <v/>
      </c>
      <c r="R128" s="594"/>
      <c r="S128" s="594"/>
      <c r="T128" s="594"/>
      <c r="U128" s="594"/>
      <c r="V128" s="586"/>
      <c r="W128" s="220"/>
      <c r="X128" s="574"/>
    </row>
    <row r="129" spans="2:24" ht="22.5" customHeight="1">
      <c r="B129" s="894">
        <v>4</v>
      </c>
      <c r="C129" s="897"/>
      <c r="D129" s="898"/>
      <c r="E129" s="899"/>
      <c r="F129" s="948"/>
      <c r="G129" s="949"/>
      <c r="H129" s="950"/>
      <c r="I129" s="1005"/>
      <c r="J129" s="1003"/>
      <c r="K129" s="923"/>
      <c r="L129" s="923"/>
      <c r="M129" s="923"/>
      <c r="N129" s="923"/>
      <c r="O129" s="924"/>
      <c r="P129" s="485"/>
      <c r="Q129" s="664" t="str">
        <f>IF(P129="","",IF(COUNTIF($P$9:P129,P129)=1,ROW(P129),""))</f>
        <v/>
      </c>
      <c r="R129" s="594" t="str">
        <f>IF(S129="","",COUNTIF($S$27:S129,"&gt;=!"))</f>
        <v/>
      </c>
      <c r="S129" s="594" t="str">
        <f>IF(C129="","","外部団体との打合せ")</f>
        <v/>
      </c>
      <c r="T129" s="594" t="str">
        <f>IF(C129="","",C129)</f>
        <v/>
      </c>
      <c r="U129" s="594" t="str">
        <f>IF(F129="","",F129)</f>
        <v/>
      </c>
      <c r="V129" s="586"/>
      <c r="W129" s="220"/>
      <c r="X129" s="574"/>
    </row>
    <row r="130" spans="2:24" ht="37.200000000000003" customHeight="1">
      <c r="B130" s="895"/>
      <c r="C130" s="569" t="s">
        <v>620</v>
      </c>
      <c r="D130" s="570" t="s">
        <v>220</v>
      </c>
      <c r="E130" s="571" t="s">
        <v>621</v>
      </c>
      <c r="F130" s="921" t="s">
        <v>622</v>
      </c>
      <c r="G130" s="919"/>
      <c r="H130" s="920"/>
      <c r="I130" s="1006"/>
      <c r="J130" s="1008"/>
      <c r="K130" s="925"/>
      <c r="L130" s="925"/>
      <c r="M130" s="925"/>
      <c r="N130" s="925"/>
      <c r="O130" s="926"/>
      <c r="P130" s="485"/>
      <c r="Q130" s="664" t="str">
        <f>IF(P130="","",IF(COUNTIF($P$9:P130,P130)=1,ROW(P130),""))</f>
        <v/>
      </c>
      <c r="R130" s="594"/>
      <c r="S130" s="594"/>
      <c r="T130" s="594"/>
      <c r="U130" s="594"/>
      <c r="V130" s="586"/>
      <c r="W130" s="220"/>
      <c r="X130" s="574"/>
    </row>
    <row r="131" spans="2:24" ht="22.5" customHeight="1">
      <c r="B131" s="895"/>
      <c r="C131" s="564"/>
      <c r="D131" s="572" t="str">
        <f>IFERROR(VLOOKUP(C131,'補助事業概要説明書（別添１）１～４'!$B:$C,2,0),"")</f>
        <v/>
      </c>
      <c r="E131" s="668"/>
      <c r="F131" s="1004"/>
      <c r="G131" s="930"/>
      <c r="H131" s="931"/>
      <c r="I131" s="1006"/>
      <c r="J131" s="1008"/>
      <c r="K131" s="925"/>
      <c r="L131" s="925"/>
      <c r="M131" s="925"/>
      <c r="N131" s="925"/>
      <c r="O131" s="926"/>
      <c r="P131" s="485" t="str">
        <f>IF(C131="","",C131&amp;"■"&amp;$F$129)</f>
        <v/>
      </c>
      <c r="Q131" s="664" t="str">
        <f>IF(P131="","",IF(COUNTIF($P$9:P131,P131)=1,ROW(P131),""))</f>
        <v/>
      </c>
      <c r="R131" s="594"/>
      <c r="S131" s="594"/>
      <c r="T131" s="594"/>
      <c r="U131" s="594"/>
      <c r="V131" s="586"/>
      <c r="W131" s="220"/>
      <c r="X131" s="574"/>
    </row>
    <row r="132" spans="2:24" ht="22.5" customHeight="1">
      <c r="B132" s="895"/>
      <c r="C132" s="564"/>
      <c r="D132" s="572" t="str">
        <f>IFERROR(VLOOKUP(C132,'補助事業概要説明書（別添１）１～４'!$B:$C,2,0),"")</f>
        <v/>
      </c>
      <c r="E132" s="669"/>
      <c r="F132" s="932"/>
      <c r="G132" s="933"/>
      <c r="H132" s="934"/>
      <c r="I132" s="1006"/>
      <c r="J132" s="1008"/>
      <c r="K132" s="925"/>
      <c r="L132" s="925"/>
      <c r="M132" s="925"/>
      <c r="N132" s="925"/>
      <c r="O132" s="926"/>
      <c r="P132" s="485" t="str">
        <f t="shared" ref="P132:P133" si="14">IF(C132="","",C132&amp;"■"&amp;$F$129)</f>
        <v/>
      </c>
      <c r="Q132" s="664" t="str">
        <f>IF(P132="","",IF(COUNTIF($P$9:P132,P132)=1,ROW(P132),""))</f>
        <v/>
      </c>
      <c r="R132" s="594"/>
      <c r="S132" s="594"/>
      <c r="T132" s="594"/>
      <c r="U132" s="594"/>
      <c r="V132" s="586"/>
      <c r="W132" s="220"/>
      <c r="X132" s="574"/>
    </row>
    <row r="133" spans="2:24" ht="22.5" customHeight="1">
      <c r="B133" s="896"/>
      <c r="C133" s="564"/>
      <c r="D133" s="572" t="str">
        <f>IFERROR(VLOOKUP(C133,'補助事業概要説明書（別添１）１～４'!$B:$C,2,0),"")</f>
        <v/>
      </c>
      <c r="E133" s="670"/>
      <c r="F133" s="984"/>
      <c r="G133" s="985"/>
      <c r="H133" s="986"/>
      <c r="I133" s="1007"/>
      <c r="J133" s="1009"/>
      <c r="K133" s="927"/>
      <c r="L133" s="927"/>
      <c r="M133" s="927"/>
      <c r="N133" s="927"/>
      <c r="O133" s="928"/>
      <c r="P133" s="485" t="str">
        <f t="shared" si="14"/>
        <v/>
      </c>
      <c r="Q133" s="664" t="str">
        <f>IF(P133="","",IF(COUNTIF($P$9:P133,P133)=1,ROW(P133),""))</f>
        <v/>
      </c>
      <c r="R133" s="594"/>
      <c r="S133" s="594"/>
      <c r="T133" s="594"/>
      <c r="U133" s="594"/>
      <c r="V133" s="586"/>
      <c r="W133" s="220"/>
      <c r="X133" s="574"/>
    </row>
    <row r="134" spans="2:24" ht="22.5" customHeight="1">
      <c r="B134" s="556" t="s">
        <v>229</v>
      </c>
      <c r="C134" s="970" t="s">
        <v>627</v>
      </c>
      <c r="D134" s="943"/>
      <c r="E134" s="971"/>
      <c r="F134" s="942" t="s">
        <v>628</v>
      </c>
      <c r="G134" s="943"/>
      <c r="H134" s="944"/>
      <c r="I134" s="671" t="s">
        <v>629</v>
      </c>
      <c r="J134" s="921" t="s">
        <v>630</v>
      </c>
      <c r="K134" s="919"/>
      <c r="L134" s="919"/>
      <c r="M134" s="919"/>
      <c r="N134" s="919"/>
      <c r="O134" s="920"/>
      <c r="P134" s="485"/>
      <c r="Q134" s="664" t="str">
        <f>IF(P134="","",IF(COUNTIF($P$9:P134,P134)=1,ROW(P134),""))</f>
        <v/>
      </c>
      <c r="R134" s="594"/>
      <c r="S134" s="594"/>
      <c r="T134" s="594"/>
      <c r="U134" s="594"/>
      <c r="V134" s="586"/>
      <c r="W134" s="220"/>
      <c r="X134" s="574"/>
    </row>
    <row r="135" spans="2:24" ht="22.5" customHeight="1">
      <c r="B135" s="894">
        <v>5</v>
      </c>
      <c r="C135" s="897"/>
      <c r="D135" s="898"/>
      <c r="E135" s="899"/>
      <c r="F135" s="948"/>
      <c r="G135" s="949"/>
      <c r="H135" s="950"/>
      <c r="I135" s="1005"/>
      <c r="J135" s="1003"/>
      <c r="K135" s="923"/>
      <c r="L135" s="923"/>
      <c r="M135" s="923"/>
      <c r="N135" s="923"/>
      <c r="O135" s="924"/>
      <c r="P135" s="485"/>
      <c r="Q135" s="664" t="str">
        <f>IF(P135="","",IF(COUNTIF($P$9:P135,P135)=1,ROW(P135),""))</f>
        <v/>
      </c>
      <c r="R135" s="594" t="str">
        <f>IF(S135="","",COUNTIF($S$27:S135,"&gt;=!"))</f>
        <v/>
      </c>
      <c r="S135" s="594" t="str">
        <f>IF(C135="","","外部団体との打合せ")</f>
        <v/>
      </c>
      <c r="T135" s="594" t="str">
        <f>IF(C135="","",C135)</f>
        <v/>
      </c>
      <c r="U135" s="594" t="str">
        <f>IF(F135="","",F135)</f>
        <v/>
      </c>
      <c r="V135" s="586"/>
      <c r="W135" s="220"/>
      <c r="X135" s="574"/>
    </row>
    <row r="136" spans="2:24" ht="37.200000000000003" customHeight="1">
      <c r="B136" s="895"/>
      <c r="C136" s="569" t="s">
        <v>620</v>
      </c>
      <c r="D136" s="570" t="s">
        <v>220</v>
      </c>
      <c r="E136" s="571" t="s">
        <v>621</v>
      </c>
      <c r="F136" s="921" t="s">
        <v>622</v>
      </c>
      <c r="G136" s="919"/>
      <c r="H136" s="920"/>
      <c r="I136" s="1006"/>
      <c r="J136" s="1008"/>
      <c r="K136" s="925"/>
      <c r="L136" s="925"/>
      <c r="M136" s="925"/>
      <c r="N136" s="925"/>
      <c r="O136" s="926"/>
      <c r="P136" s="485"/>
      <c r="Q136" s="664" t="str">
        <f>IF(P136="","",IF(COUNTIF($P$9:P136,P136)=1,ROW(P136),""))</f>
        <v/>
      </c>
      <c r="R136" s="594"/>
      <c r="S136" s="594"/>
      <c r="T136" s="594"/>
      <c r="U136" s="594"/>
      <c r="V136" s="586"/>
      <c r="W136" s="220"/>
      <c r="X136" s="574"/>
    </row>
    <row r="137" spans="2:24" ht="22.5" customHeight="1">
      <c r="B137" s="895"/>
      <c r="C137" s="564"/>
      <c r="D137" s="572" t="str">
        <f>IFERROR(VLOOKUP(C137,'補助事業概要説明書（別添１）１～４'!$B:$C,2,0),"")</f>
        <v/>
      </c>
      <c r="E137" s="668"/>
      <c r="F137" s="1004"/>
      <c r="G137" s="930"/>
      <c r="H137" s="931"/>
      <c r="I137" s="1006"/>
      <c r="J137" s="1008"/>
      <c r="K137" s="925"/>
      <c r="L137" s="925"/>
      <c r="M137" s="925"/>
      <c r="N137" s="925"/>
      <c r="O137" s="926"/>
      <c r="P137" s="485" t="str">
        <f>IF(C137="","",C137&amp;"■"&amp;$F$135)</f>
        <v/>
      </c>
      <c r="Q137" s="664" t="str">
        <f>IF(P137="","",IF(COUNTIF($P$9:P137,P137)=1,ROW(P137),""))</f>
        <v/>
      </c>
      <c r="R137" s="594"/>
      <c r="S137" s="594"/>
      <c r="T137" s="594"/>
      <c r="U137" s="594"/>
      <c r="V137" s="586"/>
      <c r="W137" s="220"/>
      <c r="X137" s="574"/>
    </row>
    <row r="138" spans="2:24" ht="22.5" customHeight="1">
      <c r="B138" s="895"/>
      <c r="C138" s="564"/>
      <c r="D138" s="572" t="str">
        <f>IFERROR(VLOOKUP(C138,'補助事業概要説明書（別添１）１～４'!$B:$C,2,0),"")</f>
        <v/>
      </c>
      <c r="E138" s="669"/>
      <c r="F138" s="932"/>
      <c r="G138" s="933"/>
      <c r="H138" s="934"/>
      <c r="I138" s="1006"/>
      <c r="J138" s="1008"/>
      <c r="K138" s="925"/>
      <c r="L138" s="925"/>
      <c r="M138" s="925"/>
      <c r="N138" s="925"/>
      <c r="O138" s="926"/>
      <c r="P138" s="485" t="str">
        <f t="shared" ref="P138:P139" si="15">IF(C138="","",C138&amp;"■"&amp;$F$135)</f>
        <v/>
      </c>
      <c r="Q138" s="664" t="str">
        <f>IF(P138="","",IF(COUNTIF($P$9:P138,P138)=1,ROW(P138),""))</f>
        <v/>
      </c>
      <c r="R138" s="594"/>
      <c r="S138" s="594"/>
      <c r="T138" s="594"/>
      <c r="U138" s="594"/>
      <c r="V138" s="586"/>
      <c r="W138" s="220"/>
      <c r="X138" s="574"/>
    </row>
    <row r="139" spans="2:24" ht="22.5" customHeight="1">
      <c r="B139" s="896"/>
      <c r="C139" s="566"/>
      <c r="D139" s="573" t="str">
        <f>IFERROR(VLOOKUP(C139,'補助事業概要説明書（別添１）１～４'!$B:$C,2,0),"")</f>
        <v/>
      </c>
      <c r="E139" s="670"/>
      <c r="F139" s="984"/>
      <c r="G139" s="985"/>
      <c r="H139" s="986"/>
      <c r="I139" s="1007"/>
      <c r="J139" s="1009"/>
      <c r="K139" s="927"/>
      <c r="L139" s="927"/>
      <c r="M139" s="927"/>
      <c r="N139" s="927"/>
      <c r="O139" s="928"/>
      <c r="P139" s="485" t="str">
        <f t="shared" si="15"/>
        <v/>
      </c>
      <c r="Q139" s="664" t="str">
        <f>IF(P139="","",IF(COUNTIF($P$9:P139,P139)=1,ROW(P139),""))</f>
        <v/>
      </c>
      <c r="R139" s="594"/>
      <c r="S139" s="594"/>
      <c r="T139" s="594"/>
      <c r="U139" s="594"/>
      <c r="V139" s="586"/>
      <c r="W139" s="220"/>
      <c r="X139" s="574"/>
    </row>
    <row r="140" spans="2:24" ht="22.5" customHeight="1">
      <c r="B140" s="220"/>
      <c r="G140" s="220"/>
      <c r="M140" s="220"/>
      <c r="P140" s="485"/>
      <c r="Q140" s="664" t="str">
        <f>IF(P140="","",IF(COUNTIF($P$9:P140,P140)=1,ROW(P140),""))</f>
        <v/>
      </c>
      <c r="R140" s="594"/>
      <c r="S140" s="594"/>
      <c r="T140" s="594"/>
      <c r="U140" s="594"/>
      <c r="V140" s="586"/>
      <c r="W140" s="220"/>
      <c r="X140" s="574"/>
    </row>
    <row r="141" spans="2:24" ht="22.5" customHeight="1">
      <c r="B141" s="567" t="s">
        <v>631</v>
      </c>
      <c r="C141" s="568"/>
      <c r="D141" s="568"/>
      <c r="E141" s="568"/>
      <c r="F141" s="568"/>
      <c r="G141" s="568"/>
      <c r="H141" s="568"/>
      <c r="I141" s="568"/>
      <c r="J141" s="568"/>
      <c r="K141" s="568"/>
      <c r="L141" s="568"/>
      <c r="M141" s="568"/>
      <c r="N141" s="568"/>
      <c r="O141" s="633" t="str">
        <f>IF(様式第１_交付申請書!$F$10="","",様式第１_交付申請書!$F$10)</f>
        <v/>
      </c>
      <c r="P141" s="666"/>
      <c r="Q141" s="664" t="str">
        <f>IF(P141="","",IF(COUNTIF($P$9:P141,P141)=1,ROW(P141),""))</f>
        <v/>
      </c>
      <c r="R141" s="594"/>
      <c r="S141" s="594"/>
      <c r="T141" s="594"/>
      <c r="U141" s="594"/>
      <c r="V141" s="586"/>
      <c r="W141" s="223"/>
      <c r="X141" s="574"/>
    </row>
    <row r="142" spans="2:24" ht="22.5" customHeight="1">
      <c r="B142" s="556" t="s">
        <v>229</v>
      </c>
      <c r="C142" s="970" t="s">
        <v>632</v>
      </c>
      <c r="D142" s="943"/>
      <c r="E142" s="971"/>
      <c r="F142" s="942" t="s">
        <v>628</v>
      </c>
      <c r="G142" s="943"/>
      <c r="H142" s="944"/>
      <c r="I142" s="570" t="s">
        <v>633</v>
      </c>
      <c r="J142" s="921" t="s">
        <v>634</v>
      </c>
      <c r="K142" s="919"/>
      <c r="L142" s="919"/>
      <c r="M142" s="919"/>
      <c r="N142" s="919"/>
      <c r="O142" s="920"/>
      <c r="P142" s="485"/>
      <c r="Q142" s="664" t="str">
        <f>IF(P142="","",IF(COUNTIF($P$9:P142,P142)=1,ROW(P142),""))</f>
        <v/>
      </c>
      <c r="R142" s="594"/>
      <c r="S142" s="594"/>
      <c r="T142" s="594"/>
      <c r="U142" s="594"/>
      <c r="V142" s="586"/>
      <c r="W142" s="220"/>
      <c r="X142" s="584" t="s">
        <v>644</v>
      </c>
    </row>
    <row r="143" spans="2:24" ht="22.5" customHeight="1">
      <c r="B143" s="894">
        <v>1</v>
      </c>
      <c r="C143" s="897"/>
      <c r="D143" s="898"/>
      <c r="E143" s="899"/>
      <c r="F143" s="948"/>
      <c r="G143" s="949"/>
      <c r="H143" s="950"/>
      <c r="I143" s="1005"/>
      <c r="J143" s="922"/>
      <c r="K143" s="923"/>
      <c r="L143" s="923"/>
      <c r="M143" s="923"/>
      <c r="N143" s="923"/>
      <c r="O143" s="924"/>
      <c r="P143" s="485"/>
      <c r="Q143" s="664" t="str">
        <f>IF(P143="","",IF(COUNTIF($P$9:P143,P143)=1,ROW(P143),""))</f>
        <v/>
      </c>
      <c r="R143" s="594" t="str">
        <f>IF(S143="","",COUNTIF($S$27:S143,"&gt;=!"))</f>
        <v/>
      </c>
      <c r="S143" s="594" t="str">
        <f>IF(C143="","","支援先の掘り起し")</f>
        <v/>
      </c>
      <c r="T143" s="594" t="str">
        <f>IF(C143="","",C143)</f>
        <v/>
      </c>
      <c r="U143" s="594" t="str">
        <f>IF(F143="","",F143)</f>
        <v/>
      </c>
      <c r="V143" s="586"/>
      <c r="W143" s="220"/>
      <c r="X143" s="585" t="s">
        <v>638</v>
      </c>
    </row>
    <row r="144" spans="2:24" ht="37.200000000000003" customHeight="1">
      <c r="B144" s="895"/>
      <c r="C144" s="569" t="s">
        <v>620</v>
      </c>
      <c r="D144" s="570" t="s">
        <v>220</v>
      </c>
      <c r="E144" s="571" t="s">
        <v>621</v>
      </c>
      <c r="F144" s="921" t="s">
        <v>622</v>
      </c>
      <c r="G144" s="919"/>
      <c r="H144" s="920"/>
      <c r="I144" s="1006"/>
      <c r="J144" s="1008"/>
      <c r="K144" s="925"/>
      <c r="L144" s="925"/>
      <c r="M144" s="925"/>
      <c r="N144" s="925"/>
      <c r="O144" s="926"/>
      <c r="P144" s="485"/>
      <c r="Q144" s="664" t="str">
        <f>IF(P144="","",IF(COUNTIF($P$9:P144,P144)=1,ROW(P144),""))</f>
        <v/>
      </c>
      <c r="R144" s="594"/>
      <c r="S144" s="594"/>
      <c r="T144" s="594"/>
      <c r="U144" s="594"/>
      <c r="V144" s="586"/>
      <c r="W144" s="220"/>
      <c r="X144" s="580"/>
    </row>
    <row r="145" spans="2:24" ht="22.5" customHeight="1">
      <c r="B145" s="895"/>
      <c r="C145" s="564"/>
      <c r="D145" s="572" t="str">
        <f>IFERROR(VLOOKUP(C145,'補助事業概要説明書（別添１）１～４'!$B:$C,2,0),"")</f>
        <v/>
      </c>
      <c r="E145" s="668"/>
      <c r="F145" s="1004"/>
      <c r="G145" s="930"/>
      <c r="H145" s="931"/>
      <c r="I145" s="1006"/>
      <c r="J145" s="1008"/>
      <c r="K145" s="925"/>
      <c r="L145" s="925"/>
      <c r="M145" s="925"/>
      <c r="N145" s="925"/>
      <c r="O145" s="926"/>
      <c r="P145" s="485" t="str">
        <f>IF(C145="","",C145&amp;"■"&amp;$F$143)</f>
        <v/>
      </c>
      <c r="Q145" s="664" t="str">
        <f>IF(P145="","",IF(COUNTIF($P$9:P145,P145)=1,ROW(P145),""))</f>
        <v/>
      </c>
      <c r="R145" s="594"/>
      <c r="S145" s="594"/>
      <c r="T145" s="594"/>
      <c r="U145" s="594"/>
      <c r="V145" s="586"/>
      <c r="W145" s="220"/>
      <c r="X145" s="580"/>
    </row>
    <row r="146" spans="2:24" ht="22.5" customHeight="1">
      <c r="B146" s="895"/>
      <c r="C146" s="564"/>
      <c r="D146" s="572" t="str">
        <f>IFERROR(VLOOKUP(C146,'補助事業概要説明書（別添１）１～４'!$B:$C,2,0),"")</f>
        <v/>
      </c>
      <c r="E146" s="669"/>
      <c r="F146" s="1004"/>
      <c r="G146" s="930"/>
      <c r="H146" s="931"/>
      <c r="I146" s="1006"/>
      <c r="J146" s="1008"/>
      <c r="K146" s="925"/>
      <c r="L146" s="925"/>
      <c r="M146" s="925"/>
      <c r="N146" s="925"/>
      <c r="O146" s="926"/>
      <c r="P146" s="485" t="str">
        <f t="shared" ref="P146:P147" si="16">IF(C146="","",C146&amp;"■"&amp;$F$143)</f>
        <v/>
      </c>
      <c r="Q146" s="664" t="str">
        <f>IF(P146="","",IF(COUNTIF($P$9:P146,P146)=1,ROW(P146),""))</f>
        <v/>
      </c>
      <c r="R146" s="594"/>
      <c r="S146" s="594"/>
      <c r="T146" s="594"/>
      <c r="U146" s="594"/>
      <c r="V146" s="586"/>
      <c r="W146" s="220"/>
      <c r="X146" s="577"/>
    </row>
    <row r="147" spans="2:24" ht="22.5" customHeight="1">
      <c r="B147" s="896"/>
      <c r="C147" s="564"/>
      <c r="D147" s="572" t="str">
        <f>IFERROR(VLOOKUP(C147,'補助事業概要説明書（別添１）１～４'!$B:$C,2,0),"")</f>
        <v/>
      </c>
      <c r="E147" s="670"/>
      <c r="F147" s="984"/>
      <c r="G147" s="985"/>
      <c r="H147" s="986"/>
      <c r="I147" s="1007"/>
      <c r="J147" s="1009"/>
      <c r="K147" s="927"/>
      <c r="L147" s="927"/>
      <c r="M147" s="927"/>
      <c r="N147" s="927"/>
      <c r="O147" s="928"/>
      <c r="P147" s="485" t="str">
        <f t="shared" si="16"/>
        <v/>
      </c>
      <c r="Q147" s="664" t="str">
        <f>IF(P147="","",IF(COUNTIF($P$9:P147,P147)=1,ROW(P147),""))</f>
        <v/>
      </c>
      <c r="R147" s="594"/>
      <c r="S147" s="594"/>
      <c r="T147" s="594"/>
      <c r="U147" s="594"/>
      <c r="V147" s="586"/>
      <c r="W147" s="220"/>
      <c r="X147" s="574"/>
    </row>
    <row r="148" spans="2:24" ht="22.5" customHeight="1">
      <c r="B148" s="556" t="s">
        <v>229</v>
      </c>
      <c r="C148" s="970" t="s">
        <v>632</v>
      </c>
      <c r="D148" s="943"/>
      <c r="E148" s="971"/>
      <c r="F148" s="942" t="s">
        <v>628</v>
      </c>
      <c r="G148" s="943"/>
      <c r="H148" s="944"/>
      <c r="I148" s="570" t="s">
        <v>633</v>
      </c>
      <c r="J148" s="921" t="s">
        <v>634</v>
      </c>
      <c r="K148" s="919"/>
      <c r="L148" s="919"/>
      <c r="M148" s="919"/>
      <c r="N148" s="919"/>
      <c r="O148" s="920"/>
      <c r="P148" s="485"/>
      <c r="Q148" s="664" t="str">
        <f>IF(P148="","",IF(COUNTIF($P$9:P148,P148)=1,ROW(P148),""))</f>
        <v/>
      </c>
      <c r="R148" s="594"/>
      <c r="S148" s="594"/>
      <c r="T148" s="594"/>
      <c r="U148" s="594"/>
      <c r="V148" s="586"/>
      <c r="W148" s="220"/>
      <c r="X148" s="574"/>
    </row>
    <row r="149" spans="2:24" ht="22.5" customHeight="1">
      <c r="B149" s="894">
        <v>2</v>
      </c>
      <c r="C149" s="897"/>
      <c r="D149" s="898"/>
      <c r="E149" s="899"/>
      <c r="F149" s="948"/>
      <c r="G149" s="949"/>
      <c r="H149" s="950"/>
      <c r="I149" s="1005"/>
      <c r="J149" s="922"/>
      <c r="K149" s="923"/>
      <c r="L149" s="923"/>
      <c r="M149" s="923"/>
      <c r="N149" s="923"/>
      <c r="O149" s="924"/>
      <c r="P149" s="485"/>
      <c r="Q149" s="664" t="str">
        <f>IF(P149="","",IF(COUNTIF($P$9:P149,P149)=1,ROW(P149),""))</f>
        <v/>
      </c>
      <c r="R149" s="594" t="str">
        <f>IF(S149="","",COUNTIF($S$27:S149,"&gt;=!"))</f>
        <v/>
      </c>
      <c r="S149" s="594" t="str">
        <f>IF(C149="","","支援先の掘り起し")</f>
        <v/>
      </c>
      <c r="T149" s="594" t="str">
        <f>IF(C149="","",C149)</f>
        <v/>
      </c>
      <c r="U149" s="594" t="str">
        <f>IF(F149="","",F149)</f>
        <v/>
      </c>
      <c r="V149" s="586"/>
      <c r="W149" s="220"/>
      <c r="X149" s="574"/>
    </row>
    <row r="150" spans="2:24" ht="37.200000000000003" customHeight="1">
      <c r="B150" s="895"/>
      <c r="C150" s="569" t="s">
        <v>620</v>
      </c>
      <c r="D150" s="570" t="s">
        <v>220</v>
      </c>
      <c r="E150" s="571" t="s">
        <v>621</v>
      </c>
      <c r="F150" s="921" t="s">
        <v>622</v>
      </c>
      <c r="G150" s="919"/>
      <c r="H150" s="920"/>
      <c r="I150" s="1006"/>
      <c r="J150" s="1008"/>
      <c r="K150" s="925"/>
      <c r="L150" s="925"/>
      <c r="M150" s="925"/>
      <c r="N150" s="925"/>
      <c r="O150" s="926"/>
      <c r="P150" s="485"/>
      <c r="Q150" s="664" t="str">
        <f>IF(P150="","",IF(COUNTIF($P$9:P150,P150)=1,ROW(P150),""))</f>
        <v/>
      </c>
      <c r="R150" s="594"/>
      <c r="S150" s="594"/>
      <c r="T150" s="594"/>
      <c r="U150" s="594"/>
      <c r="V150" s="586"/>
      <c r="W150" s="220"/>
      <c r="X150" s="574"/>
    </row>
    <row r="151" spans="2:24" ht="22.5" customHeight="1">
      <c r="B151" s="895"/>
      <c r="C151" s="564"/>
      <c r="D151" s="572" t="str">
        <f>IFERROR(VLOOKUP(C151,'補助事業概要説明書（別添１）１～４'!$B:$C,2,0),"")</f>
        <v/>
      </c>
      <c r="E151" s="668"/>
      <c r="F151" s="1004"/>
      <c r="G151" s="930"/>
      <c r="H151" s="931"/>
      <c r="I151" s="1006"/>
      <c r="J151" s="1008"/>
      <c r="K151" s="925"/>
      <c r="L151" s="925"/>
      <c r="M151" s="925"/>
      <c r="N151" s="925"/>
      <c r="O151" s="926"/>
      <c r="P151" s="485" t="str">
        <f>IF(C151="","",C151&amp;"■"&amp;$F$149)</f>
        <v/>
      </c>
      <c r="Q151" s="664" t="str">
        <f>IF(P151="","",IF(COUNTIF($P$9:P151,P151)=1,ROW(P151),""))</f>
        <v/>
      </c>
      <c r="R151" s="594"/>
      <c r="S151" s="594"/>
      <c r="T151" s="594"/>
      <c r="U151" s="594"/>
      <c r="V151" s="586"/>
      <c r="W151" s="220"/>
      <c r="X151" s="574"/>
    </row>
    <row r="152" spans="2:24" ht="22.5" customHeight="1">
      <c r="B152" s="895"/>
      <c r="C152" s="564"/>
      <c r="D152" s="572" t="str">
        <f>IFERROR(VLOOKUP(C152,'補助事業概要説明書（別添１）１～４'!$B:$C,2,0),"")</f>
        <v/>
      </c>
      <c r="E152" s="669"/>
      <c r="F152" s="1004"/>
      <c r="G152" s="930"/>
      <c r="H152" s="931"/>
      <c r="I152" s="1006"/>
      <c r="J152" s="1008"/>
      <c r="K152" s="925"/>
      <c r="L152" s="925"/>
      <c r="M152" s="925"/>
      <c r="N152" s="925"/>
      <c r="O152" s="926"/>
      <c r="P152" s="485" t="str">
        <f t="shared" ref="P152:P153" si="17">IF(C152="","",C152&amp;"■"&amp;$F$149)</f>
        <v/>
      </c>
      <c r="Q152" s="664" t="str">
        <f>IF(P152="","",IF(COUNTIF($P$9:P152,P152)=1,ROW(P152),""))</f>
        <v/>
      </c>
      <c r="R152" s="594"/>
      <c r="S152" s="594"/>
      <c r="T152" s="594"/>
      <c r="U152" s="594"/>
      <c r="V152" s="586"/>
      <c r="W152" s="220"/>
      <c r="X152" s="574"/>
    </row>
    <row r="153" spans="2:24" ht="22.5" customHeight="1">
      <c r="B153" s="896"/>
      <c r="C153" s="564"/>
      <c r="D153" s="572" t="str">
        <f>IFERROR(VLOOKUP(C153,'補助事業概要説明書（別添１）１～４'!$B:$C,2,0),"")</f>
        <v/>
      </c>
      <c r="E153" s="670"/>
      <c r="F153" s="984"/>
      <c r="G153" s="985"/>
      <c r="H153" s="986"/>
      <c r="I153" s="1007"/>
      <c r="J153" s="1009"/>
      <c r="K153" s="927"/>
      <c r="L153" s="927"/>
      <c r="M153" s="927"/>
      <c r="N153" s="927"/>
      <c r="O153" s="928"/>
      <c r="P153" s="485" t="str">
        <f t="shared" si="17"/>
        <v/>
      </c>
      <c r="Q153" s="664" t="str">
        <f>IF(P153="","",IF(COUNTIF($P$9:P153,P153)=1,ROW(P153),""))</f>
        <v/>
      </c>
      <c r="R153" s="594"/>
      <c r="S153" s="594"/>
      <c r="T153" s="594"/>
      <c r="U153" s="594"/>
      <c r="V153" s="586"/>
      <c r="W153" s="220"/>
      <c r="X153" s="220"/>
    </row>
    <row r="154" spans="2:24" ht="22.5" customHeight="1">
      <c r="B154" s="556" t="s">
        <v>229</v>
      </c>
      <c r="C154" s="970" t="s">
        <v>632</v>
      </c>
      <c r="D154" s="943"/>
      <c r="E154" s="971"/>
      <c r="F154" s="942" t="s">
        <v>628</v>
      </c>
      <c r="G154" s="943"/>
      <c r="H154" s="944"/>
      <c r="I154" s="570" t="s">
        <v>633</v>
      </c>
      <c r="J154" s="921" t="s">
        <v>634</v>
      </c>
      <c r="K154" s="919"/>
      <c r="L154" s="919"/>
      <c r="M154" s="919"/>
      <c r="N154" s="919"/>
      <c r="O154" s="920"/>
      <c r="P154" s="485"/>
      <c r="Q154" s="664" t="str">
        <f>IF(P154="","",IF(COUNTIF($P$9:P154,P154)=1,ROW(P154),""))</f>
        <v/>
      </c>
      <c r="R154" s="594"/>
      <c r="S154" s="594"/>
      <c r="T154" s="594"/>
      <c r="U154" s="594"/>
      <c r="V154" s="586"/>
      <c r="W154" s="220"/>
      <c r="X154" s="220"/>
    </row>
    <row r="155" spans="2:24" ht="22.5" customHeight="1">
      <c r="B155" s="894">
        <v>3</v>
      </c>
      <c r="C155" s="897"/>
      <c r="D155" s="898"/>
      <c r="E155" s="899"/>
      <c r="F155" s="948"/>
      <c r="G155" s="949"/>
      <c r="H155" s="950"/>
      <c r="I155" s="1005"/>
      <c r="J155" s="922"/>
      <c r="K155" s="923"/>
      <c r="L155" s="923"/>
      <c r="M155" s="923"/>
      <c r="N155" s="923"/>
      <c r="O155" s="924"/>
      <c r="P155" s="485"/>
      <c r="Q155" s="664" t="str">
        <f>IF(P155="","",IF(COUNTIF($P$9:P155,P155)=1,ROW(P155),""))</f>
        <v/>
      </c>
      <c r="R155" s="594" t="str">
        <f>IF(S155="","",COUNTIF($S$27:S155,"&gt;=!"))</f>
        <v/>
      </c>
      <c r="S155" s="594" t="str">
        <f>IF(C155="","","支援先の掘り起し")</f>
        <v/>
      </c>
      <c r="T155" s="594" t="str">
        <f>IF(C155="","",C155)</f>
        <v/>
      </c>
      <c r="U155" s="594" t="str">
        <f>IF(F155="","",F155)</f>
        <v/>
      </c>
      <c r="V155" s="586"/>
      <c r="W155" s="220"/>
      <c r="X155" s="220"/>
    </row>
    <row r="156" spans="2:24" ht="37.200000000000003" customHeight="1">
      <c r="B156" s="895"/>
      <c r="C156" s="569" t="s">
        <v>620</v>
      </c>
      <c r="D156" s="570" t="s">
        <v>220</v>
      </c>
      <c r="E156" s="571" t="s">
        <v>621</v>
      </c>
      <c r="F156" s="921" t="s">
        <v>622</v>
      </c>
      <c r="G156" s="919"/>
      <c r="H156" s="920"/>
      <c r="I156" s="1006"/>
      <c r="J156" s="1008"/>
      <c r="K156" s="925"/>
      <c r="L156" s="925"/>
      <c r="M156" s="925"/>
      <c r="N156" s="925"/>
      <c r="O156" s="926"/>
      <c r="P156" s="485"/>
      <c r="Q156" s="664" t="str">
        <f>IF(P156="","",IF(COUNTIF($P$9:P156,P156)=1,ROW(P156),""))</f>
        <v/>
      </c>
      <c r="R156" s="594"/>
      <c r="S156" s="594"/>
      <c r="T156" s="594"/>
      <c r="U156" s="594"/>
      <c r="V156" s="586"/>
      <c r="W156" s="220"/>
      <c r="X156" s="220"/>
    </row>
    <row r="157" spans="2:24" ht="22.5" customHeight="1">
      <c r="B157" s="895"/>
      <c r="C157" s="564"/>
      <c r="D157" s="572" t="str">
        <f>IFERROR(VLOOKUP(C157,'補助事業概要説明書（別添１）１～４'!$B:$C,2,0),"")</f>
        <v/>
      </c>
      <c r="E157" s="668"/>
      <c r="F157" s="1004"/>
      <c r="G157" s="930"/>
      <c r="H157" s="931"/>
      <c r="I157" s="1006"/>
      <c r="J157" s="1008"/>
      <c r="K157" s="925"/>
      <c r="L157" s="925"/>
      <c r="M157" s="925"/>
      <c r="N157" s="925"/>
      <c r="O157" s="926"/>
      <c r="P157" s="485" t="str">
        <f>IF(C157="","",C157&amp;"■"&amp;$F$155)</f>
        <v/>
      </c>
      <c r="Q157" s="664" t="str">
        <f>IF(P157="","",IF(COUNTIF($P$9:P157,P157)=1,ROW(P157),""))</f>
        <v/>
      </c>
      <c r="R157" s="594"/>
      <c r="S157" s="594"/>
      <c r="T157" s="594"/>
      <c r="U157" s="594"/>
      <c r="V157" s="586"/>
      <c r="W157" s="220"/>
      <c r="X157" s="220"/>
    </row>
    <row r="158" spans="2:24" ht="22.5" customHeight="1">
      <c r="B158" s="895"/>
      <c r="C158" s="564"/>
      <c r="D158" s="572" t="str">
        <f>IFERROR(VLOOKUP(C158,'補助事業概要説明書（別添１）１～４'!$B:$C,2,0),"")</f>
        <v/>
      </c>
      <c r="E158" s="669"/>
      <c r="F158" s="1004"/>
      <c r="G158" s="930"/>
      <c r="H158" s="931"/>
      <c r="I158" s="1006"/>
      <c r="J158" s="1008"/>
      <c r="K158" s="925"/>
      <c r="L158" s="925"/>
      <c r="M158" s="925"/>
      <c r="N158" s="925"/>
      <c r="O158" s="926"/>
      <c r="P158" s="485" t="str">
        <f t="shared" ref="P158:P159" si="18">IF(C158="","",C158&amp;"■"&amp;$F$155)</f>
        <v/>
      </c>
      <c r="Q158" s="664" t="str">
        <f>IF(P158="","",IF(COUNTIF($P$9:P158,P158)=1,ROW(P158),""))</f>
        <v/>
      </c>
      <c r="R158" s="594"/>
      <c r="S158" s="594"/>
      <c r="T158" s="594"/>
      <c r="U158" s="594"/>
      <c r="V158" s="586"/>
      <c r="W158" s="220"/>
      <c r="X158" s="220"/>
    </row>
    <row r="159" spans="2:24" ht="22.5" customHeight="1">
      <c r="B159" s="896"/>
      <c r="C159" s="564"/>
      <c r="D159" s="572" t="str">
        <f>IFERROR(VLOOKUP(C159,'補助事業概要説明書（別添１）１～４'!$B:$C,2,0),"")</f>
        <v/>
      </c>
      <c r="E159" s="670"/>
      <c r="F159" s="984"/>
      <c r="G159" s="985"/>
      <c r="H159" s="986"/>
      <c r="I159" s="1007"/>
      <c r="J159" s="1009"/>
      <c r="K159" s="927"/>
      <c r="L159" s="927"/>
      <c r="M159" s="927"/>
      <c r="N159" s="927"/>
      <c r="O159" s="928"/>
      <c r="P159" s="485" t="str">
        <f t="shared" si="18"/>
        <v/>
      </c>
      <c r="Q159" s="664" t="str">
        <f>IF(P159="","",IF(COUNTIF($P$9:P159,P159)=1,ROW(P159),""))</f>
        <v/>
      </c>
      <c r="R159" s="594"/>
      <c r="S159" s="594"/>
      <c r="T159" s="594"/>
      <c r="U159" s="594"/>
      <c r="V159" s="586"/>
      <c r="W159" s="220"/>
      <c r="X159" s="220"/>
    </row>
    <row r="160" spans="2:24" ht="22.5" customHeight="1">
      <c r="B160" s="556" t="s">
        <v>229</v>
      </c>
      <c r="C160" s="970" t="s">
        <v>632</v>
      </c>
      <c r="D160" s="943"/>
      <c r="E160" s="971"/>
      <c r="F160" s="942" t="s">
        <v>628</v>
      </c>
      <c r="G160" s="943"/>
      <c r="H160" s="944"/>
      <c r="I160" s="570" t="s">
        <v>633</v>
      </c>
      <c r="J160" s="921" t="s">
        <v>634</v>
      </c>
      <c r="K160" s="919"/>
      <c r="L160" s="919"/>
      <c r="M160" s="919"/>
      <c r="N160" s="919"/>
      <c r="O160" s="920"/>
      <c r="P160" s="485"/>
      <c r="Q160" s="664" t="str">
        <f>IF(P160="","",IF(COUNTIF($P$9:P160,P160)=1,ROW(P160),""))</f>
        <v/>
      </c>
      <c r="R160" s="594"/>
      <c r="S160" s="594"/>
      <c r="T160" s="594"/>
      <c r="U160" s="594"/>
      <c r="V160" s="586"/>
      <c r="W160" s="220"/>
      <c r="X160" s="220"/>
    </row>
    <row r="161" spans="1:26" ht="22.5" customHeight="1">
      <c r="B161" s="894">
        <v>4</v>
      </c>
      <c r="C161" s="897"/>
      <c r="D161" s="898"/>
      <c r="E161" s="899"/>
      <c r="F161" s="948"/>
      <c r="G161" s="949"/>
      <c r="H161" s="950"/>
      <c r="I161" s="1005"/>
      <c r="J161" s="922"/>
      <c r="K161" s="923"/>
      <c r="L161" s="923"/>
      <c r="M161" s="923"/>
      <c r="N161" s="923"/>
      <c r="O161" s="924"/>
      <c r="P161" s="485"/>
      <c r="Q161" s="664" t="str">
        <f>IF(P161="","",IF(COUNTIF($P$9:P161,P161)=1,ROW(P161),""))</f>
        <v/>
      </c>
      <c r="R161" s="594" t="str">
        <f>IF(S161="","",COUNTIF($S$27:S161,"&gt;=!"))</f>
        <v/>
      </c>
      <c r="S161" s="594" t="str">
        <f>IF(C161="","","支援先の掘り起し")</f>
        <v/>
      </c>
      <c r="T161" s="594" t="str">
        <f>IF(C161="","",C161)</f>
        <v/>
      </c>
      <c r="U161" s="594" t="str">
        <f>IF(F161="","",F161)</f>
        <v/>
      </c>
      <c r="V161" s="586"/>
      <c r="W161" s="220"/>
      <c r="X161" s="220"/>
    </row>
    <row r="162" spans="1:26" ht="37.200000000000003" customHeight="1">
      <c r="B162" s="895"/>
      <c r="C162" s="569" t="s">
        <v>620</v>
      </c>
      <c r="D162" s="570" t="s">
        <v>220</v>
      </c>
      <c r="E162" s="571" t="s">
        <v>621</v>
      </c>
      <c r="F162" s="921" t="s">
        <v>622</v>
      </c>
      <c r="G162" s="919"/>
      <c r="H162" s="920"/>
      <c r="I162" s="1006"/>
      <c r="J162" s="1008"/>
      <c r="K162" s="925"/>
      <c r="L162" s="925"/>
      <c r="M162" s="925"/>
      <c r="N162" s="925"/>
      <c r="O162" s="926"/>
      <c r="P162" s="485"/>
      <c r="Q162" s="664" t="str">
        <f>IF(P162="","",IF(COUNTIF($P$9:P162,P162)=1,ROW(P162),""))</f>
        <v/>
      </c>
      <c r="R162" s="594" t="str">
        <f>IF(S162="","",COUNTA($S$27:S162))</f>
        <v/>
      </c>
      <c r="S162" s="594"/>
      <c r="T162" s="594"/>
      <c r="U162" s="594"/>
      <c r="V162" s="586"/>
      <c r="W162" s="220"/>
      <c r="X162" s="220"/>
    </row>
    <row r="163" spans="1:26" ht="22.5" customHeight="1">
      <c r="B163" s="895"/>
      <c r="C163" s="564"/>
      <c r="D163" s="572" t="str">
        <f>IFERROR(VLOOKUP(C163,'補助事業概要説明書（別添１）１～４'!$B:$C,2,0),"")</f>
        <v/>
      </c>
      <c r="E163" s="668"/>
      <c r="F163" s="1004"/>
      <c r="G163" s="930"/>
      <c r="H163" s="931"/>
      <c r="I163" s="1006"/>
      <c r="J163" s="1008"/>
      <c r="K163" s="925"/>
      <c r="L163" s="925"/>
      <c r="M163" s="925"/>
      <c r="N163" s="925"/>
      <c r="O163" s="926"/>
      <c r="P163" s="485" t="str">
        <f>IF(C163="","",C163&amp;"■"&amp;$F$161)</f>
        <v/>
      </c>
      <c r="Q163" s="664" t="str">
        <f>IF(P163="","",IF(COUNTIF($P$9:P163,P163)=1,ROW(P163),""))</f>
        <v/>
      </c>
      <c r="R163" s="594" t="str">
        <f>IF(S163="","",COUNTA($S$27:S163))</f>
        <v/>
      </c>
      <c r="S163" s="594"/>
      <c r="T163" s="594"/>
      <c r="U163" s="594"/>
      <c r="V163" s="586"/>
      <c r="W163" s="220"/>
      <c r="X163" s="220"/>
    </row>
    <row r="164" spans="1:26" ht="22.5" customHeight="1">
      <c r="B164" s="895"/>
      <c r="C164" s="564"/>
      <c r="D164" s="572" t="str">
        <f>IFERROR(VLOOKUP(C164,'補助事業概要説明書（別添１）１～４'!$B:$C,2,0),"")</f>
        <v/>
      </c>
      <c r="E164" s="669"/>
      <c r="F164" s="1004"/>
      <c r="G164" s="930"/>
      <c r="H164" s="931"/>
      <c r="I164" s="1006"/>
      <c r="J164" s="1008"/>
      <c r="K164" s="925"/>
      <c r="L164" s="925"/>
      <c r="M164" s="925"/>
      <c r="N164" s="925"/>
      <c r="O164" s="926"/>
      <c r="P164" s="485" t="str">
        <f t="shared" ref="P164:P165" si="19">IF(C164="","",C164&amp;"■"&amp;$F$161)</f>
        <v/>
      </c>
      <c r="Q164" s="664" t="str">
        <f>IF(P164="","",IF(COUNTIF($P$9:P164,P164)=1,ROW(P164),""))</f>
        <v/>
      </c>
      <c r="R164" s="594" t="str">
        <f>IF(S164="","",COUNTA($S$27:S164))</f>
        <v/>
      </c>
      <c r="S164" s="594"/>
      <c r="T164" s="594"/>
      <c r="U164" s="594"/>
      <c r="V164" s="586"/>
      <c r="W164" s="220"/>
      <c r="X164" s="220"/>
    </row>
    <row r="165" spans="1:26" ht="22.5" customHeight="1">
      <c r="B165" s="896"/>
      <c r="C165" s="564"/>
      <c r="D165" s="572" t="str">
        <f>IFERROR(VLOOKUP(C165,'補助事業概要説明書（別添１）１～４'!$B:$C,2,0),"")</f>
        <v/>
      </c>
      <c r="E165" s="670"/>
      <c r="F165" s="984"/>
      <c r="G165" s="985"/>
      <c r="H165" s="986"/>
      <c r="I165" s="1007"/>
      <c r="J165" s="1009"/>
      <c r="K165" s="927"/>
      <c r="L165" s="927"/>
      <c r="M165" s="927"/>
      <c r="N165" s="927"/>
      <c r="O165" s="928"/>
      <c r="P165" s="485" t="str">
        <f t="shared" si="19"/>
        <v/>
      </c>
      <c r="Q165" s="664" t="str">
        <f>IF(P165="","",IF(COUNTIF($P$9:P165,P165)=1,ROW(P165),""))</f>
        <v/>
      </c>
      <c r="R165" s="594" t="str">
        <f>IF(S165="","",COUNTA($S$27:S165))</f>
        <v/>
      </c>
      <c r="S165" s="594"/>
      <c r="T165" s="594"/>
      <c r="U165" s="594"/>
      <c r="V165" s="586"/>
      <c r="W165" s="220"/>
      <c r="X165" s="220"/>
    </row>
    <row r="166" spans="1:26" ht="22.5" customHeight="1">
      <c r="B166" s="556" t="s">
        <v>229</v>
      </c>
      <c r="C166" s="970" t="s">
        <v>632</v>
      </c>
      <c r="D166" s="943"/>
      <c r="E166" s="971"/>
      <c r="F166" s="942" t="s">
        <v>628</v>
      </c>
      <c r="G166" s="943"/>
      <c r="H166" s="944"/>
      <c r="I166" s="570" t="s">
        <v>633</v>
      </c>
      <c r="J166" s="921" t="s">
        <v>634</v>
      </c>
      <c r="K166" s="919"/>
      <c r="L166" s="919"/>
      <c r="M166" s="919"/>
      <c r="N166" s="919"/>
      <c r="O166" s="920"/>
      <c r="P166" s="485"/>
      <c r="Q166" s="664" t="str">
        <f>IF(P166="","",IF(COUNTIF($P$9:P166,P166)=1,ROW(P166),""))</f>
        <v/>
      </c>
      <c r="R166" s="594" t="str">
        <f>IF(S166="","",COUNTA($S$27:S166))</f>
        <v/>
      </c>
      <c r="S166" s="594"/>
      <c r="T166" s="594"/>
      <c r="U166" s="594"/>
      <c r="V166" s="586"/>
      <c r="W166" s="220"/>
      <c r="X166" s="220"/>
    </row>
    <row r="167" spans="1:26" ht="22.5" customHeight="1">
      <c r="B167" s="894">
        <v>5</v>
      </c>
      <c r="C167" s="897"/>
      <c r="D167" s="898"/>
      <c r="E167" s="899"/>
      <c r="F167" s="948"/>
      <c r="G167" s="949"/>
      <c r="H167" s="950"/>
      <c r="I167" s="1005"/>
      <c r="J167" s="922"/>
      <c r="K167" s="923"/>
      <c r="L167" s="923"/>
      <c r="M167" s="923"/>
      <c r="N167" s="923"/>
      <c r="O167" s="924"/>
      <c r="P167" s="485"/>
      <c r="Q167" s="664" t="str">
        <f>IF(P167="","",IF(COUNTIF($P$9:P167,P167)=1,ROW(P167),""))</f>
        <v/>
      </c>
      <c r="R167" s="594" t="str">
        <f>IF(S167="","",COUNTIF($S$27:S167,"&gt;=!"))</f>
        <v/>
      </c>
      <c r="S167" s="594" t="str">
        <f>IF(C167="","","支援先の掘り起し")</f>
        <v/>
      </c>
      <c r="T167" s="594" t="str">
        <f>IF(C167="","",C167)</f>
        <v/>
      </c>
      <c r="U167" s="594" t="str">
        <f>IF(F167="","",F167)</f>
        <v/>
      </c>
      <c r="V167" s="586"/>
      <c r="W167" s="220"/>
    </row>
    <row r="168" spans="1:26" ht="37.200000000000003" customHeight="1">
      <c r="B168" s="895"/>
      <c r="C168" s="569" t="s">
        <v>620</v>
      </c>
      <c r="D168" s="570" t="s">
        <v>220</v>
      </c>
      <c r="E168" s="571" t="s">
        <v>621</v>
      </c>
      <c r="F168" s="921" t="s">
        <v>622</v>
      </c>
      <c r="G168" s="919"/>
      <c r="H168" s="920"/>
      <c r="I168" s="1006"/>
      <c r="J168" s="1008"/>
      <c r="K168" s="925"/>
      <c r="L168" s="925"/>
      <c r="M168" s="925"/>
      <c r="N168" s="925"/>
      <c r="O168" s="926"/>
      <c r="P168" s="485"/>
      <c r="Q168" s="664" t="str">
        <f>IF(P168="","",IF(COUNTIF($P$9:P168,P168)=1,ROW(P168),""))</f>
        <v/>
      </c>
      <c r="R168" s="594" t="str">
        <f>IF(S168="","",COUNTA($S$27:S168))</f>
        <v/>
      </c>
      <c r="S168" s="594"/>
      <c r="T168" s="594"/>
      <c r="U168" s="594"/>
      <c r="V168" s="586"/>
      <c r="W168" s="220"/>
    </row>
    <row r="169" spans="1:26" ht="22.5" customHeight="1">
      <c r="B169" s="895"/>
      <c r="C169" s="564"/>
      <c r="D169" s="572" t="str">
        <f>IFERROR(VLOOKUP(C169,'補助事業概要説明書（別添１）１～４'!$B:$C,2,0),"")</f>
        <v/>
      </c>
      <c r="E169" s="668"/>
      <c r="F169" s="1004"/>
      <c r="G169" s="930"/>
      <c r="H169" s="931"/>
      <c r="I169" s="1006"/>
      <c r="J169" s="1008"/>
      <c r="K169" s="925"/>
      <c r="L169" s="925"/>
      <c r="M169" s="925"/>
      <c r="N169" s="925"/>
      <c r="O169" s="926"/>
      <c r="P169" s="485" t="str">
        <f>IF(C169="","",C169&amp;"■"&amp;$F$167)</f>
        <v/>
      </c>
      <c r="Q169" s="664" t="str">
        <f>IF(P169="","",IF(COUNTIF($P$9:P169,P169)=1,ROW(P169),""))</f>
        <v/>
      </c>
      <c r="R169" s="594" t="str">
        <f>IF(S169="","",COUNTA($S$27:S169))</f>
        <v/>
      </c>
      <c r="S169" s="594"/>
      <c r="T169" s="594"/>
      <c r="U169" s="594"/>
      <c r="V169" s="586"/>
      <c r="W169" s="220"/>
    </row>
    <row r="170" spans="1:26" ht="22.5" customHeight="1">
      <c r="B170" s="895"/>
      <c r="C170" s="564"/>
      <c r="D170" s="572" t="str">
        <f>IFERROR(VLOOKUP(C170,'補助事業概要説明書（別添１）１～４'!$B:$C,2,0),"")</f>
        <v/>
      </c>
      <c r="E170" s="669"/>
      <c r="F170" s="1004"/>
      <c r="G170" s="930"/>
      <c r="H170" s="931"/>
      <c r="I170" s="1006"/>
      <c r="J170" s="1008"/>
      <c r="K170" s="925"/>
      <c r="L170" s="925"/>
      <c r="M170" s="925"/>
      <c r="N170" s="925"/>
      <c r="O170" s="926"/>
      <c r="P170" s="485" t="str">
        <f t="shared" ref="P170:P171" si="20">IF(C170="","",C170&amp;"■"&amp;$F$167)</f>
        <v/>
      </c>
      <c r="Q170" s="664" t="str">
        <f>IF(P170="","",IF(COUNTIF($P$9:P170,P170)=1,ROW(P170),""))</f>
        <v/>
      </c>
      <c r="R170" s="594" t="str">
        <f>IF(S170="","",COUNTA($S$27:S170))</f>
        <v/>
      </c>
      <c r="S170" s="594"/>
      <c r="T170" s="594"/>
      <c r="U170" s="594"/>
      <c r="V170" s="586"/>
      <c r="W170" s="220"/>
    </row>
    <row r="171" spans="1:26" ht="22.5" customHeight="1">
      <c r="B171" s="896"/>
      <c r="C171" s="566"/>
      <c r="D171" s="573" t="str">
        <f>IFERROR(VLOOKUP(C171,'補助事業概要説明書（別添１）１～４'!$B:$C,2,0),"")</f>
        <v/>
      </c>
      <c r="E171" s="670"/>
      <c r="F171" s="984"/>
      <c r="G171" s="985"/>
      <c r="H171" s="986"/>
      <c r="I171" s="1007"/>
      <c r="J171" s="1009"/>
      <c r="K171" s="927"/>
      <c r="L171" s="927"/>
      <c r="M171" s="927"/>
      <c r="N171" s="927"/>
      <c r="O171" s="928"/>
      <c r="P171" s="485" t="str">
        <f t="shared" si="20"/>
        <v/>
      </c>
      <c r="Q171" s="664" t="str">
        <f>IF(P171="","",IF(COUNTIF($P$9:P171,P171)=1,ROW(P171),""))</f>
        <v/>
      </c>
      <c r="R171" s="594" t="str">
        <f>IF(S171="","",COUNTA($S$27:S171))</f>
        <v/>
      </c>
      <c r="S171" s="594"/>
      <c r="T171" s="594"/>
      <c r="U171" s="594"/>
      <c r="V171" s="586"/>
      <c r="W171" s="220"/>
    </row>
    <row r="172" spans="1:26" ht="22.5" customHeight="1">
      <c r="B172" s="220"/>
      <c r="G172" s="220"/>
      <c r="M172" s="220"/>
      <c r="Q172" s="586" t="str">
        <f>IF(P172="","",IF(COUNTIF($P$9:P172,P172)=1,ROW(P172),""))</f>
        <v/>
      </c>
      <c r="R172" s="594" t="str">
        <f>IF(S172="","",COUNTA($S$27:S172))</f>
        <v/>
      </c>
      <c r="S172" s="594"/>
      <c r="T172" s="594"/>
      <c r="U172" s="594"/>
      <c r="V172" s="586"/>
      <c r="W172" s="220"/>
    </row>
    <row r="173" spans="1:26" ht="29.25" customHeight="1" thickBot="1">
      <c r="B173" s="231" t="s">
        <v>130</v>
      </c>
      <c r="M173" s="220"/>
      <c r="O173" s="633"/>
      <c r="Q173" s="633" t="str">
        <f>IF(様式第１_交付申請書!$F$10="","",様式第１_交付申請書!$F$10)</f>
        <v/>
      </c>
      <c r="R173" s="595"/>
      <c r="S173" s="595"/>
      <c r="T173" s="595"/>
      <c r="U173" s="595"/>
      <c r="V173" s="223"/>
      <c r="W173" s="224"/>
      <c r="X173" s="579" t="s">
        <v>175</v>
      </c>
    </row>
    <row r="174" spans="1:26" ht="33.75" customHeight="1" thickBot="1">
      <c r="B174" s="935" t="s">
        <v>214</v>
      </c>
      <c r="C174" s="936"/>
      <c r="D174" s="997"/>
      <c r="E174" s="998"/>
      <c r="F174" s="998"/>
      <c r="G174" s="999"/>
      <c r="H174" s="397" t="s">
        <v>374</v>
      </c>
      <c r="I174" s="419"/>
      <c r="J174" s="398" t="s">
        <v>174</v>
      </c>
      <c r="K174" s="995"/>
      <c r="L174" s="996"/>
      <c r="M174" s="356"/>
      <c r="N174" s="531" t="s">
        <v>591</v>
      </c>
      <c r="O174" s="400" t="s">
        <v>216</v>
      </c>
      <c r="P174" s="914">
        <f>SUM(L178,Q178)</f>
        <v>0</v>
      </c>
      <c r="Q174" s="915"/>
      <c r="R174" s="595"/>
      <c r="S174" s="595"/>
      <c r="T174" s="595"/>
      <c r="U174" s="595"/>
      <c r="V174" s="223"/>
      <c r="W174" s="399"/>
      <c r="X174" s="1016" t="s">
        <v>584</v>
      </c>
      <c r="Z174" s="232" t="str">
        <f>IF(P175&lt;16,"","1事業者あたり15人回までのため要修正")</f>
        <v/>
      </c>
    </row>
    <row r="175" spans="1:26" ht="33.75" customHeight="1">
      <c r="A175" s="485" t="str">
        <f>B174</f>
        <v>ターゲット属性　１</v>
      </c>
      <c r="B175" s="937" t="s">
        <v>215</v>
      </c>
      <c r="C175" s="908"/>
      <c r="D175" s="909"/>
      <c r="E175" s="909"/>
      <c r="F175" s="909"/>
      <c r="G175" s="909"/>
      <c r="H175" s="909"/>
      <c r="I175" s="909"/>
      <c r="J175" s="909"/>
      <c r="K175" s="909"/>
      <c r="L175" s="910"/>
      <c r="M175" s="357"/>
      <c r="N175" s="231"/>
      <c r="O175" s="401" t="s">
        <v>281</v>
      </c>
      <c r="P175" s="987">
        <f>SUM(K182:K186,P182:P186)</f>
        <v>0</v>
      </c>
      <c r="Q175" s="988"/>
      <c r="R175" s="595"/>
      <c r="S175" s="595"/>
      <c r="T175" s="595"/>
      <c r="U175" s="595"/>
      <c r="V175" s="223"/>
      <c r="W175" s="399"/>
      <c r="X175" s="1016"/>
    </row>
    <row r="176" spans="1:26" ht="33.75" customHeight="1" thickBot="1">
      <c r="A176" s="485" t="str">
        <f>A175</f>
        <v>ターゲット属性　１</v>
      </c>
      <c r="B176" s="938"/>
      <c r="C176" s="911"/>
      <c r="D176" s="912"/>
      <c r="E176" s="912"/>
      <c r="F176" s="912"/>
      <c r="G176" s="912"/>
      <c r="H176" s="912"/>
      <c r="I176" s="912"/>
      <c r="J176" s="912"/>
      <c r="K176" s="912"/>
      <c r="L176" s="913"/>
      <c r="M176" s="357"/>
      <c r="N176" s="231"/>
      <c r="O176" s="402" t="s">
        <v>131</v>
      </c>
      <c r="P176" s="989">
        <f>K174*P175</f>
        <v>0</v>
      </c>
      <c r="Q176" s="990"/>
      <c r="R176" s="646">
        <f>K174*P174</f>
        <v>0</v>
      </c>
      <c r="S176" s="595"/>
      <c r="T176" s="595"/>
      <c r="U176" s="595"/>
      <c r="V176" s="223"/>
      <c r="W176" s="399"/>
      <c r="X176" s="1016"/>
    </row>
    <row r="177" spans="1:27" ht="5.25" customHeight="1" thickBot="1">
      <c r="B177" s="355"/>
      <c r="C177" s="231"/>
      <c r="D177" s="231"/>
      <c r="E177" s="231"/>
      <c r="F177" s="231"/>
      <c r="G177" s="355"/>
      <c r="H177" s="231"/>
      <c r="I177" s="231"/>
      <c r="J177" s="231"/>
      <c r="K177" s="231"/>
      <c r="L177" s="231"/>
      <c r="M177" s="355"/>
      <c r="N177" s="231"/>
      <c r="O177" s="231"/>
      <c r="P177" s="231"/>
      <c r="Q177" s="231"/>
      <c r="R177" s="595"/>
      <c r="S177" s="595"/>
      <c r="T177" s="595"/>
      <c r="U177" s="595"/>
      <c r="V177" s="223"/>
      <c r="X177" s="580"/>
    </row>
    <row r="178" spans="1:27" ht="30" customHeight="1" thickBot="1">
      <c r="B178" s="956" t="s">
        <v>120</v>
      </c>
      <c r="C178" s="957"/>
      <c r="D178" s="957"/>
      <c r="E178" s="957"/>
      <c r="F178" s="961"/>
      <c r="G178" s="956" t="s">
        <v>382</v>
      </c>
      <c r="H178" s="957"/>
      <c r="I178" s="957"/>
      <c r="J178" s="1000" t="s">
        <v>280</v>
      </c>
      <c r="K178" s="1001"/>
      <c r="L178" s="244"/>
      <c r="M178" s="1002" t="s">
        <v>282</v>
      </c>
      <c r="N178" s="969"/>
      <c r="O178" s="969" t="s">
        <v>280</v>
      </c>
      <c r="P178" s="969"/>
      <c r="Q178" s="244"/>
      <c r="R178" s="595"/>
      <c r="S178" s="595"/>
      <c r="T178" s="595"/>
      <c r="U178" s="595"/>
      <c r="V178" s="223"/>
      <c r="W178" s="233"/>
      <c r="X178" s="580" t="s">
        <v>398</v>
      </c>
    </row>
    <row r="179" spans="1:27" ht="87.75" customHeight="1">
      <c r="B179" s="900"/>
      <c r="C179" s="901"/>
      <c r="D179" s="901"/>
      <c r="E179" s="901"/>
      <c r="F179" s="960"/>
      <c r="G179" s="958"/>
      <c r="H179" s="959"/>
      <c r="I179" s="959"/>
      <c r="J179" s="959"/>
      <c r="K179" s="959"/>
      <c r="L179" s="902"/>
      <c r="M179" s="900"/>
      <c r="N179" s="901"/>
      <c r="O179" s="901"/>
      <c r="P179" s="901"/>
      <c r="Q179" s="902"/>
      <c r="R179" s="595"/>
      <c r="S179" s="595"/>
      <c r="T179" s="595"/>
      <c r="U179" s="595"/>
      <c r="V179" s="223"/>
      <c r="W179" s="234"/>
      <c r="X179" s="1017" t="s">
        <v>399</v>
      </c>
    </row>
    <row r="180" spans="1:27" ht="29.25" customHeight="1">
      <c r="B180" s="903"/>
      <c r="C180" s="904"/>
      <c r="D180" s="904"/>
      <c r="E180" s="904"/>
      <c r="F180" s="905"/>
      <c r="G180" s="903"/>
      <c r="H180" s="904"/>
      <c r="I180" s="904"/>
      <c r="J180" s="904"/>
      <c r="K180" s="904"/>
      <c r="L180" s="905"/>
      <c r="M180" s="903"/>
      <c r="N180" s="904"/>
      <c r="O180" s="904"/>
      <c r="P180" s="904"/>
      <c r="Q180" s="905"/>
      <c r="R180" s="595"/>
      <c r="S180" s="595"/>
      <c r="T180" s="595"/>
      <c r="U180" s="595"/>
      <c r="V180" s="223"/>
      <c r="W180" s="235"/>
      <c r="X180" s="1017"/>
    </row>
    <row r="181" spans="1:27" ht="60.75" customHeight="1">
      <c r="B181" s="358" t="s">
        <v>232</v>
      </c>
      <c r="C181" s="359" t="s">
        <v>249</v>
      </c>
      <c r="D181" s="964" t="s">
        <v>233</v>
      </c>
      <c r="E181" s="965"/>
      <c r="F181" s="966"/>
      <c r="G181" s="962" t="s">
        <v>121</v>
      </c>
      <c r="H181" s="963"/>
      <c r="I181" s="967" t="s">
        <v>122</v>
      </c>
      <c r="J181" s="968"/>
      <c r="K181" s="360" t="s">
        <v>253</v>
      </c>
      <c r="L181" s="361" t="s">
        <v>234</v>
      </c>
      <c r="M181" s="906" t="s">
        <v>121</v>
      </c>
      <c r="N181" s="907"/>
      <c r="O181" s="359" t="s">
        <v>122</v>
      </c>
      <c r="P181" s="360" t="s">
        <v>253</v>
      </c>
      <c r="Q181" s="361" t="s">
        <v>234</v>
      </c>
      <c r="R181" s="595"/>
      <c r="S181" s="595"/>
      <c r="T181" s="595"/>
      <c r="U181" s="595"/>
      <c r="V181" s="223"/>
      <c r="W181" s="236"/>
      <c r="X181" s="580"/>
    </row>
    <row r="182" spans="1:27" s="238" customFormat="1" ht="42.75" customHeight="1">
      <c r="A182" s="485" t="str">
        <f>A175&amp;B182</f>
        <v>ターゲット属性　１1</v>
      </c>
      <c r="B182" s="429">
        <v>1</v>
      </c>
      <c r="C182" s="362"/>
      <c r="D182" s="939"/>
      <c r="E182" s="940"/>
      <c r="F182" s="941"/>
      <c r="G182" s="237"/>
      <c r="H182" s="375"/>
      <c r="I182" s="939"/>
      <c r="J182" s="951"/>
      <c r="K182" s="245"/>
      <c r="L182" s="246"/>
      <c r="M182" s="237"/>
      <c r="N182" s="375"/>
      <c r="O182" s="363"/>
      <c r="P182" s="245"/>
      <c r="Q182" s="246"/>
      <c r="R182" s="595"/>
      <c r="S182" s="595"/>
      <c r="T182" s="595"/>
      <c r="U182" s="595"/>
      <c r="V182" s="223"/>
      <c r="W182" s="439"/>
      <c r="X182" s="582" t="s">
        <v>566</v>
      </c>
      <c r="Y182" s="220"/>
      <c r="Z182" s="220"/>
      <c r="AA182" s="220"/>
    </row>
    <row r="183" spans="1:27" s="238" customFormat="1" ht="42.75" customHeight="1">
      <c r="A183" s="485" t="str">
        <f>A175&amp;B183</f>
        <v>ターゲット属性　１2</v>
      </c>
      <c r="B183" s="430">
        <v>2</v>
      </c>
      <c r="C183" s="364"/>
      <c r="D183" s="952"/>
      <c r="E183" s="953"/>
      <c r="F183" s="954"/>
      <c r="G183" s="239"/>
      <c r="H183" s="376"/>
      <c r="I183" s="952"/>
      <c r="J183" s="955"/>
      <c r="K183" s="247"/>
      <c r="L183" s="248"/>
      <c r="M183" s="239"/>
      <c r="N183" s="376"/>
      <c r="O183" s="366"/>
      <c r="P183" s="247"/>
      <c r="Q183" s="248"/>
      <c r="R183" s="595"/>
      <c r="S183" s="595"/>
      <c r="T183" s="595"/>
      <c r="U183" s="595"/>
      <c r="V183" s="223"/>
      <c r="W183" s="439"/>
      <c r="X183" s="580" t="s">
        <v>235</v>
      </c>
      <c r="Y183" s="220"/>
      <c r="Z183" s="220"/>
      <c r="AA183" s="220"/>
    </row>
    <row r="184" spans="1:27" s="238" customFormat="1" ht="32.25" customHeight="1">
      <c r="A184" s="485" t="str">
        <f>A175&amp;B184</f>
        <v>ターゲット属性　１3</v>
      </c>
      <c r="B184" s="430">
        <v>3</v>
      </c>
      <c r="C184" s="367"/>
      <c r="D184" s="952"/>
      <c r="E184" s="953"/>
      <c r="F184" s="954"/>
      <c r="G184" s="239"/>
      <c r="H184" s="376"/>
      <c r="I184" s="952"/>
      <c r="J184" s="955"/>
      <c r="K184" s="247"/>
      <c r="L184" s="248"/>
      <c r="M184" s="239"/>
      <c r="N184" s="376"/>
      <c r="O184" s="667"/>
      <c r="P184" s="247"/>
      <c r="Q184" s="248"/>
      <c r="R184" s="595"/>
      <c r="S184" s="595"/>
      <c r="T184" s="595"/>
      <c r="U184" s="595"/>
      <c r="V184" s="223"/>
      <c r="W184" s="439"/>
      <c r="X184" s="580" t="s">
        <v>250</v>
      </c>
      <c r="Y184" s="220"/>
      <c r="Z184" s="220"/>
      <c r="AA184" s="220"/>
    </row>
    <row r="185" spans="1:27" s="238" customFormat="1" ht="32.25" customHeight="1">
      <c r="A185" s="485" t="str">
        <f>A175&amp;B185</f>
        <v>ターゲット属性　１4</v>
      </c>
      <c r="B185" s="430">
        <v>4</v>
      </c>
      <c r="C185" s="367"/>
      <c r="D185" s="952"/>
      <c r="E185" s="953"/>
      <c r="F185" s="954"/>
      <c r="G185" s="239"/>
      <c r="H185" s="376"/>
      <c r="I185" s="952"/>
      <c r="J185" s="955"/>
      <c r="K185" s="247"/>
      <c r="L185" s="248"/>
      <c r="M185" s="239"/>
      <c r="N185" s="376"/>
      <c r="O185" s="667"/>
      <c r="P185" s="247"/>
      <c r="Q185" s="248"/>
      <c r="R185" s="595"/>
      <c r="S185" s="595"/>
      <c r="T185" s="595"/>
      <c r="U185" s="595"/>
      <c r="V185" s="223"/>
      <c r="W185" s="439"/>
      <c r="X185" s="582" t="s">
        <v>251</v>
      </c>
      <c r="Y185" s="220"/>
      <c r="Z185" s="220"/>
      <c r="AA185" s="220"/>
    </row>
    <row r="186" spans="1:27" s="238" customFormat="1" ht="32.25" customHeight="1" thickBot="1">
      <c r="A186" s="485" t="str">
        <f>A175&amp;B186</f>
        <v>ターゲット属性　１5</v>
      </c>
      <c r="B186" s="431">
        <v>5</v>
      </c>
      <c r="C186" s="368"/>
      <c r="D186" s="991"/>
      <c r="E186" s="992"/>
      <c r="F186" s="993"/>
      <c r="G186" s="240"/>
      <c r="H186" s="377"/>
      <c r="I186" s="991"/>
      <c r="J186" s="994"/>
      <c r="K186" s="250"/>
      <c r="L186" s="251"/>
      <c r="M186" s="240"/>
      <c r="N186" s="377"/>
      <c r="O186" s="369"/>
      <c r="P186" s="250"/>
      <c r="Q186" s="251"/>
      <c r="R186" s="595"/>
      <c r="S186" s="595"/>
      <c r="T186" s="595"/>
      <c r="U186" s="595"/>
      <c r="V186" s="223"/>
      <c r="W186" s="439"/>
      <c r="X186" s="583" t="s">
        <v>530</v>
      </c>
      <c r="Y186" s="220"/>
      <c r="Z186" s="220"/>
      <c r="AA186" s="220"/>
    </row>
    <row r="187" spans="1:27">
      <c r="R187" s="595"/>
      <c r="S187" s="595"/>
      <c r="T187" s="595"/>
      <c r="U187" s="595"/>
      <c r="V187" s="223"/>
    </row>
    <row r="188" spans="1:27" ht="13.5" customHeight="1" thickBot="1">
      <c r="O188" s="633"/>
      <c r="P188" s="226"/>
      <c r="Q188" s="633" t="str">
        <f>IF(様式第１_交付申請書!$F$10="","",様式第１_交付申請書!$F$10)</f>
        <v/>
      </c>
      <c r="R188" s="595"/>
      <c r="S188" s="595"/>
      <c r="T188" s="595"/>
      <c r="U188" s="595"/>
      <c r="V188" s="223"/>
      <c r="W188" s="224"/>
    </row>
    <row r="189" spans="1:27" ht="29.25" customHeight="1" thickBot="1">
      <c r="B189" s="935" t="s">
        <v>252</v>
      </c>
      <c r="C189" s="936"/>
      <c r="D189" s="997"/>
      <c r="E189" s="998"/>
      <c r="F189" s="998"/>
      <c r="G189" s="999"/>
      <c r="H189" s="397" t="s">
        <v>374</v>
      </c>
      <c r="I189" s="419"/>
      <c r="J189" s="398" t="s">
        <v>174</v>
      </c>
      <c r="K189" s="995"/>
      <c r="L189" s="996"/>
      <c r="M189" s="356"/>
      <c r="N189" s="231"/>
      <c r="O189" s="400" t="s">
        <v>216</v>
      </c>
      <c r="P189" s="914">
        <f>SUM(L193,Q193)</f>
        <v>0</v>
      </c>
      <c r="Q189" s="915"/>
      <c r="R189" s="595"/>
      <c r="S189" s="595"/>
      <c r="T189" s="595"/>
      <c r="U189" s="595"/>
      <c r="V189" s="223"/>
    </row>
    <row r="190" spans="1:27" ht="29.25" customHeight="1">
      <c r="A190" s="485" t="str">
        <f t="shared" ref="A190" si="21">B189</f>
        <v>ターゲット属性　２</v>
      </c>
      <c r="B190" s="937" t="s">
        <v>215</v>
      </c>
      <c r="C190" s="908"/>
      <c r="D190" s="909"/>
      <c r="E190" s="909"/>
      <c r="F190" s="909"/>
      <c r="G190" s="909"/>
      <c r="H190" s="909"/>
      <c r="I190" s="909"/>
      <c r="J190" s="909"/>
      <c r="K190" s="909"/>
      <c r="L190" s="910"/>
      <c r="M190" s="357"/>
      <c r="N190" s="231"/>
      <c r="O190" s="401" t="s">
        <v>381</v>
      </c>
      <c r="P190" s="987">
        <f>SUM(K197:K201,P197:P201)</f>
        <v>0</v>
      </c>
      <c r="Q190" s="988"/>
      <c r="R190" s="595"/>
      <c r="S190" s="595"/>
      <c r="T190" s="595"/>
      <c r="U190" s="595"/>
      <c r="V190" s="223"/>
      <c r="W190" s="241"/>
      <c r="Z190" s="232" t="str">
        <f>IF(P190&lt;16,"","1事業者あたり15人回までのため要修正")</f>
        <v/>
      </c>
    </row>
    <row r="191" spans="1:27" ht="29.25" customHeight="1" thickBot="1">
      <c r="A191" s="485" t="str">
        <f t="shared" ref="A191" si="22">A190</f>
        <v>ターゲット属性　２</v>
      </c>
      <c r="B191" s="938"/>
      <c r="C191" s="911"/>
      <c r="D191" s="912"/>
      <c r="E191" s="912"/>
      <c r="F191" s="912"/>
      <c r="G191" s="912"/>
      <c r="H191" s="912"/>
      <c r="I191" s="912"/>
      <c r="J191" s="912"/>
      <c r="K191" s="912"/>
      <c r="L191" s="913"/>
      <c r="M191" s="357"/>
      <c r="N191" s="231"/>
      <c r="O191" s="402" t="s">
        <v>183</v>
      </c>
      <c r="P191" s="989">
        <f>K189*P190</f>
        <v>0</v>
      </c>
      <c r="Q191" s="990"/>
      <c r="R191" s="646">
        <f>K189*P189</f>
        <v>0</v>
      </c>
      <c r="S191" s="595"/>
      <c r="T191" s="595"/>
      <c r="U191" s="595"/>
      <c r="V191" s="223"/>
      <c r="W191" s="241"/>
    </row>
    <row r="192" spans="1:27" ht="5.25" customHeight="1" thickBot="1">
      <c r="B192" s="355"/>
      <c r="C192" s="231"/>
      <c r="D192" s="231"/>
      <c r="E192" s="231"/>
      <c r="F192" s="231"/>
      <c r="G192" s="355"/>
      <c r="H192" s="231"/>
      <c r="I192" s="231"/>
      <c r="J192" s="231"/>
      <c r="K192" s="231"/>
      <c r="L192" s="231"/>
      <c r="M192" s="355"/>
      <c r="N192" s="231"/>
      <c r="O192" s="231"/>
      <c r="P192" s="231"/>
      <c r="Q192" s="231"/>
      <c r="R192" s="595"/>
      <c r="S192" s="595"/>
      <c r="T192" s="595"/>
      <c r="U192" s="595"/>
      <c r="V192" s="223"/>
    </row>
    <row r="193" spans="1:27" ht="30" customHeight="1" thickBot="1">
      <c r="B193" s="956" t="s">
        <v>120</v>
      </c>
      <c r="C193" s="957"/>
      <c r="D193" s="957"/>
      <c r="E193" s="957"/>
      <c r="F193" s="961"/>
      <c r="G193" s="956" t="s">
        <v>382</v>
      </c>
      <c r="H193" s="957"/>
      <c r="I193" s="957"/>
      <c r="J193" s="1000" t="s">
        <v>280</v>
      </c>
      <c r="K193" s="1001"/>
      <c r="L193" s="244"/>
      <c r="M193" s="1002" t="s">
        <v>383</v>
      </c>
      <c r="N193" s="969"/>
      <c r="O193" s="969" t="s">
        <v>280</v>
      </c>
      <c r="P193" s="969"/>
      <c r="Q193" s="244"/>
      <c r="R193" s="595"/>
      <c r="S193" s="595"/>
      <c r="T193" s="595"/>
      <c r="U193" s="595"/>
      <c r="V193" s="223"/>
      <c r="W193" s="233"/>
    </row>
    <row r="194" spans="1:27" ht="78" customHeight="1">
      <c r="B194" s="900"/>
      <c r="C194" s="901"/>
      <c r="D194" s="901"/>
      <c r="E194" s="901"/>
      <c r="F194" s="960"/>
      <c r="G194" s="958"/>
      <c r="H194" s="959"/>
      <c r="I194" s="959"/>
      <c r="J194" s="959"/>
      <c r="K194" s="959"/>
      <c r="L194" s="902"/>
      <c r="M194" s="900"/>
      <c r="N194" s="901"/>
      <c r="O194" s="901"/>
      <c r="P194" s="901"/>
      <c r="Q194" s="902"/>
      <c r="R194" s="595"/>
      <c r="S194" s="595"/>
      <c r="T194" s="595"/>
      <c r="U194" s="595"/>
      <c r="V194" s="223"/>
      <c r="W194" s="242"/>
    </row>
    <row r="195" spans="1:27" ht="29.25" customHeight="1">
      <c r="B195" s="903"/>
      <c r="C195" s="904"/>
      <c r="D195" s="904"/>
      <c r="E195" s="904"/>
      <c r="F195" s="905"/>
      <c r="G195" s="903"/>
      <c r="H195" s="904"/>
      <c r="I195" s="904"/>
      <c r="J195" s="904"/>
      <c r="K195" s="904"/>
      <c r="L195" s="905"/>
      <c r="M195" s="903"/>
      <c r="N195" s="904"/>
      <c r="O195" s="904"/>
      <c r="P195" s="904"/>
      <c r="Q195" s="905"/>
      <c r="R195" s="595"/>
      <c r="S195" s="595"/>
      <c r="T195" s="595"/>
      <c r="U195" s="595"/>
      <c r="V195" s="223"/>
      <c r="W195" s="242"/>
    </row>
    <row r="196" spans="1:27" s="221" customFormat="1" ht="63.75" customHeight="1">
      <c r="A196" s="485"/>
      <c r="B196" s="358" t="s">
        <v>384</v>
      </c>
      <c r="C196" s="394" t="s">
        <v>249</v>
      </c>
      <c r="D196" s="964" t="s">
        <v>233</v>
      </c>
      <c r="E196" s="965"/>
      <c r="F196" s="966"/>
      <c r="G196" s="962" t="s">
        <v>121</v>
      </c>
      <c r="H196" s="963"/>
      <c r="I196" s="967" t="s">
        <v>122</v>
      </c>
      <c r="J196" s="968"/>
      <c r="K196" s="360" t="s">
        <v>253</v>
      </c>
      <c r="L196" s="361" t="s">
        <v>234</v>
      </c>
      <c r="M196" s="906" t="s">
        <v>121</v>
      </c>
      <c r="N196" s="907"/>
      <c r="O196" s="394" t="s">
        <v>122</v>
      </c>
      <c r="P196" s="360" t="s">
        <v>253</v>
      </c>
      <c r="Q196" s="361" t="s">
        <v>234</v>
      </c>
      <c r="R196" s="595"/>
      <c r="S196" s="595"/>
      <c r="T196" s="595"/>
      <c r="U196" s="595"/>
      <c r="V196" s="223"/>
      <c r="W196" s="243"/>
      <c r="X196" s="568"/>
    </row>
    <row r="197" spans="1:27" s="238" customFormat="1" ht="32.25" customHeight="1">
      <c r="A197" s="485" t="str">
        <f t="shared" ref="A197" si="23">A190&amp;B197</f>
        <v>ターゲット属性　２1</v>
      </c>
      <c r="B197" s="429">
        <v>1</v>
      </c>
      <c r="C197" s="362"/>
      <c r="D197" s="939"/>
      <c r="E197" s="940"/>
      <c r="F197" s="941"/>
      <c r="G197" s="237"/>
      <c r="H197" s="375"/>
      <c r="I197" s="952"/>
      <c r="J197" s="955"/>
      <c r="K197" s="245"/>
      <c r="L197" s="246"/>
      <c r="M197" s="237"/>
      <c r="N197" s="375"/>
      <c r="O197" s="363"/>
      <c r="P197" s="245"/>
      <c r="Q197" s="246"/>
      <c r="R197" s="595"/>
      <c r="S197" s="595"/>
      <c r="T197" s="595"/>
      <c r="U197" s="595"/>
      <c r="V197" s="223"/>
      <c r="W197" s="222"/>
      <c r="X197" s="568"/>
      <c r="Y197" s="220"/>
      <c r="Z197" s="220"/>
      <c r="AA197" s="220"/>
    </row>
    <row r="198" spans="1:27" s="238" customFormat="1" ht="32.25" customHeight="1">
      <c r="A198" s="485" t="str">
        <f t="shared" ref="A198" si="24">A190&amp;B198</f>
        <v>ターゲット属性　２2</v>
      </c>
      <c r="B198" s="430">
        <v>2</v>
      </c>
      <c r="C198" s="364"/>
      <c r="D198" s="952"/>
      <c r="E198" s="953"/>
      <c r="F198" s="954"/>
      <c r="G198" s="239"/>
      <c r="H198" s="376"/>
      <c r="I198" s="952"/>
      <c r="J198" s="955"/>
      <c r="K198" s="247"/>
      <c r="L198" s="248"/>
      <c r="M198" s="239"/>
      <c r="N198" s="376"/>
      <c r="O198" s="366"/>
      <c r="P198" s="247"/>
      <c r="Q198" s="248"/>
      <c r="R198" s="595"/>
      <c r="S198" s="595"/>
      <c r="T198" s="595"/>
      <c r="U198" s="595"/>
      <c r="V198" s="223"/>
      <c r="W198" s="222"/>
      <c r="X198" s="568"/>
      <c r="Y198" s="220"/>
      <c r="Z198" s="220"/>
      <c r="AA198" s="220"/>
    </row>
    <row r="199" spans="1:27" s="238" customFormat="1" ht="32.25" customHeight="1">
      <c r="A199" s="485" t="str">
        <f t="shared" ref="A199" si="25">A190&amp;B199</f>
        <v>ターゲット属性　２3</v>
      </c>
      <c r="B199" s="430">
        <v>3</v>
      </c>
      <c r="C199" s="367"/>
      <c r="D199" s="952"/>
      <c r="E199" s="953"/>
      <c r="F199" s="954"/>
      <c r="G199" s="239"/>
      <c r="H199" s="376"/>
      <c r="I199" s="952"/>
      <c r="J199" s="955"/>
      <c r="K199" s="247"/>
      <c r="L199" s="248"/>
      <c r="M199" s="239"/>
      <c r="N199" s="376"/>
      <c r="O199" s="365"/>
      <c r="P199" s="247"/>
      <c r="Q199" s="248"/>
      <c r="R199" s="595"/>
      <c r="S199" s="595"/>
      <c r="T199" s="595"/>
      <c r="U199" s="595"/>
      <c r="V199" s="223"/>
      <c r="W199" s="222"/>
      <c r="X199" s="568"/>
      <c r="Y199" s="220"/>
      <c r="Z199" s="220"/>
      <c r="AA199" s="220"/>
    </row>
    <row r="200" spans="1:27" s="238" customFormat="1" ht="32.25" customHeight="1">
      <c r="A200" s="485" t="str">
        <f t="shared" ref="A200" si="26">A190&amp;B200</f>
        <v>ターゲット属性　２4</v>
      </c>
      <c r="B200" s="430">
        <v>4</v>
      </c>
      <c r="C200" s="367"/>
      <c r="D200" s="952"/>
      <c r="E200" s="953"/>
      <c r="F200" s="954"/>
      <c r="G200" s="239"/>
      <c r="H200" s="376"/>
      <c r="I200" s="952"/>
      <c r="J200" s="955"/>
      <c r="K200" s="249"/>
      <c r="L200" s="248"/>
      <c r="M200" s="239"/>
      <c r="N200" s="376"/>
      <c r="O200" s="365"/>
      <c r="P200" s="247"/>
      <c r="Q200" s="248"/>
      <c r="R200" s="595"/>
      <c r="S200" s="595"/>
      <c r="T200" s="595"/>
      <c r="U200" s="595"/>
      <c r="V200" s="223"/>
      <c r="W200" s="222"/>
      <c r="X200" s="568"/>
      <c r="Y200" s="220"/>
      <c r="Z200" s="220"/>
      <c r="AA200" s="220"/>
    </row>
    <row r="201" spans="1:27" s="238" customFormat="1" ht="32.25" customHeight="1" thickBot="1">
      <c r="A201" s="485" t="str">
        <f t="shared" ref="A201" si="27">A190&amp;B201</f>
        <v>ターゲット属性　２5</v>
      </c>
      <c r="B201" s="431">
        <v>5</v>
      </c>
      <c r="C201" s="368"/>
      <c r="D201" s="991"/>
      <c r="E201" s="992"/>
      <c r="F201" s="993"/>
      <c r="G201" s="240"/>
      <c r="H201" s="377"/>
      <c r="I201" s="991"/>
      <c r="J201" s="994"/>
      <c r="K201" s="250"/>
      <c r="L201" s="251"/>
      <c r="M201" s="240"/>
      <c r="N201" s="377"/>
      <c r="O201" s="369"/>
      <c r="P201" s="250"/>
      <c r="Q201" s="251"/>
      <c r="R201" s="595"/>
      <c r="S201" s="595"/>
      <c r="T201" s="595"/>
      <c r="U201" s="595"/>
      <c r="V201" s="223"/>
      <c r="W201" s="222"/>
      <c r="X201" s="568"/>
      <c r="Y201" s="220"/>
      <c r="Z201" s="220"/>
      <c r="AA201" s="220"/>
    </row>
    <row r="202" spans="1:27">
      <c r="R202" s="595"/>
      <c r="S202" s="595"/>
      <c r="T202" s="595"/>
      <c r="U202" s="595"/>
      <c r="V202" s="223"/>
    </row>
    <row r="203" spans="1:27" ht="16.8" thickBot="1">
      <c r="O203" s="633"/>
      <c r="P203" s="226"/>
      <c r="Q203" s="633" t="str">
        <f>IF(様式第１_交付申請書!$F$10="","",様式第１_交付申請書!$F$10)</f>
        <v/>
      </c>
      <c r="R203" s="595"/>
      <c r="S203" s="595"/>
      <c r="T203" s="595"/>
      <c r="U203" s="595"/>
      <c r="V203" s="223"/>
      <c r="W203" s="224"/>
    </row>
    <row r="204" spans="1:27" ht="29.25" customHeight="1" thickBot="1">
      <c r="B204" s="935" t="s">
        <v>418</v>
      </c>
      <c r="C204" s="936"/>
      <c r="D204" s="997"/>
      <c r="E204" s="998"/>
      <c r="F204" s="998"/>
      <c r="G204" s="999"/>
      <c r="H204" s="397" t="s">
        <v>374</v>
      </c>
      <c r="I204" s="419"/>
      <c r="J204" s="398" t="s">
        <v>174</v>
      </c>
      <c r="K204" s="995"/>
      <c r="L204" s="996"/>
      <c r="M204" s="356"/>
      <c r="N204" s="231"/>
      <c r="O204" s="400" t="s">
        <v>216</v>
      </c>
      <c r="P204" s="914">
        <f>SUM(L208,Q208)</f>
        <v>0</v>
      </c>
      <c r="Q204" s="915"/>
      <c r="R204" s="595"/>
      <c r="S204" s="595"/>
      <c r="T204" s="595"/>
      <c r="U204" s="595"/>
      <c r="V204" s="223"/>
    </row>
    <row r="205" spans="1:27" ht="29.25" customHeight="1">
      <c r="A205" s="485" t="str">
        <f t="shared" ref="A205" si="28">B204</f>
        <v>ターゲット属性　３</v>
      </c>
      <c r="B205" s="937" t="s">
        <v>215</v>
      </c>
      <c r="C205" s="908"/>
      <c r="D205" s="909"/>
      <c r="E205" s="909"/>
      <c r="F205" s="909"/>
      <c r="G205" s="909"/>
      <c r="H205" s="909"/>
      <c r="I205" s="909"/>
      <c r="J205" s="909"/>
      <c r="K205" s="909"/>
      <c r="L205" s="910"/>
      <c r="M205" s="357"/>
      <c r="N205" s="231"/>
      <c r="O205" s="401" t="s">
        <v>381</v>
      </c>
      <c r="P205" s="987">
        <f>SUM(K212:K216,P212:P216)</f>
        <v>0</v>
      </c>
      <c r="Q205" s="988"/>
      <c r="R205" s="595"/>
      <c r="S205" s="595"/>
      <c r="T205" s="595"/>
      <c r="U205" s="595"/>
      <c r="V205" s="223"/>
      <c r="W205" s="241"/>
      <c r="Z205" s="232" t="str">
        <f>IF(P205&lt;16,"","1事業者あたり15人回までのため要修正")</f>
        <v/>
      </c>
    </row>
    <row r="206" spans="1:27" ht="29.25" customHeight="1" thickBot="1">
      <c r="A206" s="485" t="str">
        <f t="shared" ref="A206" si="29">A205</f>
        <v>ターゲット属性　３</v>
      </c>
      <c r="B206" s="938"/>
      <c r="C206" s="911"/>
      <c r="D206" s="912"/>
      <c r="E206" s="912"/>
      <c r="F206" s="912"/>
      <c r="G206" s="912"/>
      <c r="H206" s="912"/>
      <c r="I206" s="912"/>
      <c r="J206" s="912"/>
      <c r="K206" s="912"/>
      <c r="L206" s="913"/>
      <c r="M206" s="357"/>
      <c r="N206" s="231"/>
      <c r="O206" s="402" t="s">
        <v>184</v>
      </c>
      <c r="P206" s="989">
        <f>K204*P205</f>
        <v>0</v>
      </c>
      <c r="Q206" s="990"/>
      <c r="R206" s="646">
        <f>K204*P204</f>
        <v>0</v>
      </c>
      <c r="S206" s="595"/>
      <c r="T206" s="595"/>
      <c r="U206" s="595"/>
      <c r="V206" s="223"/>
      <c r="W206" s="241"/>
    </row>
    <row r="207" spans="1:27" ht="5.25" customHeight="1" thickBot="1">
      <c r="B207" s="355"/>
      <c r="C207" s="231"/>
      <c r="D207" s="231"/>
      <c r="E207" s="231"/>
      <c r="F207" s="231"/>
      <c r="G207" s="355"/>
      <c r="H207" s="231"/>
      <c r="I207" s="231"/>
      <c r="J207" s="231"/>
      <c r="K207" s="231"/>
      <c r="L207" s="231"/>
      <c r="M207" s="355"/>
      <c r="N207" s="231"/>
      <c r="O207" s="231"/>
      <c r="P207" s="231"/>
      <c r="Q207" s="231"/>
      <c r="R207" s="595"/>
      <c r="S207" s="595"/>
      <c r="T207" s="595"/>
      <c r="U207" s="595"/>
      <c r="V207" s="223"/>
    </row>
    <row r="208" spans="1:27" ht="30" customHeight="1" thickBot="1">
      <c r="B208" s="956" t="s">
        <v>120</v>
      </c>
      <c r="C208" s="957"/>
      <c r="D208" s="957"/>
      <c r="E208" s="957"/>
      <c r="F208" s="961"/>
      <c r="G208" s="956" t="s">
        <v>382</v>
      </c>
      <c r="H208" s="957"/>
      <c r="I208" s="957"/>
      <c r="J208" s="1000" t="s">
        <v>280</v>
      </c>
      <c r="K208" s="1001"/>
      <c r="L208" s="244"/>
      <c r="M208" s="1002" t="s">
        <v>383</v>
      </c>
      <c r="N208" s="969"/>
      <c r="O208" s="969" t="s">
        <v>280</v>
      </c>
      <c r="P208" s="969"/>
      <c r="Q208" s="244"/>
      <c r="R208" s="595"/>
      <c r="S208" s="595"/>
      <c r="T208" s="595"/>
      <c r="U208" s="595"/>
      <c r="V208" s="223"/>
      <c r="W208" s="233"/>
    </row>
    <row r="209" spans="1:27" ht="78" customHeight="1">
      <c r="B209" s="900"/>
      <c r="C209" s="901"/>
      <c r="D209" s="901"/>
      <c r="E209" s="901"/>
      <c r="F209" s="960"/>
      <c r="G209" s="958"/>
      <c r="H209" s="959"/>
      <c r="I209" s="959"/>
      <c r="J209" s="959"/>
      <c r="K209" s="959"/>
      <c r="L209" s="902"/>
      <c r="M209" s="900"/>
      <c r="N209" s="901"/>
      <c r="O209" s="901"/>
      <c r="P209" s="901"/>
      <c r="Q209" s="902"/>
      <c r="R209" s="595"/>
      <c r="S209" s="595"/>
      <c r="T209" s="595"/>
      <c r="U209" s="595"/>
      <c r="V209" s="223"/>
      <c r="W209" s="242"/>
    </row>
    <row r="210" spans="1:27" ht="29.25" customHeight="1">
      <c r="B210" s="903"/>
      <c r="C210" s="904"/>
      <c r="D210" s="904"/>
      <c r="E210" s="904"/>
      <c r="F210" s="905"/>
      <c r="G210" s="903"/>
      <c r="H210" s="904"/>
      <c r="I210" s="904"/>
      <c r="J210" s="904"/>
      <c r="K210" s="904"/>
      <c r="L210" s="905"/>
      <c r="M210" s="903"/>
      <c r="N210" s="904"/>
      <c r="O210" s="904"/>
      <c r="P210" s="904"/>
      <c r="Q210" s="905"/>
      <c r="R210" s="595"/>
      <c r="S210" s="595"/>
      <c r="T210" s="595"/>
      <c r="U210" s="595"/>
      <c r="V210" s="223"/>
      <c r="W210" s="242"/>
    </row>
    <row r="211" spans="1:27" s="221" customFormat="1" ht="63.75" customHeight="1">
      <c r="A211" s="485"/>
      <c r="B211" s="358" t="s">
        <v>384</v>
      </c>
      <c r="C211" s="394" t="s">
        <v>249</v>
      </c>
      <c r="D211" s="964" t="s">
        <v>233</v>
      </c>
      <c r="E211" s="965"/>
      <c r="F211" s="966"/>
      <c r="G211" s="962" t="s">
        <v>121</v>
      </c>
      <c r="H211" s="963"/>
      <c r="I211" s="967" t="s">
        <v>122</v>
      </c>
      <c r="J211" s="968"/>
      <c r="K211" s="360" t="s">
        <v>253</v>
      </c>
      <c r="L211" s="361" t="s">
        <v>234</v>
      </c>
      <c r="M211" s="906" t="s">
        <v>121</v>
      </c>
      <c r="N211" s="907"/>
      <c r="O211" s="394" t="s">
        <v>122</v>
      </c>
      <c r="P211" s="360" t="s">
        <v>253</v>
      </c>
      <c r="Q211" s="361" t="s">
        <v>234</v>
      </c>
      <c r="R211" s="595"/>
      <c r="S211" s="595"/>
      <c r="T211" s="595"/>
      <c r="U211" s="595"/>
      <c r="V211" s="223"/>
      <c r="W211" s="243"/>
      <c r="X211" s="568"/>
    </row>
    <row r="212" spans="1:27" s="238" customFormat="1" ht="32.25" customHeight="1">
      <c r="A212" s="485" t="str">
        <f t="shared" ref="A212" si="30">A205&amp;B212</f>
        <v>ターゲット属性　３1</v>
      </c>
      <c r="B212" s="429">
        <v>1</v>
      </c>
      <c r="C212" s="362"/>
      <c r="D212" s="939"/>
      <c r="E212" s="940"/>
      <c r="F212" s="941"/>
      <c r="G212" s="237"/>
      <c r="H212" s="375"/>
      <c r="I212" s="939"/>
      <c r="J212" s="951"/>
      <c r="K212" s="245"/>
      <c r="L212" s="246"/>
      <c r="M212" s="237"/>
      <c r="N212" s="375"/>
      <c r="O212" s="363"/>
      <c r="P212" s="245"/>
      <c r="Q212" s="246"/>
      <c r="R212" s="595"/>
      <c r="S212" s="595"/>
      <c r="T212" s="595"/>
      <c r="U212" s="595"/>
      <c r="V212" s="223"/>
      <c r="W212" s="222"/>
      <c r="X212" s="568"/>
      <c r="Y212" s="220"/>
      <c r="Z212" s="220"/>
      <c r="AA212" s="220"/>
    </row>
    <row r="213" spans="1:27" s="238" customFormat="1" ht="32.25" customHeight="1">
      <c r="A213" s="485" t="str">
        <f t="shared" ref="A213" si="31">A205&amp;B213</f>
        <v>ターゲット属性　３2</v>
      </c>
      <c r="B213" s="430">
        <v>2</v>
      </c>
      <c r="C213" s="364"/>
      <c r="D213" s="952"/>
      <c r="E213" s="953"/>
      <c r="F213" s="954"/>
      <c r="G213" s="239"/>
      <c r="H213" s="376"/>
      <c r="I213" s="952"/>
      <c r="J213" s="955"/>
      <c r="K213" s="247"/>
      <c r="L213" s="248"/>
      <c r="M213" s="239"/>
      <c r="N213" s="376"/>
      <c r="O213" s="366"/>
      <c r="P213" s="247"/>
      <c r="Q213" s="248"/>
      <c r="R213" s="595"/>
      <c r="S213" s="595"/>
      <c r="T213" s="595"/>
      <c r="U213" s="595"/>
      <c r="V213" s="223"/>
      <c r="W213" s="222"/>
      <c r="X213" s="568"/>
      <c r="Y213" s="220"/>
      <c r="Z213" s="220"/>
      <c r="AA213" s="220"/>
    </row>
    <row r="214" spans="1:27" s="238" customFormat="1" ht="32.25" customHeight="1">
      <c r="A214" s="485" t="str">
        <f t="shared" ref="A214" si="32">A205&amp;B214</f>
        <v>ターゲット属性　３3</v>
      </c>
      <c r="B214" s="430">
        <v>3</v>
      </c>
      <c r="C214" s="367"/>
      <c r="D214" s="952"/>
      <c r="E214" s="953"/>
      <c r="F214" s="954"/>
      <c r="G214" s="239"/>
      <c r="H214" s="376"/>
      <c r="I214" s="952"/>
      <c r="J214" s="955"/>
      <c r="K214" s="247"/>
      <c r="L214" s="248"/>
      <c r="M214" s="239"/>
      <c r="N214" s="376"/>
      <c r="O214" s="365"/>
      <c r="P214" s="247"/>
      <c r="Q214" s="248"/>
      <c r="R214" s="595"/>
      <c r="S214" s="595"/>
      <c r="T214" s="595"/>
      <c r="U214" s="595"/>
      <c r="V214" s="223"/>
      <c r="W214" s="222"/>
      <c r="X214" s="568"/>
      <c r="Y214" s="220"/>
      <c r="Z214" s="220"/>
      <c r="AA214" s="220"/>
    </row>
    <row r="215" spans="1:27" s="238" customFormat="1" ht="32.25" customHeight="1">
      <c r="A215" s="485" t="str">
        <f t="shared" ref="A215" si="33">A205&amp;B215</f>
        <v>ターゲット属性　３4</v>
      </c>
      <c r="B215" s="430">
        <v>4</v>
      </c>
      <c r="C215" s="367"/>
      <c r="D215" s="952"/>
      <c r="E215" s="953"/>
      <c r="F215" s="954"/>
      <c r="G215" s="239"/>
      <c r="H215" s="376"/>
      <c r="I215" s="952"/>
      <c r="J215" s="955"/>
      <c r="K215" s="249"/>
      <c r="L215" s="248"/>
      <c r="M215" s="239"/>
      <c r="N215" s="376"/>
      <c r="O215" s="365"/>
      <c r="P215" s="247"/>
      <c r="Q215" s="248"/>
      <c r="R215" s="595"/>
      <c r="S215" s="595"/>
      <c r="T215" s="595"/>
      <c r="U215" s="595"/>
      <c r="V215" s="223"/>
      <c r="W215" s="222"/>
      <c r="X215" s="568"/>
      <c r="Y215" s="220"/>
      <c r="Z215" s="220"/>
      <c r="AA215" s="220"/>
    </row>
    <row r="216" spans="1:27" s="238" customFormat="1" ht="32.25" customHeight="1" thickBot="1">
      <c r="A216" s="485" t="str">
        <f t="shared" ref="A216" si="34">A205&amp;B216</f>
        <v>ターゲット属性　３5</v>
      </c>
      <c r="B216" s="431">
        <v>5</v>
      </c>
      <c r="C216" s="368"/>
      <c r="D216" s="991"/>
      <c r="E216" s="992"/>
      <c r="F216" s="993"/>
      <c r="G216" s="240"/>
      <c r="H216" s="377"/>
      <c r="I216" s="991"/>
      <c r="J216" s="994"/>
      <c r="K216" s="250"/>
      <c r="L216" s="251"/>
      <c r="M216" s="240"/>
      <c r="N216" s="377"/>
      <c r="O216" s="369"/>
      <c r="P216" s="250"/>
      <c r="Q216" s="251"/>
      <c r="R216" s="595"/>
      <c r="S216" s="595"/>
      <c r="T216" s="595"/>
      <c r="U216" s="595"/>
      <c r="V216" s="223"/>
      <c r="W216" s="222"/>
      <c r="X216" s="568"/>
      <c r="Y216" s="220"/>
      <c r="Z216" s="220"/>
      <c r="AA216" s="220"/>
    </row>
    <row r="217" spans="1:27">
      <c r="R217" s="595"/>
      <c r="S217" s="595"/>
      <c r="T217" s="595"/>
      <c r="U217" s="595"/>
      <c r="V217" s="223"/>
    </row>
    <row r="218" spans="1:27" ht="16.8" thickBot="1">
      <c r="O218" s="633"/>
      <c r="P218" s="226"/>
      <c r="Q218" s="633" t="str">
        <f>IF(様式第１_交付申請書!$F$10="","",様式第１_交付申請書!$F$10)</f>
        <v/>
      </c>
      <c r="R218" s="595"/>
      <c r="S218" s="595"/>
      <c r="T218" s="595"/>
      <c r="U218" s="595"/>
      <c r="V218" s="223"/>
      <c r="W218" s="224"/>
    </row>
    <row r="219" spans="1:27" ht="29.25" customHeight="1" thickBot="1">
      <c r="B219" s="935" t="s">
        <v>417</v>
      </c>
      <c r="C219" s="936"/>
      <c r="D219" s="997"/>
      <c r="E219" s="998"/>
      <c r="F219" s="998"/>
      <c r="G219" s="999"/>
      <c r="H219" s="397" t="s">
        <v>374</v>
      </c>
      <c r="I219" s="419"/>
      <c r="J219" s="398" t="s">
        <v>174</v>
      </c>
      <c r="K219" s="995"/>
      <c r="L219" s="996"/>
      <c r="M219" s="356"/>
      <c r="N219" s="231"/>
      <c r="O219" s="400" t="s">
        <v>216</v>
      </c>
      <c r="P219" s="914">
        <f>SUM(L223,Q223)</f>
        <v>0</v>
      </c>
      <c r="Q219" s="915"/>
      <c r="R219" s="595"/>
      <c r="S219" s="595"/>
      <c r="T219" s="595"/>
      <c r="U219" s="595"/>
      <c r="V219" s="223"/>
    </row>
    <row r="220" spans="1:27" ht="29.25" customHeight="1">
      <c r="A220" s="485" t="str">
        <f t="shared" ref="A220" si="35">B219</f>
        <v>ターゲット属性　４</v>
      </c>
      <c r="B220" s="937" t="s">
        <v>215</v>
      </c>
      <c r="C220" s="908"/>
      <c r="D220" s="909"/>
      <c r="E220" s="909"/>
      <c r="F220" s="909"/>
      <c r="G220" s="909"/>
      <c r="H220" s="909"/>
      <c r="I220" s="909"/>
      <c r="J220" s="909"/>
      <c r="K220" s="909"/>
      <c r="L220" s="910"/>
      <c r="M220" s="357"/>
      <c r="N220" s="231"/>
      <c r="O220" s="401" t="s">
        <v>381</v>
      </c>
      <c r="P220" s="987">
        <f>SUM(K227:K231,P227:P231)</f>
        <v>0</v>
      </c>
      <c r="Q220" s="988"/>
      <c r="R220" s="595"/>
      <c r="S220" s="595"/>
      <c r="T220" s="595"/>
      <c r="U220" s="595"/>
      <c r="V220" s="223"/>
      <c r="W220" s="241"/>
      <c r="Z220" s="232" t="str">
        <f>IF(P220&lt;16,"","1事業者あたり15人回までのため要修正")</f>
        <v/>
      </c>
    </row>
    <row r="221" spans="1:27" ht="29.25" customHeight="1" thickBot="1">
      <c r="A221" s="485" t="str">
        <f t="shared" ref="A221" si="36">A220</f>
        <v>ターゲット属性　４</v>
      </c>
      <c r="B221" s="938"/>
      <c r="C221" s="911"/>
      <c r="D221" s="912"/>
      <c r="E221" s="912"/>
      <c r="F221" s="912"/>
      <c r="G221" s="912"/>
      <c r="H221" s="912"/>
      <c r="I221" s="912"/>
      <c r="J221" s="912"/>
      <c r="K221" s="912"/>
      <c r="L221" s="913"/>
      <c r="M221" s="357"/>
      <c r="N221" s="231"/>
      <c r="O221" s="402" t="s">
        <v>185</v>
      </c>
      <c r="P221" s="989">
        <f>K219*P220</f>
        <v>0</v>
      </c>
      <c r="Q221" s="990"/>
      <c r="R221" s="646">
        <f>K219*P219</f>
        <v>0</v>
      </c>
      <c r="S221" s="595"/>
      <c r="T221" s="595"/>
      <c r="U221" s="595"/>
      <c r="V221" s="223"/>
      <c r="W221" s="241"/>
    </row>
    <row r="222" spans="1:27" ht="5.25" customHeight="1" thickBot="1">
      <c r="B222" s="355"/>
      <c r="C222" s="231"/>
      <c r="D222" s="231"/>
      <c r="E222" s="231"/>
      <c r="F222" s="231"/>
      <c r="G222" s="355"/>
      <c r="H222" s="231"/>
      <c r="I222" s="231"/>
      <c r="J222" s="231"/>
      <c r="K222" s="231"/>
      <c r="L222" s="231"/>
      <c r="M222" s="355"/>
      <c r="N222" s="231"/>
      <c r="O222" s="231"/>
      <c r="P222" s="231"/>
      <c r="Q222" s="231"/>
      <c r="R222" s="595"/>
      <c r="S222" s="595"/>
      <c r="T222" s="595"/>
      <c r="U222" s="595"/>
      <c r="V222" s="223"/>
    </row>
    <row r="223" spans="1:27" ht="30" customHeight="1" thickBot="1">
      <c r="B223" s="956" t="s">
        <v>120</v>
      </c>
      <c r="C223" s="957"/>
      <c r="D223" s="957"/>
      <c r="E223" s="957"/>
      <c r="F223" s="961"/>
      <c r="G223" s="956" t="s">
        <v>382</v>
      </c>
      <c r="H223" s="957"/>
      <c r="I223" s="957"/>
      <c r="J223" s="1000" t="s">
        <v>280</v>
      </c>
      <c r="K223" s="1001"/>
      <c r="L223" s="244"/>
      <c r="M223" s="1002" t="s">
        <v>383</v>
      </c>
      <c r="N223" s="969"/>
      <c r="O223" s="969" t="s">
        <v>280</v>
      </c>
      <c r="P223" s="969"/>
      <c r="Q223" s="244"/>
      <c r="R223" s="595"/>
      <c r="S223" s="595"/>
      <c r="T223" s="595"/>
      <c r="U223" s="595"/>
      <c r="V223" s="223"/>
      <c r="W223" s="233"/>
    </row>
    <row r="224" spans="1:27" ht="78" customHeight="1">
      <c r="B224" s="900"/>
      <c r="C224" s="901"/>
      <c r="D224" s="901"/>
      <c r="E224" s="901"/>
      <c r="F224" s="960"/>
      <c r="G224" s="958"/>
      <c r="H224" s="959"/>
      <c r="I224" s="959"/>
      <c r="J224" s="959"/>
      <c r="K224" s="959"/>
      <c r="L224" s="902"/>
      <c r="M224" s="900"/>
      <c r="N224" s="901"/>
      <c r="O224" s="901"/>
      <c r="P224" s="901"/>
      <c r="Q224" s="902"/>
      <c r="R224" s="595"/>
      <c r="S224" s="595"/>
      <c r="T224" s="595"/>
      <c r="U224" s="595"/>
      <c r="V224" s="223"/>
      <c r="W224" s="242"/>
    </row>
    <row r="225" spans="1:27" ht="29.25" customHeight="1">
      <c r="B225" s="903"/>
      <c r="C225" s="904"/>
      <c r="D225" s="904"/>
      <c r="E225" s="904"/>
      <c r="F225" s="905"/>
      <c r="G225" s="903"/>
      <c r="H225" s="904"/>
      <c r="I225" s="904"/>
      <c r="J225" s="904"/>
      <c r="K225" s="904"/>
      <c r="L225" s="905"/>
      <c r="M225" s="903"/>
      <c r="N225" s="904"/>
      <c r="O225" s="904" t="s">
        <v>385</v>
      </c>
      <c r="P225" s="904"/>
      <c r="Q225" s="905"/>
      <c r="R225" s="595"/>
      <c r="S225" s="595"/>
      <c r="T225" s="595"/>
      <c r="U225" s="595"/>
      <c r="V225" s="223"/>
      <c r="W225" s="242"/>
    </row>
    <row r="226" spans="1:27" s="221" customFormat="1" ht="63.75" customHeight="1">
      <c r="A226" s="485"/>
      <c r="B226" s="358" t="s">
        <v>384</v>
      </c>
      <c r="C226" s="394" t="s">
        <v>249</v>
      </c>
      <c r="D226" s="964" t="s">
        <v>233</v>
      </c>
      <c r="E226" s="965"/>
      <c r="F226" s="966"/>
      <c r="G226" s="962" t="s">
        <v>121</v>
      </c>
      <c r="H226" s="963"/>
      <c r="I226" s="967" t="s">
        <v>122</v>
      </c>
      <c r="J226" s="968"/>
      <c r="K226" s="360" t="s">
        <v>253</v>
      </c>
      <c r="L226" s="361" t="s">
        <v>234</v>
      </c>
      <c r="M226" s="906" t="s">
        <v>121</v>
      </c>
      <c r="N226" s="907"/>
      <c r="O226" s="394" t="s">
        <v>122</v>
      </c>
      <c r="P226" s="360" t="s">
        <v>253</v>
      </c>
      <c r="Q226" s="361" t="s">
        <v>234</v>
      </c>
      <c r="R226" s="595"/>
      <c r="S226" s="595"/>
      <c r="T226" s="595"/>
      <c r="U226" s="595"/>
      <c r="V226" s="223"/>
      <c r="W226" s="243"/>
      <c r="X226" s="568"/>
    </row>
    <row r="227" spans="1:27" s="238" customFormat="1" ht="32.25" customHeight="1">
      <c r="A227" s="485" t="str">
        <f t="shared" ref="A227" si="37">A220&amp;B227</f>
        <v>ターゲット属性　４1</v>
      </c>
      <c r="B227" s="429">
        <v>1</v>
      </c>
      <c r="C227" s="362"/>
      <c r="D227" s="939"/>
      <c r="E227" s="940"/>
      <c r="F227" s="941"/>
      <c r="G227" s="237"/>
      <c r="H227" s="375"/>
      <c r="I227" s="939"/>
      <c r="J227" s="951"/>
      <c r="K227" s="245"/>
      <c r="L227" s="246"/>
      <c r="M227" s="237"/>
      <c r="N227" s="375"/>
      <c r="O227" s="363"/>
      <c r="P227" s="245"/>
      <c r="Q227" s="246"/>
      <c r="R227" s="595"/>
      <c r="S227" s="595"/>
      <c r="T227" s="595"/>
      <c r="U227" s="595"/>
      <c r="V227" s="223"/>
      <c r="W227" s="222"/>
      <c r="X227" s="568"/>
      <c r="Y227" s="220"/>
      <c r="Z227" s="220"/>
      <c r="AA227" s="220"/>
    </row>
    <row r="228" spans="1:27" s="238" customFormat="1" ht="32.25" customHeight="1">
      <c r="A228" s="485" t="str">
        <f t="shared" ref="A228" si="38">A220&amp;B228</f>
        <v>ターゲット属性　４2</v>
      </c>
      <c r="B228" s="430">
        <v>2</v>
      </c>
      <c r="C228" s="364"/>
      <c r="D228" s="952"/>
      <c r="E228" s="953"/>
      <c r="F228" s="954"/>
      <c r="G228" s="239"/>
      <c r="H228" s="376"/>
      <c r="I228" s="952"/>
      <c r="J228" s="955"/>
      <c r="K228" s="247"/>
      <c r="L228" s="248"/>
      <c r="M228" s="239"/>
      <c r="N228" s="376"/>
      <c r="O228" s="366"/>
      <c r="P228" s="247"/>
      <c r="Q228" s="248"/>
      <c r="R228" s="595"/>
      <c r="S228" s="595"/>
      <c r="T228" s="595"/>
      <c r="U228" s="595"/>
      <c r="V228" s="223"/>
      <c r="W228" s="222"/>
      <c r="X228" s="568"/>
      <c r="Y228" s="220"/>
      <c r="Z228" s="220"/>
      <c r="AA228" s="220"/>
    </row>
    <row r="229" spans="1:27" s="238" customFormat="1" ht="32.25" customHeight="1">
      <c r="A229" s="485" t="str">
        <f t="shared" ref="A229" si="39">A220&amp;B229</f>
        <v>ターゲット属性　４3</v>
      </c>
      <c r="B229" s="430">
        <v>3</v>
      </c>
      <c r="C229" s="367"/>
      <c r="D229" s="952"/>
      <c r="E229" s="953"/>
      <c r="F229" s="954"/>
      <c r="G229" s="239"/>
      <c r="H229" s="376"/>
      <c r="I229" s="952"/>
      <c r="J229" s="955"/>
      <c r="K229" s="247"/>
      <c r="L229" s="248"/>
      <c r="M229" s="239"/>
      <c r="N229" s="376"/>
      <c r="O229" s="365"/>
      <c r="P229" s="247"/>
      <c r="Q229" s="248"/>
      <c r="R229" s="595"/>
      <c r="S229" s="595"/>
      <c r="T229" s="595"/>
      <c r="U229" s="595"/>
      <c r="V229" s="223"/>
      <c r="W229" s="222"/>
      <c r="X229" s="568"/>
      <c r="Y229" s="220"/>
      <c r="Z229" s="220"/>
      <c r="AA229" s="220"/>
    </row>
    <row r="230" spans="1:27" s="238" customFormat="1" ht="32.25" customHeight="1">
      <c r="A230" s="485" t="str">
        <f t="shared" ref="A230" si="40">A220&amp;B230</f>
        <v>ターゲット属性　４4</v>
      </c>
      <c r="B230" s="430">
        <v>4</v>
      </c>
      <c r="C230" s="367"/>
      <c r="D230" s="952"/>
      <c r="E230" s="953"/>
      <c r="F230" s="954"/>
      <c r="G230" s="239"/>
      <c r="H230" s="376"/>
      <c r="I230" s="952"/>
      <c r="J230" s="955"/>
      <c r="K230" s="249"/>
      <c r="L230" s="248"/>
      <c r="M230" s="239"/>
      <c r="N230" s="376"/>
      <c r="O230" s="365"/>
      <c r="P230" s="247"/>
      <c r="Q230" s="248"/>
      <c r="R230" s="595"/>
      <c r="S230" s="595"/>
      <c r="T230" s="595"/>
      <c r="U230" s="595"/>
      <c r="V230" s="223"/>
      <c r="W230" s="222"/>
      <c r="X230" s="568"/>
      <c r="Y230" s="220"/>
      <c r="Z230" s="220"/>
      <c r="AA230" s="220"/>
    </row>
    <row r="231" spans="1:27" s="238" customFormat="1" ht="32.25" customHeight="1" thickBot="1">
      <c r="A231" s="485" t="str">
        <f t="shared" ref="A231" si="41">A220&amp;B231</f>
        <v>ターゲット属性　４5</v>
      </c>
      <c r="B231" s="431">
        <v>5</v>
      </c>
      <c r="C231" s="368"/>
      <c r="D231" s="991"/>
      <c r="E231" s="992"/>
      <c r="F231" s="993"/>
      <c r="G231" s="240"/>
      <c r="H231" s="377"/>
      <c r="I231" s="991"/>
      <c r="J231" s="994"/>
      <c r="K231" s="250"/>
      <c r="L231" s="251"/>
      <c r="M231" s="240"/>
      <c r="N231" s="377"/>
      <c r="O231" s="369"/>
      <c r="P231" s="250"/>
      <c r="Q231" s="251"/>
      <c r="R231" s="595"/>
      <c r="S231" s="595"/>
      <c r="T231" s="595"/>
      <c r="U231" s="595"/>
      <c r="V231" s="223"/>
      <c r="W231" s="222"/>
      <c r="X231" s="568"/>
      <c r="Y231" s="220"/>
      <c r="Z231" s="220"/>
      <c r="AA231" s="220"/>
    </row>
    <row r="232" spans="1:27">
      <c r="R232" s="595"/>
      <c r="S232" s="595"/>
      <c r="T232" s="595"/>
      <c r="U232" s="595"/>
      <c r="V232" s="223"/>
    </row>
    <row r="233" spans="1:27" ht="16.8" thickBot="1">
      <c r="O233" s="633"/>
      <c r="P233" s="226"/>
      <c r="Q233" s="633" t="str">
        <f>IF(様式第１_交付申請書!$F$10="","",様式第１_交付申請書!$F$10)</f>
        <v/>
      </c>
      <c r="R233" s="595"/>
      <c r="S233" s="595"/>
      <c r="T233" s="595"/>
      <c r="U233" s="595"/>
      <c r="V233" s="223"/>
      <c r="W233" s="224"/>
    </row>
    <row r="234" spans="1:27" ht="29.25" customHeight="1" thickBot="1">
      <c r="B234" s="935" t="s">
        <v>416</v>
      </c>
      <c r="C234" s="936"/>
      <c r="D234" s="997"/>
      <c r="E234" s="998"/>
      <c r="F234" s="998"/>
      <c r="G234" s="999"/>
      <c r="H234" s="397" t="s">
        <v>374</v>
      </c>
      <c r="I234" s="419"/>
      <c r="J234" s="398" t="s">
        <v>174</v>
      </c>
      <c r="K234" s="995"/>
      <c r="L234" s="996"/>
      <c r="M234" s="356"/>
      <c r="N234" s="231"/>
      <c r="O234" s="400" t="s">
        <v>216</v>
      </c>
      <c r="P234" s="914">
        <f>SUM(L238,Q238)</f>
        <v>0</v>
      </c>
      <c r="Q234" s="915"/>
      <c r="R234" s="595"/>
      <c r="S234" s="595"/>
      <c r="T234" s="595"/>
      <c r="U234" s="595"/>
      <c r="V234" s="223"/>
    </row>
    <row r="235" spans="1:27" ht="29.25" customHeight="1">
      <c r="A235" s="485" t="str">
        <f t="shared" ref="A235" si="42">B234</f>
        <v>ターゲット属性　５</v>
      </c>
      <c r="B235" s="937" t="s">
        <v>215</v>
      </c>
      <c r="C235" s="908"/>
      <c r="D235" s="909"/>
      <c r="E235" s="909"/>
      <c r="F235" s="909"/>
      <c r="G235" s="909"/>
      <c r="H235" s="909"/>
      <c r="I235" s="909"/>
      <c r="J235" s="909"/>
      <c r="K235" s="909"/>
      <c r="L235" s="910"/>
      <c r="M235" s="357"/>
      <c r="N235" s="231"/>
      <c r="O235" s="401" t="s">
        <v>381</v>
      </c>
      <c r="P235" s="987">
        <f>SUM(K242:K246,P242:P246)</f>
        <v>0</v>
      </c>
      <c r="Q235" s="988"/>
      <c r="R235" s="595"/>
      <c r="S235" s="595"/>
      <c r="T235" s="595"/>
      <c r="U235" s="595"/>
      <c r="V235" s="223"/>
      <c r="W235" s="241"/>
      <c r="Z235" s="232" t="str">
        <f>IF(P235&lt;16,"","1事業者あたり15人回までのため要修正")</f>
        <v/>
      </c>
    </row>
    <row r="236" spans="1:27" ht="29.25" customHeight="1" thickBot="1">
      <c r="A236" s="485" t="str">
        <f t="shared" ref="A236" si="43">A235</f>
        <v>ターゲット属性　５</v>
      </c>
      <c r="B236" s="938"/>
      <c r="C236" s="911"/>
      <c r="D236" s="912"/>
      <c r="E236" s="912"/>
      <c r="F236" s="912"/>
      <c r="G236" s="912"/>
      <c r="H236" s="912"/>
      <c r="I236" s="912"/>
      <c r="J236" s="912"/>
      <c r="K236" s="912"/>
      <c r="L236" s="913"/>
      <c r="M236" s="357"/>
      <c r="N236" s="231"/>
      <c r="O236" s="402" t="s">
        <v>186</v>
      </c>
      <c r="P236" s="989">
        <f>K234*P235</f>
        <v>0</v>
      </c>
      <c r="Q236" s="990"/>
      <c r="R236" s="646">
        <f>K234*P234</f>
        <v>0</v>
      </c>
      <c r="S236" s="595"/>
      <c r="T236" s="595"/>
      <c r="U236" s="595"/>
      <c r="V236" s="223"/>
      <c r="W236" s="241"/>
    </row>
    <row r="237" spans="1:27" ht="5.25" customHeight="1" thickBot="1">
      <c r="B237" s="355"/>
      <c r="C237" s="231"/>
      <c r="D237" s="231"/>
      <c r="E237" s="231"/>
      <c r="F237" s="231"/>
      <c r="G237" s="355"/>
      <c r="H237" s="231"/>
      <c r="I237" s="231"/>
      <c r="J237" s="231"/>
      <c r="K237" s="231"/>
      <c r="L237" s="231"/>
      <c r="M237" s="355"/>
      <c r="N237" s="231"/>
      <c r="O237" s="231"/>
      <c r="P237" s="231"/>
      <c r="Q237" s="231"/>
      <c r="R237" s="595"/>
      <c r="S237" s="595"/>
      <c r="T237" s="595"/>
      <c r="U237" s="595"/>
      <c r="V237" s="223"/>
    </row>
    <row r="238" spans="1:27" ht="30" customHeight="1" thickBot="1">
      <c r="B238" s="956" t="s">
        <v>120</v>
      </c>
      <c r="C238" s="957"/>
      <c r="D238" s="957"/>
      <c r="E238" s="957"/>
      <c r="F238" s="961"/>
      <c r="G238" s="956" t="s">
        <v>382</v>
      </c>
      <c r="H238" s="957"/>
      <c r="I238" s="957"/>
      <c r="J238" s="1000" t="s">
        <v>280</v>
      </c>
      <c r="K238" s="1001"/>
      <c r="L238" s="244"/>
      <c r="M238" s="1002" t="s">
        <v>383</v>
      </c>
      <c r="N238" s="969"/>
      <c r="O238" s="969" t="s">
        <v>280</v>
      </c>
      <c r="P238" s="969"/>
      <c r="Q238" s="244"/>
      <c r="R238" s="595"/>
      <c r="S238" s="595"/>
      <c r="T238" s="595"/>
      <c r="U238" s="595"/>
      <c r="V238" s="223"/>
      <c r="W238" s="233"/>
    </row>
    <row r="239" spans="1:27" ht="78" customHeight="1">
      <c r="B239" s="900"/>
      <c r="C239" s="901"/>
      <c r="D239" s="901"/>
      <c r="E239" s="901"/>
      <c r="F239" s="960"/>
      <c r="G239" s="958"/>
      <c r="H239" s="959"/>
      <c r="I239" s="959"/>
      <c r="J239" s="959"/>
      <c r="K239" s="959"/>
      <c r="L239" s="902"/>
      <c r="M239" s="900"/>
      <c r="N239" s="901"/>
      <c r="O239" s="901"/>
      <c r="P239" s="901"/>
      <c r="Q239" s="902"/>
      <c r="R239" s="595"/>
      <c r="S239" s="595"/>
      <c r="T239" s="595"/>
      <c r="U239" s="595"/>
      <c r="V239" s="223"/>
      <c r="W239" s="242"/>
    </row>
    <row r="240" spans="1:27" ht="29.25" customHeight="1">
      <c r="B240" s="903"/>
      <c r="C240" s="904"/>
      <c r="D240" s="904"/>
      <c r="E240" s="904"/>
      <c r="F240" s="905"/>
      <c r="G240" s="903"/>
      <c r="H240" s="904"/>
      <c r="I240" s="904"/>
      <c r="J240" s="904"/>
      <c r="K240" s="904"/>
      <c r="L240" s="905"/>
      <c r="M240" s="903"/>
      <c r="N240" s="904"/>
      <c r="O240" s="904" t="s">
        <v>385</v>
      </c>
      <c r="P240" s="904"/>
      <c r="Q240" s="905"/>
      <c r="R240" s="595"/>
      <c r="S240" s="595"/>
      <c r="T240" s="595"/>
      <c r="U240" s="595"/>
      <c r="V240" s="223"/>
      <c r="W240" s="242"/>
    </row>
    <row r="241" spans="1:27" s="221" customFormat="1" ht="63.75" customHeight="1">
      <c r="A241" s="485"/>
      <c r="B241" s="358" t="s">
        <v>384</v>
      </c>
      <c r="C241" s="394" t="s">
        <v>249</v>
      </c>
      <c r="D241" s="964" t="s">
        <v>233</v>
      </c>
      <c r="E241" s="965"/>
      <c r="F241" s="966"/>
      <c r="G241" s="962" t="s">
        <v>121</v>
      </c>
      <c r="H241" s="963"/>
      <c r="I241" s="967" t="s">
        <v>122</v>
      </c>
      <c r="J241" s="968"/>
      <c r="K241" s="360" t="s">
        <v>253</v>
      </c>
      <c r="L241" s="361" t="s">
        <v>234</v>
      </c>
      <c r="M241" s="906" t="s">
        <v>121</v>
      </c>
      <c r="N241" s="907"/>
      <c r="O241" s="394" t="s">
        <v>122</v>
      </c>
      <c r="P241" s="360" t="s">
        <v>253</v>
      </c>
      <c r="Q241" s="361" t="s">
        <v>234</v>
      </c>
      <c r="R241" s="595"/>
      <c r="S241" s="595"/>
      <c r="T241" s="595"/>
      <c r="U241" s="595"/>
      <c r="V241" s="223"/>
      <c r="W241" s="243"/>
      <c r="X241" s="568"/>
    </row>
    <row r="242" spans="1:27" s="238" customFormat="1" ht="32.25" customHeight="1">
      <c r="A242" s="485" t="str">
        <f t="shared" ref="A242" si="44">A235&amp;B242</f>
        <v>ターゲット属性　５1</v>
      </c>
      <c r="B242" s="429">
        <v>1</v>
      </c>
      <c r="C242" s="362"/>
      <c r="D242" s="939"/>
      <c r="E242" s="940"/>
      <c r="F242" s="941"/>
      <c r="G242" s="237"/>
      <c r="H242" s="375"/>
      <c r="I242" s="939"/>
      <c r="J242" s="951"/>
      <c r="K242" s="245"/>
      <c r="L242" s="246"/>
      <c r="M242" s="237"/>
      <c r="N242" s="375"/>
      <c r="O242" s="363"/>
      <c r="P242" s="245"/>
      <c r="Q242" s="246"/>
      <c r="R242" s="595"/>
      <c r="S242" s="595"/>
      <c r="T242" s="595"/>
      <c r="U242" s="595"/>
      <c r="V242" s="223"/>
      <c r="W242" s="222"/>
      <c r="X242" s="568"/>
      <c r="Y242" s="220"/>
      <c r="Z242" s="220"/>
      <c r="AA242" s="220"/>
    </row>
    <row r="243" spans="1:27" s="238" customFormat="1" ht="32.25" customHeight="1">
      <c r="A243" s="485" t="str">
        <f t="shared" ref="A243" si="45">A235&amp;B243</f>
        <v>ターゲット属性　５2</v>
      </c>
      <c r="B243" s="430">
        <v>2</v>
      </c>
      <c r="C243" s="364"/>
      <c r="D243" s="952"/>
      <c r="E243" s="953"/>
      <c r="F243" s="954"/>
      <c r="G243" s="239"/>
      <c r="H243" s="376"/>
      <c r="I243" s="952"/>
      <c r="J243" s="955"/>
      <c r="K243" s="247"/>
      <c r="L243" s="248"/>
      <c r="M243" s="239"/>
      <c r="N243" s="376"/>
      <c r="O243" s="366"/>
      <c r="P243" s="247"/>
      <c r="Q243" s="248"/>
      <c r="R243" s="595"/>
      <c r="S243" s="595"/>
      <c r="T243" s="595"/>
      <c r="U243" s="595"/>
      <c r="V243" s="223"/>
      <c r="W243" s="222"/>
      <c r="X243" s="568"/>
      <c r="Y243" s="220"/>
      <c r="Z243" s="220"/>
      <c r="AA243" s="220"/>
    </row>
    <row r="244" spans="1:27" s="238" customFormat="1" ht="32.25" customHeight="1">
      <c r="A244" s="485" t="str">
        <f t="shared" ref="A244" si="46">A235&amp;B244</f>
        <v>ターゲット属性　５3</v>
      </c>
      <c r="B244" s="430">
        <v>3</v>
      </c>
      <c r="C244" s="367"/>
      <c r="D244" s="952"/>
      <c r="E244" s="953"/>
      <c r="F244" s="954"/>
      <c r="G244" s="239"/>
      <c r="H244" s="376"/>
      <c r="I244" s="952"/>
      <c r="J244" s="955"/>
      <c r="K244" s="247"/>
      <c r="L244" s="248"/>
      <c r="M244" s="239"/>
      <c r="N244" s="376"/>
      <c r="O244" s="365"/>
      <c r="P244" s="247"/>
      <c r="Q244" s="248"/>
      <c r="R244" s="595"/>
      <c r="S244" s="595"/>
      <c r="T244" s="595"/>
      <c r="U244" s="595"/>
      <c r="V244" s="223"/>
      <c r="W244" s="222"/>
      <c r="X244" s="568"/>
      <c r="Y244" s="220"/>
      <c r="Z244" s="220"/>
      <c r="AA244" s="220"/>
    </row>
    <row r="245" spans="1:27" s="238" customFormat="1" ht="32.25" customHeight="1">
      <c r="A245" s="485" t="str">
        <f t="shared" ref="A245" si="47">A235&amp;B245</f>
        <v>ターゲット属性　５4</v>
      </c>
      <c r="B245" s="430">
        <v>4</v>
      </c>
      <c r="C245" s="367"/>
      <c r="D245" s="952"/>
      <c r="E245" s="953"/>
      <c r="F245" s="954"/>
      <c r="G245" s="239"/>
      <c r="H245" s="376"/>
      <c r="I245" s="952"/>
      <c r="J245" s="955"/>
      <c r="K245" s="249"/>
      <c r="L245" s="248"/>
      <c r="M245" s="239"/>
      <c r="N245" s="376"/>
      <c r="O245" s="365"/>
      <c r="P245" s="247"/>
      <c r="Q245" s="248"/>
      <c r="R245" s="595"/>
      <c r="S245" s="595"/>
      <c r="T245" s="595"/>
      <c r="U245" s="595"/>
      <c r="V245" s="223"/>
      <c r="W245" s="222"/>
      <c r="X245" s="568"/>
      <c r="Y245" s="220"/>
      <c r="Z245" s="220"/>
      <c r="AA245" s="220"/>
    </row>
    <row r="246" spans="1:27" s="238" customFormat="1" ht="32.25" customHeight="1" thickBot="1">
      <c r="A246" s="485" t="str">
        <f t="shared" ref="A246" si="48">A235&amp;B246</f>
        <v>ターゲット属性　５5</v>
      </c>
      <c r="B246" s="431">
        <v>5</v>
      </c>
      <c r="C246" s="368"/>
      <c r="D246" s="991"/>
      <c r="E246" s="992"/>
      <c r="F246" s="993"/>
      <c r="G246" s="240"/>
      <c r="H246" s="377"/>
      <c r="I246" s="991"/>
      <c r="J246" s="994"/>
      <c r="K246" s="250"/>
      <c r="L246" s="251"/>
      <c r="M246" s="240"/>
      <c r="N246" s="377"/>
      <c r="O246" s="369"/>
      <c r="P246" s="250"/>
      <c r="Q246" s="251"/>
      <c r="R246" s="595"/>
      <c r="S246" s="595"/>
      <c r="T246" s="595"/>
      <c r="U246" s="595"/>
      <c r="V246" s="223"/>
      <c r="W246" s="222"/>
      <c r="X246" s="568"/>
      <c r="Y246" s="220"/>
      <c r="Z246" s="220"/>
      <c r="AA246" s="220"/>
    </row>
    <row r="247" spans="1:27">
      <c r="R247" s="595"/>
      <c r="S247" s="595"/>
      <c r="T247" s="595"/>
      <c r="U247" s="595"/>
      <c r="V247" s="223"/>
    </row>
    <row r="248" spans="1:27" ht="16.8" thickBot="1">
      <c r="O248" s="633"/>
      <c r="P248" s="226"/>
      <c r="Q248" s="633" t="str">
        <f>IF(様式第１_交付申請書!$F$10="","",様式第１_交付申請書!$F$10)</f>
        <v/>
      </c>
      <c r="R248" s="595"/>
      <c r="S248" s="595"/>
      <c r="T248" s="595"/>
      <c r="U248" s="595"/>
      <c r="V248" s="223"/>
      <c r="W248" s="224"/>
    </row>
    <row r="249" spans="1:27" ht="29.25" customHeight="1" thickBot="1">
      <c r="B249" s="935" t="s">
        <v>415</v>
      </c>
      <c r="C249" s="936"/>
      <c r="D249" s="997"/>
      <c r="E249" s="998"/>
      <c r="F249" s="998"/>
      <c r="G249" s="999"/>
      <c r="H249" s="397" t="s">
        <v>374</v>
      </c>
      <c r="I249" s="419"/>
      <c r="J249" s="398" t="s">
        <v>174</v>
      </c>
      <c r="K249" s="995"/>
      <c r="L249" s="996"/>
      <c r="M249" s="356"/>
      <c r="N249" s="231"/>
      <c r="O249" s="400" t="s">
        <v>216</v>
      </c>
      <c r="P249" s="914">
        <f>SUM(L253,Q253)</f>
        <v>0</v>
      </c>
      <c r="Q249" s="915"/>
      <c r="R249" s="595"/>
      <c r="S249" s="595"/>
      <c r="T249" s="595"/>
      <c r="U249" s="595"/>
      <c r="V249" s="223"/>
    </row>
    <row r="250" spans="1:27" ht="29.25" customHeight="1">
      <c r="A250" s="485" t="str">
        <f t="shared" ref="A250" si="49">B249</f>
        <v>ターゲット属性　６</v>
      </c>
      <c r="B250" s="937" t="s">
        <v>215</v>
      </c>
      <c r="C250" s="908"/>
      <c r="D250" s="909"/>
      <c r="E250" s="909"/>
      <c r="F250" s="909"/>
      <c r="G250" s="909"/>
      <c r="H250" s="909"/>
      <c r="I250" s="909"/>
      <c r="J250" s="909"/>
      <c r="K250" s="909"/>
      <c r="L250" s="910"/>
      <c r="M250" s="357"/>
      <c r="N250" s="231"/>
      <c r="O250" s="401" t="s">
        <v>381</v>
      </c>
      <c r="P250" s="987">
        <f>SUM(K257:K261,P257:P261)</f>
        <v>0</v>
      </c>
      <c r="Q250" s="988"/>
      <c r="R250" s="595"/>
      <c r="S250" s="595"/>
      <c r="T250" s="595"/>
      <c r="U250" s="595"/>
      <c r="V250" s="223"/>
      <c r="W250" s="241"/>
      <c r="Z250" s="232" t="str">
        <f>IF(P250&lt;16,"","1事業者あたり15人回までのため要修正")</f>
        <v/>
      </c>
    </row>
    <row r="251" spans="1:27" ht="29.25" customHeight="1" thickBot="1">
      <c r="A251" s="485" t="str">
        <f t="shared" ref="A251" si="50">A250</f>
        <v>ターゲット属性　６</v>
      </c>
      <c r="B251" s="938"/>
      <c r="C251" s="911"/>
      <c r="D251" s="912"/>
      <c r="E251" s="912"/>
      <c r="F251" s="912"/>
      <c r="G251" s="912"/>
      <c r="H251" s="912"/>
      <c r="I251" s="912"/>
      <c r="J251" s="912"/>
      <c r="K251" s="912"/>
      <c r="L251" s="913"/>
      <c r="M251" s="357"/>
      <c r="N251" s="231"/>
      <c r="O251" s="402" t="s">
        <v>194</v>
      </c>
      <c r="P251" s="989">
        <f>K249*P250</f>
        <v>0</v>
      </c>
      <c r="Q251" s="990"/>
      <c r="R251" s="646">
        <f>K249*P249</f>
        <v>0</v>
      </c>
      <c r="S251" s="595"/>
      <c r="T251" s="595"/>
      <c r="U251" s="595"/>
      <c r="V251" s="223"/>
      <c r="W251" s="241"/>
    </row>
    <row r="252" spans="1:27" ht="5.25" customHeight="1" thickBot="1">
      <c r="B252" s="355"/>
      <c r="C252" s="231"/>
      <c r="D252" s="231"/>
      <c r="E252" s="231"/>
      <c r="F252" s="231"/>
      <c r="G252" s="355"/>
      <c r="H252" s="231"/>
      <c r="I252" s="231"/>
      <c r="J252" s="231"/>
      <c r="K252" s="231"/>
      <c r="L252" s="231"/>
      <c r="M252" s="355"/>
      <c r="N252" s="231"/>
      <c r="O252" s="231"/>
      <c r="P252" s="231"/>
      <c r="Q252" s="231"/>
      <c r="R252" s="595"/>
      <c r="S252" s="595"/>
      <c r="T252" s="595"/>
      <c r="U252" s="595"/>
      <c r="V252" s="223"/>
    </row>
    <row r="253" spans="1:27" ht="30" customHeight="1" thickBot="1">
      <c r="B253" s="956" t="s">
        <v>120</v>
      </c>
      <c r="C253" s="957"/>
      <c r="D253" s="957"/>
      <c r="E253" s="957"/>
      <c r="F253" s="961"/>
      <c r="G253" s="956" t="s">
        <v>382</v>
      </c>
      <c r="H253" s="957"/>
      <c r="I253" s="957"/>
      <c r="J253" s="1000" t="s">
        <v>280</v>
      </c>
      <c r="K253" s="1001"/>
      <c r="L253" s="244"/>
      <c r="M253" s="1002" t="s">
        <v>383</v>
      </c>
      <c r="N253" s="969"/>
      <c r="O253" s="969" t="s">
        <v>280</v>
      </c>
      <c r="P253" s="969"/>
      <c r="Q253" s="244"/>
      <c r="R253" s="595"/>
      <c r="S253" s="595"/>
      <c r="T253" s="595"/>
      <c r="U253" s="595"/>
      <c r="V253" s="223"/>
      <c r="W253" s="233"/>
    </row>
    <row r="254" spans="1:27" ht="78" customHeight="1">
      <c r="B254" s="900"/>
      <c r="C254" s="901"/>
      <c r="D254" s="901"/>
      <c r="E254" s="901"/>
      <c r="F254" s="960"/>
      <c r="G254" s="958"/>
      <c r="H254" s="959"/>
      <c r="I254" s="959"/>
      <c r="J254" s="959"/>
      <c r="K254" s="959"/>
      <c r="L254" s="902"/>
      <c r="M254" s="900"/>
      <c r="N254" s="901"/>
      <c r="O254" s="901"/>
      <c r="P254" s="901"/>
      <c r="Q254" s="902"/>
      <c r="R254" s="595"/>
      <c r="S254" s="595"/>
      <c r="T254" s="595"/>
      <c r="U254" s="595"/>
      <c r="V254" s="223"/>
      <c r="W254" s="242"/>
    </row>
    <row r="255" spans="1:27" ht="29.25" customHeight="1">
      <c r="B255" s="903"/>
      <c r="C255" s="904"/>
      <c r="D255" s="904"/>
      <c r="E255" s="904"/>
      <c r="F255" s="905"/>
      <c r="G255" s="903"/>
      <c r="H255" s="904"/>
      <c r="I255" s="904"/>
      <c r="J255" s="904"/>
      <c r="K255" s="904"/>
      <c r="L255" s="905"/>
      <c r="M255" s="903"/>
      <c r="N255" s="904"/>
      <c r="O255" s="904" t="s">
        <v>385</v>
      </c>
      <c r="P255" s="904"/>
      <c r="Q255" s="905"/>
      <c r="R255" s="595"/>
      <c r="S255" s="595"/>
      <c r="T255" s="595"/>
      <c r="U255" s="595"/>
      <c r="V255" s="223"/>
      <c r="W255" s="242"/>
    </row>
    <row r="256" spans="1:27" s="221" customFormat="1" ht="63.75" customHeight="1">
      <c r="A256" s="485"/>
      <c r="B256" s="358" t="s">
        <v>384</v>
      </c>
      <c r="C256" s="394" t="s">
        <v>249</v>
      </c>
      <c r="D256" s="964" t="s">
        <v>233</v>
      </c>
      <c r="E256" s="965"/>
      <c r="F256" s="966"/>
      <c r="G256" s="962" t="s">
        <v>121</v>
      </c>
      <c r="H256" s="963"/>
      <c r="I256" s="967" t="s">
        <v>122</v>
      </c>
      <c r="J256" s="968"/>
      <c r="K256" s="360" t="s">
        <v>253</v>
      </c>
      <c r="L256" s="361" t="s">
        <v>234</v>
      </c>
      <c r="M256" s="906" t="s">
        <v>121</v>
      </c>
      <c r="N256" s="907"/>
      <c r="O256" s="394" t="s">
        <v>122</v>
      </c>
      <c r="P256" s="360" t="s">
        <v>253</v>
      </c>
      <c r="Q256" s="361" t="s">
        <v>234</v>
      </c>
      <c r="R256" s="595"/>
      <c r="S256" s="595"/>
      <c r="T256" s="595"/>
      <c r="U256" s="595"/>
      <c r="V256" s="223"/>
      <c r="W256" s="243"/>
      <c r="X256" s="568"/>
    </row>
    <row r="257" spans="1:27" s="238" customFormat="1" ht="32.25" customHeight="1">
      <c r="A257" s="485" t="str">
        <f t="shared" ref="A257" si="51">A250&amp;B257</f>
        <v>ターゲット属性　６1</v>
      </c>
      <c r="B257" s="429">
        <v>1</v>
      </c>
      <c r="C257" s="362"/>
      <c r="D257" s="939"/>
      <c r="E257" s="940"/>
      <c r="F257" s="941"/>
      <c r="G257" s="237"/>
      <c r="H257" s="375"/>
      <c r="I257" s="939"/>
      <c r="J257" s="951"/>
      <c r="K257" s="245"/>
      <c r="L257" s="246"/>
      <c r="M257" s="237"/>
      <c r="N257" s="375"/>
      <c r="O257" s="363"/>
      <c r="P257" s="245"/>
      <c r="Q257" s="246"/>
      <c r="R257" s="595"/>
      <c r="S257" s="595"/>
      <c r="T257" s="595"/>
      <c r="U257" s="595"/>
      <c r="V257" s="223"/>
      <c r="W257" s="222"/>
      <c r="X257" s="568"/>
      <c r="Y257" s="220"/>
      <c r="Z257" s="220"/>
      <c r="AA257" s="220"/>
    </row>
    <row r="258" spans="1:27" s="238" customFormat="1" ht="32.25" customHeight="1">
      <c r="A258" s="485" t="str">
        <f t="shared" ref="A258" si="52">A250&amp;B258</f>
        <v>ターゲット属性　６2</v>
      </c>
      <c r="B258" s="430">
        <v>2</v>
      </c>
      <c r="C258" s="364"/>
      <c r="D258" s="952"/>
      <c r="E258" s="953"/>
      <c r="F258" s="954"/>
      <c r="G258" s="239"/>
      <c r="H258" s="376"/>
      <c r="I258" s="952"/>
      <c r="J258" s="955"/>
      <c r="K258" s="247"/>
      <c r="L258" s="248"/>
      <c r="M258" s="239"/>
      <c r="N258" s="376"/>
      <c r="O258" s="366"/>
      <c r="P258" s="247"/>
      <c r="Q258" s="248"/>
      <c r="R258" s="595"/>
      <c r="S258" s="595"/>
      <c r="T258" s="595"/>
      <c r="U258" s="595"/>
      <c r="V258" s="223"/>
      <c r="W258" s="222"/>
      <c r="X258" s="568"/>
      <c r="Y258" s="220"/>
      <c r="Z258" s="220"/>
      <c r="AA258" s="220"/>
    </row>
    <row r="259" spans="1:27" s="238" customFormat="1" ht="32.25" customHeight="1">
      <c r="A259" s="485" t="str">
        <f t="shared" ref="A259" si="53">A250&amp;B259</f>
        <v>ターゲット属性　６3</v>
      </c>
      <c r="B259" s="430">
        <v>3</v>
      </c>
      <c r="C259" s="367"/>
      <c r="D259" s="952"/>
      <c r="E259" s="953"/>
      <c r="F259" s="954"/>
      <c r="G259" s="239"/>
      <c r="H259" s="376"/>
      <c r="I259" s="952"/>
      <c r="J259" s="955"/>
      <c r="K259" s="247"/>
      <c r="L259" s="248"/>
      <c r="M259" s="239"/>
      <c r="N259" s="376"/>
      <c r="O259" s="365"/>
      <c r="P259" s="247"/>
      <c r="Q259" s="248"/>
      <c r="R259" s="595"/>
      <c r="S259" s="595"/>
      <c r="T259" s="595"/>
      <c r="U259" s="595"/>
      <c r="V259" s="223"/>
      <c r="W259" s="222"/>
      <c r="X259" s="568"/>
      <c r="Y259" s="220"/>
      <c r="Z259" s="220"/>
      <c r="AA259" s="220"/>
    </row>
    <row r="260" spans="1:27" s="238" customFormat="1" ht="32.25" customHeight="1">
      <c r="A260" s="485" t="str">
        <f t="shared" ref="A260" si="54">A250&amp;B260</f>
        <v>ターゲット属性　６4</v>
      </c>
      <c r="B260" s="430">
        <v>4</v>
      </c>
      <c r="C260" s="367"/>
      <c r="D260" s="952"/>
      <c r="E260" s="953"/>
      <c r="F260" s="954"/>
      <c r="G260" s="239"/>
      <c r="H260" s="376"/>
      <c r="I260" s="952"/>
      <c r="J260" s="955"/>
      <c r="K260" s="249"/>
      <c r="L260" s="248"/>
      <c r="M260" s="239"/>
      <c r="N260" s="376"/>
      <c r="O260" s="365"/>
      <c r="P260" s="247"/>
      <c r="Q260" s="248"/>
      <c r="R260" s="595"/>
      <c r="S260" s="595"/>
      <c r="T260" s="595"/>
      <c r="U260" s="595"/>
      <c r="V260" s="223"/>
      <c r="W260" s="222"/>
      <c r="X260" s="568"/>
      <c r="Y260" s="220"/>
      <c r="Z260" s="220"/>
      <c r="AA260" s="220"/>
    </row>
    <row r="261" spans="1:27" s="238" customFormat="1" ht="32.25" customHeight="1" thickBot="1">
      <c r="A261" s="485" t="str">
        <f t="shared" ref="A261" si="55">A250&amp;B261</f>
        <v>ターゲット属性　６5</v>
      </c>
      <c r="B261" s="431">
        <v>5</v>
      </c>
      <c r="C261" s="368"/>
      <c r="D261" s="991"/>
      <c r="E261" s="992"/>
      <c r="F261" s="993"/>
      <c r="G261" s="240"/>
      <c r="H261" s="377"/>
      <c r="I261" s="991"/>
      <c r="J261" s="994"/>
      <c r="K261" s="250"/>
      <c r="L261" s="251"/>
      <c r="M261" s="240"/>
      <c r="N261" s="377"/>
      <c r="O261" s="369"/>
      <c r="P261" s="250"/>
      <c r="Q261" s="251"/>
      <c r="R261" s="595"/>
      <c r="S261" s="595"/>
      <c r="T261" s="595"/>
      <c r="U261" s="595"/>
      <c r="V261" s="223"/>
      <c r="W261" s="222"/>
      <c r="X261" s="568"/>
      <c r="Y261" s="220"/>
      <c r="Z261" s="220"/>
      <c r="AA261" s="220"/>
    </row>
    <row r="262" spans="1:27">
      <c r="R262" s="595"/>
      <c r="S262" s="595"/>
      <c r="T262" s="595"/>
      <c r="U262" s="595"/>
      <c r="V262" s="223"/>
    </row>
    <row r="263" spans="1:27" ht="16.8" thickBot="1">
      <c r="O263" s="633"/>
      <c r="P263" s="226"/>
      <c r="Q263" s="633" t="str">
        <f>IF(様式第１_交付申請書!$F$10="","",様式第１_交付申請書!$F$10)</f>
        <v/>
      </c>
      <c r="R263" s="595"/>
      <c r="S263" s="595"/>
      <c r="T263" s="595"/>
      <c r="U263" s="595"/>
      <c r="V263" s="223"/>
      <c r="W263" s="224"/>
    </row>
    <row r="264" spans="1:27" ht="29.25" customHeight="1" thickBot="1">
      <c r="B264" s="935" t="s">
        <v>414</v>
      </c>
      <c r="C264" s="936"/>
      <c r="D264" s="997"/>
      <c r="E264" s="998"/>
      <c r="F264" s="998"/>
      <c r="G264" s="999"/>
      <c r="H264" s="397" t="s">
        <v>374</v>
      </c>
      <c r="I264" s="419"/>
      <c r="J264" s="398" t="s">
        <v>174</v>
      </c>
      <c r="K264" s="995"/>
      <c r="L264" s="996"/>
      <c r="M264" s="356"/>
      <c r="N264" s="231"/>
      <c r="O264" s="400" t="s">
        <v>216</v>
      </c>
      <c r="P264" s="914">
        <f>SUM(L268,Q268)</f>
        <v>0</v>
      </c>
      <c r="Q264" s="915"/>
      <c r="R264" s="595"/>
      <c r="S264" s="595"/>
      <c r="T264" s="595"/>
      <c r="U264" s="595"/>
      <c r="V264" s="223"/>
    </row>
    <row r="265" spans="1:27" ht="29.25" customHeight="1">
      <c r="A265" s="485" t="str">
        <f t="shared" ref="A265" si="56">B264</f>
        <v>ターゲット属性　７</v>
      </c>
      <c r="B265" s="937" t="s">
        <v>215</v>
      </c>
      <c r="C265" s="908"/>
      <c r="D265" s="909"/>
      <c r="E265" s="909"/>
      <c r="F265" s="909"/>
      <c r="G265" s="909"/>
      <c r="H265" s="909"/>
      <c r="I265" s="909"/>
      <c r="J265" s="909"/>
      <c r="K265" s="909"/>
      <c r="L265" s="910"/>
      <c r="M265" s="357"/>
      <c r="N265" s="231"/>
      <c r="O265" s="401" t="s">
        <v>381</v>
      </c>
      <c r="P265" s="987">
        <f>SUM(K272:K276,P272:P276)</f>
        <v>0</v>
      </c>
      <c r="Q265" s="988"/>
      <c r="R265" s="595"/>
      <c r="S265" s="595"/>
      <c r="T265" s="595"/>
      <c r="U265" s="595"/>
      <c r="V265" s="223"/>
      <c r="W265" s="241"/>
      <c r="Z265" s="232" t="str">
        <f>IF(P265&lt;16,"","1事業者あたり15人回までのため要修正")</f>
        <v/>
      </c>
    </row>
    <row r="266" spans="1:27" ht="29.25" customHeight="1" thickBot="1">
      <c r="A266" s="485" t="str">
        <f t="shared" ref="A266" si="57">A265</f>
        <v>ターゲット属性　７</v>
      </c>
      <c r="B266" s="938"/>
      <c r="C266" s="911"/>
      <c r="D266" s="912"/>
      <c r="E266" s="912"/>
      <c r="F266" s="912"/>
      <c r="G266" s="912"/>
      <c r="H266" s="912"/>
      <c r="I266" s="912"/>
      <c r="J266" s="912"/>
      <c r="K266" s="912"/>
      <c r="L266" s="913"/>
      <c r="M266" s="357"/>
      <c r="N266" s="231"/>
      <c r="O266" s="402" t="s">
        <v>195</v>
      </c>
      <c r="P266" s="989">
        <f>K264*P265</f>
        <v>0</v>
      </c>
      <c r="Q266" s="990"/>
      <c r="R266" s="646">
        <f>K264*P264</f>
        <v>0</v>
      </c>
      <c r="S266" s="595"/>
      <c r="T266" s="595"/>
      <c r="U266" s="595"/>
      <c r="V266" s="223"/>
      <c r="W266" s="241"/>
    </row>
    <row r="267" spans="1:27" ht="5.25" customHeight="1" thickBot="1">
      <c r="B267" s="355"/>
      <c r="C267" s="231"/>
      <c r="D267" s="231"/>
      <c r="E267" s="231"/>
      <c r="F267" s="231"/>
      <c r="G267" s="355"/>
      <c r="H267" s="231"/>
      <c r="I267" s="231"/>
      <c r="J267" s="231"/>
      <c r="K267" s="231"/>
      <c r="L267" s="231"/>
      <c r="M267" s="355"/>
      <c r="N267" s="231"/>
      <c r="O267" s="231"/>
      <c r="P267" s="231"/>
      <c r="Q267" s="231"/>
      <c r="R267" s="595"/>
      <c r="S267" s="595"/>
      <c r="T267" s="595"/>
      <c r="U267" s="595"/>
      <c r="V267" s="223"/>
    </row>
    <row r="268" spans="1:27" ht="30" customHeight="1" thickBot="1">
      <c r="B268" s="956" t="s">
        <v>120</v>
      </c>
      <c r="C268" s="957"/>
      <c r="D268" s="957"/>
      <c r="E268" s="957"/>
      <c r="F268" s="961"/>
      <c r="G268" s="956" t="s">
        <v>382</v>
      </c>
      <c r="H268" s="957"/>
      <c r="I268" s="957"/>
      <c r="J268" s="1000" t="s">
        <v>280</v>
      </c>
      <c r="K268" s="1001"/>
      <c r="L268" s="244"/>
      <c r="M268" s="1002" t="s">
        <v>383</v>
      </c>
      <c r="N268" s="969"/>
      <c r="O268" s="969" t="s">
        <v>280</v>
      </c>
      <c r="P268" s="969"/>
      <c r="Q268" s="244"/>
      <c r="R268" s="595"/>
      <c r="S268" s="595"/>
      <c r="T268" s="595"/>
      <c r="U268" s="595"/>
      <c r="V268" s="223"/>
      <c r="W268" s="233"/>
    </row>
    <row r="269" spans="1:27" ht="78" customHeight="1">
      <c r="B269" s="900"/>
      <c r="C269" s="901"/>
      <c r="D269" s="901"/>
      <c r="E269" s="901"/>
      <c r="F269" s="960"/>
      <c r="G269" s="958"/>
      <c r="H269" s="959"/>
      <c r="I269" s="959"/>
      <c r="J269" s="959"/>
      <c r="K269" s="959"/>
      <c r="L269" s="902"/>
      <c r="M269" s="900"/>
      <c r="N269" s="901"/>
      <c r="O269" s="901"/>
      <c r="P269" s="901"/>
      <c r="Q269" s="902"/>
      <c r="R269" s="595"/>
      <c r="S269" s="595"/>
      <c r="T269" s="595"/>
      <c r="U269" s="595"/>
      <c r="V269" s="223"/>
      <c r="W269" s="242"/>
    </row>
    <row r="270" spans="1:27" ht="29.25" customHeight="1">
      <c r="B270" s="903"/>
      <c r="C270" s="904"/>
      <c r="D270" s="904"/>
      <c r="E270" s="904"/>
      <c r="F270" s="905"/>
      <c r="G270" s="903"/>
      <c r="H270" s="904"/>
      <c r="I270" s="904"/>
      <c r="J270" s="904"/>
      <c r="K270" s="904"/>
      <c r="L270" s="905"/>
      <c r="M270" s="903"/>
      <c r="N270" s="904"/>
      <c r="O270" s="904" t="s">
        <v>385</v>
      </c>
      <c r="P270" s="904"/>
      <c r="Q270" s="905"/>
      <c r="R270" s="595"/>
      <c r="S270" s="595"/>
      <c r="T270" s="595"/>
      <c r="U270" s="595"/>
      <c r="V270" s="223"/>
      <c r="W270" s="242"/>
    </row>
    <row r="271" spans="1:27" s="221" customFormat="1" ht="63.75" customHeight="1">
      <c r="A271" s="485"/>
      <c r="B271" s="358" t="s">
        <v>384</v>
      </c>
      <c r="C271" s="394" t="s">
        <v>249</v>
      </c>
      <c r="D271" s="964" t="s">
        <v>233</v>
      </c>
      <c r="E271" s="965"/>
      <c r="F271" s="966"/>
      <c r="G271" s="962" t="s">
        <v>121</v>
      </c>
      <c r="H271" s="963"/>
      <c r="I271" s="967" t="s">
        <v>122</v>
      </c>
      <c r="J271" s="968"/>
      <c r="K271" s="360" t="s">
        <v>253</v>
      </c>
      <c r="L271" s="361" t="s">
        <v>234</v>
      </c>
      <c r="M271" s="906" t="s">
        <v>121</v>
      </c>
      <c r="N271" s="907"/>
      <c r="O271" s="394" t="s">
        <v>122</v>
      </c>
      <c r="P271" s="360" t="s">
        <v>253</v>
      </c>
      <c r="Q271" s="361" t="s">
        <v>234</v>
      </c>
      <c r="R271" s="595"/>
      <c r="S271" s="595"/>
      <c r="T271" s="595"/>
      <c r="U271" s="595"/>
      <c r="V271" s="223"/>
      <c r="W271" s="243"/>
      <c r="X271" s="568"/>
    </row>
    <row r="272" spans="1:27" s="238" customFormat="1" ht="32.25" customHeight="1">
      <c r="A272" s="485" t="str">
        <f t="shared" ref="A272" si="58">A265&amp;B272</f>
        <v>ターゲット属性　７1</v>
      </c>
      <c r="B272" s="429">
        <v>1</v>
      </c>
      <c r="C272" s="362"/>
      <c r="D272" s="939"/>
      <c r="E272" s="940"/>
      <c r="F272" s="941"/>
      <c r="G272" s="237"/>
      <c r="H272" s="375"/>
      <c r="I272" s="939"/>
      <c r="J272" s="951"/>
      <c r="K272" s="245"/>
      <c r="L272" s="246"/>
      <c r="M272" s="237"/>
      <c r="N272" s="375"/>
      <c r="O272" s="363"/>
      <c r="P272" s="245"/>
      <c r="Q272" s="246"/>
      <c r="R272" s="595"/>
      <c r="S272" s="595"/>
      <c r="T272" s="595"/>
      <c r="U272" s="595"/>
      <c r="V272" s="223"/>
      <c r="W272" s="222"/>
      <c r="X272" s="568"/>
      <c r="Y272" s="220"/>
      <c r="Z272" s="220"/>
      <c r="AA272" s="220"/>
    </row>
    <row r="273" spans="1:27" s="238" customFormat="1" ht="32.25" customHeight="1">
      <c r="A273" s="485" t="str">
        <f t="shared" ref="A273" si="59">A265&amp;B273</f>
        <v>ターゲット属性　７2</v>
      </c>
      <c r="B273" s="430">
        <v>2</v>
      </c>
      <c r="C273" s="364"/>
      <c r="D273" s="952"/>
      <c r="E273" s="953"/>
      <c r="F273" s="954"/>
      <c r="G273" s="239"/>
      <c r="H273" s="376"/>
      <c r="I273" s="952"/>
      <c r="J273" s="955"/>
      <c r="K273" s="247"/>
      <c r="L273" s="248"/>
      <c r="M273" s="239"/>
      <c r="N273" s="376"/>
      <c r="O273" s="366"/>
      <c r="P273" s="247"/>
      <c r="Q273" s="248"/>
      <c r="R273" s="595"/>
      <c r="S273" s="595"/>
      <c r="T273" s="595"/>
      <c r="U273" s="595"/>
      <c r="V273" s="223"/>
      <c r="W273" s="222"/>
      <c r="X273" s="568"/>
      <c r="Y273" s="220"/>
      <c r="Z273" s="220"/>
      <c r="AA273" s="220"/>
    </row>
    <row r="274" spans="1:27" s="238" customFormat="1" ht="32.25" customHeight="1">
      <c r="A274" s="485" t="str">
        <f t="shared" ref="A274" si="60">A265&amp;B274</f>
        <v>ターゲット属性　７3</v>
      </c>
      <c r="B274" s="430">
        <v>3</v>
      </c>
      <c r="C274" s="367"/>
      <c r="D274" s="952"/>
      <c r="E274" s="953"/>
      <c r="F274" s="954"/>
      <c r="G274" s="239"/>
      <c r="H274" s="376"/>
      <c r="I274" s="952"/>
      <c r="J274" s="955"/>
      <c r="K274" s="247"/>
      <c r="L274" s="248"/>
      <c r="M274" s="239"/>
      <c r="N274" s="376"/>
      <c r="O274" s="365"/>
      <c r="P274" s="247"/>
      <c r="Q274" s="248"/>
      <c r="R274" s="595"/>
      <c r="S274" s="595"/>
      <c r="T274" s="595"/>
      <c r="U274" s="595"/>
      <c r="V274" s="223"/>
      <c r="W274" s="222"/>
      <c r="X274" s="568"/>
      <c r="Y274" s="220"/>
      <c r="Z274" s="220"/>
      <c r="AA274" s="220"/>
    </row>
    <row r="275" spans="1:27" s="238" customFormat="1" ht="32.25" customHeight="1">
      <c r="A275" s="485" t="str">
        <f t="shared" ref="A275" si="61">A265&amp;B275</f>
        <v>ターゲット属性　７4</v>
      </c>
      <c r="B275" s="430">
        <v>4</v>
      </c>
      <c r="C275" s="367"/>
      <c r="D275" s="952"/>
      <c r="E275" s="953"/>
      <c r="F275" s="954"/>
      <c r="G275" s="239"/>
      <c r="H275" s="376"/>
      <c r="I275" s="952"/>
      <c r="J275" s="955"/>
      <c r="K275" s="249"/>
      <c r="L275" s="248"/>
      <c r="M275" s="239"/>
      <c r="N275" s="376"/>
      <c r="O275" s="365"/>
      <c r="P275" s="247"/>
      <c r="Q275" s="248"/>
      <c r="R275" s="595"/>
      <c r="S275" s="595"/>
      <c r="T275" s="595"/>
      <c r="U275" s="595"/>
      <c r="V275" s="223"/>
      <c r="W275" s="222"/>
      <c r="X275" s="568"/>
      <c r="Y275" s="220"/>
      <c r="Z275" s="220"/>
      <c r="AA275" s="220"/>
    </row>
    <row r="276" spans="1:27" s="238" customFormat="1" ht="32.25" customHeight="1" thickBot="1">
      <c r="A276" s="485" t="str">
        <f t="shared" ref="A276" si="62">A265&amp;B276</f>
        <v>ターゲット属性　７5</v>
      </c>
      <c r="B276" s="431">
        <v>5</v>
      </c>
      <c r="C276" s="368"/>
      <c r="D276" s="991"/>
      <c r="E276" s="992"/>
      <c r="F276" s="993"/>
      <c r="G276" s="240"/>
      <c r="H276" s="377"/>
      <c r="I276" s="991"/>
      <c r="J276" s="994"/>
      <c r="K276" s="250"/>
      <c r="L276" s="251"/>
      <c r="M276" s="240"/>
      <c r="N276" s="377"/>
      <c r="O276" s="369"/>
      <c r="P276" s="250"/>
      <c r="Q276" s="251"/>
      <c r="R276" s="595"/>
      <c r="S276" s="595"/>
      <c r="T276" s="595"/>
      <c r="U276" s="595"/>
      <c r="V276" s="223"/>
      <c r="W276" s="222"/>
      <c r="X276" s="568"/>
      <c r="Y276" s="220"/>
      <c r="Z276" s="220"/>
      <c r="AA276" s="220"/>
    </row>
    <row r="277" spans="1:27">
      <c r="R277" s="595"/>
      <c r="S277" s="595"/>
      <c r="T277" s="595"/>
      <c r="U277" s="595"/>
      <c r="V277" s="223"/>
    </row>
    <row r="278" spans="1:27" ht="16.8" thickBot="1">
      <c r="O278" s="633"/>
      <c r="P278" s="226"/>
      <c r="Q278" s="633" t="str">
        <f>IF(様式第１_交付申請書!$F$10="","",様式第１_交付申請書!$F$10)</f>
        <v/>
      </c>
      <c r="R278" s="595"/>
      <c r="S278" s="595"/>
      <c r="T278" s="595"/>
      <c r="U278" s="595"/>
      <c r="V278" s="223"/>
      <c r="W278" s="224"/>
    </row>
    <row r="279" spans="1:27" ht="29.25" customHeight="1" thickBot="1">
      <c r="B279" s="935" t="s">
        <v>413</v>
      </c>
      <c r="C279" s="936"/>
      <c r="D279" s="997"/>
      <c r="E279" s="998"/>
      <c r="F279" s="998"/>
      <c r="G279" s="999"/>
      <c r="H279" s="397" t="s">
        <v>374</v>
      </c>
      <c r="I279" s="419"/>
      <c r="J279" s="398" t="s">
        <v>174</v>
      </c>
      <c r="K279" s="995"/>
      <c r="L279" s="996"/>
      <c r="M279" s="356"/>
      <c r="N279" s="231"/>
      <c r="O279" s="400" t="s">
        <v>216</v>
      </c>
      <c r="P279" s="914">
        <f>SUM(L283,Q283)</f>
        <v>0</v>
      </c>
      <c r="Q279" s="915"/>
      <c r="R279" s="595"/>
      <c r="S279" s="595"/>
      <c r="T279" s="595"/>
      <c r="U279" s="595"/>
      <c r="V279" s="223"/>
    </row>
    <row r="280" spans="1:27" ht="29.25" customHeight="1">
      <c r="A280" s="485" t="str">
        <f t="shared" ref="A280" si="63">B279</f>
        <v>ターゲット属性　８</v>
      </c>
      <c r="B280" s="937" t="s">
        <v>215</v>
      </c>
      <c r="C280" s="908"/>
      <c r="D280" s="909"/>
      <c r="E280" s="909"/>
      <c r="F280" s="909"/>
      <c r="G280" s="909"/>
      <c r="H280" s="909"/>
      <c r="I280" s="909"/>
      <c r="J280" s="909"/>
      <c r="K280" s="909"/>
      <c r="L280" s="910"/>
      <c r="M280" s="357"/>
      <c r="N280" s="231"/>
      <c r="O280" s="401" t="s">
        <v>381</v>
      </c>
      <c r="P280" s="987">
        <f>SUM(K287:K291,P287:P291)</f>
        <v>0</v>
      </c>
      <c r="Q280" s="988"/>
      <c r="R280" s="595"/>
      <c r="S280" s="595"/>
      <c r="T280" s="595"/>
      <c r="U280" s="595"/>
      <c r="V280" s="223"/>
      <c r="W280" s="241"/>
      <c r="Z280" s="232" t="str">
        <f>IF(P280&lt;16,"","1事業者あたり15人回までのため要修正")</f>
        <v/>
      </c>
    </row>
    <row r="281" spans="1:27" ht="29.25" customHeight="1" thickBot="1">
      <c r="A281" s="485" t="str">
        <f t="shared" ref="A281" si="64">A280</f>
        <v>ターゲット属性　８</v>
      </c>
      <c r="B281" s="938"/>
      <c r="C281" s="911"/>
      <c r="D281" s="912"/>
      <c r="E281" s="912"/>
      <c r="F281" s="912"/>
      <c r="G281" s="912"/>
      <c r="H281" s="912"/>
      <c r="I281" s="912"/>
      <c r="J281" s="912"/>
      <c r="K281" s="912"/>
      <c r="L281" s="913"/>
      <c r="M281" s="357"/>
      <c r="N281" s="231"/>
      <c r="O281" s="402" t="s">
        <v>196</v>
      </c>
      <c r="P281" s="989">
        <f>K279*P280</f>
        <v>0</v>
      </c>
      <c r="Q281" s="990"/>
      <c r="R281" s="646">
        <f>K279*P279</f>
        <v>0</v>
      </c>
      <c r="S281" s="595"/>
      <c r="T281" s="595"/>
      <c r="U281" s="595"/>
      <c r="V281" s="223"/>
      <c r="W281" s="241"/>
    </row>
    <row r="282" spans="1:27" ht="5.25" customHeight="1" thickBot="1">
      <c r="B282" s="355"/>
      <c r="C282" s="231"/>
      <c r="D282" s="231"/>
      <c r="E282" s="231"/>
      <c r="F282" s="231"/>
      <c r="G282" s="355"/>
      <c r="H282" s="231"/>
      <c r="I282" s="231"/>
      <c r="J282" s="231"/>
      <c r="K282" s="231"/>
      <c r="L282" s="231"/>
      <c r="M282" s="355"/>
      <c r="N282" s="231"/>
      <c r="O282" s="231"/>
      <c r="P282" s="231"/>
      <c r="Q282" s="231"/>
      <c r="R282" s="595"/>
      <c r="S282" s="595"/>
      <c r="T282" s="595"/>
      <c r="U282" s="595"/>
      <c r="V282" s="223"/>
    </row>
    <row r="283" spans="1:27" ht="30" customHeight="1" thickBot="1">
      <c r="B283" s="956" t="s">
        <v>120</v>
      </c>
      <c r="C283" s="957"/>
      <c r="D283" s="957"/>
      <c r="E283" s="957"/>
      <c r="F283" s="961"/>
      <c r="G283" s="956" t="s">
        <v>382</v>
      </c>
      <c r="H283" s="957"/>
      <c r="I283" s="957"/>
      <c r="J283" s="1000" t="s">
        <v>280</v>
      </c>
      <c r="K283" s="1001"/>
      <c r="L283" s="244"/>
      <c r="M283" s="1002" t="s">
        <v>383</v>
      </c>
      <c r="N283" s="969"/>
      <c r="O283" s="969" t="s">
        <v>280</v>
      </c>
      <c r="P283" s="969"/>
      <c r="Q283" s="244"/>
      <c r="R283" s="595"/>
      <c r="S283" s="595"/>
      <c r="T283" s="595"/>
      <c r="U283" s="595"/>
      <c r="V283" s="223"/>
      <c r="W283" s="233"/>
    </row>
    <row r="284" spans="1:27" ht="78" customHeight="1">
      <c r="B284" s="900"/>
      <c r="C284" s="901"/>
      <c r="D284" s="901"/>
      <c r="E284" s="901"/>
      <c r="F284" s="960"/>
      <c r="G284" s="958"/>
      <c r="H284" s="959"/>
      <c r="I284" s="959"/>
      <c r="J284" s="959"/>
      <c r="K284" s="959"/>
      <c r="L284" s="902"/>
      <c r="M284" s="900"/>
      <c r="N284" s="901"/>
      <c r="O284" s="901"/>
      <c r="P284" s="901"/>
      <c r="Q284" s="902"/>
      <c r="R284" s="595"/>
      <c r="S284" s="595"/>
      <c r="T284" s="595"/>
      <c r="U284" s="595"/>
      <c r="V284" s="223"/>
      <c r="W284" s="242"/>
    </row>
    <row r="285" spans="1:27" ht="29.25" customHeight="1">
      <c r="B285" s="903"/>
      <c r="C285" s="904"/>
      <c r="D285" s="904"/>
      <c r="E285" s="904"/>
      <c r="F285" s="905"/>
      <c r="G285" s="903"/>
      <c r="H285" s="904"/>
      <c r="I285" s="904"/>
      <c r="J285" s="904"/>
      <c r="K285" s="904"/>
      <c r="L285" s="905"/>
      <c r="M285" s="903"/>
      <c r="N285" s="904"/>
      <c r="O285" s="904" t="s">
        <v>385</v>
      </c>
      <c r="P285" s="904"/>
      <c r="Q285" s="905"/>
      <c r="R285" s="595"/>
      <c r="S285" s="595"/>
      <c r="T285" s="595"/>
      <c r="U285" s="595"/>
      <c r="V285" s="223"/>
      <c r="W285" s="242"/>
    </row>
    <row r="286" spans="1:27" s="221" customFormat="1" ht="63.75" customHeight="1">
      <c r="A286" s="485"/>
      <c r="B286" s="358" t="s">
        <v>384</v>
      </c>
      <c r="C286" s="394" t="s">
        <v>249</v>
      </c>
      <c r="D286" s="964" t="s">
        <v>233</v>
      </c>
      <c r="E286" s="965"/>
      <c r="F286" s="966"/>
      <c r="G286" s="962" t="s">
        <v>121</v>
      </c>
      <c r="H286" s="963"/>
      <c r="I286" s="967" t="s">
        <v>122</v>
      </c>
      <c r="J286" s="968"/>
      <c r="K286" s="360" t="s">
        <v>253</v>
      </c>
      <c r="L286" s="361" t="s">
        <v>234</v>
      </c>
      <c r="M286" s="906" t="s">
        <v>121</v>
      </c>
      <c r="N286" s="907"/>
      <c r="O286" s="394" t="s">
        <v>122</v>
      </c>
      <c r="P286" s="360" t="s">
        <v>253</v>
      </c>
      <c r="Q286" s="361" t="s">
        <v>234</v>
      </c>
      <c r="R286" s="595"/>
      <c r="S286" s="595"/>
      <c r="T286" s="595"/>
      <c r="U286" s="595"/>
      <c r="V286" s="223"/>
      <c r="W286" s="243"/>
      <c r="X286" s="568"/>
    </row>
    <row r="287" spans="1:27" s="238" customFormat="1" ht="32.25" customHeight="1">
      <c r="A287" s="485" t="str">
        <f t="shared" ref="A287" si="65">A280&amp;B287</f>
        <v>ターゲット属性　８1</v>
      </c>
      <c r="B287" s="429">
        <v>1</v>
      </c>
      <c r="C287" s="362"/>
      <c r="D287" s="939"/>
      <c r="E287" s="940"/>
      <c r="F287" s="941"/>
      <c r="G287" s="237"/>
      <c r="H287" s="375"/>
      <c r="I287" s="939"/>
      <c r="J287" s="951"/>
      <c r="K287" s="245"/>
      <c r="L287" s="246"/>
      <c r="M287" s="237"/>
      <c r="N287" s="375"/>
      <c r="O287" s="363"/>
      <c r="P287" s="245"/>
      <c r="Q287" s="246"/>
      <c r="R287" s="595"/>
      <c r="S287" s="595"/>
      <c r="T287" s="595"/>
      <c r="U287" s="595"/>
      <c r="V287" s="223"/>
      <c r="W287" s="222"/>
      <c r="X287" s="568"/>
      <c r="Y287" s="220"/>
      <c r="Z287" s="220"/>
      <c r="AA287" s="220"/>
    </row>
    <row r="288" spans="1:27" s="238" customFormat="1" ht="32.25" customHeight="1">
      <c r="A288" s="485" t="str">
        <f t="shared" ref="A288" si="66">A280&amp;B288</f>
        <v>ターゲット属性　８2</v>
      </c>
      <c r="B288" s="430">
        <v>2</v>
      </c>
      <c r="C288" s="364"/>
      <c r="D288" s="952"/>
      <c r="E288" s="953"/>
      <c r="F288" s="954"/>
      <c r="G288" s="239"/>
      <c r="H288" s="376"/>
      <c r="I288" s="952"/>
      <c r="J288" s="955"/>
      <c r="K288" s="247"/>
      <c r="L288" s="248"/>
      <c r="M288" s="239"/>
      <c r="N288" s="376"/>
      <c r="O288" s="366"/>
      <c r="P288" s="247"/>
      <c r="Q288" s="248"/>
      <c r="R288" s="595"/>
      <c r="S288" s="595"/>
      <c r="T288" s="595"/>
      <c r="U288" s="595"/>
      <c r="V288" s="223"/>
      <c r="W288" s="222"/>
      <c r="X288" s="568"/>
      <c r="Y288" s="220"/>
      <c r="Z288" s="220"/>
      <c r="AA288" s="220"/>
    </row>
    <row r="289" spans="1:27" s="238" customFormat="1" ht="32.25" customHeight="1">
      <c r="A289" s="485" t="str">
        <f t="shared" ref="A289" si="67">A280&amp;B289</f>
        <v>ターゲット属性　８3</v>
      </c>
      <c r="B289" s="430">
        <v>3</v>
      </c>
      <c r="C289" s="367"/>
      <c r="D289" s="952"/>
      <c r="E289" s="953"/>
      <c r="F289" s="954"/>
      <c r="G289" s="239"/>
      <c r="H289" s="376"/>
      <c r="I289" s="952"/>
      <c r="J289" s="955"/>
      <c r="K289" s="247"/>
      <c r="L289" s="248"/>
      <c r="M289" s="239"/>
      <c r="N289" s="376"/>
      <c r="O289" s="365"/>
      <c r="P289" s="247"/>
      <c r="Q289" s="248"/>
      <c r="R289" s="595"/>
      <c r="S289" s="595"/>
      <c r="T289" s="595"/>
      <c r="U289" s="595"/>
      <c r="V289" s="223"/>
      <c r="W289" s="222"/>
      <c r="X289" s="568"/>
      <c r="Y289" s="220"/>
      <c r="Z289" s="220"/>
      <c r="AA289" s="220"/>
    </row>
    <row r="290" spans="1:27" s="238" customFormat="1" ht="32.25" customHeight="1">
      <c r="A290" s="485" t="str">
        <f t="shared" ref="A290" si="68">A280&amp;B290</f>
        <v>ターゲット属性　８4</v>
      </c>
      <c r="B290" s="430">
        <v>4</v>
      </c>
      <c r="C290" s="367"/>
      <c r="D290" s="952"/>
      <c r="E290" s="953"/>
      <c r="F290" s="954"/>
      <c r="G290" s="239"/>
      <c r="H290" s="376"/>
      <c r="I290" s="952"/>
      <c r="J290" s="955"/>
      <c r="K290" s="249"/>
      <c r="L290" s="248"/>
      <c r="M290" s="239"/>
      <c r="N290" s="376"/>
      <c r="O290" s="365"/>
      <c r="P290" s="247"/>
      <c r="Q290" s="248"/>
      <c r="R290" s="595"/>
      <c r="S290" s="595"/>
      <c r="T290" s="595"/>
      <c r="U290" s="595"/>
      <c r="V290" s="223"/>
      <c r="W290" s="222"/>
      <c r="X290" s="568"/>
      <c r="Y290" s="220"/>
      <c r="Z290" s="220"/>
      <c r="AA290" s="220"/>
    </row>
    <row r="291" spans="1:27" s="238" customFormat="1" ht="32.25" customHeight="1" thickBot="1">
      <c r="A291" s="485" t="str">
        <f t="shared" ref="A291" si="69">A280&amp;B291</f>
        <v>ターゲット属性　８5</v>
      </c>
      <c r="B291" s="431">
        <v>5</v>
      </c>
      <c r="C291" s="368"/>
      <c r="D291" s="991"/>
      <c r="E291" s="992"/>
      <c r="F291" s="993"/>
      <c r="G291" s="240"/>
      <c r="H291" s="377"/>
      <c r="I291" s="991"/>
      <c r="J291" s="994"/>
      <c r="K291" s="250"/>
      <c r="L291" s="251"/>
      <c r="M291" s="240"/>
      <c r="N291" s="377"/>
      <c r="O291" s="369"/>
      <c r="P291" s="250"/>
      <c r="Q291" s="251"/>
      <c r="R291" s="595"/>
      <c r="S291" s="595"/>
      <c r="T291" s="595"/>
      <c r="U291" s="595"/>
      <c r="V291" s="223"/>
      <c r="W291" s="222"/>
      <c r="X291" s="568"/>
      <c r="Y291" s="220"/>
      <c r="Z291" s="220"/>
      <c r="AA291" s="220"/>
    </row>
    <row r="292" spans="1:27">
      <c r="R292" s="595"/>
      <c r="S292" s="595"/>
      <c r="T292" s="595"/>
      <c r="U292" s="595"/>
      <c r="V292" s="223"/>
    </row>
    <row r="293" spans="1:27" ht="16.8" thickBot="1">
      <c r="O293" s="633"/>
      <c r="P293" s="226"/>
      <c r="Q293" s="633" t="str">
        <f>IF(様式第１_交付申請書!$F$10="","",様式第１_交付申請書!$F$10)</f>
        <v/>
      </c>
      <c r="R293" s="595"/>
      <c r="S293" s="595"/>
      <c r="T293" s="595"/>
      <c r="U293" s="595"/>
      <c r="V293" s="223"/>
      <c r="W293" s="224"/>
    </row>
    <row r="294" spans="1:27" ht="29.25" customHeight="1" thickBot="1">
      <c r="B294" s="935" t="s">
        <v>412</v>
      </c>
      <c r="C294" s="936"/>
      <c r="D294" s="997"/>
      <c r="E294" s="998"/>
      <c r="F294" s="998"/>
      <c r="G294" s="999"/>
      <c r="H294" s="397" t="s">
        <v>374</v>
      </c>
      <c r="I294" s="419"/>
      <c r="J294" s="398" t="s">
        <v>174</v>
      </c>
      <c r="K294" s="995"/>
      <c r="L294" s="996"/>
      <c r="M294" s="356"/>
      <c r="N294" s="231"/>
      <c r="O294" s="400" t="s">
        <v>216</v>
      </c>
      <c r="P294" s="914">
        <f>SUM(L298,Q298)</f>
        <v>0</v>
      </c>
      <c r="Q294" s="915"/>
      <c r="R294" s="595"/>
      <c r="S294" s="595"/>
      <c r="T294" s="595"/>
      <c r="U294" s="595"/>
      <c r="V294" s="223"/>
    </row>
    <row r="295" spans="1:27" ht="29.25" customHeight="1">
      <c r="A295" s="485" t="str">
        <f t="shared" ref="A295" si="70">B294</f>
        <v>ターゲット属性　９</v>
      </c>
      <c r="B295" s="937" t="s">
        <v>215</v>
      </c>
      <c r="C295" s="908"/>
      <c r="D295" s="909"/>
      <c r="E295" s="909"/>
      <c r="F295" s="909"/>
      <c r="G295" s="909"/>
      <c r="H295" s="909"/>
      <c r="I295" s="909"/>
      <c r="J295" s="909"/>
      <c r="K295" s="909"/>
      <c r="L295" s="910"/>
      <c r="M295" s="357"/>
      <c r="N295" s="231"/>
      <c r="O295" s="401" t="s">
        <v>381</v>
      </c>
      <c r="P295" s="987">
        <f>SUM(K302:K306,P302:P306)</f>
        <v>0</v>
      </c>
      <c r="Q295" s="988"/>
      <c r="R295" s="595"/>
      <c r="S295" s="595"/>
      <c r="T295" s="595"/>
      <c r="U295" s="595"/>
      <c r="V295" s="223"/>
      <c r="W295" s="241"/>
      <c r="Z295" s="232" t="str">
        <f>IF(P295&lt;16,"","1事業者あたり15人回までのため要修正")</f>
        <v/>
      </c>
    </row>
    <row r="296" spans="1:27" ht="29.25" customHeight="1" thickBot="1">
      <c r="A296" s="485" t="str">
        <f t="shared" ref="A296" si="71">A295</f>
        <v>ターゲット属性　９</v>
      </c>
      <c r="B296" s="938"/>
      <c r="C296" s="911"/>
      <c r="D296" s="912"/>
      <c r="E296" s="912"/>
      <c r="F296" s="912"/>
      <c r="G296" s="912"/>
      <c r="H296" s="912"/>
      <c r="I296" s="912"/>
      <c r="J296" s="912"/>
      <c r="K296" s="912"/>
      <c r="L296" s="913"/>
      <c r="M296" s="357"/>
      <c r="N296" s="231"/>
      <c r="O296" s="402" t="s">
        <v>197</v>
      </c>
      <c r="P296" s="989">
        <f>K294*P295</f>
        <v>0</v>
      </c>
      <c r="Q296" s="990"/>
      <c r="R296" s="646">
        <f>K294*P294</f>
        <v>0</v>
      </c>
      <c r="S296" s="595"/>
      <c r="T296" s="595"/>
      <c r="U296" s="595"/>
      <c r="V296" s="223"/>
      <c r="W296" s="241"/>
    </row>
    <row r="297" spans="1:27" ht="5.25" customHeight="1" thickBot="1">
      <c r="B297" s="355"/>
      <c r="C297" s="231"/>
      <c r="D297" s="231"/>
      <c r="E297" s="231"/>
      <c r="F297" s="231"/>
      <c r="G297" s="355"/>
      <c r="H297" s="231"/>
      <c r="I297" s="231"/>
      <c r="J297" s="231"/>
      <c r="K297" s="231"/>
      <c r="L297" s="231"/>
      <c r="M297" s="355"/>
      <c r="N297" s="231"/>
      <c r="O297" s="231"/>
      <c r="P297" s="231"/>
      <c r="Q297" s="231"/>
      <c r="R297" s="595"/>
      <c r="S297" s="595"/>
      <c r="T297" s="595"/>
      <c r="U297" s="595"/>
      <c r="V297" s="223"/>
    </row>
    <row r="298" spans="1:27" ht="30" customHeight="1" thickBot="1">
      <c r="B298" s="956" t="s">
        <v>120</v>
      </c>
      <c r="C298" s="957"/>
      <c r="D298" s="957"/>
      <c r="E298" s="957"/>
      <c r="F298" s="961"/>
      <c r="G298" s="956" t="s">
        <v>382</v>
      </c>
      <c r="H298" s="957"/>
      <c r="I298" s="957"/>
      <c r="J298" s="1000" t="s">
        <v>280</v>
      </c>
      <c r="K298" s="1001"/>
      <c r="L298" s="244"/>
      <c r="M298" s="1002" t="s">
        <v>383</v>
      </c>
      <c r="N298" s="969"/>
      <c r="O298" s="969" t="s">
        <v>280</v>
      </c>
      <c r="P298" s="969"/>
      <c r="Q298" s="244"/>
      <c r="R298" s="595"/>
      <c r="S298" s="595"/>
      <c r="T298" s="595"/>
      <c r="U298" s="595"/>
      <c r="V298" s="223"/>
      <c r="W298" s="233"/>
    </row>
    <row r="299" spans="1:27" ht="78" customHeight="1">
      <c r="B299" s="900"/>
      <c r="C299" s="901"/>
      <c r="D299" s="901"/>
      <c r="E299" s="901"/>
      <c r="F299" s="960"/>
      <c r="G299" s="958"/>
      <c r="H299" s="959"/>
      <c r="I299" s="959"/>
      <c r="J299" s="959"/>
      <c r="K299" s="959"/>
      <c r="L299" s="902"/>
      <c r="M299" s="900"/>
      <c r="N299" s="901"/>
      <c r="O299" s="901"/>
      <c r="P299" s="901"/>
      <c r="Q299" s="902"/>
      <c r="R299" s="595"/>
      <c r="S299" s="595"/>
      <c r="T299" s="595"/>
      <c r="U299" s="595"/>
      <c r="V299" s="223"/>
      <c r="W299" s="242"/>
    </row>
    <row r="300" spans="1:27" ht="29.25" customHeight="1">
      <c r="B300" s="903"/>
      <c r="C300" s="904"/>
      <c r="D300" s="904"/>
      <c r="E300" s="904"/>
      <c r="F300" s="905"/>
      <c r="G300" s="903"/>
      <c r="H300" s="904"/>
      <c r="I300" s="904"/>
      <c r="J300" s="904"/>
      <c r="K300" s="904"/>
      <c r="L300" s="905"/>
      <c r="M300" s="903"/>
      <c r="N300" s="904"/>
      <c r="O300" s="904" t="s">
        <v>385</v>
      </c>
      <c r="P300" s="904"/>
      <c r="Q300" s="905"/>
      <c r="R300" s="595"/>
      <c r="S300" s="595"/>
      <c r="T300" s="595"/>
      <c r="U300" s="595"/>
      <c r="V300" s="223"/>
      <c r="W300" s="242"/>
    </row>
    <row r="301" spans="1:27" s="221" customFormat="1" ht="63.75" customHeight="1">
      <c r="A301" s="485"/>
      <c r="B301" s="358" t="s">
        <v>384</v>
      </c>
      <c r="C301" s="394" t="s">
        <v>249</v>
      </c>
      <c r="D301" s="964" t="s">
        <v>233</v>
      </c>
      <c r="E301" s="965"/>
      <c r="F301" s="966"/>
      <c r="G301" s="962" t="s">
        <v>121</v>
      </c>
      <c r="H301" s="963"/>
      <c r="I301" s="967" t="s">
        <v>122</v>
      </c>
      <c r="J301" s="968"/>
      <c r="K301" s="360" t="s">
        <v>253</v>
      </c>
      <c r="L301" s="361" t="s">
        <v>234</v>
      </c>
      <c r="M301" s="906" t="s">
        <v>121</v>
      </c>
      <c r="N301" s="907"/>
      <c r="O301" s="394" t="s">
        <v>122</v>
      </c>
      <c r="P301" s="360" t="s">
        <v>253</v>
      </c>
      <c r="Q301" s="361" t="s">
        <v>234</v>
      </c>
      <c r="R301" s="595"/>
      <c r="S301" s="595"/>
      <c r="T301" s="595"/>
      <c r="U301" s="595"/>
      <c r="V301" s="223"/>
      <c r="W301" s="243"/>
      <c r="X301" s="568"/>
    </row>
    <row r="302" spans="1:27" s="238" customFormat="1" ht="32.25" customHeight="1">
      <c r="A302" s="485" t="str">
        <f t="shared" ref="A302" si="72">A295&amp;B302</f>
        <v>ターゲット属性　９1</v>
      </c>
      <c r="B302" s="429">
        <v>1</v>
      </c>
      <c r="C302" s="362"/>
      <c r="D302" s="939"/>
      <c r="E302" s="940"/>
      <c r="F302" s="941"/>
      <c r="G302" s="237"/>
      <c r="H302" s="375"/>
      <c r="I302" s="939"/>
      <c r="J302" s="951"/>
      <c r="K302" s="245"/>
      <c r="L302" s="246"/>
      <c r="M302" s="237"/>
      <c r="N302" s="375"/>
      <c r="O302" s="363"/>
      <c r="P302" s="245"/>
      <c r="Q302" s="246"/>
      <c r="R302" s="595"/>
      <c r="S302" s="595"/>
      <c r="T302" s="595"/>
      <c r="U302" s="595"/>
      <c r="V302" s="223"/>
      <c r="W302" s="222"/>
      <c r="X302" s="568"/>
      <c r="Y302" s="220"/>
      <c r="Z302" s="220"/>
      <c r="AA302" s="220"/>
    </row>
    <row r="303" spans="1:27" s="238" customFormat="1" ht="32.25" customHeight="1">
      <c r="A303" s="485" t="str">
        <f t="shared" ref="A303" si="73">A295&amp;B303</f>
        <v>ターゲット属性　９2</v>
      </c>
      <c r="B303" s="430">
        <v>2</v>
      </c>
      <c r="C303" s="364"/>
      <c r="D303" s="952"/>
      <c r="E303" s="953"/>
      <c r="F303" s="954"/>
      <c r="G303" s="239"/>
      <c r="H303" s="376"/>
      <c r="I303" s="952"/>
      <c r="J303" s="955"/>
      <c r="K303" s="247"/>
      <c r="L303" s="248"/>
      <c r="M303" s="239"/>
      <c r="N303" s="376"/>
      <c r="O303" s="366"/>
      <c r="P303" s="247"/>
      <c r="Q303" s="248"/>
      <c r="R303" s="595"/>
      <c r="S303" s="595"/>
      <c r="T303" s="595"/>
      <c r="U303" s="595"/>
      <c r="V303" s="223"/>
      <c r="W303" s="222"/>
      <c r="X303" s="568"/>
      <c r="Y303" s="220"/>
      <c r="Z303" s="220"/>
      <c r="AA303" s="220"/>
    </row>
    <row r="304" spans="1:27" s="238" customFormat="1" ht="32.25" customHeight="1">
      <c r="A304" s="485" t="str">
        <f t="shared" ref="A304" si="74">A295&amp;B304</f>
        <v>ターゲット属性　９3</v>
      </c>
      <c r="B304" s="430">
        <v>3</v>
      </c>
      <c r="C304" s="367"/>
      <c r="D304" s="952"/>
      <c r="E304" s="953"/>
      <c r="F304" s="954"/>
      <c r="G304" s="239"/>
      <c r="H304" s="376"/>
      <c r="I304" s="952"/>
      <c r="J304" s="955"/>
      <c r="K304" s="247"/>
      <c r="L304" s="248"/>
      <c r="M304" s="239"/>
      <c r="N304" s="376"/>
      <c r="O304" s="365"/>
      <c r="P304" s="247"/>
      <c r="Q304" s="248"/>
      <c r="R304" s="595"/>
      <c r="S304" s="595"/>
      <c r="T304" s="595"/>
      <c r="U304" s="595"/>
      <c r="V304" s="223"/>
      <c r="W304" s="222"/>
      <c r="X304" s="568"/>
      <c r="Y304" s="220"/>
      <c r="Z304" s="220"/>
      <c r="AA304" s="220"/>
    </row>
    <row r="305" spans="1:27" s="238" customFormat="1" ht="32.25" customHeight="1">
      <c r="A305" s="485" t="str">
        <f t="shared" ref="A305" si="75">A295&amp;B305</f>
        <v>ターゲット属性　９4</v>
      </c>
      <c r="B305" s="430">
        <v>4</v>
      </c>
      <c r="C305" s="367"/>
      <c r="D305" s="952"/>
      <c r="E305" s="953"/>
      <c r="F305" s="954"/>
      <c r="G305" s="239"/>
      <c r="H305" s="376"/>
      <c r="I305" s="952"/>
      <c r="J305" s="955"/>
      <c r="K305" s="249"/>
      <c r="L305" s="248"/>
      <c r="M305" s="239"/>
      <c r="N305" s="376"/>
      <c r="O305" s="365"/>
      <c r="P305" s="247"/>
      <c r="Q305" s="248"/>
      <c r="R305" s="595"/>
      <c r="S305" s="595"/>
      <c r="T305" s="595"/>
      <c r="U305" s="595"/>
      <c r="V305" s="223"/>
      <c r="W305" s="222"/>
      <c r="X305" s="568"/>
      <c r="Y305" s="220"/>
      <c r="Z305" s="220"/>
      <c r="AA305" s="220"/>
    </row>
    <row r="306" spans="1:27" s="238" customFormat="1" ht="32.25" customHeight="1" thickBot="1">
      <c r="A306" s="485" t="str">
        <f t="shared" ref="A306" si="76">A295&amp;B306</f>
        <v>ターゲット属性　９5</v>
      </c>
      <c r="B306" s="431">
        <v>5</v>
      </c>
      <c r="C306" s="368"/>
      <c r="D306" s="991"/>
      <c r="E306" s="992"/>
      <c r="F306" s="993"/>
      <c r="G306" s="240"/>
      <c r="H306" s="377"/>
      <c r="I306" s="991"/>
      <c r="J306" s="994"/>
      <c r="K306" s="250"/>
      <c r="L306" s="251"/>
      <c r="M306" s="240"/>
      <c r="N306" s="377"/>
      <c r="O306" s="369"/>
      <c r="P306" s="250"/>
      <c r="Q306" s="251"/>
      <c r="R306" s="595"/>
      <c r="S306" s="595"/>
      <c r="T306" s="595"/>
      <c r="U306" s="595"/>
      <c r="V306" s="223"/>
      <c r="W306" s="222"/>
      <c r="X306" s="568"/>
      <c r="Y306" s="220"/>
      <c r="Z306" s="220"/>
      <c r="AA306" s="220"/>
    </row>
    <row r="307" spans="1:27">
      <c r="R307" s="595"/>
      <c r="S307" s="595"/>
      <c r="T307" s="595"/>
      <c r="U307" s="595"/>
      <c r="V307" s="223"/>
    </row>
    <row r="308" spans="1:27" ht="16.8" thickBot="1">
      <c r="O308" s="633"/>
      <c r="P308" s="226"/>
      <c r="Q308" s="633" t="str">
        <f>IF(様式第１_交付申請書!$F$10="","",様式第１_交付申請書!$F$10)</f>
        <v/>
      </c>
      <c r="R308" s="595"/>
      <c r="S308" s="595"/>
      <c r="T308" s="595"/>
      <c r="U308" s="595"/>
      <c r="V308" s="223"/>
      <c r="W308" s="224"/>
    </row>
    <row r="309" spans="1:27" ht="29.25" customHeight="1" thickBot="1">
      <c r="B309" s="935" t="s">
        <v>579</v>
      </c>
      <c r="C309" s="936"/>
      <c r="D309" s="997"/>
      <c r="E309" s="998"/>
      <c r="F309" s="998"/>
      <c r="G309" s="999"/>
      <c r="H309" s="397" t="s">
        <v>374</v>
      </c>
      <c r="I309" s="419"/>
      <c r="J309" s="398" t="s">
        <v>174</v>
      </c>
      <c r="K309" s="995"/>
      <c r="L309" s="996"/>
      <c r="M309" s="356"/>
      <c r="N309" s="231"/>
      <c r="O309" s="400" t="s">
        <v>216</v>
      </c>
      <c r="P309" s="914">
        <f>SUM(L313,Q313)</f>
        <v>0</v>
      </c>
      <c r="Q309" s="915"/>
      <c r="R309" s="595"/>
      <c r="S309" s="595"/>
      <c r="T309" s="595"/>
      <c r="U309" s="595"/>
      <c r="V309" s="223"/>
    </row>
    <row r="310" spans="1:27" ht="29.25" customHeight="1">
      <c r="A310" s="485" t="str">
        <f t="shared" ref="A310" si="77">B309</f>
        <v>ターゲット属性　10</v>
      </c>
      <c r="B310" s="937" t="s">
        <v>215</v>
      </c>
      <c r="C310" s="908"/>
      <c r="D310" s="909"/>
      <c r="E310" s="909"/>
      <c r="F310" s="909"/>
      <c r="G310" s="909"/>
      <c r="H310" s="909"/>
      <c r="I310" s="909"/>
      <c r="J310" s="909"/>
      <c r="K310" s="909"/>
      <c r="L310" s="910"/>
      <c r="M310" s="357"/>
      <c r="N310" s="231"/>
      <c r="O310" s="401" t="s">
        <v>381</v>
      </c>
      <c r="P310" s="987">
        <f>SUM(K317:K321,P317:P321)</f>
        <v>0</v>
      </c>
      <c r="Q310" s="988"/>
      <c r="R310" s="595"/>
      <c r="S310" s="595"/>
      <c r="T310" s="595"/>
      <c r="U310" s="595"/>
      <c r="V310" s="223"/>
      <c r="W310" s="241"/>
      <c r="Z310" s="232" t="str">
        <f>IF(P310&lt;16,"","1事業者あたり15人回までのため要修正")</f>
        <v/>
      </c>
    </row>
    <row r="311" spans="1:27" ht="29.25" customHeight="1" thickBot="1">
      <c r="A311" s="485" t="str">
        <f t="shared" ref="A311" si="78">A310</f>
        <v>ターゲット属性　10</v>
      </c>
      <c r="B311" s="938"/>
      <c r="C311" s="911"/>
      <c r="D311" s="912"/>
      <c r="E311" s="912"/>
      <c r="F311" s="912"/>
      <c r="G311" s="912"/>
      <c r="H311" s="912"/>
      <c r="I311" s="912"/>
      <c r="J311" s="912"/>
      <c r="K311" s="912"/>
      <c r="L311" s="913"/>
      <c r="M311" s="357"/>
      <c r="N311" s="231"/>
      <c r="O311" s="402" t="s">
        <v>198</v>
      </c>
      <c r="P311" s="989">
        <f>K309*P310</f>
        <v>0</v>
      </c>
      <c r="Q311" s="990"/>
      <c r="R311" s="646">
        <f>K309*P309</f>
        <v>0</v>
      </c>
      <c r="S311" s="595"/>
      <c r="T311" s="595"/>
      <c r="U311" s="595"/>
      <c r="V311" s="223"/>
      <c r="W311" s="241"/>
    </row>
    <row r="312" spans="1:27" ht="5.25" customHeight="1" thickBot="1">
      <c r="B312" s="355"/>
      <c r="C312" s="231"/>
      <c r="D312" s="231"/>
      <c r="E312" s="231"/>
      <c r="F312" s="231"/>
      <c r="G312" s="355"/>
      <c r="H312" s="231"/>
      <c r="I312" s="231"/>
      <c r="J312" s="231"/>
      <c r="K312" s="231"/>
      <c r="L312" s="231"/>
      <c r="M312" s="355"/>
      <c r="N312" s="231"/>
      <c r="O312" s="231"/>
      <c r="P312" s="231"/>
      <c r="Q312" s="231"/>
      <c r="R312" s="595"/>
      <c r="S312" s="595"/>
      <c r="T312" s="595"/>
      <c r="U312" s="595"/>
      <c r="V312" s="223"/>
    </row>
    <row r="313" spans="1:27" ht="30" customHeight="1" thickBot="1">
      <c r="B313" s="956" t="s">
        <v>120</v>
      </c>
      <c r="C313" s="957"/>
      <c r="D313" s="957"/>
      <c r="E313" s="957"/>
      <c r="F313" s="961"/>
      <c r="G313" s="956" t="s">
        <v>382</v>
      </c>
      <c r="H313" s="957"/>
      <c r="I313" s="957"/>
      <c r="J313" s="1000" t="s">
        <v>280</v>
      </c>
      <c r="K313" s="1001"/>
      <c r="L313" s="244"/>
      <c r="M313" s="1002" t="s">
        <v>383</v>
      </c>
      <c r="N313" s="969"/>
      <c r="O313" s="969" t="s">
        <v>280</v>
      </c>
      <c r="P313" s="969"/>
      <c r="Q313" s="244"/>
      <c r="R313" s="595"/>
      <c r="S313" s="595"/>
      <c r="T313" s="595"/>
      <c r="U313" s="595"/>
      <c r="V313" s="223"/>
      <c r="W313" s="233"/>
    </row>
    <row r="314" spans="1:27" ht="78" customHeight="1">
      <c r="B314" s="900"/>
      <c r="C314" s="901"/>
      <c r="D314" s="901"/>
      <c r="E314" s="901"/>
      <c r="F314" s="960"/>
      <c r="G314" s="958"/>
      <c r="H314" s="959"/>
      <c r="I314" s="959"/>
      <c r="J314" s="959"/>
      <c r="K314" s="959"/>
      <c r="L314" s="902"/>
      <c r="M314" s="900"/>
      <c r="N314" s="901"/>
      <c r="O314" s="901"/>
      <c r="P314" s="901"/>
      <c r="Q314" s="902"/>
      <c r="R314" s="595"/>
      <c r="S314" s="595"/>
      <c r="T314" s="595"/>
      <c r="U314" s="595"/>
      <c r="V314" s="223"/>
      <c r="W314" s="242"/>
    </row>
    <row r="315" spans="1:27" ht="29.25" customHeight="1">
      <c r="B315" s="903"/>
      <c r="C315" s="904"/>
      <c r="D315" s="904"/>
      <c r="E315" s="904"/>
      <c r="F315" s="905"/>
      <c r="G315" s="903"/>
      <c r="H315" s="904"/>
      <c r="I315" s="904"/>
      <c r="J315" s="904"/>
      <c r="K315" s="904"/>
      <c r="L315" s="905"/>
      <c r="M315" s="903"/>
      <c r="N315" s="904"/>
      <c r="O315" s="904" t="s">
        <v>385</v>
      </c>
      <c r="P315" s="904"/>
      <c r="Q315" s="905"/>
      <c r="R315" s="595"/>
      <c r="S315" s="595"/>
      <c r="T315" s="595"/>
      <c r="U315" s="595"/>
      <c r="V315" s="223"/>
      <c r="W315" s="242"/>
    </row>
    <row r="316" spans="1:27" s="221" customFormat="1" ht="63.75" customHeight="1">
      <c r="A316" s="485"/>
      <c r="B316" s="358" t="s">
        <v>384</v>
      </c>
      <c r="C316" s="394" t="s">
        <v>249</v>
      </c>
      <c r="D316" s="964" t="s">
        <v>233</v>
      </c>
      <c r="E316" s="965"/>
      <c r="F316" s="966"/>
      <c r="G316" s="962" t="s">
        <v>121</v>
      </c>
      <c r="H316" s="963"/>
      <c r="I316" s="967" t="s">
        <v>122</v>
      </c>
      <c r="J316" s="968"/>
      <c r="K316" s="360" t="s">
        <v>253</v>
      </c>
      <c r="L316" s="361" t="s">
        <v>234</v>
      </c>
      <c r="M316" s="906" t="s">
        <v>121</v>
      </c>
      <c r="N316" s="907"/>
      <c r="O316" s="394" t="s">
        <v>122</v>
      </c>
      <c r="P316" s="360" t="s">
        <v>253</v>
      </c>
      <c r="Q316" s="361" t="s">
        <v>234</v>
      </c>
      <c r="R316" s="595"/>
      <c r="S316" s="595"/>
      <c r="T316" s="595"/>
      <c r="U316" s="595"/>
      <c r="V316" s="223"/>
      <c r="W316" s="243"/>
      <c r="X316" s="568"/>
    </row>
    <row r="317" spans="1:27" s="238" customFormat="1" ht="32.25" customHeight="1">
      <c r="A317" s="485" t="str">
        <f t="shared" ref="A317" si="79">A310&amp;B317</f>
        <v>ターゲット属性　101</v>
      </c>
      <c r="B317" s="429">
        <v>1</v>
      </c>
      <c r="C317" s="362"/>
      <c r="D317" s="939"/>
      <c r="E317" s="940"/>
      <c r="F317" s="941"/>
      <c r="G317" s="237"/>
      <c r="H317" s="375"/>
      <c r="I317" s="939"/>
      <c r="J317" s="951"/>
      <c r="K317" s="245"/>
      <c r="L317" s="246"/>
      <c r="M317" s="237"/>
      <c r="N317" s="375"/>
      <c r="O317" s="363"/>
      <c r="P317" s="245"/>
      <c r="Q317" s="246"/>
      <c r="R317" s="595"/>
      <c r="S317" s="595"/>
      <c r="T317" s="595"/>
      <c r="U317" s="595"/>
      <c r="V317" s="223"/>
      <c r="W317" s="222"/>
      <c r="X317" s="568"/>
      <c r="Y317" s="220"/>
      <c r="Z317" s="220"/>
      <c r="AA317" s="220"/>
    </row>
    <row r="318" spans="1:27" s="238" customFormat="1" ht="32.25" customHeight="1">
      <c r="A318" s="485" t="str">
        <f t="shared" ref="A318" si="80">A310&amp;B318</f>
        <v>ターゲット属性　102</v>
      </c>
      <c r="B318" s="430">
        <v>2</v>
      </c>
      <c r="C318" s="364"/>
      <c r="D318" s="952"/>
      <c r="E318" s="953"/>
      <c r="F318" s="954"/>
      <c r="G318" s="239"/>
      <c r="H318" s="376"/>
      <c r="I318" s="952"/>
      <c r="J318" s="955"/>
      <c r="K318" s="247"/>
      <c r="L318" s="248"/>
      <c r="M318" s="239"/>
      <c r="N318" s="376"/>
      <c r="O318" s="366"/>
      <c r="P318" s="247"/>
      <c r="Q318" s="248"/>
      <c r="R318" s="595"/>
      <c r="S318" s="595"/>
      <c r="T318" s="595"/>
      <c r="U318" s="595"/>
      <c r="V318" s="223"/>
      <c r="W318" s="222"/>
      <c r="X318" s="568"/>
      <c r="Y318" s="220"/>
      <c r="Z318" s="220"/>
      <c r="AA318" s="220"/>
    </row>
    <row r="319" spans="1:27" s="238" customFormat="1" ht="32.25" customHeight="1">
      <c r="A319" s="485" t="str">
        <f t="shared" ref="A319" si="81">A310&amp;B319</f>
        <v>ターゲット属性　103</v>
      </c>
      <c r="B319" s="430">
        <v>3</v>
      </c>
      <c r="C319" s="367"/>
      <c r="D319" s="952"/>
      <c r="E319" s="953"/>
      <c r="F319" s="954"/>
      <c r="G319" s="239"/>
      <c r="H319" s="376"/>
      <c r="I319" s="952"/>
      <c r="J319" s="955"/>
      <c r="K319" s="247"/>
      <c r="L319" s="248"/>
      <c r="M319" s="239"/>
      <c r="N319" s="376"/>
      <c r="O319" s="365"/>
      <c r="P319" s="247"/>
      <c r="Q319" s="248"/>
      <c r="R319" s="595"/>
      <c r="S319" s="595"/>
      <c r="T319" s="595"/>
      <c r="U319" s="595"/>
      <c r="V319" s="223"/>
      <c r="W319" s="222"/>
      <c r="X319" s="568"/>
      <c r="Y319" s="220"/>
      <c r="Z319" s="220"/>
      <c r="AA319" s="220"/>
    </row>
    <row r="320" spans="1:27" s="238" customFormat="1" ht="32.25" customHeight="1">
      <c r="A320" s="485" t="str">
        <f t="shared" ref="A320" si="82">A310&amp;B320</f>
        <v>ターゲット属性　104</v>
      </c>
      <c r="B320" s="430">
        <v>4</v>
      </c>
      <c r="C320" s="367"/>
      <c r="D320" s="952"/>
      <c r="E320" s="953"/>
      <c r="F320" s="954"/>
      <c r="G320" s="239"/>
      <c r="H320" s="376"/>
      <c r="I320" s="952"/>
      <c r="J320" s="955"/>
      <c r="K320" s="247"/>
      <c r="L320" s="248"/>
      <c r="M320" s="239"/>
      <c r="N320" s="376"/>
      <c r="O320" s="365"/>
      <c r="P320" s="247"/>
      <c r="Q320" s="248"/>
      <c r="R320" s="595"/>
      <c r="S320" s="595"/>
      <c r="T320" s="595"/>
      <c r="U320" s="595"/>
      <c r="V320" s="223"/>
      <c r="W320" s="222"/>
      <c r="X320" s="568"/>
      <c r="Y320" s="220"/>
      <c r="Z320" s="220"/>
      <c r="AA320" s="220"/>
    </row>
    <row r="321" spans="1:27" s="238" customFormat="1" ht="32.25" customHeight="1" thickBot="1">
      <c r="A321" s="485" t="str">
        <f t="shared" ref="A321" si="83">A310&amp;B321</f>
        <v>ターゲット属性　105</v>
      </c>
      <c r="B321" s="431">
        <v>5</v>
      </c>
      <c r="C321" s="368"/>
      <c r="D321" s="991"/>
      <c r="E321" s="992"/>
      <c r="F321" s="993"/>
      <c r="G321" s="240"/>
      <c r="H321" s="377"/>
      <c r="I321" s="991"/>
      <c r="J321" s="994"/>
      <c r="K321" s="250"/>
      <c r="L321" s="251"/>
      <c r="M321" s="240"/>
      <c r="N321" s="377"/>
      <c r="O321" s="369"/>
      <c r="P321" s="250"/>
      <c r="Q321" s="251"/>
      <c r="R321" s="595"/>
      <c r="S321" s="595"/>
      <c r="T321" s="595"/>
      <c r="U321" s="595"/>
      <c r="V321" s="223"/>
      <c r="W321" s="222"/>
      <c r="X321" s="568"/>
      <c r="Y321" s="220"/>
      <c r="Z321" s="220"/>
      <c r="AA321" s="220"/>
    </row>
    <row r="322" spans="1:27">
      <c r="R322" s="595"/>
      <c r="S322" s="595"/>
      <c r="T322" s="595"/>
      <c r="U322" s="595"/>
      <c r="V322" s="223"/>
    </row>
    <row r="323" spans="1:27">
      <c r="P323" s="226"/>
      <c r="Q323" s="223"/>
      <c r="R323" s="595"/>
      <c r="S323" s="595"/>
      <c r="T323" s="595"/>
      <c r="U323" s="595"/>
      <c r="V323" s="223"/>
      <c r="W323" s="224"/>
    </row>
    <row r="324" spans="1:27">
      <c r="R324" s="595"/>
    </row>
    <row r="325" spans="1:27">
      <c r="R325" s="595"/>
    </row>
    <row r="326" spans="1:27">
      <c r="R326" s="595"/>
    </row>
    <row r="327" spans="1:27">
      <c r="R327" s="595"/>
    </row>
    <row r="328" spans="1:27">
      <c r="R328" s="595"/>
    </row>
    <row r="329" spans="1:27">
      <c r="R329" s="595"/>
    </row>
  </sheetData>
  <sheetProtection password="CAD7" sheet="1" objects="1" scenarios="1" formatRows="0" insertRows="0" deleteRows="0"/>
  <mergeCells count="588">
    <mergeCell ref="K2:O2"/>
    <mergeCell ref="K3:O3"/>
    <mergeCell ref="X174:X176"/>
    <mergeCell ref="X179:X180"/>
    <mergeCell ref="C166:E166"/>
    <mergeCell ref="F166:H166"/>
    <mergeCell ref="J166:O166"/>
    <mergeCell ref="B167:B171"/>
    <mergeCell ref="C167:E167"/>
    <mergeCell ref="F167:H167"/>
    <mergeCell ref="I167:I171"/>
    <mergeCell ref="J167:O171"/>
    <mergeCell ref="F168:H168"/>
    <mergeCell ref="F169:H169"/>
    <mergeCell ref="F170:H170"/>
    <mergeCell ref="F171:H171"/>
    <mergeCell ref="K174:L174"/>
    <mergeCell ref="P174:Q174"/>
    <mergeCell ref="B175:B176"/>
    <mergeCell ref="P175:Q175"/>
    <mergeCell ref="P176:Q176"/>
    <mergeCell ref="J178:K178"/>
    <mergeCell ref="O178:P178"/>
    <mergeCell ref="M178:N178"/>
    <mergeCell ref="D174:G174"/>
    <mergeCell ref="C175:L176"/>
    <mergeCell ref="C160:E160"/>
    <mergeCell ref="F160:H160"/>
    <mergeCell ref="J160:O160"/>
    <mergeCell ref="B161:B165"/>
    <mergeCell ref="C161:E161"/>
    <mergeCell ref="F161:H161"/>
    <mergeCell ref="I161:I165"/>
    <mergeCell ref="J161:O165"/>
    <mergeCell ref="F162:H162"/>
    <mergeCell ref="F163:H163"/>
    <mergeCell ref="F164:H164"/>
    <mergeCell ref="F165:H165"/>
    <mergeCell ref="C154:E154"/>
    <mergeCell ref="F154:H154"/>
    <mergeCell ref="J154:O154"/>
    <mergeCell ref="B155:B159"/>
    <mergeCell ref="C155:E155"/>
    <mergeCell ref="F155:H155"/>
    <mergeCell ref="I155:I159"/>
    <mergeCell ref="J155:O159"/>
    <mergeCell ref="F156:H156"/>
    <mergeCell ref="F157:H157"/>
    <mergeCell ref="F158:H158"/>
    <mergeCell ref="F159:H159"/>
    <mergeCell ref="C148:E148"/>
    <mergeCell ref="F148:H148"/>
    <mergeCell ref="J148:O148"/>
    <mergeCell ref="B149:B153"/>
    <mergeCell ref="C149:E149"/>
    <mergeCell ref="F149:H149"/>
    <mergeCell ref="I149:I153"/>
    <mergeCell ref="J149:O153"/>
    <mergeCell ref="F150:H150"/>
    <mergeCell ref="F151:H151"/>
    <mergeCell ref="F152:H152"/>
    <mergeCell ref="F153:H153"/>
    <mergeCell ref="C142:E142"/>
    <mergeCell ref="F142:H142"/>
    <mergeCell ref="J142:O142"/>
    <mergeCell ref="B143:B147"/>
    <mergeCell ref="C143:E143"/>
    <mergeCell ref="F143:H143"/>
    <mergeCell ref="I143:I147"/>
    <mergeCell ref="J143:O147"/>
    <mergeCell ref="F144:H144"/>
    <mergeCell ref="F145:H145"/>
    <mergeCell ref="F146:H146"/>
    <mergeCell ref="F147:H147"/>
    <mergeCell ref="B135:B139"/>
    <mergeCell ref="C135:E135"/>
    <mergeCell ref="F135:H135"/>
    <mergeCell ref="I135:I139"/>
    <mergeCell ref="J135:O139"/>
    <mergeCell ref="F136:H136"/>
    <mergeCell ref="F137:H137"/>
    <mergeCell ref="F138:H138"/>
    <mergeCell ref="F139:H139"/>
    <mergeCell ref="C129:E129"/>
    <mergeCell ref="F129:H129"/>
    <mergeCell ref="I129:I133"/>
    <mergeCell ref="J129:O133"/>
    <mergeCell ref="F130:H130"/>
    <mergeCell ref="F131:H131"/>
    <mergeCell ref="F132:H132"/>
    <mergeCell ref="F133:H133"/>
    <mergeCell ref="C134:E134"/>
    <mergeCell ref="F134:H134"/>
    <mergeCell ref="J134:O134"/>
    <mergeCell ref="F123:H123"/>
    <mergeCell ref="I123:I127"/>
    <mergeCell ref="J123:O127"/>
    <mergeCell ref="F124:H124"/>
    <mergeCell ref="F125:H125"/>
    <mergeCell ref="F126:H126"/>
    <mergeCell ref="F127:H127"/>
    <mergeCell ref="C128:E128"/>
    <mergeCell ref="F128:H128"/>
    <mergeCell ref="J128:O128"/>
    <mergeCell ref="F117:H117"/>
    <mergeCell ref="I117:I121"/>
    <mergeCell ref="J117:O121"/>
    <mergeCell ref="F118:H118"/>
    <mergeCell ref="F119:H119"/>
    <mergeCell ref="F120:H120"/>
    <mergeCell ref="F121:H121"/>
    <mergeCell ref="C122:E122"/>
    <mergeCell ref="F122:H122"/>
    <mergeCell ref="J122:O122"/>
    <mergeCell ref="C117:E117"/>
    <mergeCell ref="F111:H111"/>
    <mergeCell ref="I111:I115"/>
    <mergeCell ref="J111:O115"/>
    <mergeCell ref="F112:H112"/>
    <mergeCell ref="F113:H113"/>
    <mergeCell ref="F114:H114"/>
    <mergeCell ref="F115:H115"/>
    <mergeCell ref="C116:E116"/>
    <mergeCell ref="F116:H116"/>
    <mergeCell ref="J116:O116"/>
    <mergeCell ref="F101:H101"/>
    <mergeCell ref="I101:O107"/>
    <mergeCell ref="F102:H102"/>
    <mergeCell ref="F103:H103"/>
    <mergeCell ref="F104:H104"/>
    <mergeCell ref="F105:H105"/>
    <mergeCell ref="F106:H106"/>
    <mergeCell ref="F107:H107"/>
    <mergeCell ref="C110:E110"/>
    <mergeCell ref="F110:H110"/>
    <mergeCell ref="J110:O110"/>
    <mergeCell ref="F94:H94"/>
    <mergeCell ref="F95:H95"/>
    <mergeCell ref="F96:H96"/>
    <mergeCell ref="F97:H97"/>
    <mergeCell ref="F98:H98"/>
    <mergeCell ref="F99:H99"/>
    <mergeCell ref="C100:E100"/>
    <mergeCell ref="F100:H100"/>
    <mergeCell ref="I100:O100"/>
    <mergeCell ref="B85:B91"/>
    <mergeCell ref="C85:E85"/>
    <mergeCell ref="F85:H85"/>
    <mergeCell ref="I85:O91"/>
    <mergeCell ref="F86:H86"/>
    <mergeCell ref="F87:H87"/>
    <mergeCell ref="F88:H88"/>
    <mergeCell ref="F89:H89"/>
    <mergeCell ref="F90:H90"/>
    <mergeCell ref="F91:H91"/>
    <mergeCell ref="B69:B75"/>
    <mergeCell ref="C69:E69"/>
    <mergeCell ref="F69:H69"/>
    <mergeCell ref="I69:O75"/>
    <mergeCell ref="F70:H70"/>
    <mergeCell ref="F71:H71"/>
    <mergeCell ref="F72:H72"/>
    <mergeCell ref="F73:H73"/>
    <mergeCell ref="F74:H74"/>
    <mergeCell ref="F75:H75"/>
    <mergeCell ref="C50:E50"/>
    <mergeCell ref="F50:H50"/>
    <mergeCell ref="C51:E51"/>
    <mergeCell ref="F51:H51"/>
    <mergeCell ref="I51:O57"/>
    <mergeCell ref="F52:H52"/>
    <mergeCell ref="F53:H53"/>
    <mergeCell ref="F54:H54"/>
    <mergeCell ref="F55:H55"/>
    <mergeCell ref="F56:H56"/>
    <mergeCell ref="F57:H57"/>
    <mergeCell ref="C42:E42"/>
    <mergeCell ref="F42:H42"/>
    <mergeCell ref="B43:B49"/>
    <mergeCell ref="C43:E43"/>
    <mergeCell ref="F43:H43"/>
    <mergeCell ref="I43:O49"/>
    <mergeCell ref="F44:H44"/>
    <mergeCell ref="F45:H45"/>
    <mergeCell ref="F46:H46"/>
    <mergeCell ref="F47:H47"/>
    <mergeCell ref="F48:H48"/>
    <mergeCell ref="F49:H49"/>
    <mergeCell ref="C34:E34"/>
    <mergeCell ref="F34:H34"/>
    <mergeCell ref="B35:B41"/>
    <mergeCell ref="C35:E35"/>
    <mergeCell ref="F35:H35"/>
    <mergeCell ref="I35:O41"/>
    <mergeCell ref="F36:H36"/>
    <mergeCell ref="F37:H37"/>
    <mergeCell ref="F38:H38"/>
    <mergeCell ref="F39:H39"/>
    <mergeCell ref="F40:H40"/>
    <mergeCell ref="F41:H41"/>
    <mergeCell ref="B27:B33"/>
    <mergeCell ref="C27:E27"/>
    <mergeCell ref="F27:H27"/>
    <mergeCell ref="I27:O33"/>
    <mergeCell ref="F28:H28"/>
    <mergeCell ref="F29:H29"/>
    <mergeCell ref="F30:H30"/>
    <mergeCell ref="F31:H31"/>
    <mergeCell ref="F32:H32"/>
    <mergeCell ref="F33:H33"/>
    <mergeCell ref="E17:G17"/>
    <mergeCell ref="I17:O17"/>
    <mergeCell ref="E18:G18"/>
    <mergeCell ref="E19:G19"/>
    <mergeCell ref="E20:G20"/>
    <mergeCell ref="E21:G21"/>
    <mergeCell ref="E22:G22"/>
    <mergeCell ref="E23:G23"/>
    <mergeCell ref="C26:E26"/>
    <mergeCell ref="F26:H26"/>
    <mergeCell ref="I26:O26"/>
    <mergeCell ref="D320:F320"/>
    <mergeCell ref="I320:J320"/>
    <mergeCell ref="D321:F321"/>
    <mergeCell ref="I321:J321"/>
    <mergeCell ref="D317:F317"/>
    <mergeCell ref="I317:J317"/>
    <mergeCell ref="D318:F318"/>
    <mergeCell ref="I318:J318"/>
    <mergeCell ref="D319:F319"/>
    <mergeCell ref="I319:J319"/>
    <mergeCell ref="D316:F316"/>
    <mergeCell ref="I316:J316"/>
    <mergeCell ref="M316:N316"/>
    <mergeCell ref="J313:K313"/>
    <mergeCell ref="O313:P313"/>
    <mergeCell ref="M313:N313"/>
    <mergeCell ref="M314:Q315"/>
    <mergeCell ref="B313:F313"/>
    <mergeCell ref="B314:F315"/>
    <mergeCell ref="G314:L315"/>
    <mergeCell ref="G316:H316"/>
    <mergeCell ref="G313:I313"/>
    <mergeCell ref="B310:B311"/>
    <mergeCell ref="P310:Q310"/>
    <mergeCell ref="P311:Q311"/>
    <mergeCell ref="D305:F305"/>
    <mergeCell ref="I305:J305"/>
    <mergeCell ref="D306:F306"/>
    <mergeCell ref="I306:J306"/>
    <mergeCell ref="K309:L309"/>
    <mergeCell ref="D309:G309"/>
    <mergeCell ref="C310:L311"/>
    <mergeCell ref="B309:C309"/>
    <mergeCell ref="D302:F302"/>
    <mergeCell ref="I302:J302"/>
    <mergeCell ref="D303:F303"/>
    <mergeCell ref="I303:J303"/>
    <mergeCell ref="D304:F304"/>
    <mergeCell ref="I304:J304"/>
    <mergeCell ref="D301:F301"/>
    <mergeCell ref="I301:J301"/>
    <mergeCell ref="P309:Q309"/>
    <mergeCell ref="M301:N301"/>
    <mergeCell ref="G301:H301"/>
    <mergeCell ref="M299:Q300"/>
    <mergeCell ref="P294:Q294"/>
    <mergeCell ref="B295:B296"/>
    <mergeCell ref="P295:Q295"/>
    <mergeCell ref="P296:Q296"/>
    <mergeCell ref="K294:L294"/>
    <mergeCell ref="J298:K298"/>
    <mergeCell ref="O298:P298"/>
    <mergeCell ref="M298:N298"/>
    <mergeCell ref="D294:G294"/>
    <mergeCell ref="B298:F298"/>
    <mergeCell ref="C295:L296"/>
    <mergeCell ref="B299:F300"/>
    <mergeCell ref="G299:L300"/>
    <mergeCell ref="G298:I298"/>
    <mergeCell ref="B294:C294"/>
    <mergeCell ref="D290:F290"/>
    <mergeCell ref="I290:J290"/>
    <mergeCell ref="D291:F291"/>
    <mergeCell ref="I291:J291"/>
    <mergeCell ref="D287:F287"/>
    <mergeCell ref="I287:J287"/>
    <mergeCell ref="D288:F288"/>
    <mergeCell ref="I288:J288"/>
    <mergeCell ref="D289:F289"/>
    <mergeCell ref="I289:J289"/>
    <mergeCell ref="D286:F286"/>
    <mergeCell ref="I286:J286"/>
    <mergeCell ref="M286:N286"/>
    <mergeCell ref="J283:K283"/>
    <mergeCell ref="O283:P283"/>
    <mergeCell ref="M283:N283"/>
    <mergeCell ref="M284:Q285"/>
    <mergeCell ref="B283:F283"/>
    <mergeCell ref="B284:F285"/>
    <mergeCell ref="G284:L285"/>
    <mergeCell ref="G286:H286"/>
    <mergeCell ref="G283:I283"/>
    <mergeCell ref="B280:B281"/>
    <mergeCell ref="P280:Q280"/>
    <mergeCell ref="P281:Q281"/>
    <mergeCell ref="D275:F275"/>
    <mergeCell ref="I275:J275"/>
    <mergeCell ref="D276:F276"/>
    <mergeCell ref="I276:J276"/>
    <mergeCell ref="K279:L279"/>
    <mergeCell ref="D279:G279"/>
    <mergeCell ref="C280:L281"/>
    <mergeCell ref="B279:C279"/>
    <mergeCell ref="D272:F272"/>
    <mergeCell ref="I272:J272"/>
    <mergeCell ref="D273:F273"/>
    <mergeCell ref="I273:J273"/>
    <mergeCell ref="D274:F274"/>
    <mergeCell ref="I274:J274"/>
    <mergeCell ref="D271:F271"/>
    <mergeCell ref="I271:J271"/>
    <mergeCell ref="P279:Q279"/>
    <mergeCell ref="M271:N271"/>
    <mergeCell ref="G271:H271"/>
    <mergeCell ref="M269:Q270"/>
    <mergeCell ref="P264:Q264"/>
    <mergeCell ref="B265:B266"/>
    <mergeCell ref="P265:Q265"/>
    <mergeCell ref="P266:Q266"/>
    <mergeCell ref="K264:L264"/>
    <mergeCell ref="J268:K268"/>
    <mergeCell ref="O268:P268"/>
    <mergeCell ref="M268:N268"/>
    <mergeCell ref="D264:G264"/>
    <mergeCell ref="B268:F268"/>
    <mergeCell ref="C265:L266"/>
    <mergeCell ref="B269:F270"/>
    <mergeCell ref="G269:L270"/>
    <mergeCell ref="G268:I268"/>
    <mergeCell ref="B264:C264"/>
    <mergeCell ref="D260:F260"/>
    <mergeCell ref="I260:J260"/>
    <mergeCell ref="D261:F261"/>
    <mergeCell ref="I261:J261"/>
    <mergeCell ref="D257:F257"/>
    <mergeCell ref="I257:J257"/>
    <mergeCell ref="D258:F258"/>
    <mergeCell ref="I258:J258"/>
    <mergeCell ref="D259:F259"/>
    <mergeCell ref="I259:J259"/>
    <mergeCell ref="D256:F256"/>
    <mergeCell ref="I256:J256"/>
    <mergeCell ref="M256:N256"/>
    <mergeCell ref="J253:K253"/>
    <mergeCell ref="O253:P253"/>
    <mergeCell ref="M253:N253"/>
    <mergeCell ref="M254:Q255"/>
    <mergeCell ref="B253:F253"/>
    <mergeCell ref="B254:F255"/>
    <mergeCell ref="G254:L255"/>
    <mergeCell ref="G256:H256"/>
    <mergeCell ref="G253:I253"/>
    <mergeCell ref="P249:Q249"/>
    <mergeCell ref="B250:B251"/>
    <mergeCell ref="P250:Q250"/>
    <mergeCell ref="P251:Q251"/>
    <mergeCell ref="D245:F245"/>
    <mergeCell ref="I245:J245"/>
    <mergeCell ref="D246:F246"/>
    <mergeCell ref="I246:J246"/>
    <mergeCell ref="K249:L249"/>
    <mergeCell ref="D249:G249"/>
    <mergeCell ref="C250:L251"/>
    <mergeCell ref="B249:C249"/>
    <mergeCell ref="G238:I238"/>
    <mergeCell ref="D242:F242"/>
    <mergeCell ref="I242:J242"/>
    <mergeCell ref="D243:F243"/>
    <mergeCell ref="I243:J243"/>
    <mergeCell ref="D244:F244"/>
    <mergeCell ref="I244:J244"/>
    <mergeCell ref="D241:F241"/>
    <mergeCell ref="I241:J241"/>
    <mergeCell ref="D231:F231"/>
    <mergeCell ref="I231:J231"/>
    <mergeCell ref="D227:F227"/>
    <mergeCell ref="I227:J227"/>
    <mergeCell ref="D228:F228"/>
    <mergeCell ref="I228:J228"/>
    <mergeCell ref="D229:F229"/>
    <mergeCell ref="I229:J229"/>
    <mergeCell ref="M241:N241"/>
    <mergeCell ref="M239:Q240"/>
    <mergeCell ref="P234:Q234"/>
    <mergeCell ref="G241:H241"/>
    <mergeCell ref="B238:F238"/>
    <mergeCell ref="C235:L236"/>
    <mergeCell ref="B235:B236"/>
    <mergeCell ref="P235:Q235"/>
    <mergeCell ref="P236:Q236"/>
    <mergeCell ref="K234:L234"/>
    <mergeCell ref="J238:K238"/>
    <mergeCell ref="O238:P238"/>
    <mergeCell ref="M238:N238"/>
    <mergeCell ref="D234:G234"/>
    <mergeCell ref="B239:F240"/>
    <mergeCell ref="G239:L240"/>
    <mergeCell ref="I226:J226"/>
    <mergeCell ref="M226:N226"/>
    <mergeCell ref="J223:K223"/>
    <mergeCell ref="O223:P223"/>
    <mergeCell ref="M223:N223"/>
    <mergeCell ref="M224:Q225"/>
    <mergeCell ref="G223:I223"/>
    <mergeCell ref="D230:F230"/>
    <mergeCell ref="I230:J230"/>
    <mergeCell ref="B224:F225"/>
    <mergeCell ref="G224:L225"/>
    <mergeCell ref="G226:H226"/>
    <mergeCell ref="D226:F226"/>
    <mergeCell ref="B223:F223"/>
    <mergeCell ref="P219:Q219"/>
    <mergeCell ref="B220:B221"/>
    <mergeCell ref="P220:Q220"/>
    <mergeCell ref="P221:Q221"/>
    <mergeCell ref="D215:F215"/>
    <mergeCell ref="I215:J215"/>
    <mergeCell ref="D216:F216"/>
    <mergeCell ref="I216:J216"/>
    <mergeCell ref="K219:L219"/>
    <mergeCell ref="D219:G219"/>
    <mergeCell ref="C220:L221"/>
    <mergeCell ref="M211:N211"/>
    <mergeCell ref="M209:Q210"/>
    <mergeCell ref="P204:Q204"/>
    <mergeCell ref="B205:B206"/>
    <mergeCell ref="P205:Q205"/>
    <mergeCell ref="P206:Q206"/>
    <mergeCell ref="K204:L204"/>
    <mergeCell ref="J208:K208"/>
    <mergeCell ref="O208:P208"/>
    <mergeCell ref="M208:N208"/>
    <mergeCell ref="D204:G204"/>
    <mergeCell ref="G208:I208"/>
    <mergeCell ref="D211:F211"/>
    <mergeCell ref="I211:J211"/>
    <mergeCell ref="C205:L206"/>
    <mergeCell ref="B208:F208"/>
    <mergeCell ref="B209:F210"/>
    <mergeCell ref="G209:L210"/>
    <mergeCell ref="G211:H211"/>
    <mergeCell ref="D200:F200"/>
    <mergeCell ref="I200:J200"/>
    <mergeCell ref="D201:F201"/>
    <mergeCell ref="I201:J201"/>
    <mergeCell ref="D197:F197"/>
    <mergeCell ref="I197:J197"/>
    <mergeCell ref="D198:F198"/>
    <mergeCell ref="I198:J198"/>
    <mergeCell ref="D199:F199"/>
    <mergeCell ref="I199:J199"/>
    <mergeCell ref="M196:N196"/>
    <mergeCell ref="J193:K193"/>
    <mergeCell ref="M193:N193"/>
    <mergeCell ref="M194:Q195"/>
    <mergeCell ref="G193:I193"/>
    <mergeCell ref="B194:F195"/>
    <mergeCell ref="G194:L195"/>
    <mergeCell ref="G196:H196"/>
    <mergeCell ref="D196:F196"/>
    <mergeCell ref="I196:J196"/>
    <mergeCell ref="F65:H65"/>
    <mergeCell ref="C68:E68"/>
    <mergeCell ref="P190:Q190"/>
    <mergeCell ref="P191:Q191"/>
    <mergeCell ref="D185:F185"/>
    <mergeCell ref="I185:J185"/>
    <mergeCell ref="D186:F186"/>
    <mergeCell ref="I186:J186"/>
    <mergeCell ref="K189:L189"/>
    <mergeCell ref="D189:G189"/>
    <mergeCell ref="F68:H68"/>
    <mergeCell ref="F78:H78"/>
    <mergeCell ref="F79:H79"/>
    <mergeCell ref="F80:H80"/>
    <mergeCell ref="F81:H81"/>
    <mergeCell ref="F82:H82"/>
    <mergeCell ref="F83:H83"/>
    <mergeCell ref="C84:E84"/>
    <mergeCell ref="F84:H84"/>
    <mergeCell ref="C92:E92"/>
    <mergeCell ref="F92:H92"/>
    <mergeCell ref="I92:O92"/>
    <mergeCell ref="F93:H93"/>
    <mergeCell ref="I93:O99"/>
    <mergeCell ref="B6:D7"/>
    <mergeCell ref="I13:O13"/>
    <mergeCell ref="I14:O14"/>
    <mergeCell ref="B5:J5"/>
    <mergeCell ref="I10:O10"/>
    <mergeCell ref="I11:O11"/>
    <mergeCell ref="I12:O12"/>
    <mergeCell ref="I15:O15"/>
    <mergeCell ref="I16:O16"/>
    <mergeCell ref="E8:G8"/>
    <mergeCell ref="I8:O8"/>
    <mergeCell ref="E9:G9"/>
    <mergeCell ref="I9:O9"/>
    <mergeCell ref="E10:G10"/>
    <mergeCell ref="E11:G11"/>
    <mergeCell ref="E12:G12"/>
    <mergeCell ref="E13:G13"/>
    <mergeCell ref="E14:G14"/>
    <mergeCell ref="E15:G15"/>
    <mergeCell ref="E16:G16"/>
    <mergeCell ref="I212:J212"/>
    <mergeCell ref="D213:F213"/>
    <mergeCell ref="I213:J213"/>
    <mergeCell ref="I20:O20"/>
    <mergeCell ref="I21:O21"/>
    <mergeCell ref="I50:O50"/>
    <mergeCell ref="D214:F214"/>
    <mergeCell ref="I214:J214"/>
    <mergeCell ref="G178:I178"/>
    <mergeCell ref="G179:L180"/>
    <mergeCell ref="B179:F180"/>
    <mergeCell ref="B178:F178"/>
    <mergeCell ref="B193:F193"/>
    <mergeCell ref="G181:H181"/>
    <mergeCell ref="D182:F182"/>
    <mergeCell ref="I182:J182"/>
    <mergeCell ref="D183:F183"/>
    <mergeCell ref="I183:J183"/>
    <mergeCell ref="D184:F184"/>
    <mergeCell ref="I184:J184"/>
    <mergeCell ref="D181:F181"/>
    <mergeCell ref="I181:J181"/>
    <mergeCell ref="O193:P193"/>
    <mergeCell ref="C58:E58"/>
    <mergeCell ref="B234:C234"/>
    <mergeCell ref="B219:C219"/>
    <mergeCell ref="B204:C204"/>
    <mergeCell ref="B189:C189"/>
    <mergeCell ref="B174:C174"/>
    <mergeCell ref="B190:B191"/>
    <mergeCell ref="B51:B57"/>
    <mergeCell ref="B59:B65"/>
    <mergeCell ref="B77:B83"/>
    <mergeCell ref="B93:B99"/>
    <mergeCell ref="C93:E93"/>
    <mergeCell ref="B101:B107"/>
    <mergeCell ref="C101:E101"/>
    <mergeCell ref="B111:B115"/>
    <mergeCell ref="C111:E111"/>
    <mergeCell ref="B117:B121"/>
    <mergeCell ref="D212:F212"/>
    <mergeCell ref="F58:H58"/>
    <mergeCell ref="C76:E76"/>
    <mergeCell ref="F76:H76"/>
    <mergeCell ref="C77:E77"/>
    <mergeCell ref="F77:H77"/>
    <mergeCell ref="C59:E59"/>
    <mergeCell ref="F59:H59"/>
    <mergeCell ref="B123:B127"/>
    <mergeCell ref="C123:E123"/>
    <mergeCell ref="B129:B133"/>
    <mergeCell ref="M179:Q180"/>
    <mergeCell ref="M181:N181"/>
    <mergeCell ref="C190:L191"/>
    <mergeCell ref="P189:Q189"/>
    <mergeCell ref="I23:O23"/>
    <mergeCell ref="I18:O18"/>
    <mergeCell ref="I22:O22"/>
    <mergeCell ref="I34:O34"/>
    <mergeCell ref="I42:O42"/>
    <mergeCell ref="I58:O58"/>
    <mergeCell ref="I19:O19"/>
    <mergeCell ref="I84:O84"/>
    <mergeCell ref="I76:O76"/>
    <mergeCell ref="I77:O83"/>
    <mergeCell ref="I68:O68"/>
    <mergeCell ref="I59:O65"/>
    <mergeCell ref="F60:H60"/>
    <mergeCell ref="F61:H61"/>
    <mergeCell ref="F62:H62"/>
    <mergeCell ref="F63:H63"/>
    <mergeCell ref="F64:H64"/>
  </mergeCells>
  <phoneticPr fontId="1"/>
  <conditionalFormatting sqref="P175 W190 W175">
    <cfRule type="cellIs" dxfId="555" priority="716" operator="greaterThan">
      <formula>15</formula>
    </cfRule>
  </conditionalFormatting>
  <conditionalFormatting sqref="Z324:Z1048576 Z18:Z23 Z28:Z33 Z36:Z41 Z68:Z73 Z76:Z81 Z84:Z89 Z44:Z49 Z1:Z15 Z172:Z203">
    <cfRule type="cellIs" dxfId="554" priority="715" operator="equal">
      <formula>"1事業者あたり15人回までのため要修正"</formula>
    </cfRule>
  </conditionalFormatting>
  <conditionalFormatting sqref="P174 W174">
    <cfRule type="cellIs" dxfId="553" priority="714" operator="greaterThan">
      <formula>15</formula>
    </cfRule>
  </conditionalFormatting>
  <conditionalFormatting sqref="D174 K174:L174 G179 Q178 L178 M179 C182:F186 C175 B179 O185:Q186 I182:J183 O182:O184">
    <cfRule type="containsBlanks" dxfId="552" priority="679">
      <formula>LEN(TRIM(B174))=0</formula>
    </cfRule>
  </conditionalFormatting>
  <conditionalFormatting sqref="I174">
    <cfRule type="containsBlanks" dxfId="551" priority="678">
      <formula>LEN(TRIM(I174))=0</formula>
    </cfRule>
  </conditionalFormatting>
  <conditionalFormatting sqref="C9">
    <cfRule type="containsBlanks" dxfId="550" priority="583">
      <formula>LEN(TRIM(C9))=0</formula>
    </cfRule>
  </conditionalFormatting>
  <conditionalFormatting sqref="W205 W220 W235 W250 W265 W280 W295 W310">
    <cfRule type="cellIs" dxfId="549" priority="568" operator="greaterThan">
      <formula>15</formula>
    </cfRule>
  </conditionalFormatting>
  <conditionalFormatting sqref="Z204:Z323">
    <cfRule type="cellIs" dxfId="548" priority="567" operator="equal">
      <formula>"1事業者あたり15人回までのため要修正"</formula>
    </cfRule>
  </conditionalFormatting>
  <conditionalFormatting sqref="Z16:Z17">
    <cfRule type="cellIs" dxfId="547" priority="563" operator="equal">
      <formula>"1事業者あたり15人回までのため要修正"</formula>
    </cfRule>
  </conditionalFormatting>
  <conditionalFormatting sqref="Z24:Z27">
    <cfRule type="cellIs" dxfId="546" priority="561" operator="equal">
      <formula>"1事業者あたり15人回までのため要修正"</formula>
    </cfRule>
  </conditionalFormatting>
  <conditionalFormatting sqref="Z34:Z35">
    <cfRule type="cellIs" dxfId="545" priority="559" operator="equal">
      <formula>"1事業者あたり15人回までのため要修正"</formula>
    </cfRule>
  </conditionalFormatting>
  <conditionalFormatting sqref="Z66:Z67">
    <cfRule type="cellIs" dxfId="544" priority="553" operator="equal">
      <formula>"1事業者あたり15人回までのため要修正"</formula>
    </cfRule>
  </conditionalFormatting>
  <conditionalFormatting sqref="Z74:Z75">
    <cfRule type="cellIs" dxfId="543" priority="551" operator="equal">
      <formula>"1事業者あたり15人回までのため要修正"</formula>
    </cfRule>
  </conditionalFormatting>
  <conditionalFormatting sqref="Z82:Z83">
    <cfRule type="cellIs" dxfId="542" priority="549" operator="equal">
      <formula>"1事業者あたり15人回までのため要修正"</formula>
    </cfRule>
  </conditionalFormatting>
  <conditionalFormatting sqref="Z90:Z91 Z108:Z127 Z140:Z159">
    <cfRule type="cellIs" dxfId="541" priority="547" operator="equal">
      <formula>"1事業者あたり15人回までのため要修正"</formula>
    </cfRule>
  </conditionalFormatting>
  <conditionalFormatting sqref="Z42:Z43">
    <cfRule type="cellIs" dxfId="540" priority="545" operator="equal">
      <formula>"1事業者あたり15人回までのため要修正"</formula>
    </cfRule>
  </conditionalFormatting>
  <conditionalFormatting sqref="M242:M246">
    <cfRule type="containsBlanks" dxfId="539" priority="377">
      <formula>LEN(TRIM(M242))=0</formula>
    </cfRule>
  </conditionalFormatting>
  <conditionalFormatting sqref="I294">
    <cfRule type="containsBlanks" dxfId="538" priority="403">
      <formula>LEN(TRIM(I294))=0</formula>
    </cfRule>
  </conditionalFormatting>
  <conditionalFormatting sqref="I264">
    <cfRule type="containsBlanks" dxfId="537" priority="411">
      <formula>LEN(TRIM(I264))=0</formula>
    </cfRule>
  </conditionalFormatting>
  <conditionalFormatting sqref="D264 K264:L264 G269 Q268 L268 M269 C272:F276 C265 B269 I272:L276 O272:Q276">
    <cfRule type="containsBlanks" dxfId="536" priority="412">
      <formula>LEN(TRIM(B264))=0</formula>
    </cfRule>
  </conditionalFormatting>
  <conditionalFormatting sqref="I249">
    <cfRule type="containsBlanks" dxfId="535" priority="415">
      <formula>LEN(TRIM(I249))=0</formula>
    </cfRule>
  </conditionalFormatting>
  <conditionalFormatting sqref="G197:G201">
    <cfRule type="containsBlanks" dxfId="534" priority="391">
      <formula>LEN(TRIM(G197))=0</formula>
    </cfRule>
  </conditionalFormatting>
  <conditionalFormatting sqref="D294 K294:L294 G299 Q298 L298 M299 C302:F306 C295 B299 I302:L306 O302:Q306">
    <cfRule type="containsBlanks" dxfId="533" priority="404">
      <formula>LEN(TRIM(B294))=0</formula>
    </cfRule>
  </conditionalFormatting>
  <conditionalFormatting sqref="M317:M321">
    <cfRule type="containsBlanks" dxfId="532" priority="382">
      <formula>LEN(TRIM(M317))=0</formula>
    </cfRule>
  </conditionalFormatting>
  <conditionalFormatting sqref="M227:M231">
    <cfRule type="containsBlanks" dxfId="531" priority="376">
      <formula>LEN(TRIM(M227))=0</formula>
    </cfRule>
  </conditionalFormatting>
  <conditionalFormatting sqref="M272:M276">
    <cfRule type="containsBlanks" dxfId="530" priority="379">
      <formula>LEN(TRIM(M272))=0</formula>
    </cfRule>
  </conditionalFormatting>
  <conditionalFormatting sqref="M302:M306">
    <cfRule type="containsBlanks" dxfId="529" priority="381">
      <formula>LEN(TRIM(M302))=0</formula>
    </cfRule>
  </conditionalFormatting>
  <conditionalFormatting sqref="M287:M291">
    <cfRule type="containsBlanks" dxfId="528" priority="380">
      <formula>LEN(TRIM(M287))=0</formula>
    </cfRule>
  </conditionalFormatting>
  <conditionalFormatting sqref="M215:M216">
    <cfRule type="containsBlanks" dxfId="527" priority="375">
      <formula>LEN(TRIM(M215))=0</formula>
    </cfRule>
  </conditionalFormatting>
  <conditionalFormatting sqref="M201">
    <cfRule type="containsBlanks" dxfId="526" priority="374">
      <formula>LEN(TRIM(M201))=0</formula>
    </cfRule>
  </conditionalFormatting>
  <conditionalFormatting sqref="M185:M186">
    <cfRule type="containsBlanks" dxfId="525" priority="373">
      <formula>LEN(TRIM(M185))=0</formula>
    </cfRule>
  </conditionalFormatting>
  <conditionalFormatting sqref="I189">
    <cfRule type="containsBlanks" dxfId="524" priority="431">
      <formula>LEN(TRIM(I189))=0</formula>
    </cfRule>
  </conditionalFormatting>
  <conditionalFormatting sqref="K189:L189 Q193 L193 C197:F201 B194 I199:L201 O199:Q201 K197:L198 P197:Q198">
    <cfRule type="containsBlanks" dxfId="523" priority="432">
      <formula>LEN(TRIM(B189))=0</formula>
    </cfRule>
  </conditionalFormatting>
  <conditionalFormatting sqref="H212:H216">
    <cfRule type="containsBlanks" dxfId="522" priority="313">
      <formula>LEN(TRIM(H212))=0</formula>
    </cfRule>
  </conditionalFormatting>
  <conditionalFormatting sqref="P190">
    <cfRule type="cellIs" dxfId="521" priority="434" operator="greaterThan">
      <formula>15</formula>
    </cfRule>
  </conditionalFormatting>
  <conditionalFormatting sqref="P189">
    <cfRule type="cellIs" dxfId="520" priority="433" operator="greaterThan">
      <formula>15</formula>
    </cfRule>
  </conditionalFormatting>
  <conditionalFormatting sqref="P205">
    <cfRule type="cellIs" dxfId="519" priority="430" operator="greaterThan">
      <formula>15</formula>
    </cfRule>
  </conditionalFormatting>
  <conditionalFormatting sqref="P204">
    <cfRule type="cellIs" dxfId="518" priority="429" operator="greaterThan">
      <formula>15</formula>
    </cfRule>
  </conditionalFormatting>
  <conditionalFormatting sqref="D204 K204:L204 Q208 L208 C214:F216 C205 B209 I215:L216 O215:Q216 K212:L214 P212:Q214">
    <cfRule type="containsBlanks" dxfId="517" priority="428">
      <formula>LEN(TRIM(B204))=0</formula>
    </cfRule>
  </conditionalFormatting>
  <conditionalFormatting sqref="I204">
    <cfRule type="containsBlanks" dxfId="516" priority="427">
      <formula>LEN(TRIM(I204))=0</formula>
    </cfRule>
  </conditionalFormatting>
  <conditionalFormatting sqref="P220">
    <cfRule type="cellIs" dxfId="515" priority="426" operator="greaterThan">
      <formula>15</formula>
    </cfRule>
  </conditionalFormatting>
  <conditionalFormatting sqref="P219">
    <cfRule type="cellIs" dxfId="514" priority="425" operator="greaterThan">
      <formula>15</formula>
    </cfRule>
  </conditionalFormatting>
  <conditionalFormatting sqref="D219 K219:L219 G224 Q223 L223 M224 C227:F231 C220 B224 I227:L231 O227:Q231">
    <cfRule type="containsBlanks" dxfId="513" priority="424">
      <formula>LEN(TRIM(B219))=0</formula>
    </cfRule>
  </conditionalFormatting>
  <conditionalFormatting sqref="I219">
    <cfRule type="containsBlanks" dxfId="512" priority="423">
      <formula>LEN(TRIM(I219))=0</formula>
    </cfRule>
  </conditionalFormatting>
  <conditionalFormatting sqref="P235">
    <cfRule type="cellIs" dxfId="511" priority="422" operator="greaterThan">
      <formula>15</formula>
    </cfRule>
  </conditionalFormatting>
  <conditionalFormatting sqref="P234">
    <cfRule type="cellIs" dxfId="510" priority="421" operator="greaterThan">
      <formula>15</formula>
    </cfRule>
  </conditionalFormatting>
  <conditionalFormatting sqref="D234 K234:L234 G239 Q238 L238 M239 C242:F246 C235 B239 I242:L246 O242:Q246">
    <cfRule type="containsBlanks" dxfId="509" priority="420">
      <formula>LEN(TRIM(B234))=0</formula>
    </cfRule>
  </conditionalFormatting>
  <conditionalFormatting sqref="I234">
    <cfRule type="containsBlanks" dxfId="508" priority="419">
      <formula>LEN(TRIM(I234))=0</formula>
    </cfRule>
  </conditionalFormatting>
  <conditionalFormatting sqref="P250">
    <cfRule type="cellIs" dxfId="507" priority="418" operator="greaterThan">
      <formula>15</formula>
    </cfRule>
  </conditionalFormatting>
  <conditionalFormatting sqref="P249">
    <cfRule type="cellIs" dxfId="506" priority="417" operator="greaterThan">
      <formula>15</formula>
    </cfRule>
  </conditionalFormatting>
  <conditionalFormatting sqref="D249 K249:L249 G254 Q253 L253 M254 C257:F261 C250 B254 I257:L261 O257:Q261">
    <cfRule type="containsBlanks" dxfId="505" priority="416">
      <formula>LEN(TRIM(B249))=0</formula>
    </cfRule>
  </conditionalFormatting>
  <conditionalFormatting sqref="P265">
    <cfRule type="cellIs" dxfId="504" priority="414" operator="greaterThan">
      <formula>15</formula>
    </cfRule>
  </conditionalFormatting>
  <conditionalFormatting sqref="P264">
    <cfRule type="cellIs" dxfId="503" priority="413" operator="greaterThan">
      <formula>15</formula>
    </cfRule>
  </conditionalFormatting>
  <conditionalFormatting sqref="P280">
    <cfRule type="cellIs" dxfId="502" priority="410" operator="greaterThan">
      <formula>15</formula>
    </cfRule>
  </conditionalFormatting>
  <conditionalFormatting sqref="P279">
    <cfRule type="cellIs" dxfId="501" priority="409" operator="greaterThan">
      <formula>15</formula>
    </cfRule>
  </conditionalFormatting>
  <conditionalFormatting sqref="D279 K279:L279 G284 Q283 L283 M284 C287:F291 C280 B284 I287:L291 O287:Q291">
    <cfRule type="containsBlanks" dxfId="500" priority="408">
      <formula>LEN(TRIM(B279))=0</formula>
    </cfRule>
  </conditionalFormatting>
  <conditionalFormatting sqref="I279">
    <cfRule type="containsBlanks" dxfId="499" priority="407">
      <formula>LEN(TRIM(I279))=0</formula>
    </cfRule>
  </conditionalFormatting>
  <conditionalFormatting sqref="P295">
    <cfRule type="cellIs" dxfId="498" priority="406" operator="greaterThan">
      <formula>15</formula>
    </cfRule>
  </conditionalFormatting>
  <conditionalFormatting sqref="P294">
    <cfRule type="cellIs" dxfId="497" priority="405" operator="greaterThan">
      <formula>15</formula>
    </cfRule>
  </conditionalFormatting>
  <conditionalFormatting sqref="P310">
    <cfRule type="cellIs" dxfId="496" priority="402" operator="greaterThan">
      <formula>15</formula>
    </cfRule>
  </conditionalFormatting>
  <conditionalFormatting sqref="P309">
    <cfRule type="cellIs" dxfId="495" priority="401" operator="greaterThan">
      <formula>15</formula>
    </cfRule>
  </conditionalFormatting>
  <conditionalFormatting sqref="D309 K309:L309 G314 Q313 L313 M314 C317:F321 C310 B314 O317:Q321">
    <cfRule type="containsBlanks" dxfId="494" priority="400">
      <formula>LEN(TRIM(B309))=0</formula>
    </cfRule>
  </conditionalFormatting>
  <conditionalFormatting sqref="I309">
    <cfRule type="containsBlanks" dxfId="493" priority="399">
      <formula>LEN(TRIM(I309))=0</formula>
    </cfRule>
  </conditionalFormatting>
  <conditionalFormatting sqref="G227:G231">
    <cfRule type="containsBlanks" dxfId="492" priority="389">
      <formula>LEN(TRIM(G227))=0</formula>
    </cfRule>
  </conditionalFormatting>
  <conditionalFormatting sqref="H319">
    <cfRule type="containsBlanks" dxfId="491" priority="267">
      <formula>LEN(TRIM(H319))=0</formula>
    </cfRule>
  </conditionalFormatting>
  <conditionalFormatting sqref="G212:G216">
    <cfRule type="containsBlanks" dxfId="490" priority="390">
      <formula>LEN(TRIM(G212))=0</formula>
    </cfRule>
  </conditionalFormatting>
  <conditionalFormatting sqref="G242:G246">
    <cfRule type="containsBlanks" dxfId="489" priority="388">
      <formula>LEN(TRIM(G242))=0</formula>
    </cfRule>
  </conditionalFormatting>
  <conditionalFormatting sqref="G257:G261">
    <cfRule type="containsBlanks" dxfId="488" priority="387">
      <formula>LEN(TRIM(G257))=0</formula>
    </cfRule>
  </conditionalFormatting>
  <conditionalFormatting sqref="G272:G276">
    <cfRule type="containsBlanks" dxfId="487" priority="386">
      <formula>LEN(TRIM(G272))=0</formula>
    </cfRule>
  </conditionalFormatting>
  <conditionalFormatting sqref="G287:G291">
    <cfRule type="containsBlanks" dxfId="486" priority="385">
      <formula>LEN(TRIM(G287))=0</formula>
    </cfRule>
  </conditionalFormatting>
  <conditionalFormatting sqref="G302:G306">
    <cfRule type="containsBlanks" dxfId="485" priority="384">
      <formula>LEN(TRIM(G302))=0</formula>
    </cfRule>
  </conditionalFormatting>
  <conditionalFormatting sqref="M257:M261">
    <cfRule type="containsBlanks" dxfId="484" priority="378">
      <formula>LEN(TRIM(M257))=0</formula>
    </cfRule>
  </conditionalFormatting>
  <conditionalFormatting sqref="G320">
    <cfRule type="containsBlanks" dxfId="483" priority="265">
      <formula>LEN(TRIM(G320))=0</formula>
    </cfRule>
  </conditionalFormatting>
  <conditionalFormatting sqref="I320:L320">
    <cfRule type="containsBlanks" dxfId="482" priority="266">
      <formula>LEN(TRIM(I320))=0</formula>
    </cfRule>
  </conditionalFormatting>
  <conditionalFormatting sqref="H320">
    <cfRule type="containsBlanks" dxfId="481" priority="264">
      <formula>LEN(TRIM(H320))=0</formula>
    </cfRule>
  </conditionalFormatting>
  <conditionalFormatting sqref="I321:L321">
    <cfRule type="containsBlanks" dxfId="480" priority="263">
      <formula>LEN(TRIM(I321))=0</formula>
    </cfRule>
  </conditionalFormatting>
  <conditionalFormatting sqref="G321">
    <cfRule type="containsBlanks" dxfId="479" priority="262">
      <formula>LEN(TRIM(G321))=0</formula>
    </cfRule>
  </conditionalFormatting>
  <conditionalFormatting sqref="I197:J197">
    <cfRule type="containsBlanks" dxfId="478" priority="236">
      <formula>LEN(TRIM(I197))=0</formula>
    </cfRule>
  </conditionalFormatting>
  <conditionalFormatting sqref="I198:J198">
    <cfRule type="containsBlanks" dxfId="477" priority="235">
      <formula>LEN(TRIM(I198))=0</formula>
    </cfRule>
  </conditionalFormatting>
  <conditionalFormatting sqref="G209 M209">
    <cfRule type="containsBlanks" dxfId="476" priority="231">
      <formula>LEN(TRIM(G209))=0</formula>
    </cfRule>
  </conditionalFormatting>
  <conditionalFormatting sqref="C10">
    <cfRule type="containsBlanks" dxfId="475" priority="221">
      <formula>LEN(TRIM(C10))=0</formula>
    </cfRule>
  </conditionalFormatting>
  <conditionalFormatting sqref="C38:C39">
    <cfRule type="containsBlanks" dxfId="474" priority="200">
      <formula>LEN(TRIM(C38))=0</formula>
    </cfRule>
  </conditionalFormatting>
  <conditionalFormatting sqref="N242:N246">
    <cfRule type="containsBlanks" dxfId="473" priority="303">
      <formula>LEN(TRIM(N242))=0</formula>
    </cfRule>
  </conditionalFormatting>
  <conditionalFormatting sqref="H227:H231">
    <cfRule type="containsBlanks" dxfId="472" priority="311">
      <formula>LEN(TRIM(H227))=0</formula>
    </cfRule>
  </conditionalFormatting>
  <conditionalFormatting sqref="C45">
    <cfRule type="containsBlanks" dxfId="471" priority="198">
      <formula>LEN(TRIM(C45))=0</formula>
    </cfRule>
  </conditionalFormatting>
  <conditionalFormatting sqref="C212:F213">
    <cfRule type="containsBlanks" dxfId="470" priority="233">
      <formula>LEN(TRIM(C212))=0</formula>
    </cfRule>
  </conditionalFormatting>
  <conditionalFormatting sqref="H302:H306">
    <cfRule type="containsBlanks" dxfId="469" priority="306">
      <formula>LEN(TRIM(H302))=0</formula>
    </cfRule>
  </conditionalFormatting>
  <conditionalFormatting sqref="C46:C47">
    <cfRule type="containsBlanks" dxfId="468" priority="196">
      <formula>LEN(TRIM(C46))=0</formula>
    </cfRule>
  </conditionalFormatting>
  <conditionalFormatting sqref="C29">
    <cfRule type="containsBlanks" dxfId="467" priority="214">
      <formula>LEN(TRIM(C29))=0</formula>
    </cfRule>
  </conditionalFormatting>
  <conditionalFormatting sqref="N185:N186">
    <cfRule type="containsBlanks" dxfId="466" priority="316">
      <formula>LEN(TRIM(N185))=0</formula>
    </cfRule>
  </conditionalFormatting>
  <conditionalFormatting sqref="H197:H201">
    <cfRule type="containsBlanks" dxfId="465" priority="315">
      <formula>LEN(TRIM(H197))=0</formula>
    </cfRule>
  </conditionalFormatting>
  <conditionalFormatting sqref="N201">
    <cfRule type="containsBlanks" dxfId="464" priority="314">
      <formula>LEN(TRIM(N201))=0</formula>
    </cfRule>
  </conditionalFormatting>
  <conditionalFormatting sqref="N215:N216">
    <cfRule type="containsBlanks" dxfId="463" priority="312">
      <formula>LEN(TRIM(N215))=0</formula>
    </cfRule>
  </conditionalFormatting>
  <conditionalFormatting sqref="H242:H246">
    <cfRule type="containsBlanks" dxfId="462" priority="310">
      <formula>LEN(TRIM(H242))=0</formula>
    </cfRule>
  </conditionalFormatting>
  <conditionalFormatting sqref="H257:H261">
    <cfRule type="containsBlanks" dxfId="461" priority="309">
      <formula>LEN(TRIM(H257))=0</formula>
    </cfRule>
  </conditionalFormatting>
  <conditionalFormatting sqref="H272:H276">
    <cfRule type="containsBlanks" dxfId="460" priority="308">
      <formula>LEN(TRIM(H272))=0</formula>
    </cfRule>
  </conditionalFormatting>
  <conditionalFormatting sqref="H287:H291">
    <cfRule type="containsBlanks" dxfId="459" priority="307">
      <formula>LEN(TRIM(H287))=0</formula>
    </cfRule>
  </conditionalFormatting>
  <conditionalFormatting sqref="N227:N231">
    <cfRule type="containsBlanks" dxfId="458" priority="304">
      <formula>LEN(TRIM(N227))=0</formula>
    </cfRule>
  </conditionalFormatting>
  <conditionalFormatting sqref="N257:N261">
    <cfRule type="containsBlanks" dxfId="457" priority="302">
      <formula>LEN(TRIM(N257))=0</formula>
    </cfRule>
  </conditionalFormatting>
  <conditionalFormatting sqref="N272:N276">
    <cfRule type="containsBlanks" dxfId="456" priority="301">
      <formula>LEN(TRIM(N272))=0</formula>
    </cfRule>
  </conditionalFormatting>
  <conditionalFormatting sqref="N287:N291">
    <cfRule type="containsBlanks" dxfId="455" priority="300">
      <formula>LEN(TRIM(N287))=0</formula>
    </cfRule>
  </conditionalFormatting>
  <conditionalFormatting sqref="N302:N306">
    <cfRule type="containsBlanks" dxfId="454" priority="299">
      <formula>LEN(TRIM(N302))=0</formula>
    </cfRule>
  </conditionalFormatting>
  <conditionalFormatting sqref="N317:N321">
    <cfRule type="containsBlanks" dxfId="453" priority="298">
      <formula>LEN(TRIM(N317))=0</formula>
    </cfRule>
  </conditionalFormatting>
  <conditionalFormatting sqref="G182:G183">
    <cfRule type="containsBlanks" dxfId="452" priority="288">
      <formula>LEN(TRIM(G182))=0</formula>
    </cfRule>
  </conditionalFormatting>
  <conditionalFormatting sqref="H182:H183">
    <cfRule type="containsBlanks" dxfId="451" priority="287">
      <formula>LEN(TRIM(H182))=0</formula>
    </cfRule>
  </conditionalFormatting>
  <conditionalFormatting sqref="K182:L183">
    <cfRule type="containsBlanks" dxfId="450" priority="286">
      <formula>LEN(TRIM(K182))=0</formula>
    </cfRule>
  </conditionalFormatting>
  <conditionalFormatting sqref="M182:M184">
    <cfRule type="containsBlanks" dxfId="449" priority="285">
      <formula>LEN(TRIM(M182))=0</formula>
    </cfRule>
  </conditionalFormatting>
  <conditionalFormatting sqref="N182:N184">
    <cfRule type="containsBlanks" dxfId="448" priority="284">
      <formula>LEN(TRIM(N182))=0</formula>
    </cfRule>
  </conditionalFormatting>
  <conditionalFormatting sqref="P182:Q184">
    <cfRule type="containsBlanks" dxfId="447" priority="283">
      <formula>LEN(TRIM(P182))=0</formula>
    </cfRule>
  </conditionalFormatting>
  <conditionalFormatting sqref="I184:L184">
    <cfRule type="containsBlanks" dxfId="446" priority="282">
      <formula>LEN(TRIM(I184))=0</formula>
    </cfRule>
  </conditionalFormatting>
  <conditionalFormatting sqref="G184">
    <cfRule type="containsBlanks" dxfId="445" priority="281">
      <formula>LEN(TRIM(G184))=0</formula>
    </cfRule>
  </conditionalFormatting>
  <conditionalFormatting sqref="H184">
    <cfRule type="containsBlanks" dxfId="444" priority="280">
      <formula>LEN(TRIM(H184))=0</formula>
    </cfRule>
  </conditionalFormatting>
  <conditionalFormatting sqref="I185:L185">
    <cfRule type="containsBlanks" dxfId="443" priority="279">
      <formula>LEN(TRIM(I185))=0</formula>
    </cfRule>
  </conditionalFormatting>
  <conditionalFormatting sqref="G185">
    <cfRule type="containsBlanks" dxfId="442" priority="278">
      <formula>LEN(TRIM(G185))=0</formula>
    </cfRule>
  </conditionalFormatting>
  <conditionalFormatting sqref="H185">
    <cfRule type="containsBlanks" dxfId="441" priority="277">
      <formula>LEN(TRIM(H185))=0</formula>
    </cfRule>
  </conditionalFormatting>
  <conditionalFormatting sqref="I186:L186">
    <cfRule type="containsBlanks" dxfId="440" priority="276">
      <formula>LEN(TRIM(I186))=0</formula>
    </cfRule>
  </conditionalFormatting>
  <conditionalFormatting sqref="G186">
    <cfRule type="containsBlanks" dxfId="439" priority="275">
      <formula>LEN(TRIM(G186))=0</formula>
    </cfRule>
  </conditionalFormatting>
  <conditionalFormatting sqref="H186">
    <cfRule type="containsBlanks" dxfId="438" priority="274">
      <formula>LEN(TRIM(H186))=0</formula>
    </cfRule>
  </conditionalFormatting>
  <conditionalFormatting sqref="I317:J318">
    <cfRule type="containsBlanks" dxfId="437" priority="273">
      <formula>LEN(TRIM(I317))=0</formula>
    </cfRule>
  </conditionalFormatting>
  <conditionalFormatting sqref="G317:G318">
    <cfRule type="containsBlanks" dxfId="436" priority="272">
      <formula>LEN(TRIM(G317))=0</formula>
    </cfRule>
  </conditionalFormatting>
  <conditionalFormatting sqref="H317:H318">
    <cfRule type="containsBlanks" dxfId="435" priority="271">
      <formula>LEN(TRIM(H317))=0</formula>
    </cfRule>
  </conditionalFormatting>
  <conditionalFormatting sqref="K317:L318">
    <cfRule type="containsBlanks" dxfId="434" priority="270">
      <formula>LEN(TRIM(K317))=0</formula>
    </cfRule>
  </conditionalFormatting>
  <conditionalFormatting sqref="I319:L319">
    <cfRule type="containsBlanks" dxfId="433" priority="269">
      <formula>LEN(TRIM(I319))=0</formula>
    </cfRule>
  </conditionalFormatting>
  <conditionalFormatting sqref="G319">
    <cfRule type="containsBlanks" dxfId="432" priority="268">
      <formula>LEN(TRIM(G319))=0</formula>
    </cfRule>
  </conditionalFormatting>
  <conditionalFormatting sqref="H321">
    <cfRule type="containsBlanks" dxfId="431" priority="261">
      <formula>LEN(TRIM(H321))=0</formula>
    </cfRule>
  </conditionalFormatting>
  <conditionalFormatting sqref="M197:M200">
    <cfRule type="containsBlanks" dxfId="430" priority="260">
      <formula>LEN(TRIM(M197))=0</formula>
    </cfRule>
  </conditionalFormatting>
  <conditionalFormatting sqref="N197:N200">
    <cfRule type="containsBlanks" dxfId="429" priority="259">
      <formula>LEN(TRIM(N197))=0</formula>
    </cfRule>
  </conditionalFormatting>
  <conditionalFormatting sqref="D189">
    <cfRule type="containsBlanks" dxfId="428" priority="239">
      <formula>LEN(TRIM(D189))=0</formula>
    </cfRule>
  </conditionalFormatting>
  <conditionalFormatting sqref="C190">
    <cfRule type="containsBlanks" dxfId="427" priority="238">
      <formula>LEN(TRIM(C190))=0</formula>
    </cfRule>
  </conditionalFormatting>
  <conditionalFormatting sqref="G194 M194">
    <cfRule type="containsBlanks" dxfId="426" priority="237">
      <formula>LEN(TRIM(G194))=0</formula>
    </cfRule>
  </conditionalFormatting>
  <conditionalFormatting sqref="C131">
    <cfRule type="containsBlanks" dxfId="425" priority="124">
      <formula>LEN(TRIM(C131))=0</formula>
    </cfRule>
  </conditionalFormatting>
  <conditionalFormatting sqref="C132:C133">
    <cfRule type="containsBlanks" dxfId="424" priority="122">
      <formula>LEN(TRIM(C132))=0</formula>
    </cfRule>
  </conditionalFormatting>
  <conditionalFormatting sqref="C137">
    <cfRule type="containsBlanks" dxfId="423" priority="118">
      <formula>LEN(TRIM(C137))=0</formula>
    </cfRule>
  </conditionalFormatting>
  <conditionalFormatting sqref="O197:O198">
    <cfRule type="containsBlanks" dxfId="422" priority="234">
      <formula>LEN(TRIM(O197))=0</formula>
    </cfRule>
  </conditionalFormatting>
  <conditionalFormatting sqref="C151">
    <cfRule type="containsBlanks" dxfId="421" priority="109">
      <formula>LEN(TRIM(C151))=0</formula>
    </cfRule>
  </conditionalFormatting>
  <conditionalFormatting sqref="C152:C153">
    <cfRule type="containsBlanks" dxfId="420" priority="107">
      <formula>LEN(TRIM(C152))=0</formula>
    </cfRule>
  </conditionalFormatting>
  <conditionalFormatting sqref="O212:O213">
    <cfRule type="containsBlanks" dxfId="419" priority="225">
      <formula>LEN(TRIM(O212))=0</formula>
    </cfRule>
  </conditionalFormatting>
  <conditionalFormatting sqref="I212:J213">
    <cfRule type="containsBlanks" dxfId="418" priority="230">
      <formula>LEN(TRIM(I212))=0</formula>
    </cfRule>
  </conditionalFormatting>
  <conditionalFormatting sqref="I214:J214">
    <cfRule type="containsBlanks" dxfId="417" priority="229">
      <formula>LEN(TRIM(I214))=0</formula>
    </cfRule>
  </conditionalFormatting>
  <conditionalFormatting sqref="O214">
    <cfRule type="containsBlanks" dxfId="416" priority="228">
      <formula>LEN(TRIM(O214))=0</formula>
    </cfRule>
  </conditionalFormatting>
  <conditionalFormatting sqref="M212:M214">
    <cfRule type="containsBlanks" dxfId="415" priority="227">
      <formula>LEN(TRIM(M212))=0</formula>
    </cfRule>
  </conditionalFormatting>
  <conditionalFormatting sqref="N212:N214">
    <cfRule type="containsBlanks" dxfId="414" priority="226">
      <formula>LEN(TRIM(N212))=0</formula>
    </cfRule>
  </conditionalFormatting>
  <conditionalFormatting sqref="H9:I10 C9">
    <cfRule type="containsBlanks" dxfId="413" priority="224">
      <formula>LEN(TRIM(#REF!))=0</formula>
    </cfRule>
  </conditionalFormatting>
  <conditionalFormatting sqref="C10">
    <cfRule type="containsBlanks" dxfId="412" priority="220">
      <formula>LEN(TRIM(#REF!))=0</formula>
    </cfRule>
  </conditionalFormatting>
  <conditionalFormatting sqref="C29">
    <cfRule type="containsBlanks" dxfId="411" priority="213">
      <formula>LEN(TRIM(#REF!))=0</formula>
    </cfRule>
  </conditionalFormatting>
  <conditionalFormatting sqref="C30:C33">
    <cfRule type="containsBlanks" dxfId="410" priority="212">
      <formula>LEN(TRIM(C30))=0</formula>
    </cfRule>
  </conditionalFormatting>
  <conditionalFormatting sqref="C30:C33">
    <cfRule type="containsBlanks" dxfId="409" priority="211">
      <formula>LEN(TRIM(#REF!))=0</formula>
    </cfRule>
  </conditionalFormatting>
  <conditionalFormatting sqref="C164:C165">
    <cfRule type="containsBlanks" dxfId="408" priority="97">
      <formula>LEN(TRIM(C164))=0</formula>
    </cfRule>
  </conditionalFormatting>
  <conditionalFormatting sqref="C164:C165">
    <cfRule type="containsBlanks" dxfId="407" priority="96">
      <formula>LEN(TRIM(#REF!))=0</formula>
    </cfRule>
  </conditionalFormatting>
  <conditionalFormatting sqref="C40:C41">
    <cfRule type="containsBlanks" dxfId="406" priority="208">
      <formula>LEN(TRIM(C40))=0</formula>
    </cfRule>
  </conditionalFormatting>
  <conditionalFormatting sqref="C40:C41">
    <cfRule type="containsBlanks" dxfId="405" priority="207">
      <formula>LEN(TRIM(#REF!))=0</formula>
    </cfRule>
  </conditionalFormatting>
  <conditionalFormatting sqref="C170:C171">
    <cfRule type="containsBlanks" dxfId="404" priority="90">
      <formula>LEN(TRIM(#REF!))=0</formula>
    </cfRule>
  </conditionalFormatting>
  <conditionalFormatting sqref="C48:C49">
    <cfRule type="containsBlanks" dxfId="403" priority="204">
      <formula>LEN(TRIM(C48))=0</formula>
    </cfRule>
  </conditionalFormatting>
  <conditionalFormatting sqref="C48:C49">
    <cfRule type="containsBlanks" dxfId="402" priority="203">
      <formula>LEN(TRIM(#REF!))=0</formula>
    </cfRule>
  </conditionalFormatting>
  <conditionalFormatting sqref="C37">
    <cfRule type="containsBlanks" dxfId="401" priority="202">
      <formula>LEN(TRIM(C37))=0</formula>
    </cfRule>
  </conditionalFormatting>
  <conditionalFormatting sqref="C37">
    <cfRule type="containsBlanks" dxfId="400" priority="201">
      <formula>LEN(TRIM(#REF!))=0</formula>
    </cfRule>
  </conditionalFormatting>
  <conditionalFormatting sqref="C38:C39">
    <cfRule type="containsBlanks" dxfId="399" priority="199">
      <formula>LEN(TRIM(#REF!))=0</formula>
    </cfRule>
  </conditionalFormatting>
  <conditionalFormatting sqref="C45">
    <cfRule type="containsBlanks" dxfId="398" priority="197">
      <formula>LEN(TRIM(#REF!))=0</formula>
    </cfRule>
  </conditionalFormatting>
  <conditionalFormatting sqref="C46:C47">
    <cfRule type="containsBlanks" dxfId="397" priority="195">
      <formula>LEN(TRIM(#REF!))=0</formula>
    </cfRule>
  </conditionalFormatting>
  <conditionalFormatting sqref="Z52:Z57">
    <cfRule type="cellIs" dxfId="396" priority="194" operator="equal">
      <formula>"1事業者あたり15人回までのため要修正"</formula>
    </cfRule>
  </conditionalFormatting>
  <conditionalFormatting sqref="Z50:Z51">
    <cfRule type="cellIs" dxfId="395" priority="193" operator="equal">
      <formula>"1事業者あたり15人回までのため要修正"</formula>
    </cfRule>
  </conditionalFormatting>
  <conditionalFormatting sqref="C56:C57">
    <cfRule type="containsBlanks" dxfId="394" priority="191">
      <formula>LEN(TRIM(C56))=0</formula>
    </cfRule>
  </conditionalFormatting>
  <conditionalFormatting sqref="C56:C57">
    <cfRule type="containsBlanks" dxfId="393" priority="190">
      <formula>LEN(TRIM(#REF!))=0</formula>
    </cfRule>
  </conditionalFormatting>
  <conditionalFormatting sqref="C53">
    <cfRule type="containsBlanks" dxfId="392" priority="189">
      <formula>LEN(TRIM(C53))=0</formula>
    </cfRule>
  </conditionalFormatting>
  <conditionalFormatting sqref="C53">
    <cfRule type="containsBlanks" dxfId="391" priority="188">
      <formula>LEN(TRIM(#REF!))=0</formula>
    </cfRule>
  </conditionalFormatting>
  <conditionalFormatting sqref="C54:C55">
    <cfRule type="containsBlanks" dxfId="390" priority="187">
      <formula>LEN(TRIM(C54))=0</formula>
    </cfRule>
  </conditionalFormatting>
  <conditionalFormatting sqref="C54:C55">
    <cfRule type="containsBlanks" dxfId="389" priority="186">
      <formula>LEN(TRIM(#REF!))=0</formula>
    </cfRule>
  </conditionalFormatting>
  <conditionalFormatting sqref="Z60:Z65">
    <cfRule type="cellIs" dxfId="388" priority="185" operator="equal">
      <formula>"1事業者あたり15人回までのため要修正"</formula>
    </cfRule>
  </conditionalFormatting>
  <conditionalFormatting sqref="Z58:Z59">
    <cfRule type="cellIs" dxfId="387" priority="184" operator="equal">
      <formula>"1事業者あたり15人回までのため要修正"</formula>
    </cfRule>
  </conditionalFormatting>
  <conditionalFormatting sqref="C64:C65">
    <cfRule type="containsBlanks" dxfId="386" priority="182">
      <formula>LEN(TRIM(C64))=0</formula>
    </cfRule>
  </conditionalFormatting>
  <conditionalFormatting sqref="C64:C65">
    <cfRule type="containsBlanks" dxfId="385" priority="181">
      <formula>LEN(TRIM(#REF!))=0</formula>
    </cfRule>
  </conditionalFormatting>
  <conditionalFormatting sqref="C61">
    <cfRule type="containsBlanks" dxfId="384" priority="180">
      <formula>LEN(TRIM(C61))=0</formula>
    </cfRule>
  </conditionalFormatting>
  <conditionalFormatting sqref="C61">
    <cfRule type="containsBlanks" dxfId="383" priority="179">
      <formula>LEN(TRIM(#REF!))=0</formula>
    </cfRule>
  </conditionalFormatting>
  <conditionalFormatting sqref="C62:C63">
    <cfRule type="containsBlanks" dxfId="382" priority="178">
      <formula>LEN(TRIM(C62))=0</formula>
    </cfRule>
  </conditionalFormatting>
  <conditionalFormatting sqref="C62:C63">
    <cfRule type="containsBlanks" dxfId="381" priority="177">
      <formula>LEN(TRIM(#REF!))=0</formula>
    </cfRule>
  </conditionalFormatting>
  <conditionalFormatting sqref="C74:C75">
    <cfRule type="containsBlanks" dxfId="380" priority="175">
      <formula>LEN(TRIM(C74))=0</formula>
    </cfRule>
  </conditionalFormatting>
  <conditionalFormatting sqref="C74:C75">
    <cfRule type="containsBlanks" dxfId="379" priority="174">
      <formula>LEN(TRIM(#REF!))=0</formula>
    </cfRule>
  </conditionalFormatting>
  <conditionalFormatting sqref="C71">
    <cfRule type="containsBlanks" dxfId="378" priority="173">
      <formula>LEN(TRIM(C71))=0</formula>
    </cfRule>
  </conditionalFormatting>
  <conditionalFormatting sqref="C71">
    <cfRule type="containsBlanks" dxfId="377" priority="172">
      <formula>LEN(TRIM(#REF!))=0</formula>
    </cfRule>
  </conditionalFormatting>
  <conditionalFormatting sqref="C72:C73">
    <cfRule type="containsBlanks" dxfId="376" priority="171">
      <formula>LEN(TRIM(C72))=0</formula>
    </cfRule>
  </conditionalFormatting>
  <conditionalFormatting sqref="C72:C73">
    <cfRule type="containsBlanks" dxfId="375" priority="170">
      <formula>LEN(TRIM(#REF!))=0</formula>
    </cfRule>
  </conditionalFormatting>
  <conditionalFormatting sqref="C82:C83">
    <cfRule type="containsBlanks" dxfId="374" priority="169">
      <formula>LEN(TRIM(C82))=0</formula>
    </cfRule>
  </conditionalFormatting>
  <conditionalFormatting sqref="C82:C83">
    <cfRule type="containsBlanks" dxfId="373" priority="168">
      <formula>LEN(TRIM(#REF!))=0</formula>
    </cfRule>
  </conditionalFormatting>
  <conditionalFormatting sqref="C79">
    <cfRule type="containsBlanks" dxfId="372" priority="167">
      <formula>LEN(TRIM(C79))=0</formula>
    </cfRule>
  </conditionalFormatting>
  <conditionalFormatting sqref="C79">
    <cfRule type="containsBlanks" dxfId="371" priority="166">
      <formula>LEN(TRIM(#REF!))=0</formula>
    </cfRule>
  </conditionalFormatting>
  <conditionalFormatting sqref="C80:C81">
    <cfRule type="containsBlanks" dxfId="370" priority="165">
      <formula>LEN(TRIM(C80))=0</formula>
    </cfRule>
  </conditionalFormatting>
  <conditionalFormatting sqref="C80:C81">
    <cfRule type="containsBlanks" dxfId="369" priority="164">
      <formula>LEN(TRIM(#REF!))=0</formula>
    </cfRule>
  </conditionalFormatting>
  <conditionalFormatting sqref="C90:C91">
    <cfRule type="containsBlanks" dxfId="368" priority="163">
      <formula>LEN(TRIM(C90))=0</formula>
    </cfRule>
  </conditionalFormatting>
  <conditionalFormatting sqref="C90:C91">
    <cfRule type="containsBlanks" dxfId="367" priority="162">
      <formula>LEN(TRIM(#REF!))=0</formula>
    </cfRule>
  </conditionalFormatting>
  <conditionalFormatting sqref="C87">
    <cfRule type="containsBlanks" dxfId="366" priority="161">
      <formula>LEN(TRIM(C87))=0</formula>
    </cfRule>
  </conditionalFormatting>
  <conditionalFormatting sqref="C87">
    <cfRule type="containsBlanks" dxfId="365" priority="160">
      <formula>LEN(TRIM(#REF!))=0</formula>
    </cfRule>
  </conditionalFormatting>
  <conditionalFormatting sqref="C88:C89">
    <cfRule type="containsBlanks" dxfId="364" priority="159">
      <formula>LEN(TRIM(C88))=0</formula>
    </cfRule>
  </conditionalFormatting>
  <conditionalFormatting sqref="C88:C89">
    <cfRule type="containsBlanks" dxfId="363" priority="158">
      <formula>LEN(TRIM(#REF!))=0</formula>
    </cfRule>
  </conditionalFormatting>
  <conditionalFormatting sqref="Z92:Z97">
    <cfRule type="cellIs" dxfId="362" priority="157" operator="equal">
      <formula>"1事業者あたり15人回までのため要修正"</formula>
    </cfRule>
  </conditionalFormatting>
  <conditionalFormatting sqref="Z98:Z99">
    <cfRule type="cellIs" dxfId="361" priority="156" operator="equal">
      <formula>"1事業者あたり15人回までのため要修正"</formula>
    </cfRule>
  </conditionalFormatting>
  <conditionalFormatting sqref="C98:C99">
    <cfRule type="containsBlanks" dxfId="360" priority="154">
      <formula>LEN(TRIM(C98))=0</formula>
    </cfRule>
  </conditionalFormatting>
  <conditionalFormatting sqref="C98:C99">
    <cfRule type="containsBlanks" dxfId="359" priority="153">
      <formula>LEN(TRIM(#REF!))=0</formula>
    </cfRule>
  </conditionalFormatting>
  <conditionalFormatting sqref="C95">
    <cfRule type="containsBlanks" dxfId="358" priority="152">
      <formula>LEN(TRIM(C95))=0</formula>
    </cfRule>
  </conditionalFormatting>
  <conditionalFormatting sqref="C95">
    <cfRule type="containsBlanks" dxfId="357" priority="151">
      <formula>LEN(TRIM(#REF!))=0</formula>
    </cfRule>
  </conditionalFormatting>
  <conditionalFormatting sqref="C96:C97">
    <cfRule type="containsBlanks" dxfId="356" priority="150">
      <formula>LEN(TRIM(C96))=0</formula>
    </cfRule>
  </conditionalFormatting>
  <conditionalFormatting sqref="C96:C97">
    <cfRule type="containsBlanks" dxfId="355" priority="149">
      <formula>LEN(TRIM(#REF!))=0</formula>
    </cfRule>
  </conditionalFormatting>
  <conditionalFormatting sqref="Z100:Z105">
    <cfRule type="cellIs" dxfId="354" priority="148" operator="equal">
      <formula>"1事業者あたり15人回までのため要修正"</formula>
    </cfRule>
  </conditionalFormatting>
  <conditionalFormatting sqref="Z106:Z107">
    <cfRule type="cellIs" dxfId="353" priority="147" operator="equal">
      <formula>"1事業者あたり15人回までのため要修正"</formula>
    </cfRule>
  </conditionalFormatting>
  <conditionalFormatting sqref="C106:C107">
    <cfRule type="containsBlanks" dxfId="352" priority="145">
      <formula>LEN(TRIM(C106))=0</formula>
    </cfRule>
  </conditionalFormatting>
  <conditionalFormatting sqref="C106:C107">
    <cfRule type="containsBlanks" dxfId="351" priority="144">
      <formula>LEN(TRIM(#REF!))=0</formula>
    </cfRule>
  </conditionalFormatting>
  <conditionalFormatting sqref="C103">
    <cfRule type="containsBlanks" dxfId="350" priority="143">
      <formula>LEN(TRIM(C103))=0</formula>
    </cfRule>
  </conditionalFormatting>
  <conditionalFormatting sqref="C103">
    <cfRule type="containsBlanks" dxfId="349" priority="142">
      <formula>LEN(TRIM(#REF!))=0</formula>
    </cfRule>
  </conditionalFormatting>
  <conditionalFormatting sqref="C104:C105">
    <cfRule type="containsBlanks" dxfId="348" priority="141">
      <formula>LEN(TRIM(C104))=0</formula>
    </cfRule>
  </conditionalFormatting>
  <conditionalFormatting sqref="C104:C105">
    <cfRule type="containsBlanks" dxfId="347" priority="140">
      <formula>LEN(TRIM(#REF!))=0</formula>
    </cfRule>
  </conditionalFormatting>
  <conditionalFormatting sqref="C113">
    <cfRule type="containsBlanks" dxfId="346" priority="138">
      <formula>LEN(TRIM(C113))=0</formula>
    </cfRule>
  </conditionalFormatting>
  <conditionalFormatting sqref="C113">
    <cfRule type="containsBlanks" dxfId="345" priority="137">
      <formula>LEN(TRIM(#REF!))=0</formula>
    </cfRule>
  </conditionalFormatting>
  <conditionalFormatting sqref="C114:C115">
    <cfRule type="containsBlanks" dxfId="344" priority="136">
      <formula>LEN(TRIM(C114))=0</formula>
    </cfRule>
  </conditionalFormatting>
  <conditionalFormatting sqref="C114:C115">
    <cfRule type="containsBlanks" dxfId="343" priority="135">
      <formula>LEN(TRIM(#REF!))=0</formula>
    </cfRule>
  </conditionalFormatting>
  <conditionalFormatting sqref="C119">
    <cfRule type="containsBlanks" dxfId="342" priority="134">
      <formula>LEN(TRIM(C119))=0</formula>
    </cfRule>
  </conditionalFormatting>
  <conditionalFormatting sqref="C119">
    <cfRule type="containsBlanks" dxfId="341" priority="133">
      <formula>LEN(TRIM(#REF!))=0</formula>
    </cfRule>
  </conditionalFormatting>
  <conditionalFormatting sqref="C120:C121">
    <cfRule type="containsBlanks" dxfId="340" priority="132">
      <formula>LEN(TRIM(C120))=0</formula>
    </cfRule>
  </conditionalFormatting>
  <conditionalFormatting sqref="C120:C121">
    <cfRule type="containsBlanks" dxfId="339" priority="131">
      <formula>LEN(TRIM(#REF!))=0</formula>
    </cfRule>
  </conditionalFormatting>
  <conditionalFormatting sqref="C125">
    <cfRule type="containsBlanks" dxfId="338" priority="130">
      <formula>LEN(TRIM(C125))=0</formula>
    </cfRule>
  </conditionalFormatting>
  <conditionalFormatting sqref="C125">
    <cfRule type="containsBlanks" dxfId="337" priority="129">
      <formula>LEN(TRIM(#REF!))=0</formula>
    </cfRule>
  </conditionalFormatting>
  <conditionalFormatting sqref="C126:C127">
    <cfRule type="containsBlanks" dxfId="336" priority="128">
      <formula>LEN(TRIM(C126))=0</formula>
    </cfRule>
  </conditionalFormatting>
  <conditionalFormatting sqref="C126:C127">
    <cfRule type="containsBlanks" dxfId="335" priority="127">
      <formula>LEN(TRIM(#REF!))=0</formula>
    </cfRule>
  </conditionalFormatting>
  <conditionalFormatting sqref="Z128:Z133">
    <cfRule type="cellIs" dxfId="334" priority="126" operator="equal">
      <formula>"1事業者あたり15人回までのため要修正"</formula>
    </cfRule>
  </conditionalFormatting>
  <conditionalFormatting sqref="C131">
    <cfRule type="containsBlanks" dxfId="333" priority="123">
      <formula>LEN(TRIM(#REF!))=0</formula>
    </cfRule>
  </conditionalFormatting>
  <conditionalFormatting sqref="C132:C133">
    <cfRule type="containsBlanks" dxfId="332" priority="121">
      <formula>LEN(TRIM(#REF!))=0</formula>
    </cfRule>
  </conditionalFormatting>
  <conditionalFormatting sqref="Z134:Z139">
    <cfRule type="cellIs" dxfId="331" priority="120" operator="equal">
      <formula>"1事業者あたり15人回までのため要修正"</formula>
    </cfRule>
  </conditionalFormatting>
  <conditionalFormatting sqref="C137">
    <cfRule type="containsBlanks" dxfId="330" priority="117">
      <formula>LEN(TRIM(#REF!))=0</formula>
    </cfRule>
  </conditionalFormatting>
  <conditionalFormatting sqref="C138:C139">
    <cfRule type="containsBlanks" dxfId="329" priority="116">
      <formula>LEN(TRIM(C138))=0</formula>
    </cfRule>
  </conditionalFormatting>
  <conditionalFormatting sqref="C138:C139">
    <cfRule type="containsBlanks" dxfId="328" priority="115">
      <formula>LEN(TRIM(#REF!))=0</formula>
    </cfRule>
  </conditionalFormatting>
  <conditionalFormatting sqref="C145">
    <cfRule type="containsBlanks" dxfId="327" priority="113">
      <formula>LEN(TRIM(C145))=0</formula>
    </cfRule>
  </conditionalFormatting>
  <conditionalFormatting sqref="C145">
    <cfRule type="containsBlanks" dxfId="326" priority="112">
      <formula>LEN(TRIM(#REF!))=0</formula>
    </cfRule>
  </conditionalFormatting>
  <conditionalFormatting sqref="C146:C147">
    <cfRule type="containsBlanks" dxfId="325" priority="111">
      <formula>LEN(TRIM(C146))=0</formula>
    </cfRule>
  </conditionalFormatting>
  <conditionalFormatting sqref="C146:C147">
    <cfRule type="containsBlanks" dxfId="324" priority="110">
      <formula>LEN(TRIM(#REF!))=0</formula>
    </cfRule>
  </conditionalFormatting>
  <conditionalFormatting sqref="C151">
    <cfRule type="containsBlanks" dxfId="323" priority="108">
      <formula>LEN(TRIM(#REF!))=0</formula>
    </cfRule>
  </conditionalFormatting>
  <conditionalFormatting sqref="C152:C153">
    <cfRule type="containsBlanks" dxfId="322" priority="106">
      <formula>LEN(TRIM(#REF!))=0</formula>
    </cfRule>
  </conditionalFormatting>
  <conditionalFormatting sqref="C157">
    <cfRule type="containsBlanks" dxfId="321" priority="105">
      <formula>LEN(TRIM(C157))=0</formula>
    </cfRule>
  </conditionalFormatting>
  <conditionalFormatting sqref="C157">
    <cfRule type="containsBlanks" dxfId="320" priority="104">
      <formula>LEN(TRIM(#REF!))=0</formula>
    </cfRule>
  </conditionalFormatting>
  <conditionalFormatting sqref="C158:C159">
    <cfRule type="containsBlanks" dxfId="319" priority="103">
      <formula>LEN(TRIM(C158))=0</formula>
    </cfRule>
  </conditionalFormatting>
  <conditionalFormatting sqref="C158:C159">
    <cfRule type="containsBlanks" dxfId="318" priority="102">
      <formula>LEN(TRIM(#REF!))=0</formula>
    </cfRule>
  </conditionalFormatting>
  <conditionalFormatting sqref="Z160:Z165">
    <cfRule type="cellIs" dxfId="317" priority="101" operator="equal">
      <formula>"1事業者あたり15人回までのため要修正"</formula>
    </cfRule>
  </conditionalFormatting>
  <conditionalFormatting sqref="C163">
    <cfRule type="containsBlanks" dxfId="316" priority="99">
      <formula>LEN(TRIM(C163))=0</formula>
    </cfRule>
  </conditionalFormatting>
  <conditionalFormatting sqref="C163">
    <cfRule type="containsBlanks" dxfId="315" priority="98">
      <formula>LEN(TRIM(#REF!))=0</formula>
    </cfRule>
  </conditionalFormatting>
  <conditionalFormatting sqref="Z166:Z171">
    <cfRule type="cellIs" dxfId="314" priority="95" operator="equal">
      <formula>"1事業者あたり15人回までのため要修正"</formula>
    </cfRule>
  </conditionalFormatting>
  <conditionalFormatting sqref="C169">
    <cfRule type="containsBlanks" dxfId="313" priority="93">
      <formula>LEN(TRIM(C169))=0</formula>
    </cfRule>
  </conditionalFormatting>
  <conditionalFormatting sqref="C169">
    <cfRule type="containsBlanks" dxfId="312" priority="92">
      <formula>LEN(TRIM(#REF!))=0</formula>
    </cfRule>
  </conditionalFormatting>
  <conditionalFormatting sqref="C170:C171">
    <cfRule type="containsBlanks" dxfId="311" priority="91">
      <formula>LEN(TRIM(C170))=0</formula>
    </cfRule>
  </conditionalFormatting>
  <conditionalFormatting sqref="K3">
    <cfRule type="cellIs" dxfId="310" priority="46" stopIfTrue="1" operator="equal">
      <formula>0</formula>
    </cfRule>
  </conditionalFormatting>
  <conditionalFormatting sqref="H9:O10">
    <cfRule type="containsBlanks" dxfId="309" priority="45">
      <formula>LEN(TRIM(H9))=0</formula>
    </cfRule>
  </conditionalFormatting>
  <conditionalFormatting sqref="C27:H27">
    <cfRule type="containsBlanks" dxfId="308" priority="43">
      <formula>LEN(TRIM(C27))=0</formula>
    </cfRule>
  </conditionalFormatting>
  <conditionalFormatting sqref="E29:H33">
    <cfRule type="containsBlanks" dxfId="307" priority="42">
      <formula>LEN(TRIM(E29))=0</formula>
    </cfRule>
  </conditionalFormatting>
  <conditionalFormatting sqref="I27:O33">
    <cfRule type="containsBlanks" dxfId="306" priority="41">
      <formula>LEN(TRIM(I27))=0</formula>
    </cfRule>
  </conditionalFormatting>
  <conditionalFormatting sqref="C35:H35">
    <cfRule type="containsBlanks" dxfId="305" priority="40">
      <formula>LEN(TRIM(C35))=0</formula>
    </cfRule>
  </conditionalFormatting>
  <conditionalFormatting sqref="E37:H41">
    <cfRule type="containsBlanks" dxfId="304" priority="39">
      <formula>LEN(TRIM(E37))=0</formula>
    </cfRule>
  </conditionalFormatting>
  <conditionalFormatting sqref="I35:O41">
    <cfRule type="containsBlanks" dxfId="303" priority="38">
      <formula>LEN(TRIM(I35))=0</formula>
    </cfRule>
  </conditionalFormatting>
  <conditionalFormatting sqref="I43:O49">
    <cfRule type="containsBlanks" dxfId="302" priority="37">
      <formula>LEN(TRIM(I43))=0</formula>
    </cfRule>
  </conditionalFormatting>
  <conditionalFormatting sqref="E45:H49">
    <cfRule type="containsBlanks" dxfId="301" priority="36">
      <formula>LEN(TRIM(E45))=0</formula>
    </cfRule>
  </conditionalFormatting>
  <conditionalFormatting sqref="C43:H43">
    <cfRule type="containsBlanks" dxfId="300" priority="35">
      <formula>LEN(TRIM(C43))=0</formula>
    </cfRule>
  </conditionalFormatting>
  <conditionalFormatting sqref="C51:H51">
    <cfRule type="containsBlanks" dxfId="299" priority="34">
      <formula>LEN(TRIM(C51))=0</formula>
    </cfRule>
  </conditionalFormatting>
  <conditionalFormatting sqref="E53:H57">
    <cfRule type="containsBlanks" dxfId="298" priority="33">
      <formula>LEN(TRIM(E53))=0</formula>
    </cfRule>
  </conditionalFormatting>
  <conditionalFormatting sqref="I51:O57">
    <cfRule type="containsBlanks" dxfId="297" priority="32">
      <formula>LEN(TRIM(I51))=0</formula>
    </cfRule>
  </conditionalFormatting>
  <conditionalFormatting sqref="I59:O65">
    <cfRule type="containsBlanks" dxfId="296" priority="31">
      <formula>LEN(TRIM(I59))=0</formula>
    </cfRule>
  </conditionalFormatting>
  <conditionalFormatting sqref="E61:H65">
    <cfRule type="containsBlanks" dxfId="295" priority="30">
      <formula>LEN(TRIM(E61))=0</formula>
    </cfRule>
  </conditionalFormatting>
  <conditionalFormatting sqref="C59:H59">
    <cfRule type="containsBlanks" dxfId="294" priority="29">
      <formula>LEN(TRIM(C59))=0</formula>
    </cfRule>
  </conditionalFormatting>
  <conditionalFormatting sqref="I69:O75">
    <cfRule type="containsBlanks" dxfId="293" priority="28">
      <formula>LEN(TRIM(I69))=0</formula>
    </cfRule>
  </conditionalFormatting>
  <conditionalFormatting sqref="E71:H75">
    <cfRule type="containsBlanks" dxfId="292" priority="27">
      <formula>LEN(TRIM(E71))=0</formula>
    </cfRule>
  </conditionalFormatting>
  <conditionalFormatting sqref="C69:H69">
    <cfRule type="containsBlanks" dxfId="291" priority="26">
      <formula>LEN(TRIM(C69))=0</formula>
    </cfRule>
  </conditionalFormatting>
  <conditionalFormatting sqref="C77:H77">
    <cfRule type="containsBlanks" dxfId="290" priority="25">
      <formula>LEN(TRIM(C77))=0</formula>
    </cfRule>
  </conditionalFormatting>
  <conditionalFormatting sqref="E79:H83">
    <cfRule type="containsBlanks" dxfId="289" priority="24">
      <formula>LEN(TRIM(E79))=0</formula>
    </cfRule>
  </conditionalFormatting>
  <conditionalFormatting sqref="I77:O83">
    <cfRule type="containsBlanks" dxfId="288" priority="23">
      <formula>LEN(TRIM(I77))=0</formula>
    </cfRule>
  </conditionalFormatting>
  <conditionalFormatting sqref="E87:H91">
    <cfRule type="containsBlanks" dxfId="287" priority="22">
      <formula>LEN(TRIM(E87))=0</formula>
    </cfRule>
  </conditionalFormatting>
  <conditionalFormatting sqref="C85:H85">
    <cfRule type="containsBlanks" dxfId="286" priority="21">
      <formula>LEN(TRIM(C85))=0</formula>
    </cfRule>
  </conditionalFormatting>
  <conditionalFormatting sqref="I85:O91">
    <cfRule type="containsBlanks" dxfId="285" priority="20">
      <formula>LEN(TRIM(I85))=0</formula>
    </cfRule>
  </conditionalFormatting>
  <conditionalFormatting sqref="I93:O99 F95:H99 C93:H93">
    <cfRule type="containsBlanks" dxfId="284" priority="19">
      <formula>LEN(TRIM(C93))=0</formula>
    </cfRule>
  </conditionalFormatting>
  <conditionalFormatting sqref="C101:H101 F103:H107 C111:H111 F113:H115 I111:O115 I101:O107">
    <cfRule type="containsBlanks" dxfId="283" priority="18">
      <formula>LEN(TRIM(C101))=0</formula>
    </cfRule>
  </conditionalFormatting>
  <conditionalFormatting sqref="C117:H117 E119:H121 C123:H123 E125:H127 I117:O121 I123:O127">
    <cfRule type="containsBlanks" dxfId="282" priority="17">
      <formula>LEN(TRIM(C117))=0</formula>
    </cfRule>
  </conditionalFormatting>
  <conditionalFormatting sqref="C129:H129 E131:H133 C135:H135 E137:H139 I129:O133 I135:O139">
    <cfRule type="containsBlanks" priority="16">
      <formula>LEN(TRIM(C129))=0</formula>
    </cfRule>
  </conditionalFormatting>
  <conditionalFormatting sqref="I135:O139 I129:O133 E137:H139 E131:H133 C135:H135 C129:H129">
    <cfRule type="containsBlanks" dxfId="281" priority="15">
      <formula>LEN(TRIM(C129))=0</formula>
    </cfRule>
  </conditionalFormatting>
  <conditionalFormatting sqref="C143:H143 I143:O147 I149:O153 C149:H149 E151:H153 E145:H147 C155:H155 E157:H159 I155:O159">
    <cfRule type="containsBlanks" dxfId="280" priority="14">
      <formula>LEN(TRIM(C143))=0</formula>
    </cfRule>
  </conditionalFormatting>
  <conditionalFormatting sqref="C161:H161 E163:H165 I161:O165 C167:H167 E169:H170 I167:O171">
    <cfRule type="containsBlanks" dxfId="279" priority="13">
      <formula>LEN(TRIM(C161))=0</formula>
    </cfRule>
  </conditionalFormatting>
  <conditionalFormatting sqref="E171:H171">
    <cfRule type="containsBlanks" dxfId="278" priority="12">
      <formula>LEN(TRIM(E171))=0</formula>
    </cfRule>
  </conditionalFormatting>
  <conditionalFormatting sqref="E95:E99 E103:E107">
    <cfRule type="containsBlanks" dxfId="277" priority="11">
      <formula>LEN(TRIM(E95))=0</formula>
    </cfRule>
  </conditionalFormatting>
  <conditionalFormatting sqref="E113:E115">
    <cfRule type="containsBlanks" priority="10">
      <formula>LEN(TRIM(E113))=0</formula>
    </cfRule>
  </conditionalFormatting>
  <conditionalFormatting sqref="E113:E115">
    <cfRule type="containsBlanks" dxfId="276" priority="9">
      <formula>LEN(TRIM(E113))=0</formula>
    </cfRule>
  </conditionalFormatting>
  <conditionalFormatting sqref="C11:C23">
    <cfRule type="containsBlanks" dxfId="275" priority="5">
      <formula>LEN(TRIM(C11))=0</formula>
    </cfRule>
  </conditionalFormatting>
  <conditionalFormatting sqref="H11:I23">
    <cfRule type="containsBlanks" dxfId="274" priority="6">
      <formula>LEN(TRIM(#REF!))=0</formula>
    </cfRule>
  </conditionalFormatting>
  <conditionalFormatting sqref="C11:C23">
    <cfRule type="containsBlanks" dxfId="273" priority="4">
      <formula>LEN(TRIM(#REF!))=0</formula>
    </cfRule>
  </conditionalFormatting>
  <conditionalFormatting sqref="H11:O23">
    <cfRule type="containsBlanks" dxfId="272" priority="3">
      <formula>LEN(TRIM(H11))=0</formula>
    </cfRule>
  </conditionalFormatting>
  <dataValidations count="8">
    <dataValidation type="list" allowBlank="1" showInputMessage="1" showErrorMessage="1" sqref="I174 I189 I204 I219 I234 I249 I264 I279 I294 I309" xr:uid="{00000000-0002-0000-0800-000000000000}">
      <formula1>INDIRECT("支援地域")</formula1>
    </dataValidation>
    <dataValidation type="list" allowBlank="1" showInputMessage="1" showErrorMessage="1" sqref="C9:C23 C45:C49 C29:C33 C37:C41 C53:C57 C61:C65 C71:C75 C79:C83 C87:C91 C95:C99 C103:C107 C113:C115 C119:C121 C125:C127 C131:C133 C137:C139 C145:C147 C151:C153 C157:C159 C163:C165 C169:C171" xr:uid="{00000000-0002-0000-0800-000001000000}">
      <formula1>INDIRECT("職員")</formula1>
    </dataValidation>
    <dataValidation type="list" showInputMessage="1" showErrorMessage="1" sqref="M292 B277 M247 G277 G247 G307 G262 M262 M307 B292 M277 G292 B247 B307 B262" xr:uid="{00000000-0002-0000-0800-000002000000}">
      <formula1>"職員,事務補助員,外部専門家"</formula1>
    </dataValidation>
    <dataValidation type="whole" imeMode="halfAlpha" allowBlank="1" showInputMessage="1" showErrorMessage="1" sqref="K174:L174 K182:K186 P182:P186 K294:L294 P197:P201 K197:K201 P212:P216 K212:K216 P227:P231 K227:K231 P242:P246 K242:K246 P257:P261 K257:K261 P272:P276 K272:K276 P287:P291 K287:K291 P302:P306 K302:K306 P317:P321 K317:K321 K189:L189 K204:L204 K219:L219 K234:L234 K249:L249 K264:L264 K279:L279 K309:L309" xr:uid="{00000000-0002-0000-0800-000004000000}">
      <formula1>0</formula1>
      <formula2>200</formula2>
    </dataValidation>
    <dataValidation type="whole" imeMode="halfAlpha" allowBlank="1" showInputMessage="1" showErrorMessage="1" sqref="L178 Q208 L193 Q223 L208 Q238 L223 Q253 L238 Q268 L253 Q283 L268 Q298 L283 Q313 L298 Q178 L313 Q193" xr:uid="{00000000-0002-0000-0800-000005000000}">
      <formula1>0</formula1>
      <formula2>15</formula2>
    </dataValidation>
    <dataValidation type="list" allowBlank="1" showInputMessage="1" sqref="E9:E23 F27 F35 F43 F51 F59 F69 F77 F85 F93 F101 F111 F117 F123 F129 F135 F143 F149 F155 F161 F167" xr:uid="{00000000-0002-0000-0800-000006000000}">
      <formula1>INDIRECT("支援地域共通含む")</formula1>
    </dataValidation>
    <dataValidation type="list" showInputMessage="1" showErrorMessage="1" sqref="G182:G186 G197:G201 G212:G216 G227:G231 G242:G246 G257:G261 G272:G276 G287:G291 G302:G306 G317:G321 M317:M321 M302:M306 M287:M291 M272:M276 M257:M261 M242:M246 M227:M231 M182:M186 M197:M201 M212:M216" xr:uid="{00000000-0002-0000-0800-000007000000}">
      <formula1>"職員,外部専門家"</formula1>
    </dataValidation>
    <dataValidation type="list" allowBlank="1" showInputMessage="1" showErrorMessage="1" sqref="H197:H201 N182:N186 H182:H186 N197:N201 H212:H216 N317:N321 H227:H231 H242:H246 H257:H261 H272:H276 H287:H291 H302:H306 H317:H321 N227:N231 N242:N246 N257:N261 N272:N276 N287:N291 N302:N306 N212:N216" xr:uid="{00000000-0002-0000-0800-000008000000}">
      <formula1>IF(G182="職員",INDIRECT("職員のみ"),INDIRECT(G182))</formula1>
    </dataValidation>
  </dataValidations>
  <hyperlinks>
    <hyperlink ref="B3" location="'補助事業概要説明書（別添１）１～４'!C2" display="補助事業概要説明書" xr:uid="{00000000-0004-0000-0800-000000000000}"/>
    <hyperlink ref="N174" location="'支出計画書（別添２）'!B49" display="・" xr:uid="{00000000-0004-0000-0800-000001000000}"/>
  </hyperlinks>
  <printOptions horizontalCentered="1"/>
  <pageMargins left="0.23622047244094491" right="0.23622047244094491" top="0.74803149606299213" bottom="0.74803149606299213" header="0.31496062992125984" footer="0.31496062992125984"/>
  <pageSetup paperSize="9" scale="55" fitToHeight="0" orientation="landscape" r:id="rId1"/>
  <rowBreaks count="16" manualBreakCount="16">
    <brk id="23" min="5" max="16" man="1"/>
    <brk id="49" min="5" max="16" man="1"/>
    <brk id="66" min="5" max="16" man="1"/>
    <brk id="91" min="5" max="16" man="1"/>
    <brk id="108" min="5" max="16" man="1"/>
    <brk id="140" min="5" max="16" man="1"/>
    <brk id="172" min="5" max="16" man="1"/>
    <brk id="187" min="5" max="16" man="1"/>
    <brk id="202" min="5" max="16" man="1"/>
    <brk id="217" min="5" max="16" man="1"/>
    <brk id="232" min="5" max="16" man="1"/>
    <brk id="247" min="5" max="16" man="1"/>
    <brk id="262" min="5" max="16" man="1"/>
    <brk id="277" min="5" max="16" man="1"/>
    <brk id="292" min="5" max="16" man="1"/>
    <brk id="307" min="5" max="16"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5" operator="containsText" id="{C52B7E86-3CDC-480C-AAF9-E1C93818FABD}">
            <xm:f>NOT(ISERROR(SEARCH("－選択－",#REF!)))</xm:f>
            <xm:f>"－選択－"</xm:f>
            <x14:dxf>
              <fill>
                <patternFill>
                  <bgColor theme="2" tint="-9.9948118533890809E-2"/>
                </patternFill>
              </fill>
            </x14:dxf>
          </x14:cfRule>
          <xm:sqref>C27 C35 C43</xm:sqref>
        </x14:conditionalFormatting>
        <x14:conditionalFormatting xmlns:xm="http://schemas.microsoft.com/office/excel/2006/main">
          <x14:cfRule type="containsText" priority="192" operator="containsText" id="{3B66DF6B-6D7F-4022-BCF6-AA5FEE7795EB}">
            <xm:f>NOT(ISERROR(SEARCH("－選択－",#REF!)))</xm:f>
            <xm:f>"－選択－"</xm:f>
            <x14:dxf>
              <fill>
                <patternFill>
                  <bgColor theme="2" tint="-9.9948118533890809E-2"/>
                </patternFill>
              </fill>
            </x14:dxf>
          </x14:cfRule>
          <xm:sqref>C51</xm:sqref>
        </x14:conditionalFormatting>
        <x14:conditionalFormatting xmlns:xm="http://schemas.microsoft.com/office/excel/2006/main">
          <x14:cfRule type="containsText" priority="183" operator="containsText" id="{094DA989-6B61-4276-85BA-3331A82D9462}">
            <xm:f>NOT(ISERROR(SEARCH("－選択－",#REF!)))</xm:f>
            <xm:f>"－選択－"</xm:f>
            <x14:dxf>
              <fill>
                <patternFill>
                  <bgColor theme="2" tint="-9.9948118533890809E-2"/>
                </patternFill>
              </fill>
            </x14:dxf>
          </x14:cfRule>
          <xm:sqref>C59</xm:sqref>
        </x14:conditionalFormatting>
        <x14:conditionalFormatting xmlns:xm="http://schemas.microsoft.com/office/excel/2006/main">
          <x14:cfRule type="containsText" priority="176" operator="containsText" id="{4E9E9D92-C2D4-4638-B6C7-1E622F5B0F22}">
            <xm:f>NOT(ISERROR(SEARCH("－選択－",#REF!)))</xm:f>
            <xm:f>"－選択－"</xm:f>
            <x14:dxf>
              <fill>
                <patternFill>
                  <bgColor theme="2" tint="-9.9948118533890809E-2"/>
                </patternFill>
              </fill>
            </x14:dxf>
          </x14:cfRule>
          <xm:sqref>C69 C77 C85</xm:sqref>
        </x14:conditionalFormatting>
        <x14:conditionalFormatting xmlns:xm="http://schemas.microsoft.com/office/excel/2006/main">
          <x14:cfRule type="containsText" priority="155" operator="containsText" id="{3CB0FA51-A69F-4CF1-822A-EE1D5FBA9BEE}">
            <xm:f>NOT(ISERROR(SEARCH("－選択－",#REF!)))</xm:f>
            <xm:f>"－選択－"</xm:f>
            <x14:dxf>
              <fill>
                <patternFill>
                  <bgColor theme="2" tint="-9.9948118533890809E-2"/>
                </patternFill>
              </fill>
            </x14:dxf>
          </x14:cfRule>
          <xm:sqref>C93</xm:sqref>
        </x14:conditionalFormatting>
        <x14:conditionalFormatting xmlns:xm="http://schemas.microsoft.com/office/excel/2006/main">
          <x14:cfRule type="containsText" priority="146" operator="containsText" id="{730B976F-BCB0-4604-B8BD-DB8B12B9D59F}">
            <xm:f>NOT(ISERROR(SEARCH("－選択－",#REF!)))</xm:f>
            <xm:f>"－選択－"</xm:f>
            <x14:dxf>
              <fill>
                <patternFill>
                  <bgColor theme="2" tint="-9.9948118533890809E-2"/>
                </patternFill>
              </fill>
            </x14:dxf>
          </x14:cfRule>
          <xm:sqref>C101</xm:sqref>
        </x14:conditionalFormatting>
        <x14:conditionalFormatting xmlns:xm="http://schemas.microsoft.com/office/excel/2006/main">
          <x14:cfRule type="containsText" priority="139" operator="containsText" id="{57719708-4272-40E2-BB5C-56C7CAE0B548}">
            <xm:f>NOT(ISERROR(SEARCH("－選択－",#REF!)))</xm:f>
            <xm:f>"－選択－"</xm:f>
            <x14:dxf>
              <fill>
                <patternFill>
                  <bgColor theme="2" tint="-9.9948118533890809E-2"/>
                </patternFill>
              </fill>
            </x14:dxf>
          </x14:cfRule>
          <xm:sqref>C111 C117 C123</xm:sqref>
        </x14:conditionalFormatting>
        <x14:conditionalFormatting xmlns:xm="http://schemas.microsoft.com/office/excel/2006/main">
          <x14:cfRule type="containsText" priority="125" operator="containsText" id="{DCBBD8F2-EF3F-46F9-BF63-BB94DD71BDE8}">
            <xm:f>NOT(ISERROR(SEARCH("－選択－",#REF!)))</xm:f>
            <xm:f>"－選択－"</xm:f>
            <x14:dxf>
              <fill>
                <patternFill>
                  <bgColor theme="2" tint="-9.9948118533890809E-2"/>
                </patternFill>
              </fill>
            </x14:dxf>
          </x14:cfRule>
          <xm:sqref>C129</xm:sqref>
        </x14:conditionalFormatting>
        <x14:conditionalFormatting xmlns:xm="http://schemas.microsoft.com/office/excel/2006/main">
          <x14:cfRule type="containsText" priority="119" operator="containsText" id="{248E718D-B1F9-4EFD-B8FF-86144935A869}">
            <xm:f>NOT(ISERROR(SEARCH("－選択－",#REF!)))</xm:f>
            <xm:f>"－選択－"</xm:f>
            <x14:dxf>
              <fill>
                <patternFill>
                  <bgColor theme="2" tint="-9.9948118533890809E-2"/>
                </patternFill>
              </fill>
            </x14:dxf>
          </x14:cfRule>
          <xm:sqref>C135</xm:sqref>
        </x14:conditionalFormatting>
        <x14:conditionalFormatting xmlns:xm="http://schemas.microsoft.com/office/excel/2006/main">
          <x14:cfRule type="containsText" priority="114" operator="containsText" id="{0402038D-C764-4C4E-8582-A865D8B65E64}">
            <xm:f>NOT(ISERROR(SEARCH("－選択－",#REF!)))</xm:f>
            <xm:f>"－選択－"</xm:f>
            <x14:dxf>
              <fill>
                <patternFill>
                  <bgColor theme="2" tint="-9.9948118533890809E-2"/>
                </patternFill>
              </fill>
            </x14:dxf>
          </x14:cfRule>
          <xm:sqref>C143 C149 C155</xm:sqref>
        </x14:conditionalFormatting>
        <x14:conditionalFormatting xmlns:xm="http://schemas.microsoft.com/office/excel/2006/main">
          <x14:cfRule type="containsText" priority="100" operator="containsText" id="{267D1CFA-740C-4925-8457-267282A3DC0C}">
            <xm:f>NOT(ISERROR(SEARCH("－選択－",#REF!)))</xm:f>
            <xm:f>"－選択－"</xm:f>
            <x14:dxf>
              <fill>
                <patternFill>
                  <bgColor theme="2" tint="-9.9948118533890809E-2"/>
                </patternFill>
              </fill>
            </x14:dxf>
          </x14:cfRule>
          <xm:sqref>C161</xm:sqref>
        </x14:conditionalFormatting>
        <x14:conditionalFormatting xmlns:xm="http://schemas.microsoft.com/office/excel/2006/main">
          <x14:cfRule type="containsText" priority="94" operator="containsText" id="{37390E7C-C2F5-48DC-8307-DEFCB18571A2}">
            <xm:f>NOT(ISERROR(SEARCH("－選択－",#REF!)))</xm:f>
            <xm:f>"－選択－"</xm:f>
            <x14:dxf>
              <fill>
                <patternFill>
                  <bgColor theme="2" tint="-9.9948118533890809E-2"/>
                </patternFill>
              </fill>
            </x14:dxf>
          </x14:cfRule>
          <xm:sqref>C167</xm:sqref>
        </x14:conditionalFormatting>
        <x14:conditionalFormatting xmlns:xm="http://schemas.microsoft.com/office/excel/2006/main">
          <x14:cfRule type="containsText" priority="89" operator="containsText" id="{E0614DCB-B5E1-42F6-8CF3-073A05182A0B}">
            <xm:f>NOT(ISERROR(SEARCH("－選択－",F27)))</xm:f>
            <xm:f>"－選択－"</xm:f>
            <x14:dxf>
              <fill>
                <patternFill>
                  <bgColor theme="2" tint="-9.9948118533890809E-2"/>
                </patternFill>
              </fill>
            </x14:dxf>
          </x14:cfRule>
          <xm:sqref>F27</xm:sqref>
        </x14:conditionalFormatting>
        <x14:conditionalFormatting xmlns:xm="http://schemas.microsoft.com/office/excel/2006/main">
          <x14:cfRule type="containsText" priority="88" operator="containsText" id="{36CE970B-B1F1-40DC-80F1-A487CD7F0D44}">
            <xm:f>NOT(ISERROR(SEARCH("－選択－",#REF!)))</xm:f>
            <xm:f>"－選択－"</xm:f>
            <x14:dxf>
              <fill>
                <patternFill>
                  <bgColor theme="2" tint="-9.9948118533890809E-2"/>
                </patternFill>
              </fill>
            </x14:dxf>
          </x14:cfRule>
          <xm:sqref>F27</xm:sqref>
        </x14:conditionalFormatting>
        <x14:conditionalFormatting xmlns:xm="http://schemas.microsoft.com/office/excel/2006/main">
          <x14:cfRule type="containsText" priority="87" operator="containsText" id="{C20B49F6-8783-4A53-A84E-393CE5FA08FB}">
            <xm:f>NOT(ISERROR(SEARCH("－選択－",F35)))</xm:f>
            <xm:f>"－選択－"</xm:f>
            <x14:dxf>
              <fill>
                <patternFill>
                  <bgColor theme="2" tint="-9.9948118533890809E-2"/>
                </patternFill>
              </fill>
            </x14:dxf>
          </x14:cfRule>
          <xm:sqref>F35</xm:sqref>
        </x14:conditionalFormatting>
        <x14:conditionalFormatting xmlns:xm="http://schemas.microsoft.com/office/excel/2006/main">
          <x14:cfRule type="containsText" priority="86" operator="containsText" id="{87DBEBD7-8C3B-4FF8-86D8-4F4730587302}">
            <xm:f>NOT(ISERROR(SEARCH("－選択－",#REF!)))</xm:f>
            <xm:f>"－選択－"</xm:f>
            <x14:dxf>
              <fill>
                <patternFill>
                  <bgColor theme="2" tint="-9.9948118533890809E-2"/>
                </patternFill>
              </fill>
            </x14:dxf>
          </x14:cfRule>
          <xm:sqref>F35</xm:sqref>
        </x14:conditionalFormatting>
        <x14:conditionalFormatting xmlns:xm="http://schemas.microsoft.com/office/excel/2006/main">
          <x14:cfRule type="containsText" priority="85" operator="containsText" id="{809F968A-D214-4D3E-8AA3-E17EC9080A2D}">
            <xm:f>NOT(ISERROR(SEARCH("－選択－",F43)))</xm:f>
            <xm:f>"－選択－"</xm:f>
            <x14:dxf>
              <fill>
                <patternFill>
                  <bgColor theme="2" tint="-9.9948118533890809E-2"/>
                </patternFill>
              </fill>
            </x14:dxf>
          </x14:cfRule>
          <xm:sqref>F43</xm:sqref>
        </x14:conditionalFormatting>
        <x14:conditionalFormatting xmlns:xm="http://schemas.microsoft.com/office/excel/2006/main">
          <x14:cfRule type="containsText" priority="84" operator="containsText" id="{179E2373-3644-40B3-BD9E-4D84238374E7}">
            <xm:f>NOT(ISERROR(SEARCH("－選択－",#REF!)))</xm:f>
            <xm:f>"－選択－"</xm:f>
            <x14:dxf>
              <fill>
                <patternFill>
                  <bgColor theme="2" tint="-9.9948118533890809E-2"/>
                </patternFill>
              </fill>
            </x14:dxf>
          </x14:cfRule>
          <xm:sqref>F43</xm:sqref>
        </x14:conditionalFormatting>
        <x14:conditionalFormatting xmlns:xm="http://schemas.microsoft.com/office/excel/2006/main">
          <x14:cfRule type="containsText" priority="55" operator="containsText" id="{EC5C8DBE-05D0-4966-AD71-DB17C1A350E5}">
            <xm:f>NOT(ISERROR(SEARCH("－選択－",#REF!)))</xm:f>
            <xm:f>"－選択－"</xm:f>
            <x14:dxf>
              <fill>
                <patternFill>
                  <bgColor theme="2" tint="-9.9948118533890809E-2"/>
                </patternFill>
              </fill>
            </x14:dxf>
          </x14:cfRule>
          <xm:sqref>F143</xm:sqref>
        </x14:conditionalFormatting>
        <x14:conditionalFormatting xmlns:xm="http://schemas.microsoft.com/office/excel/2006/main">
          <x14:cfRule type="containsText" priority="75" operator="containsText" id="{E4954BD6-18A7-4296-BBE5-9F55518558D9}">
            <xm:f>NOT(ISERROR(SEARCH("－選択－",#REF!)))</xm:f>
            <xm:f>"－選択－"</xm:f>
            <x14:dxf>
              <fill>
                <patternFill>
                  <bgColor theme="2" tint="-9.9948118533890809E-2"/>
                </patternFill>
              </fill>
            </x14:dxf>
          </x14:cfRule>
          <xm:sqref>F69</xm:sqref>
        </x14:conditionalFormatting>
        <x14:conditionalFormatting xmlns:xm="http://schemas.microsoft.com/office/excel/2006/main">
          <x14:cfRule type="containsText" priority="80" operator="containsText" id="{44408028-1E33-4481-A511-39B2C3C91E9A}">
            <xm:f>NOT(ISERROR(SEARCH("－選択－",F51)))</xm:f>
            <xm:f>"－選択－"</xm:f>
            <x14:dxf>
              <fill>
                <patternFill>
                  <bgColor theme="2" tint="-9.9948118533890809E-2"/>
                </patternFill>
              </fill>
            </x14:dxf>
          </x14:cfRule>
          <xm:sqref>F51</xm:sqref>
        </x14:conditionalFormatting>
        <x14:conditionalFormatting xmlns:xm="http://schemas.microsoft.com/office/excel/2006/main">
          <x14:cfRule type="containsText" priority="79" operator="containsText" id="{7968E9D4-5AE1-447F-B8EF-208C3B8CF9FC}">
            <xm:f>NOT(ISERROR(SEARCH("－選択－",#REF!)))</xm:f>
            <xm:f>"－選択－"</xm:f>
            <x14:dxf>
              <fill>
                <patternFill>
                  <bgColor theme="2" tint="-9.9948118533890809E-2"/>
                </patternFill>
              </fill>
            </x14:dxf>
          </x14:cfRule>
          <xm:sqref>F51</xm:sqref>
        </x14:conditionalFormatting>
        <x14:conditionalFormatting xmlns:xm="http://schemas.microsoft.com/office/excel/2006/main">
          <x14:cfRule type="containsText" priority="78" operator="containsText" id="{07051D20-573D-4333-B579-038D1161D478}">
            <xm:f>NOT(ISERROR(SEARCH("－選択－",F59)))</xm:f>
            <xm:f>"－選択－"</xm:f>
            <x14:dxf>
              <fill>
                <patternFill>
                  <bgColor theme="2" tint="-9.9948118533890809E-2"/>
                </patternFill>
              </fill>
            </x14:dxf>
          </x14:cfRule>
          <xm:sqref>F59</xm:sqref>
        </x14:conditionalFormatting>
        <x14:conditionalFormatting xmlns:xm="http://schemas.microsoft.com/office/excel/2006/main">
          <x14:cfRule type="containsText" priority="77" operator="containsText" id="{8052949E-1F81-4DBA-B000-220732503005}">
            <xm:f>NOT(ISERROR(SEARCH("－選択－",#REF!)))</xm:f>
            <xm:f>"－選択－"</xm:f>
            <x14:dxf>
              <fill>
                <patternFill>
                  <bgColor theme="2" tint="-9.9948118533890809E-2"/>
                </patternFill>
              </fill>
            </x14:dxf>
          </x14:cfRule>
          <xm:sqref>F59</xm:sqref>
        </x14:conditionalFormatting>
        <x14:conditionalFormatting xmlns:xm="http://schemas.microsoft.com/office/excel/2006/main">
          <x14:cfRule type="containsText" priority="76" operator="containsText" id="{10DB23E6-3926-4347-880B-B070FFEC840A}">
            <xm:f>NOT(ISERROR(SEARCH("－選択－",F69)))</xm:f>
            <xm:f>"－選択－"</xm:f>
            <x14:dxf>
              <fill>
                <patternFill>
                  <bgColor theme="2" tint="-9.9948118533890809E-2"/>
                </patternFill>
              </fill>
            </x14:dxf>
          </x14:cfRule>
          <xm:sqref>F69</xm:sqref>
        </x14:conditionalFormatting>
        <x14:conditionalFormatting xmlns:xm="http://schemas.microsoft.com/office/excel/2006/main">
          <x14:cfRule type="containsText" priority="74" operator="containsText" id="{D751991E-642C-4281-89DB-F462DEF3742F}">
            <xm:f>NOT(ISERROR(SEARCH("－選択－",F77)))</xm:f>
            <xm:f>"－選択－"</xm:f>
            <x14:dxf>
              <fill>
                <patternFill>
                  <bgColor theme="2" tint="-9.9948118533890809E-2"/>
                </patternFill>
              </fill>
            </x14:dxf>
          </x14:cfRule>
          <xm:sqref>F77</xm:sqref>
        </x14:conditionalFormatting>
        <x14:conditionalFormatting xmlns:xm="http://schemas.microsoft.com/office/excel/2006/main">
          <x14:cfRule type="containsText" priority="73" operator="containsText" id="{971A3FC5-3844-42B8-AC6A-D3AE0E84C039}">
            <xm:f>NOT(ISERROR(SEARCH("－選択－",#REF!)))</xm:f>
            <xm:f>"－選択－"</xm:f>
            <x14:dxf>
              <fill>
                <patternFill>
                  <bgColor theme="2" tint="-9.9948118533890809E-2"/>
                </patternFill>
              </fill>
            </x14:dxf>
          </x14:cfRule>
          <xm:sqref>F77</xm:sqref>
        </x14:conditionalFormatting>
        <x14:conditionalFormatting xmlns:xm="http://schemas.microsoft.com/office/excel/2006/main">
          <x14:cfRule type="containsText" priority="72" operator="containsText" id="{C3539576-50AA-47F1-A1F5-C479DCCD1E61}">
            <xm:f>NOT(ISERROR(SEARCH("－選択－",F85)))</xm:f>
            <xm:f>"－選択－"</xm:f>
            <x14:dxf>
              <fill>
                <patternFill>
                  <bgColor theme="2" tint="-9.9948118533890809E-2"/>
                </patternFill>
              </fill>
            </x14:dxf>
          </x14:cfRule>
          <xm:sqref>F85</xm:sqref>
        </x14:conditionalFormatting>
        <x14:conditionalFormatting xmlns:xm="http://schemas.microsoft.com/office/excel/2006/main">
          <x14:cfRule type="containsText" priority="71" operator="containsText" id="{0806D6A0-7798-490B-8ED5-7D887116732E}">
            <xm:f>NOT(ISERROR(SEARCH("－選択－",#REF!)))</xm:f>
            <xm:f>"－選択－"</xm:f>
            <x14:dxf>
              <fill>
                <patternFill>
                  <bgColor theme="2" tint="-9.9948118533890809E-2"/>
                </patternFill>
              </fill>
            </x14:dxf>
          </x14:cfRule>
          <xm:sqref>F85</xm:sqref>
        </x14:conditionalFormatting>
        <x14:conditionalFormatting xmlns:xm="http://schemas.microsoft.com/office/excel/2006/main">
          <x14:cfRule type="containsText" priority="70" operator="containsText" id="{F2A2ECEE-010E-4310-8E30-0E8FDEAAC0D9}">
            <xm:f>NOT(ISERROR(SEARCH("－選択－",F93)))</xm:f>
            <xm:f>"－選択－"</xm:f>
            <x14:dxf>
              <fill>
                <patternFill>
                  <bgColor theme="2" tint="-9.9948118533890809E-2"/>
                </patternFill>
              </fill>
            </x14:dxf>
          </x14:cfRule>
          <xm:sqref>F93</xm:sqref>
        </x14:conditionalFormatting>
        <x14:conditionalFormatting xmlns:xm="http://schemas.microsoft.com/office/excel/2006/main">
          <x14:cfRule type="containsText" priority="69" operator="containsText" id="{C4B089BD-D98A-441C-A8F3-A0C3E56B9C79}">
            <xm:f>NOT(ISERROR(SEARCH("－選択－",#REF!)))</xm:f>
            <xm:f>"－選択－"</xm:f>
            <x14:dxf>
              <fill>
                <patternFill>
                  <bgColor theme="2" tint="-9.9948118533890809E-2"/>
                </patternFill>
              </fill>
            </x14:dxf>
          </x14:cfRule>
          <xm:sqref>F93</xm:sqref>
        </x14:conditionalFormatting>
        <x14:conditionalFormatting xmlns:xm="http://schemas.microsoft.com/office/excel/2006/main">
          <x14:cfRule type="containsText" priority="68" operator="containsText" id="{6CA51654-0B4A-4ADB-BCCB-40D6E3E4DD96}">
            <xm:f>NOT(ISERROR(SEARCH("－選択－",F101)))</xm:f>
            <xm:f>"－選択－"</xm:f>
            <x14:dxf>
              <fill>
                <patternFill>
                  <bgColor theme="2" tint="-9.9948118533890809E-2"/>
                </patternFill>
              </fill>
            </x14:dxf>
          </x14:cfRule>
          <xm:sqref>F101</xm:sqref>
        </x14:conditionalFormatting>
        <x14:conditionalFormatting xmlns:xm="http://schemas.microsoft.com/office/excel/2006/main">
          <x14:cfRule type="containsText" priority="67" operator="containsText" id="{8683F2C5-093D-4916-AD8B-9C5C28C402E2}">
            <xm:f>NOT(ISERROR(SEARCH("－選択－",#REF!)))</xm:f>
            <xm:f>"－選択－"</xm:f>
            <x14:dxf>
              <fill>
                <patternFill>
                  <bgColor theme="2" tint="-9.9948118533890809E-2"/>
                </patternFill>
              </fill>
            </x14:dxf>
          </x14:cfRule>
          <xm:sqref>F101</xm:sqref>
        </x14:conditionalFormatting>
        <x14:conditionalFormatting xmlns:xm="http://schemas.microsoft.com/office/excel/2006/main">
          <x14:cfRule type="containsText" priority="66" operator="containsText" id="{9AA4EBBB-62AB-4228-938A-0B10DE55E04E}">
            <xm:f>NOT(ISERROR(SEARCH("－選択－",F111)))</xm:f>
            <xm:f>"－選択－"</xm:f>
            <x14:dxf>
              <fill>
                <patternFill>
                  <bgColor theme="2" tint="-9.9948118533890809E-2"/>
                </patternFill>
              </fill>
            </x14:dxf>
          </x14:cfRule>
          <xm:sqref>F111</xm:sqref>
        </x14:conditionalFormatting>
        <x14:conditionalFormatting xmlns:xm="http://schemas.microsoft.com/office/excel/2006/main">
          <x14:cfRule type="containsText" priority="65" operator="containsText" id="{D79DFC8F-BE6D-47FC-B422-D056EE748532}">
            <xm:f>NOT(ISERROR(SEARCH("－選択－",#REF!)))</xm:f>
            <xm:f>"－選択－"</xm:f>
            <x14:dxf>
              <fill>
                <patternFill>
                  <bgColor theme="2" tint="-9.9948118533890809E-2"/>
                </patternFill>
              </fill>
            </x14:dxf>
          </x14:cfRule>
          <xm:sqref>F111</xm:sqref>
        </x14:conditionalFormatting>
        <x14:conditionalFormatting xmlns:xm="http://schemas.microsoft.com/office/excel/2006/main">
          <x14:cfRule type="containsText" priority="64" operator="containsText" id="{D84FFF1F-E42F-42B5-95B5-F27F04B70A40}">
            <xm:f>NOT(ISERROR(SEARCH("－選択－",F117)))</xm:f>
            <xm:f>"－選択－"</xm:f>
            <x14:dxf>
              <fill>
                <patternFill>
                  <bgColor theme="2" tint="-9.9948118533890809E-2"/>
                </patternFill>
              </fill>
            </x14:dxf>
          </x14:cfRule>
          <xm:sqref>F117</xm:sqref>
        </x14:conditionalFormatting>
        <x14:conditionalFormatting xmlns:xm="http://schemas.microsoft.com/office/excel/2006/main">
          <x14:cfRule type="containsText" priority="63" operator="containsText" id="{015B2225-0E66-4577-9BE6-2780034838BB}">
            <xm:f>NOT(ISERROR(SEARCH("－選択－",#REF!)))</xm:f>
            <xm:f>"－選択－"</xm:f>
            <x14:dxf>
              <fill>
                <patternFill>
                  <bgColor theme="2" tint="-9.9948118533890809E-2"/>
                </patternFill>
              </fill>
            </x14:dxf>
          </x14:cfRule>
          <xm:sqref>F117</xm:sqref>
        </x14:conditionalFormatting>
        <x14:conditionalFormatting xmlns:xm="http://schemas.microsoft.com/office/excel/2006/main">
          <x14:cfRule type="containsText" priority="62" operator="containsText" id="{96ED847F-7C10-4B9A-BA05-4CF31BC0FF2A}">
            <xm:f>NOT(ISERROR(SEARCH("－選択－",F123)))</xm:f>
            <xm:f>"－選択－"</xm:f>
            <x14:dxf>
              <fill>
                <patternFill>
                  <bgColor theme="2" tint="-9.9948118533890809E-2"/>
                </patternFill>
              </fill>
            </x14:dxf>
          </x14:cfRule>
          <xm:sqref>F123</xm:sqref>
        </x14:conditionalFormatting>
        <x14:conditionalFormatting xmlns:xm="http://schemas.microsoft.com/office/excel/2006/main">
          <x14:cfRule type="containsText" priority="61" operator="containsText" id="{24D10789-80B8-4748-9E9E-A154B86AFBAC}">
            <xm:f>NOT(ISERROR(SEARCH("－選択－",#REF!)))</xm:f>
            <xm:f>"－選択－"</xm:f>
            <x14:dxf>
              <fill>
                <patternFill>
                  <bgColor theme="2" tint="-9.9948118533890809E-2"/>
                </patternFill>
              </fill>
            </x14:dxf>
          </x14:cfRule>
          <xm:sqref>F123</xm:sqref>
        </x14:conditionalFormatting>
        <x14:conditionalFormatting xmlns:xm="http://schemas.microsoft.com/office/excel/2006/main">
          <x14:cfRule type="containsText" priority="60" operator="containsText" id="{4D2B559C-9A69-48C8-B463-87B8AC2E4ABF}">
            <xm:f>NOT(ISERROR(SEARCH("－選択－",F129)))</xm:f>
            <xm:f>"－選択－"</xm:f>
            <x14:dxf>
              <fill>
                <patternFill>
                  <bgColor theme="2" tint="-9.9948118533890809E-2"/>
                </patternFill>
              </fill>
            </x14:dxf>
          </x14:cfRule>
          <xm:sqref>F129</xm:sqref>
        </x14:conditionalFormatting>
        <x14:conditionalFormatting xmlns:xm="http://schemas.microsoft.com/office/excel/2006/main">
          <x14:cfRule type="containsText" priority="59" operator="containsText" id="{70DD07EB-7E1E-495B-BD8F-BE9864D65676}">
            <xm:f>NOT(ISERROR(SEARCH("－選択－",#REF!)))</xm:f>
            <xm:f>"－選択－"</xm:f>
            <x14:dxf>
              <fill>
                <patternFill>
                  <bgColor theme="2" tint="-9.9948118533890809E-2"/>
                </patternFill>
              </fill>
            </x14:dxf>
          </x14:cfRule>
          <xm:sqref>F129</xm:sqref>
        </x14:conditionalFormatting>
        <x14:conditionalFormatting xmlns:xm="http://schemas.microsoft.com/office/excel/2006/main">
          <x14:cfRule type="containsText" priority="58" operator="containsText" id="{8FB88083-4EDC-4D9C-BE1C-1435655AB793}">
            <xm:f>NOT(ISERROR(SEARCH("－選択－",F135)))</xm:f>
            <xm:f>"－選択－"</xm:f>
            <x14:dxf>
              <fill>
                <patternFill>
                  <bgColor theme="2" tint="-9.9948118533890809E-2"/>
                </patternFill>
              </fill>
            </x14:dxf>
          </x14:cfRule>
          <xm:sqref>F135</xm:sqref>
        </x14:conditionalFormatting>
        <x14:conditionalFormatting xmlns:xm="http://schemas.microsoft.com/office/excel/2006/main">
          <x14:cfRule type="containsText" priority="57" operator="containsText" id="{83D788A8-51A6-4457-A5F4-592E917C5B07}">
            <xm:f>NOT(ISERROR(SEARCH("－選択－",#REF!)))</xm:f>
            <xm:f>"－選択－"</xm:f>
            <x14:dxf>
              <fill>
                <patternFill>
                  <bgColor theme="2" tint="-9.9948118533890809E-2"/>
                </patternFill>
              </fill>
            </x14:dxf>
          </x14:cfRule>
          <xm:sqref>F135</xm:sqref>
        </x14:conditionalFormatting>
        <x14:conditionalFormatting xmlns:xm="http://schemas.microsoft.com/office/excel/2006/main">
          <x14:cfRule type="containsText" priority="56" operator="containsText" id="{8C92D6E4-A5FD-4F73-B27C-9D5532AE21EF}">
            <xm:f>NOT(ISERROR(SEARCH("－選択－",F143)))</xm:f>
            <xm:f>"－選択－"</xm:f>
            <x14:dxf>
              <fill>
                <patternFill>
                  <bgColor theme="2" tint="-9.9948118533890809E-2"/>
                </patternFill>
              </fill>
            </x14:dxf>
          </x14:cfRule>
          <xm:sqref>F143</xm:sqref>
        </x14:conditionalFormatting>
        <x14:conditionalFormatting xmlns:xm="http://schemas.microsoft.com/office/excel/2006/main">
          <x14:cfRule type="containsText" priority="54" operator="containsText" id="{0CD97F51-9B3F-42CA-8414-3FA303928E2D}">
            <xm:f>NOT(ISERROR(SEARCH("－選択－",F149)))</xm:f>
            <xm:f>"－選択－"</xm:f>
            <x14:dxf>
              <fill>
                <patternFill>
                  <bgColor theme="2" tint="-9.9948118533890809E-2"/>
                </patternFill>
              </fill>
            </x14:dxf>
          </x14:cfRule>
          <xm:sqref>F149</xm:sqref>
        </x14:conditionalFormatting>
        <x14:conditionalFormatting xmlns:xm="http://schemas.microsoft.com/office/excel/2006/main">
          <x14:cfRule type="containsText" priority="53" operator="containsText" id="{89543841-F071-434D-BA79-471BF6992ABC}">
            <xm:f>NOT(ISERROR(SEARCH("－選択－",#REF!)))</xm:f>
            <xm:f>"－選択－"</xm:f>
            <x14:dxf>
              <fill>
                <patternFill>
                  <bgColor theme="2" tint="-9.9948118533890809E-2"/>
                </patternFill>
              </fill>
            </x14:dxf>
          </x14:cfRule>
          <xm:sqref>F149</xm:sqref>
        </x14:conditionalFormatting>
        <x14:conditionalFormatting xmlns:xm="http://schemas.microsoft.com/office/excel/2006/main">
          <x14:cfRule type="containsText" priority="52" operator="containsText" id="{9B7E8053-24CE-432F-BD41-C3816ACFEBF8}">
            <xm:f>NOT(ISERROR(SEARCH("－選択－",F155)))</xm:f>
            <xm:f>"－選択－"</xm:f>
            <x14:dxf>
              <fill>
                <patternFill>
                  <bgColor theme="2" tint="-9.9948118533890809E-2"/>
                </patternFill>
              </fill>
            </x14:dxf>
          </x14:cfRule>
          <xm:sqref>F155</xm:sqref>
        </x14:conditionalFormatting>
        <x14:conditionalFormatting xmlns:xm="http://schemas.microsoft.com/office/excel/2006/main">
          <x14:cfRule type="containsText" priority="51" operator="containsText" id="{894B1932-83FD-482C-9CAC-3A8D0FF286F7}">
            <xm:f>NOT(ISERROR(SEARCH("－選択－",#REF!)))</xm:f>
            <xm:f>"－選択－"</xm:f>
            <x14:dxf>
              <fill>
                <patternFill>
                  <bgColor theme="2" tint="-9.9948118533890809E-2"/>
                </patternFill>
              </fill>
            </x14:dxf>
          </x14:cfRule>
          <xm:sqref>F155</xm:sqref>
        </x14:conditionalFormatting>
        <x14:conditionalFormatting xmlns:xm="http://schemas.microsoft.com/office/excel/2006/main">
          <x14:cfRule type="containsText" priority="50" operator="containsText" id="{0538F7D0-8521-4349-82A4-55DF6A0B2A49}">
            <xm:f>NOT(ISERROR(SEARCH("－選択－",F161)))</xm:f>
            <xm:f>"－選択－"</xm:f>
            <x14:dxf>
              <fill>
                <patternFill>
                  <bgColor theme="2" tint="-9.9948118533890809E-2"/>
                </patternFill>
              </fill>
            </x14:dxf>
          </x14:cfRule>
          <xm:sqref>F161</xm:sqref>
        </x14:conditionalFormatting>
        <x14:conditionalFormatting xmlns:xm="http://schemas.microsoft.com/office/excel/2006/main">
          <x14:cfRule type="containsText" priority="49" operator="containsText" id="{D5D5CF28-7C09-4C53-86E2-5370C69C6419}">
            <xm:f>NOT(ISERROR(SEARCH("－選択－",#REF!)))</xm:f>
            <xm:f>"－選択－"</xm:f>
            <x14:dxf>
              <fill>
                <patternFill>
                  <bgColor theme="2" tint="-9.9948118533890809E-2"/>
                </patternFill>
              </fill>
            </x14:dxf>
          </x14:cfRule>
          <xm:sqref>F161</xm:sqref>
        </x14:conditionalFormatting>
        <x14:conditionalFormatting xmlns:xm="http://schemas.microsoft.com/office/excel/2006/main">
          <x14:cfRule type="containsText" priority="48" operator="containsText" id="{A704023E-4DEC-4B59-998F-7085FCBA5506}">
            <xm:f>NOT(ISERROR(SEARCH("－選択－",F167)))</xm:f>
            <xm:f>"－選択－"</xm:f>
            <x14:dxf>
              <fill>
                <patternFill>
                  <bgColor theme="2" tint="-9.9948118533890809E-2"/>
                </patternFill>
              </fill>
            </x14:dxf>
          </x14:cfRule>
          <xm:sqref>F167</xm:sqref>
        </x14:conditionalFormatting>
        <x14:conditionalFormatting xmlns:xm="http://schemas.microsoft.com/office/excel/2006/main">
          <x14:cfRule type="containsText" priority="47" operator="containsText" id="{6366C9DD-8CBF-4C4E-97BD-80A580532FA4}">
            <xm:f>NOT(ISERROR(SEARCH("－選択－",#REF!)))</xm:f>
            <xm:f>"－選択－"</xm:f>
            <x14:dxf>
              <fill>
                <patternFill>
                  <bgColor theme="2" tint="-9.9948118533890809E-2"/>
                </patternFill>
              </fill>
            </x14:dxf>
          </x14:cfRule>
          <xm:sqref>F167</xm:sqref>
        </x14:conditionalFormatting>
        <x14:conditionalFormatting xmlns:xm="http://schemas.microsoft.com/office/excel/2006/main">
          <x14:cfRule type="containsText" priority="8" operator="containsText" id="{89E038DB-765F-480D-9533-14F36055DCED}">
            <xm:f>NOT(ISERROR(SEARCH("－選択－",E9)))</xm:f>
            <xm:f>"－選択－"</xm:f>
            <x14:dxf>
              <fill>
                <patternFill>
                  <bgColor theme="2" tint="-9.9948118533890809E-2"/>
                </patternFill>
              </fill>
            </x14:dxf>
          </x14:cfRule>
          <xm:sqref>E9:E10</xm:sqref>
        </x14:conditionalFormatting>
        <x14:conditionalFormatting xmlns:xm="http://schemas.microsoft.com/office/excel/2006/main">
          <x14:cfRule type="containsText" priority="7" operator="containsText" id="{3B2005FA-ECA8-41E1-AE95-552ECE1AFE7D}">
            <xm:f>NOT(ISERROR(SEARCH("－選択－",#REF!)))</xm:f>
            <xm:f>"－選択－"</xm:f>
            <x14:dxf>
              <fill>
                <patternFill>
                  <bgColor theme="2" tint="-9.9948118533890809E-2"/>
                </patternFill>
              </fill>
            </x14:dxf>
          </x14:cfRule>
          <xm:sqref>E9:E10</xm:sqref>
        </x14:conditionalFormatting>
        <x14:conditionalFormatting xmlns:xm="http://schemas.microsoft.com/office/excel/2006/main">
          <x14:cfRule type="containsText" priority="2" operator="containsText" id="{37F8F671-EC88-4A38-93B2-67A15C1FDBEF}">
            <xm:f>NOT(ISERROR(SEARCH("－選択－",E11)))</xm:f>
            <xm:f>"－選択－"</xm:f>
            <x14:dxf>
              <fill>
                <patternFill>
                  <bgColor theme="2" tint="-9.9948118533890809E-2"/>
                </patternFill>
              </fill>
            </x14:dxf>
          </x14:cfRule>
          <xm:sqref>E11:E23</xm:sqref>
        </x14:conditionalFormatting>
        <x14:conditionalFormatting xmlns:xm="http://schemas.microsoft.com/office/excel/2006/main">
          <x14:cfRule type="containsText" priority="1" operator="containsText" id="{8E4C1817-3EEC-4B65-A1DC-DA1FFA2990A2}">
            <xm:f>NOT(ISERROR(SEARCH("－選択－",#REF!)))</xm:f>
            <xm:f>"－選択－"</xm:f>
            <x14:dxf>
              <fill>
                <patternFill>
                  <bgColor theme="2" tint="-9.9948118533890809E-2"/>
                </patternFill>
              </fill>
            </x14:dxf>
          </x14:cfRule>
          <xm:sqref>E11:E23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468A-8959-4EAA-95D5-5BFCFC8C497B}">
  <sheetPr>
    <tabColor theme="8" tint="0.39997558519241921"/>
    <pageSetUpPr fitToPage="1"/>
  </sheetPr>
  <dimension ref="A1:W27"/>
  <sheetViews>
    <sheetView showGridLines="0" topLeftCell="A4" zoomScale="85" zoomScaleNormal="85" zoomScaleSheetLayoutView="85" workbookViewId="0">
      <selection activeCell="E11" sqref="E11"/>
    </sheetView>
  </sheetViews>
  <sheetFormatPr defaultColWidth="8.77734375" defaultRowHeight="12"/>
  <cols>
    <col min="1" max="1" width="2.33203125" style="647" customWidth="1"/>
    <col min="2" max="2" width="24.109375" style="647" bestFit="1" customWidth="1"/>
    <col min="3" max="3" width="5" style="647" customWidth="1"/>
    <col min="4" max="4" width="5.88671875" style="647" bestFit="1" customWidth="1"/>
    <col min="5" max="19" width="4.88671875" style="647" customWidth="1"/>
    <col min="20" max="16384" width="8.77734375" style="647"/>
  </cols>
  <sheetData>
    <row r="1" spans="1:23" s="82" customFormat="1" ht="50.25" customHeight="1">
      <c r="A1" s="443"/>
      <c r="G1" s="220"/>
    </row>
    <row r="2" spans="1:23" ht="17.25" customHeight="1">
      <c r="B2" s="648" t="s">
        <v>0</v>
      </c>
      <c r="C2" s="220"/>
      <c r="D2" s="220"/>
      <c r="E2" s="220"/>
      <c r="F2" s="220"/>
      <c r="G2" s="220"/>
      <c r="H2" s="220"/>
      <c r="I2" s="220"/>
    </row>
    <row r="3" spans="1:23" ht="39.75" customHeight="1">
      <c r="B3" s="649" t="s">
        <v>1</v>
      </c>
      <c r="C3" s="220"/>
      <c r="D3" s="220"/>
      <c r="E3" s="649"/>
      <c r="F3" s="220"/>
      <c r="G3" s="220"/>
      <c r="H3" s="220"/>
      <c r="I3" s="220"/>
    </row>
    <row r="4" spans="1:23" ht="27.75" customHeight="1">
      <c r="B4" s="650" t="s">
        <v>653</v>
      </c>
      <c r="C4" s="220"/>
      <c r="D4" s="220"/>
      <c r="E4" s="220"/>
      <c r="F4" s="220"/>
      <c r="G4" s="221"/>
      <c r="H4" s="220"/>
      <c r="I4" s="220"/>
    </row>
    <row r="5" spans="1:23" ht="16.2" customHeight="1">
      <c r="B5" s="1024" t="s">
        <v>654</v>
      </c>
      <c r="C5" s="1024"/>
      <c r="D5" s="1024"/>
      <c r="E5" s="1024"/>
      <c r="F5" s="1024"/>
      <c r="G5" s="1024"/>
      <c r="H5" s="1024"/>
      <c r="I5" s="1024"/>
      <c r="J5" s="1024"/>
      <c r="K5" s="1024"/>
      <c r="L5" s="1024"/>
      <c r="M5" s="1024"/>
      <c r="N5" s="1024"/>
      <c r="O5" s="1024"/>
      <c r="P5" s="1024"/>
      <c r="Q5" s="1024"/>
      <c r="R5" s="1024"/>
    </row>
    <row r="6" spans="1:23" ht="16.2" customHeight="1">
      <c r="B6" s="1024"/>
      <c r="C6" s="1024"/>
      <c r="D6" s="1024"/>
      <c r="E6" s="1024"/>
      <c r="F6" s="1024"/>
      <c r="G6" s="1024"/>
      <c r="H6" s="1024"/>
      <c r="I6" s="1024"/>
      <c r="J6" s="1024"/>
      <c r="K6" s="1024"/>
      <c r="L6" s="1024"/>
      <c r="M6" s="1024"/>
      <c r="N6" s="1024"/>
      <c r="O6" s="1024"/>
      <c r="P6" s="1024"/>
      <c r="Q6" s="1024"/>
      <c r="R6" s="1024"/>
    </row>
    <row r="8" spans="1:23" ht="25.5" customHeight="1">
      <c r="B8" s="651" t="s">
        <v>655</v>
      </c>
      <c r="J8" s="672" t="s">
        <v>656</v>
      </c>
      <c r="K8" s="673" t="s">
        <v>657</v>
      </c>
      <c r="M8" s="673"/>
      <c r="N8" s="673"/>
      <c r="O8" s="673"/>
      <c r="P8" s="673"/>
      <c r="Q8" s="673"/>
      <c r="R8" s="673"/>
    </row>
    <row r="9" spans="1:23" ht="24.75" customHeight="1">
      <c r="J9" s="674" t="s">
        <v>658</v>
      </c>
      <c r="K9" s="675" t="s">
        <v>659</v>
      </c>
      <c r="M9" s="675"/>
      <c r="N9" s="675"/>
      <c r="O9" s="675"/>
      <c r="P9" s="675"/>
      <c r="Q9" s="675"/>
      <c r="R9" s="675"/>
    </row>
    <row r="10" spans="1:23" ht="27.75" customHeight="1">
      <c r="B10" s="652"/>
      <c r="C10" s="1025" t="s">
        <v>660</v>
      </c>
      <c r="D10" s="1026"/>
      <c r="E10" s="1025" t="s">
        <v>661</v>
      </c>
      <c r="F10" s="1026"/>
      <c r="G10" s="1025" t="s">
        <v>662</v>
      </c>
      <c r="H10" s="1026"/>
      <c r="I10" s="1025" t="s">
        <v>663</v>
      </c>
      <c r="J10" s="1026"/>
      <c r="K10" s="1025" t="s">
        <v>664</v>
      </c>
      <c r="L10" s="1026"/>
      <c r="M10" s="1025" t="s">
        <v>665</v>
      </c>
      <c r="N10" s="1026"/>
      <c r="O10" s="1025" t="s">
        <v>666</v>
      </c>
      <c r="P10" s="1026"/>
      <c r="Q10" s="1025" t="s">
        <v>667</v>
      </c>
      <c r="R10" s="1026"/>
      <c r="T10" s="1018" t="s">
        <v>668</v>
      </c>
      <c r="U10" s="1019"/>
      <c r="V10" s="1019"/>
      <c r="W10" s="1020"/>
    </row>
    <row r="11" spans="1:23" ht="27.75" customHeight="1">
      <c r="B11" s="653" t="s">
        <v>674</v>
      </c>
      <c r="C11" s="654">
        <f>COUNTIF('補助事業概要説明書（別添１）５'!S:S,"セミナー")</f>
        <v>0</v>
      </c>
      <c r="D11" s="655" t="s">
        <v>670</v>
      </c>
      <c r="E11" s="643"/>
      <c r="F11" s="642"/>
      <c r="G11" s="643"/>
      <c r="H11" s="642"/>
      <c r="I11" s="643"/>
      <c r="J11" s="642"/>
      <c r="K11" s="643"/>
      <c r="L11" s="642"/>
      <c r="M11" s="643"/>
      <c r="N11" s="642"/>
      <c r="O11" s="643"/>
      <c r="P11" s="642"/>
      <c r="Q11" s="643"/>
      <c r="R11" s="642"/>
      <c r="T11" s="1021" t="s">
        <v>671</v>
      </c>
      <c r="U11" s="1022"/>
      <c r="V11" s="1022"/>
      <c r="W11" s="1023"/>
    </row>
    <row r="12" spans="1:23" ht="27.75" customHeight="1">
      <c r="B12" s="656" t="s">
        <v>669</v>
      </c>
      <c r="C12" s="657">
        <f>COUNTIF('補助事業概要説明書（別添１）５'!S:S,"連絡会")</f>
        <v>0</v>
      </c>
      <c r="D12" s="658" t="s">
        <v>670</v>
      </c>
      <c r="E12" s="640"/>
      <c r="F12" s="641"/>
      <c r="G12" s="640"/>
      <c r="H12" s="641"/>
      <c r="I12" s="640"/>
      <c r="J12" s="641"/>
      <c r="K12" s="640"/>
      <c r="L12" s="641"/>
      <c r="M12" s="640"/>
      <c r="N12" s="641"/>
      <c r="O12" s="640"/>
      <c r="P12" s="641"/>
      <c r="Q12" s="640"/>
      <c r="R12" s="641"/>
      <c r="T12" s="1033"/>
      <c r="U12" s="1034"/>
      <c r="V12" s="1034"/>
      <c r="W12" s="1035"/>
    </row>
    <row r="13" spans="1:23" ht="27.75" customHeight="1">
      <c r="B13" s="653" t="s">
        <v>672</v>
      </c>
      <c r="C13" s="654">
        <f>SUM('補助事業概要説明書（別添１）５'!I110:I141)</f>
        <v>0</v>
      </c>
      <c r="D13" s="655" t="s">
        <v>670</v>
      </c>
      <c r="E13" s="643"/>
      <c r="F13" s="642"/>
      <c r="G13" s="643"/>
      <c r="H13" s="642"/>
      <c r="I13" s="643"/>
      <c r="J13" s="642"/>
      <c r="K13" s="643"/>
      <c r="L13" s="642"/>
      <c r="M13" s="643"/>
      <c r="N13" s="642"/>
      <c r="O13" s="643"/>
      <c r="P13" s="642"/>
      <c r="Q13" s="643"/>
      <c r="R13" s="642"/>
    </row>
    <row r="14" spans="1:23" ht="27.75" customHeight="1">
      <c r="B14" s="653" t="s">
        <v>673</v>
      </c>
      <c r="C14" s="654">
        <f>SUM('補助事業概要説明書（別添１）５'!I142:I173)</f>
        <v>0</v>
      </c>
      <c r="D14" s="655" t="s">
        <v>670</v>
      </c>
      <c r="E14" s="643"/>
      <c r="F14" s="642"/>
      <c r="G14" s="643"/>
      <c r="H14" s="642"/>
      <c r="I14" s="643"/>
      <c r="J14" s="642"/>
      <c r="K14" s="643"/>
      <c r="L14" s="642"/>
      <c r="M14" s="643"/>
      <c r="N14" s="642"/>
      <c r="O14" s="643"/>
      <c r="P14" s="642"/>
      <c r="Q14" s="643"/>
      <c r="R14" s="642"/>
    </row>
    <row r="15" spans="1:23" ht="27.75" customHeight="1">
      <c r="B15" s="659" t="s">
        <v>678</v>
      </c>
      <c r="C15" s="660">
        <f>SUMIF('補助事業概要説明書（別添１）５'!O:O,"*の支援人回数合計",'補助事業概要説明書（別添１）５'!R:R)</f>
        <v>0</v>
      </c>
      <c r="D15" s="661" t="s">
        <v>670</v>
      </c>
      <c r="E15" s="644"/>
      <c r="F15" s="645"/>
      <c r="G15" s="644"/>
      <c r="H15" s="645"/>
      <c r="I15" s="644"/>
      <c r="J15" s="645"/>
      <c r="K15" s="644"/>
      <c r="L15" s="645"/>
      <c r="M15" s="644"/>
      <c r="N15" s="645"/>
      <c r="O15" s="644"/>
      <c r="P15" s="645"/>
      <c r="Q15" s="644"/>
      <c r="R15" s="645"/>
    </row>
    <row r="16" spans="1:23" ht="21" customHeight="1"/>
    <row r="17" spans="2:23" ht="27" customHeight="1">
      <c r="B17" s="651" t="s">
        <v>676</v>
      </c>
      <c r="C17" s="1025" t="s">
        <v>677</v>
      </c>
      <c r="D17" s="1036"/>
      <c r="E17" s="1036"/>
      <c r="F17" s="1036"/>
      <c r="G17" s="1036"/>
      <c r="H17" s="1036"/>
      <c r="I17" s="1036"/>
      <c r="J17" s="1036"/>
      <c r="K17" s="1036"/>
      <c r="L17" s="1036"/>
      <c r="M17" s="1036"/>
      <c r="N17" s="1036"/>
      <c r="O17" s="1036"/>
      <c r="P17" s="1036"/>
      <c r="Q17" s="1036"/>
      <c r="R17" s="1026"/>
      <c r="T17" s="688" t="s">
        <v>668</v>
      </c>
      <c r="U17" s="689"/>
      <c r="V17" s="689"/>
      <c r="W17" s="690"/>
    </row>
    <row r="18" spans="2:23" ht="27.75" customHeight="1">
      <c r="B18" s="662" t="s">
        <v>669</v>
      </c>
      <c r="C18" s="1027"/>
      <c r="D18" s="1028"/>
      <c r="E18" s="1028"/>
      <c r="F18" s="1028"/>
      <c r="G18" s="1028"/>
      <c r="H18" s="1028"/>
      <c r="I18" s="1028"/>
      <c r="J18" s="1028"/>
      <c r="K18" s="1028"/>
      <c r="L18" s="1028"/>
      <c r="M18" s="1028"/>
      <c r="N18" s="1028"/>
      <c r="O18" s="1028"/>
      <c r="P18" s="1028"/>
      <c r="Q18" s="1028"/>
      <c r="R18" s="1029"/>
      <c r="T18" s="691" t="s">
        <v>671</v>
      </c>
      <c r="U18" s="692"/>
      <c r="V18" s="692"/>
      <c r="W18" s="693"/>
    </row>
    <row r="19" spans="2:23" ht="27.75" customHeight="1">
      <c r="B19" s="663" t="str">
        <f>C12&amp;D12</f>
        <v>0回/年</v>
      </c>
      <c r="C19" s="1030"/>
      <c r="D19" s="1031"/>
      <c r="E19" s="1031"/>
      <c r="F19" s="1031"/>
      <c r="G19" s="1031"/>
      <c r="H19" s="1031"/>
      <c r="I19" s="1031"/>
      <c r="J19" s="1031"/>
      <c r="K19" s="1031"/>
      <c r="L19" s="1031"/>
      <c r="M19" s="1031"/>
      <c r="N19" s="1031"/>
      <c r="O19" s="1031"/>
      <c r="P19" s="1031"/>
      <c r="Q19" s="1031"/>
      <c r="R19" s="1032"/>
      <c r="T19" s="1033"/>
      <c r="U19" s="1034"/>
      <c r="V19" s="1034"/>
      <c r="W19" s="1035"/>
    </row>
    <row r="20" spans="2:23" ht="27.75" customHeight="1">
      <c r="B20" s="662" t="s">
        <v>672</v>
      </c>
      <c r="C20" s="1027"/>
      <c r="D20" s="1028"/>
      <c r="E20" s="1028"/>
      <c r="F20" s="1028"/>
      <c r="G20" s="1028"/>
      <c r="H20" s="1028"/>
      <c r="I20" s="1028"/>
      <c r="J20" s="1028"/>
      <c r="K20" s="1028"/>
      <c r="L20" s="1028"/>
      <c r="M20" s="1028"/>
      <c r="N20" s="1028"/>
      <c r="O20" s="1028"/>
      <c r="P20" s="1028"/>
      <c r="Q20" s="1028"/>
      <c r="R20" s="1029"/>
    </row>
    <row r="21" spans="2:23" ht="27.75" customHeight="1">
      <c r="B21" s="663" t="str">
        <f>C13&amp;D13</f>
        <v>0回/年</v>
      </c>
      <c r="C21" s="1030"/>
      <c r="D21" s="1031"/>
      <c r="E21" s="1031"/>
      <c r="F21" s="1031"/>
      <c r="G21" s="1031"/>
      <c r="H21" s="1031"/>
      <c r="I21" s="1031"/>
      <c r="J21" s="1031"/>
      <c r="K21" s="1031"/>
      <c r="L21" s="1031"/>
      <c r="M21" s="1031"/>
      <c r="N21" s="1031"/>
      <c r="O21" s="1031"/>
      <c r="P21" s="1031"/>
      <c r="Q21" s="1031"/>
      <c r="R21" s="1032"/>
    </row>
    <row r="22" spans="2:23" ht="27.75" customHeight="1">
      <c r="B22" s="662" t="s">
        <v>673</v>
      </c>
      <c r="C22" s="1027"/>
      <c r="D22" s="1028"/>
      <c r="E22" s="1028"/>
      <c r="F22" s="1028"/>
      <c r="G22" s="1028"/>
      <c r="H22" s="1028"/>
      <c r="I22" s="1028"/>
      <c r="J22" s="1028"/>
      <c r="K22" s="1028"/>
      <c r="L22" s="1028"/>
      <c r="M22" s="1028"/>
      <c r="N22" s="1028"/>
      <c r="O22" s="1028"/>
      <c r="P22" s="1028"/>
      <c r="Q22" s="1028"/>
      <c r="R22" s="1029"/>
    </row>
    <row r="23" spans="2:23" ht="27.75" customHeight="1">
      <c r="B23" s="663" t="str">
        <f>C14&amp;D14</f>
        <v>0回/年</v>
      </c>
      <c r="C23" s="1030"/>
      <c r="D23" s="1031"/>
      <c r="E23" s="1031"/>
      <c r="F23" s="1031"/>
      <c r="G23" s="1031"/>
      <c r="H23" s="1031"/>
      <c r="I23" s="1031"/>
      <c r="J23" s="1031"/>
      <c r="K23" s="1031"/>
      <c r="L23" s="1031"/>
      <c r="M23" s="1031"/>
      <c r="N23" s="1031"/>
      <c r="O23" s="1031"/>
      <c r="P23" s="1031"/>
      <c r="Q23" s="1031"/>
      <c r="R23" s="1032"/>
    </row>
    <row r="24" spans="2:23" ht="27.75" customHeight="1">
      <c r="B24" s="662" t="s">
        <v>674</v>
      </c>
      <c r="C24" s="1027"/>
      <c r="D24" s="1028"/>
      <c r="E24" s="1028"/>
      <c r="F24" s="1028"/>
      <c r="G24" s="1028"/>
      <c r="H24" s="1028"/>
      <c r="I24" s="1028"/>
      <c r="J24" s="1028"/>
      <c r="K24" s="1028"/>
      <c r="L24" s="1028"/>
      <c r="M24" s="1028"/>
      <c r="N24" s="1028"/>
      <c r="O24" s="1028"/>
      <c r="P24" s="1028"/>
      <c r="Q24" s="1028"/>
      <c r="R24" s="1029"/>
    </row>
    <row r="25" spans="2:23" ht="27.75" customHeight="1">
      <c r="B25" s="663" t="str">
        <f>C11&amp;D11</f>
        <v>0回/年</v>
      </c>
      <c r="C25" s="1030"/>
      <c r="D25" s="1031"/>
      <c r="E25" s="1031"/>
      <c r="F25" s="1031"/>
      <c r="G25" s="1031"/>
      <c r="H25" s="1031"/>
      <c r="I25" s="1031"/>
      <c r="J25" s="1031"/>
      <c r="K25" s="1031"/>
      <c r="L25" s="1031"/>
      <c r="M25" s="1031"/>
      <c r="N25" s="1031"/>
      <c r="O25" s="1031"/>
      <c r="P25" s="1031"/>
      <c r="Q25" s="1031"/>
      <c r="R25" s="1032"/>
    </row>
    <row r="26" spans="2:23" ht="27.75" customHeight="1">
      <c r="B26" s="662" t="s">
        <v>675</v>
      </c>
      <c r="C26" s="1027"/>
      <c r="D26" s="1028"/>
      <c r="E26" s="1028"/>
      <c r="F26" s="1028"/>
      <c r="G26" s="1028"/>
      <c r="H26" s="1028"/>
      <c r="I26" s="1028"/>
      <c r="J26" s="1028"/>
      <c r="K26" s="1028"/>
      <c r="L26" s="1028"/>
      <c r="M26" s="1028"/>
      <c r="N26" s="1028"/>
      <c r="O26" s="1028"/>
      <c r="P26" s="1028"/>
      <c r="Q26" s="1028"/>
      <c r="R26" s="1029"/>
    </row>
    <row r="27" spans="2:23" ht="27.75" customHeight="1">
      <c r="B27" s="663" t="str">
        <f>C15&amp;D15</f>
        <v>0回/年</v>
      </c>
      <c r="C27" s="1030"/>
      <c r="D27" s="1031"/>
      <c r="E27" s="1031"/>
      <c r="F27" s="1031"/>
      <c r="G27" s="1031"/>
      <c r="H27" s="1031"/>
      <c r="I27" s="1031"/>
      <c r="J27" s="1031"/>
      <c r="K27" s="1031"/>
      <c r="L27" s="1031"/>
      <c r="M27" s="1031"/>
      <c r="N27" s="1031"/>
      <c r="O27" s="1031"/>
      <c r="P27" s="1031"/>
      <c r="Q27" s="1031"/>
      <c r="R27" s="1032"/>
    </row>
  </sheetData>
  <sheetProtection algorithmName="SHA-512" hashValue="/HQLkQe9d8uIXPTWEqg/y/dNm/Cuv0c19alXXGEhAeTQi6QTwVri/P/+2pBDbsfZ1u/UFryZM6uq1/s8/i6+Dw==" saltValue="b3VwOOk2DeM0qnSXYq9Glg==" spinCount="100000" sheet="1" objects="1" scenarios="1" formatRows="0" insertRows="0"/>
  <mergeCells count="19">
    <mergeCell ref="C26:R27"/>
    <mergeCell ref="T12:W12"/>
    <mergeCell ref="C22:R23"/>
    <mergeCell ref="C24:R25"/>
    <mergeCell ref="C17:R17"/>
    <mergeCell ref="C18:R19"/>
    <mergeCell ref="C20:R21"/>
    <mergeCell ref="T19:W19"/>
    <mergeCell ref="T10:W10"/>
    <mergeCell ref="T11:W11"/>
    <mergeCell ref="B5:R6"/>
    <mergeCell ref="C10:D10"/>
    <mergeCell ref="E10:F10"/>
    <mergeCell ref="G10:H10"/>
    <mergeCell ref="I10:J10"/>
    <mergeCell ref="K10:L10"/>
    <mergeCell ref="M10:N10"/>
    <mergeCell ref="O10:P10"/>
    <mergeCell ref="Q10:R10"/>
  </mergeCells>
  <phoneticPr fontId="1"/>
  <conditionalFormatting sqref="C18:R27">
    <cfRule type="containsBlanks" dxfId="215" priority="2">
      <formula>LEN(TRIM(C18))=0</formula>
    </cfRule>
  </conditionalFormatting>
  <dataValidations count="1">
    <dataValidation type="list" allowBlank="1" showInputMessage="1" showErrorMessage="1" sqref="E11:R15" xr:uid="{20EEFE1B-381A-429A-B125-67754EC3F099}">
      <formula1>$J$8:$J$9</formula1>
    </dataValidation>
  </dataValidations>
  <hyperlinks>
    <hyperlink ref="B3" location="'補助事業概要説明書（別添１）１～４'!C2" display="補助事業概要説明書" xr:uid="{E315765D-6175-4B6A-BC7C-228480678B0A}"/>
  </hyperlinks>
  <pageMargins left="0.70866141732283472" right="0.39370078740157483" top="0.74803149606299213" bottom="0.74803149606299213" header="0.31496062992125984" footer="0.31496062992125984"/>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AC243"/>
  <sheetViews>
    <sheetView showGridLines="0" topLeftCell="A2" zoomScale="61" zoomScaleNormal="61" zoomScaleSheetLayoutView="70" workbookViewId="0">
      <selection activeCell="I6" sqref="I6:J6"/>
    </sheetView>
  </sheetViews>
  <sheetFormatPr defaultColWidth="9" defaultRowHeight="16.2"/>
  <cols>
    <col min="1" max="1" width="4.77734375" style="636" customWidth="1"/>
    <col min="2" max="2" width="14.6640625" style="205" customWidth="1"/>
    <col min="3" max="3" width="21.77734375" style="205" customWidth="1"/>
    <col min="4" max="4" width="20" style="205" customWidth="1"/>
    <col min="5" max="9" width="19.109375" style="205" customWidth="1"/>
    <col min="10" max="11" width="20.6640625" style="205" customWidth="1"/>
    <col min="12" max="13" width="15.33203125" style="205" customWidth="1"/>
    <col min="14" max="14" width="2" style="205" customWidth="1"/>
    <col min="15" max="15" width="160.6640625" style="202" customWidth="1"/>
    <col min="16" max="16" width="5.109375" style="205" customWidth="1"/>
    <col min="17" max="17" width="2.109375" style="205" customWidth="1"/>
    <col min="18" max="19" width="10.6640625" style="205" customWidth="1"/>
    <col min="20" max="20" width="9.109375" style="205" customWidth="1"/>
    <col min="21" max="22" width="10.6640625" style="205" customWidth="1"/>
    <col min="23" max="16384" width="9" style="205"/>
  </cols>
  <sheetData>
    <row r="1" spans="1:29" s="188" customFormat="1" ht="62.25" hidden="1" customHeight="1">
      <c r="A1" s="634"/>
      <c r="G1" s="189"/>
      <c r="O1" s="333"/>
      <c r="R1" s="1104"/>
      <c r="S1" s="1104"/>
      <c r="T1" s="1104"/>
      <c r="U1" s="1104"/>
      <c r="V1" s="1104"/>
    </row>
    <row r="2" spans="1:29" s="188" customFormat="1" ht="15.75" customHeight="1">
      <c r="A2" s="634"/>
      <c r="B2" s="190" t="str">
        <f>IF($I$6="消費税の扱いを選択してください","（別添２）",IF($I$6="消費税を補助対象に含めない","（別添２－Ａ）","（別添２－Ｂ）"))</f>
        <v>（別添２）</v>
      </c>
      <c r="I2" s="1010" t="s">
        <v>176</v>
      </c>
      <c r="J2" s="1011"/>
      <c r="K2" s="1011"/>
      <c r="L2" s="1011"/>
      <c r="M2" s="1012"/>
      <c r="N2" s="191"/>
      <c r="O2" s="334" t="s">
        <v>2</v>
      </c>
    </row>
    <row r="3" spans="1:29" s="188" customFormat="1" ht="30" customHeight="1">
      <c r="A3" s="635"/>
      <c r="B3" s="1120" t="s">
        <v>43</v>
      </c>
      <c r="C3" s="1120"/>
      <c r="D3" s="192"/>
      <c r="E3" s="192"/>
      <c r="F3" s="192"/>
      <c r="G3" s="193"/>
      <c r="I3" s="1013">
        <f>様式第１_交付申請書!F10</f>
        <v>0</v>
      </c>
      <c r="J3" s="1014"/>
      <c r="K3" s="1014"/>
      <c r="L3" s="1014"/>
      <c r="M3" s="1015"/>
      <c r="O3" s="1117" t="s">
        <v>424</v>
      </c>
    </row>
    <row r="4" spans="1:29" s="188" customFormat="1" ht="25.5" customHeight="1">
      <c r="A4" s="635"/>
      <c r="B4" s="1120"/>
      <c r="C4" s="1120"/>
      <c r="D4" s="1105"/>
      <c r="E4" s="1105"/>
      <c r="F4" s="1105"/>
      <c r="G4" s="1105"/>
      <c r="O4" s="1118"/>
      <c r="R4" s="194" t="s">
        <v>203</v>
      </c>
      <c r="S4" s="194" t="s">
        <v>211</v>
      </c>
      <c r="T4" s="194" t="s">
        <v>212</v>
      </c>
    </row>
    <row r="5" spans="1:29" s="188" customFormat="1" ht="37.5" customHeight="1" thickBot="1">
      <c r="A5" s="635"/>
      <c r="B5" s="1119" t="s">
        <v>420</v>
      </c>
      <c r="C5" s="1119"/>
      <c r="D5" s="1119"/>
      <c r="E5" s="1119"/>
      <c r="F5" s="1119"/>
      <c r="G5" s="1119"/>
      <c r="I5" s="1106" t="s">
        <v>199</v>
      </c>
      <c r="J5" s="1107"/>
      <c r="K5" s="1110" t="str">
        <f>IF(OR($I$6="消費税の扱いを選択してください",I6=""),"",IF($I$6="消費税を補助対象に含めない","※ 全ての金額を税抜単価"&amp;CHAR(10)&amp;"　　で作成すること","※ 全ての金額を税込単価"&amp;CHAR(10)&amp;"　　で作成すること"))</f>
        <v/>
      </c>
      <c r="L5" s="1110"/>
      <c r="M5" s="1110"/>
      <c r="O5" s="1148" t="s">
        <v>213</v>
      </c>
      <c r="R5" s="196" t="s">
        <v>209</v>
      </c>
      <c r="S5" s="196" t="s">
        <v>406</v>
      </c>
      <c r="T5" s="194" t="s">
        <v>205</v>
      </c>
    </row>
    <row r="6" spans="1:29" s="188" customFormat="1" ht="37.5" customHeight="1" thickBot="1">
      <c r="A6" s="635"/>
      <c r="B6" s="1119"/>
      <c r="C6" s="1119"/>
      <c r="D6" s="1119"/>
      <c r="E6" s="1119"/>
      <c r="F6" s="1119"/>
      <c r="G6" s="1119"/>
      <c r="I6" s="1108" t="s">
        <v>203</v>
      </c>
      <c r="J6" s="1109"/>
      <c r="K6" s="1110"/>
      <c r="L6" s="1110"/>
      <c r="M6" s="1110"/>
      <c r="O6" s="1149"/>
      <c r="R6" s="194"/>
      <c r="S6" s="194"/>
      <c r="T6" s="194" t="s">
        <v>210</v>
      </c>
    </row>
    <row r="7" spans="1:29" s="188" customFormat="1" ht="49.5" customHeight="1">
      <c r="A7" s="635"/>
      <c r="B7" s="1119"/>
      <c r="C7" s="1119"/>
      <c r="D7" s="1119"/>
      <c r="E7" s="1119"/>
      <c r="F7" s="1119"/>
      <c r="G7" s="1119"/>
      <c r="H7" s="197"/>
      <c r="I7" s="1151" t="str">
        <f>IF(AND(I6="消費税を補助対象に含める",I9=""),"事業者の属性を選択してください"&amp;CHAR(10)&amp;"↓↓↓↓","")</f>
        <v/>
      </c>
      <c r="J7" s="1151"/>
      <c r="K7" s="1151"/>
      <c r="L7" s="1151"/>
      <c r="M7" s="1151"/>
      <c r="N7" s="198"/>
      <c r="O7" s="1149"/>
      <c r="P7" s="199"/>
      <c r="Q7" s="199"/>
      <c r="R7" s="194"/>
      <c r="S7" s="194"/>
      <c r="T7" s="194" t="s">
        <v>206</v>
      </c>
    </row>
    <row r="8" spans="1:29" s="188" customFormat="1" ht="37.5" customHeight="1">
      <c r="A8" s="635"/>
      <c r="B8" s="1119"/>
      <c r="C8" s="1119"/>
      <c r="D8" s="1119"/>
      <c r="E8" s="1119"/>
      <c r="F8" s="1119"/>
      <c r="G8" s="1119"/>
      <c r="H8" s="197"/>
      <c r="I8" s="1114" t="s">
        <v>204</v>
      </c>
      <c r="J8" s="1115"/>
      <c r="K8" s="1115"/>
      <c r="L8" s="1115"/>
      <c r="M8" s="1116"/>
      <c r="O8" s="1149"/>
      <c r="P8" s="199"/>
      <c r="Q8" s="199"/>
      <c r="R8" s="194"/>
      <c r="S8" s="194"/>
      <c r="T8" s="679" t="s">
        <v>684</v>
      </c>
    </row>
    <row r="9" spans="1:29" s="188" customFormat="1" ht="37.5" customHeight="1">
      <c r="A9" s="634"/>
      <c r="B9" s="1119"/>
      <c r="C9" s="1119"/>
      <c r="D9" s="1119"/>
      <c r="E9" s="1119"/>
      <c r="F9" s="1119"/>
      <c r="G9" s="1119"/>
      <c r="H9" s="197"/>
      <c r="I9" s="1111"/>
      <c r="J9" s="1112"/>
      <c r="K9" s="1112"/>
      <c r="L9" s="1112"/>
      <c r="M9" s="1113"/>
      <c r="O9" s="1150"/>
      <c r="R9" s="194"/>
      <c r="S9" s="194"/>
      <c r="T9" s="194" t="s">
        <v>207</v>
      </c>
    </row>
    <row r="10" spans="1:29" s="200" customFormat="1" ht="24" customHeight="1">
      <c r="A10" s="636"/>
      <c r="B10" s="201" t="s">
        <v>225</v>
      </c>
      <c r="C10" s="202"/>
      <c r="D10" s="202"/>
      <c r="E10" s="202"/>
      <c r="F10" s="202"/>
      <c r="G10" s="203"/>
      <c r="H10" s="534" t="s">
        <v>592</v>
      </c>
      <c r="I10" s="202"/>
      <c r="J10" s="202"/>
      <c r="K10" s="202"/>
      <c r="L10" s="202"/>
      <c r="M10" s="202"/>
      <c r="O10" s="335"/>
      <c r="P10" s="204"/>
      <c r="Q10" s="204"/>
      <c r="T10" s="194" t="s">
        <v>208</v>
      </c>
    </row>
    <row r="11" spans="1:29" ht="15.75" customHeight="1">
      <c r="B11" s="1038" t="s">
        <v>345</v>
      </c>
      <c r="C11" s="1037" t="s">
        <v>121</v>
      </c>
      <c r="D11" s="1037" t="s">
        <v>220</v>
      </c>
      <c r="E11" s="587" t="s">
        <v>343</v>
      </c>
      <c r="F11" s="588" t="s">
        <v>236</v>
      </c>
      <c r="G11" s="588" t="s">
        <v>238</v>
      </c>
      <c r="H11" s="1037" t="s">
        <v>123</v>
      </c>
      <c r="I11" s="207"/>
      <c r="J11" s="207"/>
      <c r="K11" s="207"/>
      <c r="L11" s="207"/>
      <c r="M11" s="207"/>
      <c r="O11" s="336" t="s">
        <v>242</v>
      </c>
      <c r="P11" s="427"/>
      <c r="Q11" s="427"/>
      <c r="T11" s="194" t="s">
        <v>346</v>
      </c>
    </row>
    <row r="12" spans="1:29" ht="15.75" customHeight="1">
      <c r="B12" s="1037"/>
      <c r="C12" s="1037"/>
      <c r="D12" s="1037"/>
      <c r="E12" s="589" t="s">
        <v>347</v>
      </c>
      <c r="F12" s="588" t="str">
        <f>IF($I$6="消費税の扱いを選択してください","",IF($I$6="消費税を補助対象に含めない","（税抜）","（税込）"))</f>
        <v/>
      </c>
      <c r="G12" s="588" t="str">
        <f>IF($I$6="消費税の扱いを選択してください","",IF($I$6="消費税を補助対象に含めない","（税抜）","（税込）"))</f>
        <v/>
      </c>
      <c r="H12" s="1037"/>
      <c r="I12" s="207"/>
      <c r="J12" s="207"/>
      <c r="K12" s="207"/>
      <c r="L12" s="207"/>
      <c r="M12" s="207"/>
      <c r="O12" s="336" t="s">
        <v>581</v>
      </c>
      <c r="P12" s="427"/>
      <c r="Q12" s="427"/>
    </row>
    <row r="13" spans="1:29" s="208" customFormat="1" ht="25.5" customHeight="1">
      <c r="A13" s="636">
        <v>1</v>
      </c>
      <c r="B13" s="590" t="str" cm="1">
        <f t="array" ref="B13">IFERROR(MID(IF(COUNT('補助事業概要説明書（別添１）５'!$Q$9:$Q$172)&lt;ROW(A1),"",INDEX('補助事業概要説明書（別添１）５'!P:P,SMALL('補助事業概要説明書（別添１）５'!$Q$9:$Q$172,ROW(A1)))),FIND("■",IF(COUNT('補助事業概要説明書（別添１）５'!$Q$9:$Q$172)&lt;ROW(A1),"",INDEX('補助事業概要説明書（別添１）５'!P:P,SMALL('補助事業概要説明書（別添１）５'!$Q$9:$Q$172,ROW(A1)))))+1,50),"")</f>
        <v/>
      </c>
      <c r="C13" s="590" t="str" cm="1">
        <f t="array" ref="C13">IFERROR(LEFT(IF(COUNT('補助事業概要説明書（別添１）５'!$Q$9:$Q$172)&lt;ROW(A1),"",INDEX('補助事業概要説明書（別添１）５'!P:P,SMALL('補助事業概要説明書（別添１）５'!$Q$9:$Q$172,ROW(A1)))),FIND("■",IF(COUNT('補助事業概要説明書（別添１）５'!$Q$9:$Q$172)&lt;ROW(A1),"",INDEX('補助事業概要説明書（別添１）５'!P:P,SMALL('補助事業概要説明書（別添１）５'!$Q$9:$Q$172,ROW(A1)))),1)-1),"")</f>
        <v/>
      </c>
      <c r="D13" s="590" t="str">
        <f>IFERROR(VLOOKUP(C13,'補助事業概要説明書（別添１）１～４'!B:C,2,0),"")</f>
        <v/>
      </c>
      <c r="E13" s="591" t="str">
        <f>IF(C13="","",SUMIF('補助事業概要説明書（別添１）５'!P:P,IF(COUNT('補助事業概要説明書（別添１）５'!$Q$9:$Q$172)&lt;ROW(A1),"",INDEX('補助事業概要説明書（別添１）５'!P:P,SMALL('補助事業概要説明書（別添１）５'!$Q$9:$Q$172,ROW(A1)))),'補助事業概要説明書（別添１）５'!E:E)+SUMIF('補助事業概要説明書（別添１）５'!P:P,IF(COUNT('補助事業概要説明書（別添１）５'!$Q$9:$Q$172)&lt;ROW(A1),"",INDEX('補助事業概要説明書（別添１）５'!P:P,SMALL('補助事業概要説明書（別添１）５'!$Q$9:$Q$172,ROW(A1)))),'補助事業概要説明書（別添１）５'!H:H))</f>
        <v/>
      </c>
      <c r="F13" s="591" t="str">
        <f>IFERROR(IF(AND(VLOOKUP(C13,'人件費単価計算書（別添２-１）'!B:G,3,0)="間接雇用",$F$12="（税込）"),VLOOKUP(C13,'人件費単価計算書（別添２-１）'!B:G,6,0)*1.1,VLOOKUP(C13,'人件費単価計算書（別添２-１）'!B:G,6,0)),"")</f>
        <v/>
      </c>
      <c r="G13" s="591" t="str">
        <f>IFERROR(ROUNDDOWN(E13*F13,0),"")</f>
        <v/>
      </c>
      <c r="H13" s="592" t="str">
        <f>IF(D13="職員","固定人件費",IF(D13="事務補助員","固定事業費",""))</f>
        <v/>
      </c>
      <c r="I13" s="207"/>
      <c r="J13" s="207"/>
      <c r="K13" s="207"/>
      <c r="L13" s="207"/>
      <c r="M13" s="207"/>
      <c r="N13" s="205"/>
      <c r="O13" s="339"/>
      <c r="P13" s="195"/>
      <c r="Q13" s="195"/>
      <c r="R13" s="205"/>
      <c r="S13" s="205"/>
      <c r="T13" s="205"/>
      <c r="U13" s="205"/>
      <c r="V13" s="205"/>
      <c r="W13" s="205"/>
      <c r="X13" s="205"/>
      <c r="Y13" s="205"/>
      <c r="Z13" s="205"/>
      <c r="AA13" s="205"/>
      <c r="AB13" s="205"/>
      <c r="AC13" s="205"/>
    </row>
    <row r="14" spans="1:29" s="208" customFormat="1" ht="25.5" customHeight="1">
      <c r="A14" s="636">
        <v>2</v>
      </c>
      <c r="B14" s="590" t="str" cm="1">
        <f t="array" ref="B14">IFERROR(MID(IF(COUNT('補助事業概要説明書（別添１）５'!$Q$9:$Q$172)&lt;ROW(A2),"",INDEX('補助事業概要説明書（別添１）５'!P:P,SMALL('補助事業概要説明書（別添１）５'!$Q$9:$Q$172,ROW(A2)))),FIND("■",IF(COUNT('補助事業概要説明書（別添１）５'!$Q$9:$Q$172)&lt;ROW(A2),"",INDEX('補助事業概要説明書（別添１）５'!P:P,SMALL('補助事業概要説明書（別添１）５'!$Q$9:$Q$172,ROW(A2)))))+1,50),"")</f>
        <v/>
      </c>
      <c r="C14" s="590" t="str" cm="1">
        <f t="array" ref="C14">IFERROR(LEFT(IF(COUNT('補助事業概要説明書（別添１）５'!$Q$9:$Q$172)&lt;ROW(A2),"",INDEX('補助事業概要説明書（別添１）５'!P:P,SMALL('補助事業概要説明書（別添１）５'!$Q$9:$Q$172,ROW(A2)))),FIND("■",IF(COUNT('補助事業概要説明書（別添１）５'!$Q$9:$Q$172)&lt;ROW(A2),"",INDEX('補助事業概要説明書（別添１）５'!P:P,SMALL('補助事業概要説明書（別添１）５'!$Q$9:$Q$172,ROW(A2)))),1)-1),"")</f>
        <v/>
      </c>
      <c r="D14" s="590" t="str">
        <f>IFERROR(VLOOKUP(C14,'補助事業概要説明書（別添１）１～４'!B:C,2,0),"")</f>
        <v/>
      </c>
      <c r="E14" s="591" t="str">
        <f>IF(C14="","",SUMIF('補助事業概要説明書（別添１）５'!P:P,IF(COUNT('補助事業概要説明書（別添１）５'!$Q$9:$Q$172)&lt;ROW(A2),"",INDEX('補助事業概要説明書（別添１）５'!P:P,SMALL('補助事業概要説明書（別添１）５'!$Q$9:$Q$172,ROW(A2)))),'補助事業概要説明書（別添１）５'!E:E)+SUMIF('補助事業概要説明書（別添１）５'!P:P,IF(COUNT('補助事業概要説明書（別添１）５'!$Q$9:$Q$172)&lt;ROW(A2),"",INDEX('補助事業概要説明書（別添１）５'!P:P,SMALL('補助事業概要説明書（別添１）５'!$Q$9:$Q$172,ROW(A2)))),'補助事業概要説明書（別添１）５'!H:H))</f>
        <v/>
      </c>
      <c r="F14" s="591" t="str">
        <f>IFERROR(IF(AND(VLOOKUP(C14,'人件費単価計算書（別添２-１）'!B:G,3,0)="間接雇用",$F$12="（税込）"),VLOOKUP(C14,'人件費単価計算書（別添２-１）'!B:G,6,0)*1.1,VLOOKUP(C14,'人件費単価計算書（別添２-１）'!B:G,6,0)),"")</f>
        <v/>
      </c>
      <c r="G14" s="591" t="str">
        <f t="shared" ref="G14:G22" si="0">IFERROR(ROUNDDOWN(E14*F14,0),"")</f>
        <v/>
      </c>
      <c r="H14" s="592" t="str">
        <f t="shared" ref="H14:H22" si="1">IF(D14="職員","固定人件費",IF(D14="事務補助員","固定事業費",""))</f>
        <v/>
      </c>
      <c r="I14" s="207"/>
      <c r="J14" s="207"/>
      <c r="K14" s="207"/>
      <c r="L14" s="207"/>
      <c r="M14" s="207"/>
      <c r="N14" s="205"/>
      <c r="O14" s="336"/>
      <c r="P14" s="435"/>
      <c r="Q14" s="435"/>
      <c r="R14" s="205"/>
      <c r="S14" s="205"/>
      <c r="T14" s="205"/>
      <c r="U14" s="205"/>
      <c r="V14" s="205"/>
      <c r="W14" s="205"/>
      <c r="X14" s="205"/>
      <c r="Y14" s="205"/>
      <c r="Z14" s="205"/>
      <c r="AA14" s="205"/>
      <c r="AB14" s="205"/>
      <c r="AC14" s="205"/>
    </row>
    <row r="15" spans="1:29" s="208" customFormat="1" ht="25.5" customHeight="1">
      <c r="A15" s="636">
        <v>3</v>
      </c>
      <c r="B15" s="590" t="str" cm="1">
        <f t="array" ref="B15">IFERROR(MID(IF(COUNT('補助事業概要説明書（別添１）５'!$Q$9:$Q$172)&lt;ROW(A3),"",INDEX('補助事業概要説明書（別添１）５'!P:P,SMALL('補助事業概要説明書（別添１）５'!$Q$9:$Q$172,ROW(A3)))),FIND("■",IF(COUNT('補助事業概要説明書（別添１）５'!$Q$9:$Q$172)&lt;ROW(A3),"",INDEX('補助事業概要説明書（別添１）５'!P:P,SMALL('補助事業概要説明書（別添１）５'!$Q$9:$Q$172,ROW(A3)))))+1,50),"")</f>
        <v/>
      </c>
      <c r="C15" s="590" t="str" cm="1">
        <f t="array" ref="C15">IFERROR(LEFT(IF(COUNT('補助事業概要説明書（別添１）５'!$Q$9:$Q$172)&lt;ROW(A3),"",INDEX('補助事業概要説明書（別添１）５'!P:P,SMALL('補助事業概要説明書（別添１）５'!$Q$9:$Q$172,ROW(A3)))),FIND("■",IF(COUNT('補助事業概要説明書（別添１）５'!$Q$9:$Q$172)&lt;ROW(A3),"",INDEX('補助事業概要説明書（別添１）５'!P:P,SMALL('補助事業概要説明書（別添１）５'!$Q$9:$Q$172,ROW(A3)))),1)-1),"")</f>
        <v/>
      </c>
      <c r="D15" s="590" t="str">
        <f>IFERROR(VLOOKUP(C15,'補助事業概要説明書（別添１）１～４'!B:C,2,0),"")</f>
        <v/>
      </c>
      <c r="E15" s="591" t="str">
        <f>IF(C15="","",SUMIF('補助事業概要説明書（別添１）５'!P:P,IF(COUNT('補助事業概要説明書（別添１）５'!$Q$9:$Q$172)&lt;ROW(A3),"",INDEX('補助事業概要説明書（別添１）５'!P:P,SMALL('補助事業概要説明書（別添１）５'!$Q$9:$Q$172,ROW(A3)))),'補助事業概要説明書（別添１）５'!E:E)+SUMIF('補助事業概要説明書（別添１）５'!P:P,IF(COUNT('補助事業概要説明書（別添１）５'!$Q$9:$Q$172)&lt;ROW(A3),"",INDEX('補助事業概要説明書（別添１）５'!P:P,SMALL('補助事業概要説明書（別添１）５'!$Q$9:$Q$172,ROW(A3)))),'補助事業概要説明書（別添１）５'!H:H))</f>
        <v/>
      </c>
      <c r="F15" s="591" t="str">
        <f>IFERROR(IF(AND(VLOOKUP(C15,'人件費単価計算書（別添２-１）'!B:G,3,0)="間接雇用",$F$12="（税込）"),VLOOKUP(C15,'人件費単価計算書（別添２-１）'!B:G,6,0)*1.1,VLOOKUP(C15,'人件費単価計算書（別添２-１）'!B:G,6,0)),"")</f>
        <v/>
      </c>
      <c r="G15" s="591" t="str">
        <f t="shared" si="0"/>
        <v/>
      </c>
      <c r="H15" s="592" t="str">
        <f t="shared" si="1"/>
        <v/>
      </c>
      <c r="I15" s="207"/>
      <c r="J15" s="207"/>
      <c r="K15" s="207"/>
      <c r="L15" s="207"/>
      <c r="M15" s="207"/>
      <c r="N15" s="205"/>
      <c r="O15" s="336"/>
      <c r="P15" s="195"/>
      <c r="Q15" s="195"/>
      <c r="R15" s="205"/>
      <c r="S15" s="205"/>
      <c r="T15" s="205"/>
      <c r="U15" s="205"/>
      <c r="V15" s="205"/>
      <c r="W15" s="205"/>
      <c r="X15" s="205"/>
      <c r="Y15" s="205"/>
      <c r="Z15" s="205"/>
      <c r="AA15" s="205"/>
      <c r="AB15" s="205"/>
      <c r="AC15" s="205"/>
    </row>
    <row r="16" spans="1:29" s="208" customFormat="1" ht="25.5" customHeight="1">
      <c r="A16" s="636">
        <v>4</v>
      </c>
      <c r="B16" s="590" t="str" cm="1">
        <f t="array" ref="B16">IFERROR(MID(IF(COUNT('補助事業概要説明書（別添１）５'!$Q$9:$Q$172)&lt;ROW(A4),"",INDEX('補助事業概要説明書（別添１）５'!P:P,SMALL('補助事業概要説明書（別添１）５'!$Q$9:$Q$172,ROW(A4)))),FIND("■",IF(COUNT('補助事業概要説明書（別添１）５'!$Q$9:$Q$172)&lt;ROW(A4),"",INDEX('補助事業概要説明書（別添１）５'!P:P,SMALL('補助事業概要説明書（別添１）５'!$Q$9:$Q$172,ROW(A4)))))+1,50),"")</f>
        <v/>
      </c>
      <c r="C16" s="590" t="str" cm="1">
        <f t="array" ref="C16">IFERROR(LEFT(IF(COUNT('補助事業概要説明書（別添１）５'!$Q$9:$Q$172)&lt;ROW(A4),"",INDEX('補助事業概要説明書（別添１）５'!P:P,SMALL('補助事業概要説明書（別添１）５'!$Q$9:$Q$172,ROW(A4)))),FIND("■",IF(COUNT('補助事業概要説明書（別添１）５'!$Q$9:$Q$172)&lt;ROW(A4),"",INDEX('補助事業概要説明書（別添１）５'!P:P,SMALL('補助事業概要説明書（別添１）５'!$Q$9:$Q$172,ROW(A4)))),1)-1),"")</f>
        <v/>
      </c>
      <c r="D16" s="590" t="str">
        <f>IFERROR(VLOOKUP(C16,'補助事業概要説明書（別添１）１～４'!B:C,2,0),"")</f>
        <v/>
      </c>
      <c r="E16" s="591" t="str">
        <f>IF(C16="","",SUMIF('補助事業概要説明書（別添１）５'!P:P,IF(COUNT('補助事業概要説明書（別添１）５'!$Q$9:$Q$172)&lt;ROW(A4),"",INDEX('補助事業概要説明書（別添１）５'!P:P,SMALL('補助事業概要説明書（別添１）５'!$Q$9:$Q$172,ROW(A4)))),'補助事業概要説明書（別添１）５'!E:E)+SUMIF('補助事業概要説明書（別添１）５'!P:P,IF(COUNT('補助事業概要説明書（別添１）５'!$Q$9:$Q$172)&lt;ROW(A4),"",INDEX('補助事業概要説明書（別添１）５'!P:P,SMALL('補助事業概要説明書（別添１）５'!$Q$9:$Q$172,ROW(A4)))),'補助事業概要説明書（別添１）５'!H:H))</f>
        <v/>
      </c>
      <c r="F16" s="591" t="str">
        <f>IFERROR(IF(AND(VLOOKUP(C16,'人件費単価計算書（別添２-１）'!B:G,3,0)="間接雇用",$F$12="（税込）"),VLOOKUP(C16,'人件費単価計算書（別添２-１）'!B:G,6,0)*1.1,VLOOKUP(C16,'人件費単価計算書（別添２-１）'!B:G,6,0)),"")</f>
        <v/>
      </c>
      <c r="G16" s="591" t="str">
        <f t="shared" si="0"/>
        <v/>
      </c>
      <c r="H16" s="592" t="str">
        <f t="shared" si="1"/>
        <v/>
      </c>
      <c r="I16" s="207"/>
      <c r="J16" s="207"/>
      <c r="K16" s="207"/>
      <c r="L16" s="207"/>
      <c r="M16" s="207"/>
      <c r="N16" s="205"/>
      <c r="O16" s="336"/>
      <c r="P16" s="195"/>
      <c r="Q16" s="195"/>
      <c r="R16" s="205"/>
      <c r="S16" s="205"/>
      <c r="T16" s="205"/>
      <c r="U16" s="205"/>
      <c r="V16" s="205"/>
      <c r="W16" s="205"/>
      <c r="X16" s="205"/>
      <c r="Y16" s="205"/>
      <c r="Z16" s="205"/>
      <c r="AA16" s="205"/>
      <c r="AB16" s="205"/>
      <c r="AC16" s="205"/>
    </row>
    <row r="17" spans="1:29" s="208" customFormat="1" ht="25.5" customHeight="1">
      <c r="A17" s="636">
        <v>5</v>
      </c>
      <c r="B17" s="590" t="str" cm="1">
        <f t="array" ref="B17">IFERROR(MID(IF(COUNT('補助事業概要説明書（別添１）５'!$Q$9:$Q$172)&lt;ROW(A5),"",INDEX('補助事業概要説明書（別添１）５'!P:P,SMALL('補助事業概要説明書（別添１）５'!$Q$9:$Q$172,ROW(A5)))),FIND("■",IF(COUNT('補助事業概要説明書（別添１）５'!$Q$9:$Q$172)&lt;ROW(A5),"",INDEX('補助事業概要説明書（別添１）５'!P:P,SMALL('補助事業概要説明書（別添１）５'!$Q$9:$Q$172,ROW(A5)))))+1,50),"")</f>
        <v/>
      </c>
      <c r="C17" s="590" t="str" cm="1">
        <f t="array" ref="C17">IFERROR(LEFT(IF(COUNT('補助事業概要説明書（別添１）５'!$Q$9:$Q$172)&lt;ROW(A5),"",INDEX('補助事業概要説明書（別添１）５'!P:P,SMALL('補助事業概要説明書（別添１）５'!$Q$9:$Q$172,ROW(A5)))),FIND("■",IF(COUNT('補助事業概要説明書（別添１）５'!$Q$9:$Q$172)&lt;ROW(A5),"",INDEX('補助事業概要説明書（別添１）５'!P:P,SMALL('補助事業概要説明書（別添１）５'!$Q$9:$Q$172,ROW(A5)))),1)-1),"")</f>
        <v/>
      </c>
      <c r="D17" s="590" t="str">
        <f>IFERROR(VLOOKUP(C17,'補助事業概要説明書（別添１）１～４'!B:C,2,0),"")</f>
        <v/>
      </c>
      <c r="E17" s="591" t="str">
        <f>IF(C17="","",SUMIF('補助事業概要説明書（別添１）５'!P:P,IF(COUNT('補助事業概要説明書（別添１）５'!$Q$9:$Q$172)&lt;ROW(A5),"",INDEX('補助事業概要説明書（別添１）５'!P:P,SMALL('補助事業概要説明書（別添１）５'!$Q$9:$Q$172,ROW(A5)))),'補助事業概要説明書（別添１）５'!E:E)+SUMIF('補助事業概要説明書（別添１）５'!P:P,IF(COUNT('補助事業概要説明書（別添１）５'!$Q$9:$Q$172)&lt;ROW(A5),"",INDEX('補助事業概要説明書（別添１）５'!P:P,SMALL('補助事業概要説明書（別添１）５'!$Q$9:$Q$172,ROW(A5)))),'補助事業概要説明書（別添１）５'!H:H))</f>
        <v/>
      </c>
      <c r="F17" s="591" t="str">
        <f>IFERROR(IF(AND(VLOOKUP(C17,'人件費単価計算書（別添２-１）'!B:G,3,0)="間接雇用",$F$12="（税込）"),VLOOKUP(C17,'人件費単価計算書（別添２-１）'!B:G,6,0)*1.1,VLOOKUP(C17,'人件費単価計算書（別添２-１）'!B:G,6,0)),"")</f>
        <v/>
      </c>
      <c r="G17" s="591" t="str">
        <f t="shared" si="0"/>
        <v/>
      </c>
      <c r="H17" s="592" t="str">
        <f t="shared" si="1"/>
        <v/>
      </c>
      <c r="I17" s="207"/>
      <c r="J17" s="207"/>
      <c r="K17" s="207"/>
      <c r="L17" s="207"/>
      <c r="M17" s="207"/>
      <c r="N17" s="205"/>
      <c r="O17" s="336"/>
      <c r="P17" s="195"/>
      <c r="Q17" s="195"/>
      <c r="R17" s="205"/>
      <c r="S17" s="205"/>
      <c r="T17" s="205"/>
      <c r="U17" s="205"/>
      <c r="V17" s="205"/>
      <c r="W17" s="205"/>
      <c r="X17" s="205"/>
      <c r="Y17" s="205"/>
      <c r="Z17" s="205"/>
      <c r="AA17" s="205"/>
      <c r="AB17" s="205"/>
      <c r="AC17" s="205"/>
    </row>
    <row r="18" spans="1:29" s="208" customFormat="1" ht="25.5" customHeight="1">
      <c r="A18" s="636">
        <v>6</v>
      </c>
      <c r="B18" s="590" t="str" cm="1">
        <f t="array" ref="B18">IFERROR(MID(IF(COUNT('補助事業概要説明書（別添１）５'!$Q$9:$Q$172)&lt;ROW(A6),"",INDEX('補助事業概要説明書（別添１）５'!P:P,SMALL('補助事業概要説明書（別添１）５'!$Q$9:$Q$172,ROW(A6)))),FIND("■",IF(COUNT('補助事業概要説明書（別添１）５'!$Q$9:$Q$172)&lt;ROW(A6),"",INDEX('補助事業概要説明書（別添１）５'!P:P,SMALL('補助事業概要説明書（別添１）５'!$Q$9:$Q$172,ROW(A6)))))+1,50),"")</f>
        <v/>
      </c>
      <c r="C18" s="590" t="str" cm="1">
        <f t="array" ref="C18">IFERROR(LEFT(IF(COUNT('補助事業概要説明書（別添１）５'!$Q$9:$Q$172)&lt;ROW(A6),"",INDEX('補助事業概要説明書（別添１）５'!P:P,SMALL('補助事業概要説明書（別添１）５'!$Q$9:$Q$172,ROW(A6)))),FIND("■",IF(COUNT('補助事業概要説明書（別添１）５'!$Q$9:$Q$172)&lt;ROW(A6),"",INDEX('補助事業概要説明書（別添１）５'!P:P,SMALL('補助事業概要説明書（別添１）５'!$Q$9:$Q$172,ROW(A6)))),1)-1),"")</f>
        <v/>
      </c>
      <c r="D18" s="590" t="str">
        <f>IFERROR(VLOOKUP(C18,'補助事業概要説明書（別添１）１～４'!B:C,2,0),"")</f>
        <v/>
      </c>
      <c r="E18" s="591" t="str">
        <f>IF(C18="","",SUMIF('補助事業概要説明書（別添１）５'!P:P,IF(COUNT('補助事業概要説明書（別添１）５'!$Q$9:$Q$172)&lt;ROW(A6),"",INDEX('補助事業概要説明書（別添１）５'!P:P,SMALL('補助事業概要説明書（別添１）５'!$Q$9:$Q$172,ROW(A6)))),'補助事業概要説明書（別添１）５'!E:E)+SUMIF('補助事業概要説明書（別添１）５'!P:P,IF(COUNT('補助事業概要説明書（別添１）５'!$Q$9:$Q$172)&lt;ROW(A6),"",INDEX('補助事業概要説明書（別添１）５'!P:P,SMALL('補助事業概要説明書（別添１）５'!$Q$9:$Q$172,ROW(A6)))),'補助事業概要説明書（別添１）５'!H:H))</f>
        <v/>
      </c>
      <c r="F18" s="591" t="str">
        <f>IFERROR(IF(AND(VLOOKUP(C18,'人件費単価計算書（別添２-１）'!B:G,3,0)="間接雇用",$F$12="（税込）"),VLOOKUP(C18,'人件費単価計算書（別添２-１）'!B:G,6,0)*1.1,VLOOKUP(C18,'人件費単価計算書（別添２-１）'!B:G,6,0)),"")</f>
        <v/>
      </c>
      <c r="G18" s="591" t="str">
        <f t="shared" si="0"/>
        <v/>
      </c>
      <c r="H18" s="592" t="str">
        <f t="shared" si="1"/>
        <v/>
      </c>
      <c r="I18" s="207"/>
      <c r="J18" s="207"/>
      <c r="K18" s="207"/>
      <c r="L18" s="207"/>
      <c r="M18" s="207"/>
      <c r="N18" s="205"/>
      <c r="O18" s="336"/>
      <c r="P18" s="195"/>
      <c r="Q18" s="195"/>
      <c r="R18" s="205"/>
      <c r="S18" s="205"/>
      <c r="T18" s="205"/>
      <c r="U18" s="205"/>
      <c r="V18" s="205"/>
      <c r="W18" s="205"/>
      <c r="X18" s="205"/>
      <c r="Y18" s="205"/>
      <c r="Z18" s="205"/>
      <c r="AA18" s="205"/>
      <c r="AB18" s="205"/>
      <c r="AC18" s="205"/>
    </row>
    <row r="19" spans="1:29" s="208" customFormat="1" ht="25.5" customHeight="1">
      <c r="A19" s="636">
        <v>7</v>
      </c>
      <c r="B19" s="590" t="str" cm="1">
        <f t="array" ref="B19">IFERROR(MID(IF(COUNT('補助事業概要説明書（別添１）５'!$Q$9:$Q$172)&lt;ROW(A7),"",INDEX('補助事業概要説明書（別添１）５'!P:P,SMALL('補助事業概要説明書（別添１）５'!$Q$9:$Q$172,ROW(A7)))),FIND("■",IF(COUNT('補助事業概要説明書（別添１）５'!$Q$9:$Q$172)&lt;ROW(A7),"",INDEX('補助事業概要説明書（別添１）５'!P:P,SMALL('補助事業概要説明書（別添１）５'!$Q$9:$Q$172,ROW(A7)))))+1,50),"")</f>
        <v/>
      </c>
      <c r="C19" s="590" t="str" cm="1">
        <f t="array" ref="C19">IFERROR(LEFT(IF(COUNT('補助事業概要説明書（別添１）５'!$Q$9:$Q$172)&lt;ROW(A7),"",INDEX('補助事業概要説明書（別添１）５'!P:P,SMALL('補助事業概要説明書（別添１）５'!$Q$9:$Q$172,ROW(A7)))),FIND("■",IF(COUNT('補助事業概要説明書（別添１）５'!$Q$9:$Q$172)&lt;ROW(A7),"",INDEX('補助事業概要説明書（別添１）５'!P:P,SMALL('補助事業概要説明書（別添１）５'!$Q$9:$Q$172,ROW(A7)))),1)-1),"")</f>
        <v/>
      </c>
      <c r="D19" s="590" t="str">
        <f>IFERROR(VLOOKUP(C19,'補助事業概要説明書（別添１）１～４'!B:C,2,0),"")</f>
        <v/>
      </c>
      <c r="E19" s="591" t="str">
        <f>IF(C19="","",SUMIF('補助事業概要説明書（別添１）５'!P:P,IF(COUNT('補助事業概要説明書（別添１）５'!$Q$9:$Q$172)&lt;ROW(A7),"",INDEX('補助事業概要説明書（別添１）５'!P:P,SMALL('補助事業概要説明書（別添１）５'!$Q$9:$Q$172,ROW(A7)))),'補助事業概要説明書（別添１）５'!E:E)+SUMIF('補助事業概要説明書（別添１）５'!P:P,IF(COUNT('補助事業概要説明書（別添１）５'!$Q$9:$Q$172)&lt;ROW(A7),"",INDEX('補助事業概要説明書（別添１）５'!P:P,SMALL('補助事業概要説明書（別添１）５'!$Q$9:$Q$172,ROW(A7)))),'補助事業概要説明書（別添１）５'!H:H))</f>
        <v/>
      </c>
      <c r="F19" s="591" t="str">
        <f>IFERROR(IF(AND(VLOOKUP(C19,'人件費単価計算書（別添２-１）'!B:G,3,0)="間接雇用",$F$12="（税込）"),VLOOKUP(C19,'人件費単価計算書（別添２-１）'!B:G,6,0)*1.1,VLOOKUP(C19,'人件費単価計算書（別添２-１）'!B:G,6,0)),"")</f>
        <v/>
      </c>
      <c r="G19" s="591" t="str">
        <f t="shared" si="0"/>
        <v/>
      </c>
      <c r="H19" s="592" t="str">
        <f t="shared" si="1"/>
        <v/>
      </c>
      <c r="I19" s="207"/>
      <c r="J19" s="207"/>
      <c r="K19" s="207"/>
      <c r="L19" s="207"/>
      <c r="M19" s="207"/>
      <c r="N19" s="205"/>
      <c r="O19" s="336"/>
      <c r="P19" s="195"/>
      <c r="Q19" s="195"/>
      <c r="R19" s="205"/>
      <c r="S19" s="205"/>
      <c r="T19" s="205"/>
      <c r="U19" s="205"/>
      <c r="V19" s="205"/>
      <c r="W19" s="205"/>
      <c r="X19" s="205"/>
      <c r="Y19" s="205"/>
      <c r="Z19" s="205"/>
      <c r="AA19" s="205"/>
      <c r="AB19" s="205"/>
      <c r="AC19" s="205"/>
    </row>
    <row r="20" spans="1:29" s="208" customFormat="1" ht="25.5" customHeight="1">
      <c r="A20" s="636">
        <v>8</v>
      </c>
      <c r="B20" s="590" t="str" cm="1">
        <f t="array" ref="B20">IFERROR(MID(IF(COUNT('補助事業概要説明書（別添１）５'!$Q$9:$Q$172)&lt;ROW(A8),"",INDEX('補助事業概要説明書（別添１）５'!P:P,SMALL('補助事業概要説明書（別添１）５'!$Q$9:$Q$172,ROW(A8)))),FIND("■",IF(COUNT('補助事業概要説明書（別添１）５'!$Q$9:$Q$172)&lt;ROW(A8),"",INDEX('補助事業概要説明書（別添１）５'!P:P,SMALL('補助事業概要説明書（別添１）５'!$Q$9:$Q$172,ROW(A8)))))+1,50),"")</f>
        <v/>
      </c>
      <c r="C20" s="590" t="str" cm="1">
        <f t="array" ref="C20">IFERROR(LEFT(IF(COUNT('補助事業概要説明書（別添１）５'!$Q$9:$Q$172)&lt;ROW(A8),"",INDEX('補助事業概要説明書（別添１）５'!P:P,SMALL('補助事業概要説明書（別添１）５'!$Q$9:$Q$172,ROW(A8)))),FIND("■",IF(COUNT('補助事業概要説明書（別添１）５'!$Q$9:$Q$172)&lt;ROW(A8),"",INDEX('補助事業概要説明書（別添１）５'!P:P,SMALL('補助事業概要説明書（別添１）５'!$Q$9:$Q$172,ROW(A8)))),1)-1),"")</f>
        <v/>
      </c>
      <c r="D20" s="590" t="str">
        <f>IFERROR(VLOOKUP(C20,'補助事業概要説明書（別添１）１～４'!B:C,2,0),"")</f>
        <v/>
      </c>
      <c r="E20" s="591" t="str">
        <f>IF(C20="","",SUMIF('補助事業概要説明書（別添１）５'!P:P,IF(COUNT('補助事業概要説明書（別添１）５'!$Q$9:$Q$172)&lt;ROW(A8),"",INDEX('補助事業概要説明書（別添１）５'!P:P,SMALL('補助事業概要説明書（別添１）５'!$Q$9:$Q$172,ROW(A8)))),'補助事業概要説明書（別添１）５'!E:E)+SUMIF('補助事業概要説明書（別添１）５'!P:P,IF(COUNT('補助事業概要説明書（別添１）５'!$Q$9:$Q$172)&lt;ROW(A8),"",INDEX('補助事業概要説明書（別添１）５'!P:P,SMALL('補助事業概要説明書（別添１）５'!$Q$9:$Q$172,ROW(A8)))),'補助事業概要説明書（別添１）５'!H:H))</f>
        <v/>
      </c>
      <c r="F20" s="591" t="str">
        <f>IFERROR(IF(AND(VLOOKUP(C20,'人件費単価計算書（別添２-１）'!B:G,3,0)="間接雇用",$F$12="（税込）"),VLOOKUP(C20,'人件費単価計算書（別添２-１）'!B:G,6,0)*1.1,VLOOKUP(C20,'人件費単価計算書（別添２-１）'!B:G,6,0)),"")</f>
        <v/>
      </c>
      <c r="G20" s="591" t="str">
        <f t="shared" si="0"/>
        <v/>
      </c>
      <c r="H20" s="592" t="str">
        <f t="shared" si="1"/>
        <v/>
      </c>
      <c r="I20" s="207"/>
      <c r="J20" s="207"/>
      <c r="K20" s="207"/>
      <c r="L20" s="207"/>
      <c r="M20" s="207"/>
      <c r="N20" s="205"/>
      <c r="O20" s="336"/>
      <c r="P20" s="195"/>
      <c r="Q20" s="195"/>
      <c r="R20" s="205"/>
      <c r="S20" s="205"/>
      <c r="T20" s="205"/>
      <c r="U20" s="205"/>
      <c r="V20" s="205"/>
      <c r="W20" s="205"/>
      <c r="X20" s="205"/>
      <c r="Y20" s="205"/>
      <c r="Z20" s="205"/>
      <c r="AA20" s="205"/>
      <c r="AB20" s="205"/>
      <c r="AC20" s="205"/>
    </row>
    <row r="21" spans="1:29" s="208" customFormat="1" ht="25.5" customHeight="1">
      <c r="A21" s="636">
        <v>9</v>
      </c>
      <c r="B21" s="590" t="str" cm="1">
        <f t="array" ref="B21">IFERROR(MID(IF(COUNT('補助事業概要説明書（別添１）５'!$Q$9:$Q$172)&lt;ROW(A9),"",INDEX('補助事業概要説明書（別添１）５'!P:P,SMALL('補助事業概要説明書（別添１）５'!$Q$9:$Q$172,ROW(A9)))),FIND("■",IF(COUNT('補助事業概要説明書（別添１）５'!$Q$9:$Q$172)&lt;ROW(A9),"",INDEX('補助事業概要説明書（別添１）５'!P:P,SMALL('補助事業概要説明書（別添１）５'!$Q$9:$Q$172,ROW(A9)))))+1,50),"")</f>
        <v/>
      </c>
      <c r="C21" s="590" t="str" cm="1">
        <f t="array" ref="C21">IFERROR(LEFT(IF(COUNT('補助事業概要説明書（別添１）５'!$Q$9:$Q$172)&lt;ROW(A9),"",INDEX('補助事業概要説明書（別添１）５'!P:P,SMALL('補助事業概要説明書（別添１）５'!$Q$9:$Q$172,ROW(A9)))),FIND("■",IF(COUNT('補助事業概要説明書（別添１）５'!$Q$9:$Q$172)&lt;ROW(A9),"",INDEX('補助事業概要説明書（別添１）５'!P:P,SMALL('補助事業概要説明書（別添１）５'!$Q$9:$Q$172,ROW(A9)))),1)-1),"")</f>
        <v/>
      </c>
      <c r="D21" s="590" t="str">
        <f>IFERROR(VLOOKUP(C21,'補助事業概要説明書（別添１）１～４'!B:C,2,0),"")</f>
        <v/>
      </c>
      <c r="E21" s="591" t="str">
        <f>IF(C21="","",SUMIF('補助事業概要説明書（別添１）５'!P:P,IF(COUNT('補助事業概要説明書（別添１）５'!$Q$9:$Q$172)&lt;ROW(A9),"",INDEX('補助事業概要説明書（別添１）５'!P:P,SMALL('補助事業概要説明書（別添１）５'!$Q$9:$Q$172,ROW(A9)))),'補助事業概要説明書（別添１）５'!E:E)+SUMIF('補助事業概要説明書（別添１）５'!P:P,IF(COUNT('補助事業概要説明書（別添１）５'!$Q$9:$Q$172)&lt;ROW(A9),"",INDEX('補助事業概要説明書（別添１）５'!P:P,SMALL('補助事業概要説明書（別添１）５'!$Q$9:$Q$172,ROW(A9)))),'補助事業概要説明書（別添１）５'!H:H))</f>
        <v/>
      </c>
      <c r="F21" s="591" t="str">
        <f>IFERROR(IF(AND(VLOOKUP(C21,'人件費単価計算書（別添２-１）'!B:G,3,0)="間接雇用",$F$12="（税込）"),VLOOKUP(C21,'人件費単価計算書（別添２-１）'!B:G,6,0)*1.1,VLOOKUP(C21,'人件費単価計算書（別添２-１）'!B:G,6,0)),"")</f>
        <v/>
      </c>
      <c r="G21" s="591" t="str">
        <f t="shared" si="0"/>
        <v/>
      </c>
      <c r="H21" s="592" t="str">
        <f t="shared" si="1"/>
        <v/>
      </c>
      <c r="I21" s="207"/>
      <c r="J21" s="207"/>
      <c r="K21" s="207"/>
      <c r="L21" s="207"/>
      <c r="M21" s="207"/>
      <c r="N21" s="205"/>
      <c r="O21" s="336"/>
      <c r="P21" s="195"/>
      <c r="Q21" s="195"/>
      <c r="R21" s="205"/>
      <c r="S21" s="205"/>
      <c r="T21" s="205"/>
      <c r="U21" s="205"/>
      <c r="V21" s="205"/>
      <c r="W21" s="205"/>
      <c r="X21" s="205"/>
      <c r="Y21" s="205"/>
      <c r="Z21" s="205"/>
      <c r="AA21" s="205"/>
      <c r="AB21" s="205"/>
      <c r="AC21" s="205"/>
    </row>
    <row r="22" spans="1:29" s="208" customFormat="1" ht="25.5" customHeight="1">
      <c r="A22" s="636">
        <v>10</v>
      </c>
      <c r="B22" s="590" t="str" cm="1">
        <f t="array" ref="B22">IFERROR(MID(IF(COUNT('補助事業概要説明書（別添１）５'!$Q$9:$Q$172)&lt;ROW(A10),"",INDEX('補助事業概要説明書（別添１）５'!P:P,SMALL('補助事業概要説明書（別添１）５'!$Q$9:$Q$172,ROW(A10)))),FIND("■",IF(COUNT('補助事業概要説明書（別添１）５'!$Q$9:$Q$172)&lt;ROW(A10),"",INDEX('補助事業概要説明書（別添１）５'!P:P,SMALL('補助事業概要説明書（別添１）５'!$Q$9:$Q$172,ROW(A10)))))+1,50),"")</f>
        <v/>
      </c>
      <c r="C22" s="590" t="str" cm="1">
        <f t="array" ref="C22">IFERROR(LEFT(IF(COUNT('補助事業概要説明書（別添１）５'!$Q$9:$Q$172)&lt;ROW(A10),"",INDEX('補助事業概要説明書（別添１）５'!P:P,SMALL('補助事業概要説明書（別添１）５'!$Q$9:$Q$172,ROW(A10)))),FIND("■",IF(COUNT('補助事業概要説明書（別添１）５'!$Q$9:$Q$172)&lt;ROW(A10),"",INDEX('補助事業概要説明書（別添１）５'!P:P,SMALL('補助事業概要説明書（別添１）５'!$Q$9:$Q$172,ROW(A10)))),1)-1),"")</f>
        <v/>
      </c>
      <c r="D22" s="590" t="str">
        <f>IFERROR(VLOOKUP(C22,'補助事業概要説明書（別添１）１～４'!B:C,2,0),"")</f>
        <v/>
      </c>
      <c r="E22" s="591" t="str">
        <f>IF(C22="","",SUMIF('補助事業概要説明書（別添１）５'!P:P,IF(COUNT('補助事業概要説明書（別添１）５'!$Q$9:$Q$172)&lt;ROW(A10),"",INDEX('補助事業概要説明書（別添１）５'!P:P,SMALL('補助事業概要説明書（別添１）５'!$Q$9:$Q$172,ROW(A10)))),'補助事業概要説明書（別添１）５'!E:E)+SUMIF('補助事業概要説明書（別添１）５'!P:P,IF(COUNT('補助事業概要説明書（別添１）５'!$Q$9:$Q$172)&lt;ROW(A10),"",INDEX('補助事業概要説明書（別添１）５'!P:P,SMALL('補助事業概要説明書（別添１）５'!$Q$9:$Q$172,ROW(A10)))),'補助事業概要説明書（別添１）５'!H:H))</f>
        <v/>
      </c>
      <c r="F22" s="591" t="str">
        <f>IFERROR(IF(AND(VLOOKUP(C22,'人件費単価計算書（別添２-１）'!B:G,3,0)="間接雇用",$F$12="（税込）"),VLOOKUP(C22,'人件費単価計算書（別添２-１）'!B:G,6,0)*1.1,VLOOKUP(C22,'人件費単価計算書（別添２-１）'!B:G,6,0)),"")</f>
        <v/>
      </c>
      <c r="G22" s="591" t="str">
        <f t="shared" si="0"/>
        <v/>
      </c>
      <c r="H22" s="592" t="str">
        <f t="shared" si="1"/>
        <v/>
      </c>
      <c r="I22" s="207"/>
      <c r="J22" s="207"/>
      <c r="K22" s="207"/>
      <c r="L22" s="207"/>
      <c r="M22" s="207"/>
      <c r="N22" s="205"/>
      <c r="O22" s="432"/>
      <c r="P22" s="195"/>
      <c r="Q22" s="195"/>
      <c r="R22" s="205"/>
      <c r="S22" s="205"/>
      <c r="T22" s="205"/>
      <c r="U22" s="205"/>
      <c r="V22" s="205"/>
      <c r="W22" s="205"/>
      <c r="X22" s="205"/>
      <c r="Y22" s="205"/>
      <c r="Z22" s="205"/>
      <c r="AA22" s="205"/>
      <c r="AB22" s="205"/>
      <c r="AC22" s="205"/>
    </row>
    <row r="23" spans="1:29" ht="25.5" customHeight="1">
      <c r="B23" s="209"/>
      <c r="C23" s="209"/>
      <c r="D23" s="210"/>
      <c r="E23" s="210"/>
      <c r="F23" s="210"/>
      <c r="G23" s="211"/>
      <c r="H23" s="489"/>
      <c r="I23" s="488"/>
      <c r="J23" s="207"/>
      <c r="K23" s="207"/>
      <c r="L23" s="207"/>
      <c r="M23" s="215">
        <f>I3</f>
        <v>0</v>
      </c>
      <c r="O23" s="337"/>
      <c r="P23" s="195"/>
      <c r="Q23" s="195"/>
    </row>
    <row r="24" spans="1:29" s="200" customFormat="1" ht="21">
      <c r="A24" s="636"/>
      <c r="B24" s="201" t="s">
        <v>690</v>
      </c>
      <c r="C24" s="202"/>
      <c r="D24" s="202"/>
      <c r="E24" s="202"/>
      <c r="F24" s="202"/>
      <c r="G24" s="202"/>
      <c r="H24" s="202"/>
      <c r="I24" s="202"/>
      <c r="J24" s="202"/>
      <c r="K24" s="202"/>
      <c r="L24" s="202"/>
      <c r="N24" s="202"/>
      <c r="R24" s="205"/>
      <c r="S24" s="205"/>
      <c r="T24" s="205"/>
      <c r="U24" s="205"/>
      <c r="V24" s="205"/>
    </row>
    <row r="25" spans="1:29" ht="17.25" customHeight="1">
      <c r="B25" s="1038" t="s">
        <v>345</v>
      </c>
      <c r="C25" s="1037" t="s">
        <v>132</v>
      </c>
      <c r="D25" s="1037" t="s">
        <v>224</v>
      </c>
      <c r="E25" s="589" t="s">
        <v>238</v>
      </c>
      <c r="F25" s="1038" t="s">
        <v>371</v>
      </c>
      <c r="G25" s="1038"/>
      <c r="H25" s="1038"/>
      <c r="I25" s="1038"/>
      <c r="J25" s="1038"/>
      <c r="K25" s="1038"/>
      <c r="L25" s="1038"/>
      <c r="M25" s="211"/>
      <c r="O25" s="338" t="s">
        <v>691</v>
      </c>
    </row>
    <row r="26" spans="1:29" ht="25.5" customHeight="1">
      <c r="B26" s="1038"/>
      <c r="C26" s="1037"/>
      <c r="D26" s="1037"/>
      <c r="E26" s="588" t="str">
        <f>IF($I$6="消費税の扱いを選択してください","",IF($I$6="消費税を補助対象に含めない","（税抜）","（税込）"))</f>
        <v/>
      </c>
      <c r="F26" s="1038"/>
      <c r="G26" s="1038"/>
      <c r="H26" s="1038"/>
      <c r="I26" s="1038"/>
      <c r="J26" s="1038"/>
      <c r="K26" s="1038"/>
      <c r="L26" s="1038"/>
      <c r="M26" s="211"/>
      <c r="O26" s="422"/>
    </row>
    <row r="27" spans="1:29" s="208" customFormat="1" ht="27" customHeight="1">
      <c r="A27" s="636">
        <v>1</v>
      </c>
      <c r="B27" s="702" t="str">
        <f>IFERROR(VLOOKUP(A27,'補助事業概要説明書（別添１）５'!$R$26:$U$172,4,0),"")</f>
        <v/>
      </c>
      <c r="C27" s="702" t="str">
        <f>IFERROR(VLOOKUP(A27,'補助事業概要説明書（別添１）５'!$R$26:$U$172,3,0),"")</f>
        <v/>
      </c>
      <c r="D27" s="702" t="str">
        <f>IFERROR(VLOOKUP(A27,'補助事業概要説明書（別添１）５'!$R$26:$U$172,2,0),"")</f>
        <v/>
      </c>
      <c r="E27" s="600"/>
      <c r="F27" s="1052"/>
      <c r="G27" s="1052"/>
      <c r="H27" s="1052"/>
      <c r="I27" s="1052"/>
      <c r="J27" s="1052"/>
      <c r="K27" s="1052"/>
      <c r="L27" s="1052"/>
      <c r="M27" s="212"/>
      <c r="N27" s="205"/>
      <c r="O27" s="339" t="s">
        <v>686</v>
      </c>
      <c r="P27" s="205"/>
      <c r="Q27" s="205"/>
      <c r="R27" s="205"/>
      <c r="S27" s="205"/>
      <c r="T27" s="205"/>
      <c r="U27" s="205"/>
      <c r="V27" s="205"/>
      <c r="W27" s="205"/>
      <c r="X27" s="205"/>
      <c r="Y27" s="205"/>
      <c r="Z27" s="205"/>
      <c r="AA27" s="205"/>
      <c r="AB27" s="205"/>
      <c r="AC27" s="205"/>
    </row>
    <row r="28" spans="1:29" s="208" customFormat="1" ht="27" customHeight="1">
      <c r="A28" s="636">
        <v>2</v>
      </c>
      <c r="B28" s="702" t="str">
        <f>IFERROR(VLOOKUP(A28,'補助事業概要説明書（別添１）５'!$R$26:$U$172,4,0),"")</f>
        <v/>
      </c>
      <c r="C28" s="702" t="str">
        <f>IFERROR(VLOOKUP(A28,'補助事業概要説明書（別添１）５'!$R$26:$U$172,3,0),"")</f>
        <v/>
      </c>
      <c r="D28" s="702" t="str">
        <f>IFERROR(VLOOKUP(A28,'補助事業概要説明書（別添１）５'!$R$26:$U$172,2,0),"")</f>
        <v/>
      </c>
      <c r="E28" s="600"/>
      <c r="F28" s="1052"/>
      <c r="G28" s="1052"/>
      <c r="H28" s="1052"/>
      <c r="I28" s="1052"/>
      <c r="J28" s="1052"/>
      <c r="K28" s="1052"/>
      <c r="L28" s="1052"/>
      <c r="M28" s="212"/>
      <c r="N28" s="205"/>
      <c r="O28" s="339" t="s">
        <v>687</v>
      </c>
      <c r="P28" s="205"/>
      <c r="Q28" s="205"/>
      <c r="R28" s="205"/>
      <c r="S28" s="205"/>
      <c r="T28" s="205"/>
      <c r="U28" s="205"/>
      <c r="V28" s="205"/>
      <c r="W28" s="205"/>
      <c r="X28" s="205"/>
      <c r="Y28" s="205"/>
      <c r="Z28" s="205"/>
      <c r="AA28" s="205"/>
      <c r="AB28" s="205"/>
      <c r="AC28" s="205"/>
    </row>
    <row r="29" spans="1:29" s="208" customFormat="1" ht="27" customHeight="1">
      <c r="A29" s="636">
        <v>3</v>
      </c>
      <c r="B29" s="702" t="str">
        <f>IFERROR(VLOOKUP(A29,'補助事業概要説明書（別添１）５'!$R$26:$U$172,4,0),"")</f>
        <v/>
      </c>
      <c r="C29" s="702" t="str">
        <f>IFERROR(VLOOKUP(A29,'補助事業概要説明書（別添１）５'!$R$26:$U$172,3,0),"")</f>
        <v/>
      </c>
      <c r="D29" s="702" t="str">
        <f>IFERROR(VLOOKUP(A29,'補助事業概要説明書（別添１）５'!$R$26:$U$172,2,0),"")</f>
        <v/>
      </c>
      <c r="E29" s="600"/>
      <c r="F29" s="1052"/>
      <c r="G29" s="1052"/>
      <c r="H29" s="1052"/>
      <c r="I29" s="1052"/>
      <c r="J29" s="1052"/>
      <c r="K29" s="1052"/>
      <c r="L29" s="1052"/>
      <c r="M29" s="212"/>
      <c r="N29" s="205"/>
      <c r="O29" s="339"/>
      <c r="P29" s="205"/>
      <c r="Q29" s="205"/>
      <c r="R29" s="205"/>
      <c r="S29" s="205"/>
      <c r="T29" s="205"/>
      <c r="U29" s="205"/>
      <c r="V29" s="205"/>
      <c r="W29" s="205"/>
      <c r="X29" s="205"/>
      <c r="Y29" s="205"/>
      <c r="Z29" s="205"/>
      <c r="AA29" s="205"/>
      <c r="AB29" s="205"/>
      <c r="AC29" s="205"/>
    </row>
    <row r="30" spans="1:29" s="208" customFormat="1" ht="27" customHeight="1">
      <c r="A30" s="636">
        <v>4</v>
      </c>
      <c r="B30" s="702" t="str">
        <f>IFERROR(VLOOKUP(A30,'補助事業概要説明書（別添１）５'!$R$26:$U$172,4,0),"")</f>
        <v/>
      </c>
      <c r="C30" s="702" t="str">
        <f>IFERROR(VLOOKUP(A30,'補助事業概要説明書（別添１）５'!$R$26:$U$172,3,0),"")</f>
        <v/>
      </c>
      <c r="D30" s="702" t="str">
        <f>IFERROR(VLOOKUP(A30,'補助事業概要説明書（別添１）５'!$R$26:$U$172,2,0),"")</f>
        <v/>
      </c>
      <c r="E30" s="600"/>
      <c r="F30" s="1052"/>
      <c r="G30" s="1052"/>
      <c r="H30" s="1052"/>
      <c r="I30" s="1052"/>
      <c r="J30" s="1052"/>
      <c r="K30" s="1052"/>
      <c r="L30" s="1052"/>
      <c r="M30" s="212"/>
      <c r="N30" s="205" t="s">
        <v>348</v>
      </c>
      <c r="O30" s="342" t="s">
        <v>402</v>
      </c>
      <c r="P30" s="205"/>
      <c r="Q30" s="205"/>
      <c r="R30" s="205"/>
      <c r="S30" s="205"/>
      <c r="T30" s="205"/>
      <c r="U30" s="205"/>
      <c r="V30" s="205"/>
      <c r="W30" s="205"/>
      <c r="X30" s="205"/>
      <c r="Y30" s="205"/>
      <c r="Z30" s="205"/>
      <c r="AA30" s="205"/>
      <c r="AB30" s="205"/>
      <c r="AC30" s="205"/>
    </row>
    <row r="31" spans="1:29" s="208" customFormat="1" ht="27" customHeight="1">
      <c r="A31" s="636">
        <v>5</v>
      </c>
      <c r="B31" s="702" t="str">
        <f>IFERROR(VLOOKUP(A31,'補助事業概要説明書（別添１）５'!$R$26:$U$172,4,0),"")</f>
        <v/>
      </c>
      <c r="C31" s="702" t="str">
        <f>IFERROR(VLOOKUP(A31,'補助事業概要説明書（別添１）５'!$R$26:$U$172,3,0),"")</f>
        <v/>
      </c>
      <c r="D31" s="702" t="str">
        <f>IFERROR(VLOOKUP(A31,'補助事業概要説明書（別添１）５'!$R$26:$U$172,2,0),"")</f>
        <v/>
      </c>
      <c r="E31" s="600"/>
      <c r="F31" s="1052"/>
      <c r="G31" s="1052"/>
      <c r="H31" s="1052"/>
      <c r="I31" s="1052"/>
      <c r="J31" s="1052"/>
      <c r="K31" s="1052"/>
      <c r="L31" s="1052"/>
      <c r="M31" s="212"/>
      <c r="N31" s="205"/>
      <c r="O31" s="678" t="s">
        <v>688</v>
      </c>
      <c r="P31" s="205"/>
      <c r="Q31" s="205"/>
      <c r="R31" s="205"/>
      <c r="S31" s="205"/>
      <c r="T31" s="205"/>
      <c r="U31" s="205"/>
      <c r="V31" s="205"/>
      <c r="W31" s="205"/>
      <c r="X31" s="205"/>
      <c r="Y31" s="205"/>
      <c r="Z31" s="205"/>
      <c r="AA31" s="205"/>
      <c r="AB31" s="205"/>
      <c r="AC31" s="205"/>
    </row>
    <row r="32" spans="1:29" s="208" customFormat="1" ht="27" customHeight="1">
      <c r="A32" s="636">
        <v>6</v>
      </c>
      <c r="B32" s="702" t="str">
        <f>IFERROR(VLOOKUP(A32,'補助事業概要説明書（別添１）５'!$R$26:$U$172,4,0),"")</f>
        <v/>
      </c>
      <c r="C32" s="702" t="str">
        <f>IFERROR(VLOOKUP(A32,'補助事業概要説明書（別添１）５'!$R$26:$U$172,3,0),"")</f>
        <v/>
      </c>
      <c r="D32" s="702" t="str">
        <f>IFERROR(VLOOKUP(A32,'補助事業概要説明書（別添１）５'!$R$26:$U$172,2,0),"")</f>
        <v/>
      </c>
      <c r="E32" s="600"/>
      <c r="F32" s="1052"/>
      <c r="G32" s="1052"/>
      <c r="H32" s="1052"/>
      <c r="I32" s="1052"/>
      <c r="J32" s="1052"/>
      <c r="K32" s="1052"/>
      <c r="L32" s="1052"/>
      <c r="M32" s="212"/>
      <c r="N32" s="205"/>
      <c r="O32" s="499" t="s">
        <v>689</v>
      </c>
      <c r="P32" s="205"/>
      <c r="Q32" s="205"/>
      <c r="R32" s="205"/>
      <c r="S32" s="205"/>
      <c r="T32" s="205"/>
      <c r="U32" s="205"/>
      <c r="V32" s="205"/>
      <c r="W32" s="205"/>
      <c r="X32" s="205"/>
      <c r="Y32" s="205"/>
      <c r="Z32" s="205"/>
      <c r="AA32" s="205"/>
      <c r="AB32" s="205"/>
      <c r="AC32" s="205"/>
    </row>
    <row r="33" spans="1:29" s="208" customFormat="1" ht="27" customHeight="1">
      <c r="A33" s="636">
        <v>7</v>
      </c>
      <c r="B33" s="702" t="str">
        <f>IFERROR(VLOOKUP(A33,'補助事業概要説明書（別添１）５'!$R$26:$U$172,4,0),"")</f>
        <v/>
      </c>
      <c r="C33" s="702" t="str">
        <f>IFERROR(VLOOKUP(A33,'補助事業概要説明書（別添１）５'!$R$26:$U$172,3,0),"")</f>
        <v/>
      </c>
      <c r="D33" s="702" t="str">
        <f>IFERROR(VLOOKUP(A33,'補助事業概要説明書（別添１）５'!$R$26:$U$172,2,0),"")</f>
        <v/>
      </c>
      <c r="E33" s="600"/>
      <c r="F33" s="1052"/>
      <c r="G33" s="1052"/>
      <c r="H33" s="1052"/>
      <c r="I33" s="1052"/>
      <c r="J33" s="1052"/>
      <c r="K33" s="1052"/>
      <c r="L33" s="1052"/>
      <c r="M33" s="212"/>
      <c r="N33" s="205"/>
      <c r="O33" s="433"/>
      <c r="P33" s="205"/>
      <c r="Q33" s="205"/>
      <c r="R33" s="205"/>
      <c r="S33" s="205"/>
      <c r="T33" s="205"/>
      <c r="U33" s="205"/>
      <c r="V33" s="205"/>
      <c r="W33" s="205"/>
      <c r="X33" s="205"/>
      <c r="Y33" s="205"/>
      <c r="Z33" s="205"/>
      <c r="AA33" s="205"/>
      <c r="AB33" s="205"/>
      <c r="AC33" s="205"/>
    </row>
    <row r="34" spans="1:29" s="208" customFormat="1" ht="27" customHeight="1">
      <c r="A34" s="636">
        <v>8</v>
      </c>
      <c r="B34" s="702" t="str">
        <f>IFERROR(VLOOKUP(A34,'補助事業概要説明書（別添１）５'!$R$26:$U$172,4,0),"")</f>
        <v/>
      </c>
      <c r="C34" s="702" t="str">
        <f>IFERROR(VLOOKUP(A34,'補助事業概要説明書（別添１）５'!$R$26:$U$172,3,0),"")</f>
        <v/>
      </c>
      <c r="D34" s="702" t="str">
        <f>IFERROR(VLOOKUP(A34,'補助事業概要説明書（別添１）５'!$R$26:$U$172,2,0),"")</f>
        <v/>
      </c>
      <c r="E34" s="600"/>
      <c r="F34" s="1052"/>
      <c r="G34" s="1052"/>
      <c r="H34" s="1052"/>
      <c r="I34" s="1052"/>
      <c r="J34" s="1052"/>
      <c r="K34" s="1052"/>
      <c r="L34" s="1052"/>
      <c r="M34" s="212"/>
      <c r="N34" s="205"/>
      <c r="O34" s="205"/>
      <c r="P34" s="205"/>
      <c r="Q34" s="205"/>
      <c r="R34" s="205"/>
      <c r="S34" s="205"/>
      <c r="T34" s="205"/>
      <c r="U34" s="205"/>
      <c r="V34" s="205"/>
      <c r="W34" s="205"/>
      <c r="X34" s="205"/>
      <c r="Y34" s="205"/>
      <c r="Z34" s="205"/>
      <c r="AA34" s="205"/>
      <c r="AB34" s="205"/>
      <c r="AC34" s="205"/>
    </row>
    <row r="35" spans="1:29" s="208" customFormat="1" ht="27" customHeight="1">
      <c r="A35" s="636">
        <v>9</v>
      </c>
      <c r="B35" s="702" t="str">
        <f>IFERROR(VLOOKUP(A35,'補助事業概要説明書（別添１）５'!$R$26:$U$172,4,0),"")</f>
        <v/>
      </c>
      <c r="C35" s="702" t="str">
        <f>IFERROR(VLOOKUP(A35,'補助事業概要説明書（別添１）５'!$R$26:$U$172,3,0),"")</f>
        <v/>
      </c>
      <c r="D35" s="702" t="str">
        <f>IFERROR(VLOOKUP(A35,'補助事業概要説明書（別添１）５'!$R$26:$U$172,2,0),"")</f>
        <v/>
      </c>
      <c r="E35" s="600"/>
      <c r="F35" s="1052"/>
      <c r="G35" s="1052"/>
      <c r="H35" s="1052"/>
      <c r="I35" s="1052"/>
      <c r="J35" s="1052"/>
      <c r="K35" s="1052"/>
      <c r="L35" s="1052"/>
      <c r="M35" s="212"/>
      <c r="N35" s="205"/>
      <c r="O35" s="205"/>
      <c r="P35" s="205"/>
      <c r="Q35" s="205"/>
      <c r="R35" s="205"/>
      <c r="S35" s="205"/>
      <c r="T35" s="205"/>
      <c r="U35" s="205"/>
      <c r="V35" s="205"/>
      <c r="W35" s="205"/>
      <c r="X35" s="205"/>
      <c r="Y35" s="205"/>
      <c r="Z35" s="205"/>
      <c r="AA35" s="205"/>
      <c r="AB35" s="205"/>
      <c r="AC35" s="205"/>
    </row>
    <row r="36" spans="1:29" s="208" customFormat="1" ht="27" customHeight="1">
      <c r="A36" s="636">
        <v>10</v>
      </c>
      <c r="B36" s="702" t="str">
        <f>IFERROR(VLOOKUP(A36,'補助事業概要説明書（別添１）５'!$R$26:$U$172,4,0),"")</f>
        <v/>
      </c>
      <c r="C36" s="702" t="str">
        <f>IFERROR(VLOOKUP(A36,'補助事業概要説明書（別添１）５'!$R$26:$U$172,3,0),"")</f>
        <v/>
      </c>
      <c r="D36" s="702" t="str">
        <f>IFERROR(VLOOKUP(A36,'補助事業概要説明書（別添１）５'!$R$26:$U$172,2,0),"")</f>
        <v/>
      </c>
      <c r="E36" s="600"/>
      <c r="F36" s="1052"/>
      <c r="G36" s="1052"/>
      <c r="H36" s="1052"/>
      <c r="I36" s="1052"/>
      <c r="J36" s="1052"/>
      <c r="K36" s="1052"/>
      <c r="L36" s="1052"/>
      <c r="M36" s="212"/>
      <c r="N36" s="205"/>
      <c r="O36" s="205"/>
      <c r="P36" s="205"/>
      <c r="Q36" s="205"/>
      <c r="R36" s="205"/>
      <c r="S36" s="205"/>
      <c r="T36" s="205"/>
      <c r="U36" s="205"/>
      <c r="V36" s="205"/>
      <c r="W36" s="205"/>
      <c r="X36" s="205"/>
      <c r="Y36" s="205"/>
      <c r="Z36" s="205"/>
      <c r="AA36" s="205"/>
      <c r="AB36" s="205"/>
      <c r="AC36" s="205"/>
    </row>
    <row r="37" spans="1:29" s="208" customFormat="1" ht="27" customHeight="1">
      <c r="A37" s="636">
        <v>11</v>
      </c>
      <c r="B37" s="702" t="str">
        <f>IFERROR(VLOOKUP(A37,'補助事業概要説明書（別添１）５'!$R$26:$U$172,4,0),"")</f>
        <v/>
      </c>
      <c r="C37" s="702" t="str">
        <f>IFERROR(VLOOKUP(A37,'補助事業概要説明書（別添１）５'!$R$26:$U$172,3,0),"")</f>
        <v/>
      </c>
      <c r="D37" s="702" t="str">
        <f>IFERROR(VLOOKUP(A37,'補助事業概要説明書（別添１）５'!$R$26:$U$172,2,0),"")</f>
        <v/>
      </c>
      <c r="E37" s="600"/>
      <c r="F37" s="1052"/>
      <c r="G37" s="1052"/>
      <c r="H37" s="1052"/>
      <c r="I37" s="1052"/>
      <c r="J37" s="1052"/>
      <c r="K37" s="1052"/>
      <c r="L37" s="1052"/>
      <c r="M37" s="212"/>
      <c r="N37" s="205"/>
      <c r="O37" s="205"/>
      <c r="P37" s="205"/>
      <c r="Q37" s="205"/>
      <c r="R37" s="205"/>
      <c r="S37" s="205"/>
      <c r="T37" s="205"/>
      <c r="U37" s="205"/>
      <c r="V37" s="205"/>
      <c r="W37" s="205"/>
      <c r="X37" s="205"/>
      <c r="Y37" s="205"/>
      <c r="Z37" s="205"/>
      <c r="AA37" s="205"/>
      <c r="AB37" s="205"/>
      <c r="AC37" s="205"/>
    </row>
    <row r="38" spans="1:29" s="208" customFormat="1" ht="27" customHeight="1">
      <c r="A38" s="636">
        <v>12</v>
      </c>
      <c r="B38" s="702" t="str">
        <f>IFERROR(VLOOKUP(A38,'補助事業概要説明書（別添１）５'!$R$26:$U$172,4,0),"")</f>
        <v/>
      </c>
      <c r="C38" s="702" t="str">
        <f>IFERROR(VLOOKUP(A38,'補助事業概要説明書（別添１）５'!$R$26:$U$172,3,0),"")</f>
        <v/>
      </c>
      <c r="D38" s="702" t="str">
        <f>IFERROR(VLOOKUP(A38,'補助事業概要説明書（別添１）５'!$R$26:$U$172,2,0),"")</f>
        <v/>
      </c>
      <c r="E38" s="600"/>
      <c r="F38" s="1052"/>
      <c r="G38" s="1052"/>
      <c r="H38" s="1052"/>
      <c r="I38" s="1052"/>
      <c r="J38" s="1052"/>
      <c r="K38" s="1052"/>
      <c r="L38" s="1052"/>
      <c r="M38" s="212"/>
      <c r="N38" s="205"/>
      <c r="O38" s="205"/>
      <c r="P38" s="205"/>
      <c r="Q38" s="205"/>
      <c r="R38" s="205"/>
      <c r="S38" s="205"/>
      <c r="T38" s="205"/>
      <c r="U38" s="205"/>
      <c r="V38" s="205"/>
      <c r="W38" s="205"/>
      <c r="X38" s="205"/>
      <c r="Y38" s="205"/>
      <c r="Z38" s="205"/>
      <c r="AA38" s="205"/>
      <c r="AB38" s="205"/>
      <c r="AC38" s="205"/>
    </row>
    <row r="39" spans="1:29" s="208" customFormat="1" ht="27" customHeight="1">
      <c r="A39" s="636">
        <v>13</v>
      </c>
      <c r="B39" s="702" t="str">
        <f>IFERROR(VLOOKUP(A39,'補助事業概要説明書（別添１）５'!$R$26:$U$172,4,0),"")</f>
        <v/>
      </c>
      <c r="C39" s="702" t="str">
        <f>IFERROR(VLOOKUP(A39,'補助事業概要説明書（別添１）５'!$R$26:$U$172,3,0),"")</f>
        <v/>
      </c>
      <c r="D39" s="702" t="str">
        <f>IFERROR(VLOOKUP(A39,'補助事業概要説明書（別添１）５'!$R$26:$U$172,2,0),"")</f>
        <v/>
      </c>
      <c r="E39" s="600"/>
      <c r="F39" s="1052"/>
      <c r="G39" s="1052"/>
      <c r="H39" s="1052"/>
      <c r="I39" s="1052"/>
      <c r="J39" s="1052"/>
      <c r="K39" s="1052"/>
      <c r="L39" s="1052"/>
      <c r="M39" s="212"/>
      <c r="N39" s="205"/>
      <c r="O39" s="205"/>
      <c r="P39" s="205"/>
      <c r="Q39" s="205"/>
      <c r="R39" s="205"/>
      <c r="S39" s="205"/>
      <c r="T39" s="205"/>
      <c r="U39" s="205"/>
      <c r="V39" s="205"/>
      <c r="W39" s="205"/>
      <c r="X39" s="205"/>
      <c r="Y39" s="205"/>
      <c r="Z39" s="205"/>
      <c r="AA39" s="205"/>
      <c r="AB39" s="205"/>
      <c r="AC39" s="205"/>
    </row>
    <row r="40" spans="1:29" s="208" customFormat="1" ht="27" customHeight="1">
      <c r="A40" s="636">
        <v>14</v>
      </c>
      <c r="B40" s="702" t="str">
        <f>IFERROR(VLOOKUP(A40,'補助事業概要説明書（別添１）５'!$R$26:$U$172,4,0),"")</f>
        <v/>
      </c>
      <c r="C40" s="702" t="str">
        <f>IFERROR(VLOOKUP(A40,'補助事業概要説明書（別添１）５'!$R$26:$U$172,3,0),"")</f>
        <v/>
      </c>
      <c r="D40" s="702" t="str">
        <f>IFERROR(VLOOKUP(A40,'補助事業概要説明書（別添１）５'!$R$26:$U$172,2,0),"")</f>
        <v/>
      </c>
      <c r="E40" s="600"/>
      <c r="F40" s="1052"/>
      <c r="G40" s="1052"/>
      <c r="H40" s="1052"/>
      <c r="I40" s="1052"/>
      <c r="J40" s="1052"/>
      <c r="K40" s="1052"/>
      <c r="L40" s="1052"/>
      <c r="M40" s="212"/>
      <c r="N40" s="205"/>
      <c r="O40" s="205"/>
      <c r="P40" s="205"/>
      <c r="Q40" s="205"/>
      <c r="R40" s="205"/>
      <c r="S40" s="205"/>
      <c r="T40" s="205"/>
      <c r="U40" s="205"/>
      <c r="V40" s="205"/>
      <c r="W40" s="205"/>
      <c r="X40" s="205"/>
      <c r="Y40" s="205"/>
      <c r="Z40" s="205"/>
      <c r="AA40" s="205"/>
      <c r="AB40" s="205"/>
      <c r="AC40" s="205"/>
    </row>
    <row r="41" spans="1:29" s="208" customFormat="1" ht="27" customHeight="1">
      <c r="A41" s="636">
        <v>15</v>
      </c>
      <c r="B41" s="702" t="str">
        <f>IFERROR(VLOOKUP(A41,'補助事業概要説明書（別添１）５'!$R$26:$U$172,4,0),"")</f>
        <v/>
      </c>
      <c r="C41" s="702" t="str">
        <f>IFERROR(VLOOKUP(A41,'補助事業概要説明書（別添１）５'!$R$26:$U$172,3,0),"")</f>
        <v/>
      </c>
      <c r="D41" s="702" t="str">
        <f>IFERROR(VLOOKUP(A41,'補助事業概要説明書（別添１）５'!$R$26:$U$172,2,0),"")</f>
        <v/>
      </c>
      <c r="E41" s="600"/>
      <c r="F41" s="1052"/>
      <c r="G41" s="1052"/>
      <c r="H41" s="1052"/>
      <c r="I41" s="1052"/>
      <c r="J41" s="1052"/>
      <c r="K41" s="1052"/>
      <c r="L41" s="1052"/>
      <c r="M41" s="212"/>
      <c r="N41" s="205"/>
      <c r="O41" s="205"/>
      <c r="P41" s="205"/>
      <c r="Q41" s="205"/>
      <c r="R41" s="205"/>
      <c r="S41" s="205"/>
      <c r="T41" s="205"/>
      <c r="U41" s="205"/>
      <c r="V41" s="205"/>
      <c r="W41" s="205"/>
      <c r="X41" s="205"/>
      <c r="Y41" s="205"/>
      <c r="Z41" s="205"/>
      <c r="AA41" s="205"/>
      <c r="AB41" s="205"/>
      <c r="AC41" s="205"/>
    </row>
    <row r="42" spans="1:29" s="208" customFormat="1" ht="27" customHeight="1">
      <c r="A42" s="636">
        <v>16</v>
      </c>
      <c r="B42" s="702" t="str">
        <f>IFERROR(VLOOKUP(A42,'補助事業概要説明書（別添１）５'!$R$26:$U$172,4,0),"")</f>
        <v/>
      </c>
      <c r="C42" s="702" t="str">
        <f>IFERROR(VLOOKUP(A42,'補助事業概要説明書（別添１）５'!$R$26:$U$172,3,0),"")</f>
        <v/>
      </c>
      <c r="D42" s="702" t="str">
        <f>IFERROR(VLOOKUP(A42,'補助事業概要説明書（別添１）５'!$R$26:$U$172,2,0),"")</f>
        <v/>
      </c>
      <c r="E42" s="600"/>
      <c r="F42" s="1052"/>
      <c r="G42" s="1052"/>
      <c r="H42" s="1052"/>
      <c r="I42" s="1052"/>
      <c r="J42" s="1052"/>
      <c r="K42" s="1052"/>
      <c r="L42" s="1052"/>
      <c r="M42" s="212"/>
      <c r="N42" s="205"/>
      <c r="O42" s="205"/>
      <c r="P42" s="205"/>
      <c r="Q42" s="205"/>
      <c r="R42" s="205"/>
      <c r="S42" s="205"/>
      <c r="T42" s="205"/>
      <c r="U42" s="205"/>
      <c r="V42" s="205"/>
      <c r="W42" s="205"/>
      <c r="X42" s="205"/>
      <c r="Y42" s="205"/>
      <c r="Z42" s="205"/>
      <c r="AA42" s="205"/>
      <c r="AB42" s="205"/>
      <c r="AC42" s="205"/>
    </row>
    <row r="43" spans="1:29" s="208" customFormat="1" ht="27" customHeight="1">
      <c r="A43" s="636">
        <v>17</v>
      </c>
      <c r="B43" s="702" t="str">
        <f>IFERROR(VLOOKUP(A43,'補助事業概要説明書（別添１）５'!$R$26:$U$172,4,0),"")</f>
        <v/>
      </c>
      <c r="C43" s="702" t="str">
        <f>IFERROR(VLOOKUP(A43,'補助事業概要説明書（別添１）５'!$R$26:$U$172,3,0),"")</f>
        <v/>
      </c>
      <c r="D43" s="702" t="str">
        <f>IFERROR(VLOOKUP(A43,'補助事業概要説明書（別添１）５'!$R$26:$U$172,2,0),"")</f>
        <v/>
      </c>
      <c r="E43" s="600"/>
      <c r="F43" s="1052"/>
      <c r="G43" s="1052"/>
      <c r="H43" s="1052"/>
      <c r="I43" s="1052"/>
      <c r="J43" s="1052"/>
      <c r="K43" s="1052"/>
      <c r="L43" s="1052"/>
      <c r="M43" s="212"/>
      <c r="N43" s="205"/>
      <c r="O43" s="205"/>
      <c r="P43" s="205"/>
      <c r="Q43" s="205"/>
      <c r="R43" s="205"/>
      <c r="S43" s="205"/>
      <c r="T43" s="205"/>
      <c r="U43" s="205"/>
      <c r="V43" s="205"/>
      <c r="W43" s="205"/>
      <c r="X43" s="205"/>
      <c r="Y43" s="205"/>
      <c r="Z43" s="205"/>
      <c r="AA43" s="205"/>
      <c r="AB43" s="205"/>
      <c r="AC43" s="205"/>
    </row>
    <row r="44" spans="1:29" s="208" customFormat="1" ht="27" customHeight="1">
      <c r="A44" s="636">
        <v>18</v>
      </c>
      <c r="B44" s="702" t="str">
        <f>IFERROR(VLOOKUP(A44,'補助事業概要説明書（別添１）５'!$R$26:$U$172,4,0),"")</f>
        <v/>
      </c>
      <c r="C44" s="702" t="str">
        <f>IFERROR(VLOOKUP(A44,'補助事業概要説明書（別添１）５'!$R$26:$U$172,3,0),"")</f>
        <v/>
      </c>
      <c r="D44" s="702" t="str">
        <f>IFERROR(VLOOKUP(A44,'補助事業概要説明書（別添１）５'!$R$26:$U$172,2,0),"")</f>
        <v/>
      </c>
      <c r="E44" s="600"/>
      <c r="F44" s="1052"/>
      <c r="G44" s="1052"/>
      <c r="H44" s="1052"/>
      <c r="I44" s="1052"/>
      <c r="J44" s="1052"/>
      <c r="K44" s="1052"/>
      <c r="L44" s="1052"/>
      <c r="M44" s="212"/>
      <c r="N44" s="205"/>
      <c r="O44" s="205"/>
      <c r="P44" s="205"/>
      <c r="Q44" s="205"/>
      <c r="R44" s="205"/>
      <c r="S44" s="205"/>
      <c r="T44" s="205"/>
      <c r="U44" s="205"/>
      <c r="V44" s="205"/>
      <c r="W44" s="205"/>
      <c r="X44" s="205"/>
      <c r="Y44" s="205"/>
      <c r="Z44" s="205"/>
      <c r="AA44" s="205"/>
      <c r="AB44" s="205"/>
      <c r="AC44" s="205"/>
    </row>
    <row r="45" spans="1:29" s="208" customFormat="1" ht="27" customHeight="1">
      <c r="A45" s="636">
        <v>19</v>
      </c>
      <c r="B45" s="702" t="str">
        <f>IFERROR(VLOOKUP(A45,'補助事業概要説明書（別添１）５'!$R$26:$U$172,4,0),"")</f>
        <v/>
      </c>
      <c r="C45" s="702" t="str">
        <f>IFERROR(VLOOKUP(A45,'補助事業概要説明書（別添１）５'!$R$26:$U$172,3,0),"")</f>
        <v/>
      </c>
      <c r="D45" s="702" t="str">
        <f>IFERROR(VLOOKUP(A45,'補助事業概要説明書（別添１）５'!$R$26:$U$172,2,0),"")</f>
        <v/>
      </c>
      <c r="E45" s="600"/>
      <c r="F45" s="1052"/>
      <c r="G45" s="1052"/>
      <c r="H45" s="1052"/>
      <c r="I45" s="1052"/>
      <c r="J45" s="1052"/>
      <c r="K45" s="1052"/>
      <c r="L45" s="1052"/>
      <c r="M45" s="212"/>
      <c r="N45" s="205"/>
      <c r="O45" s="205"/>
      <c r="P45" s="205"/>
      <c r="Q45" s="205"/>
      <c r="R45" s="205"/>
      <c r="S45" s="205"/>
      <c r="T45" s="205"/>
      <c r="U45" s="205"/>
      <c r="V45" s="205"/>
      <c r="W45" s="205"/>
      <c r="X45" s="205"/>
      <c r="Y45" s="205"/>
      <c r="Z45" s="205"/>
      <c r="AA45" s="205"/>
      <c r="AB45" s="205"/>
      <c r="AC45" s="205"/>
    </row>
    <row r="46" spans="1:29" s="208" customFormat="1" ht="27" customHeight="1">
      <c r="A46" s="636">
        <v>20</v>
      </c>
      <c r="B46" s="702" t="str">
        <f>IFERROR(VLOOKUP(A46,'補助事業概要説明書（別添１）５'!$R$26:$U$172,4,0),"")</f>
        <v/>
      </c>
      <c r="C46" s="702" t="str">
        <f>IFERROR(VLOOKUP(A46,'補助事業概要説明書（別添１）５'!$R$26:$U$172,3,0),"")</f>
        <v/>
      </c>
      <c r="D46" s="702" t="str">
        <f>IFERROR(VLOOKUP(A46,'補助事業概要説明書（別添１）５'!$R$26:$U$172,2,0),"")</f>
        <v/>
      </c>
      <c r="E46" s="600"/>
      <c r="F46" s="1052"/>
      <c r="G46" s="1052"/>
      <c r="H46" s="1052"/>
      <c r="I46" s="1052"/>
      <c r="J46" s="1052"/>
      <c r="K46" s="1052"/>
      <c r="L46" s="1052"/>
      <c r="M46" s="212"/>
      <c r="N46" s="205"/>
      <c r="O46" s="205"/>
      <c r="P46" s="205"/>
      <c r="Q46" s="205"/>
      <c r="R46" s="205"/>
      <c r="S46" s="205"/>
      <c r="T46" s="205"/>
      <c r="U46" s="205"/>
      <c r="V46" s="205"/>
      <c r="W46" s="205"/>
      <c r="X46" s="205"/>
      <c r="Y46" s="205"/>
      <c r="Z46" s="205"/>
      <c r="AA46" s="205"/>
      <c r="AB46" s="205"/>
      <c r="AC46" s="205"/>
    </row>
    <row r="47" spans="1:29" ht="25.5" customHeight="1">
      <c r="B47" s="206"/>
      <c r="C47" s="209"/>
      <c r="D47" s="209"/>
      <c r="E47" s="211"/>
      <c r="F47" s="211"/>
      <c r="G47" s="213"/>
      <c r="H47" s="211"/>
      <c r="I47" s="206"/>
      <c r="J47" s="206"/>
      <c r="K47" s="206"/>
      <c r="L47" s="214"/>
      <c r="N47" s="207"/>
      <c r="O47" s="205"/>
      <c r="P47" s="427"/>
      <c r="Q47" s="427"/>
    </row>
    <row r="48" spans="1:29" ht="25.5" customHeight="1">
      <c r="B48" s="206"/>
      <c r="C48" s="209"/>
      <c r="D48" s="209"/>
      <c r="E48" s="211"/>
      <c r="F48" s="211"/>
      <c r="G48" s="213"/>
      <c r="H48" s="211"/>
      <c r="I48" s="206"/>
      <c r="J48" s="206"/>
      <c r="K48" s="206"/>
      <c r="L48" s="214"/>
      <c r="N48" s="207"/>
      <c r="O48" s="205"/>
      <c r="P48" s="529"/>
      <c r="Q48" s="529"/>
    </row>
    <row r="49" spans="1:22" ht="25.5" customHeight="1">
      <c r="B49" s="201" t="s">
        <v>652</v>
      </c>
      <c r="C49" s="596"/>
      <c r="D49" s="596"/>
      <c r="E49" s="596"/>
      <c r="F49" s="596"/>
      <c r="G49" s="596"/>
      <c r="H49" s="596"/>
      <c r="I49" s="597"/>
      <c r="J49" s="596"/>
      <c r="K49" s="596"/>
      <c r="L49" s="596"/>
      <c r="N49" s="207"/>
      <c r="O49" s="205"/>
      <c r="P49" s="529"/>
      <c r="Q49" s="529"/>
    </row>
    <row r="50" spans="1:22" ht="25.5" customHeight="1">
      <c r="B50" s="1139" t="s">
        <v>345</v>
      </c>
      <c r="C50" s="1137" t="s">
        <v>132</v>
      </c>
      <c r="D50" s="1137" t="s">
        <v>694</v>
      </c>
      <c r="E50" s="598" t="s">
        <v>238</v>
      </c>
      <c r="F50" s="1142" t="s">
        <v>685</v>
      </c>
      <c r="G50" s="1143"/>
      <c r="H50" s="1143"/>
      <c r="I50" s="1143"/>
      <c r="J50" s="1143"/>
      <c r="K50" s="1143"/>
      <c r="L50" s="1144"/>
      <c r="N50" s="207"/>
      <c r="O50" s="338" t="s">
        <v>692</v>
      </c>
      <c r="P50" s="529"/>
      <c r="Q50" s="529"/>
    </row>
    <row r="51" spans="1:22" ht="25.5" customHeight="1">
      <c r="B51" s="1140"/>
      <c r="C51" s="1138"/>
      <c r="D51" s="1138"/>
      <c r="E51" s="599" t="str">
        <f>IF($I$6="消費税の扱いを選択してください","",IF($I$6="消費税を補助対象に含めない","（税抜）","（税込）"))</f>
        <v/>
      </c>
      <c r="F51" s="1145"/>
      <c r="G51" s="1146"/>
      <c r="H51" s="1146"/>
      <c r="I51" s="1146"/>
      <c r="J51" s="1146"/>
      <c r="K51" s="1146"/>
      <c r="L51" s="1147"/>
      <c r="N51" s="207"/>
      <c r="O51" s="339" t="s">
        <v>693</v>
      </c>
      <c r="P51" s="529"/>
      <c r="Q51" s="529"/>
    </row>
    <row r="52" spans="1:22" ht="25.2" customHeight="1">
      <c r="B52" s="637" t="s">
        <v>379</v>
      </c>
      <c r="C52" s="405"/>
      <c r="D52" s="638"/>
      <c r="E52" s="639"/>
      <c r="F52" s="1101"/>
      <c r="G52" s="1102"/>
      <c r="H52" s="1102"/>
      <c r="I52" s="1102"/>
      <c r="J52" s="1102"/>
      <c r="K52" s="1102"/>
      <c r="L52" s="1103"/>
      <c r="N52" s="207"/>
      <c r="O52" s="339" t="s">
        <v>700</v>
      </c>
      <c r="P52" s="529"/>
      <c r="Q52" s="529"/>
    </row>
    <row r="53" spans="1:22" ht="25.2" customHeight="1">
      <c r="B53" s="637" t="s">
        <v>379</v>
      </c>
      <c r="C53" s="405"/>
      <c r="D53" s="638"/>
      <c r="E53" s="639"/>
      <c r="F53" s="1101"/>
      <c r="G53" s="1102"/>
      <c r="H53" s="1102"/>
      <c r="I53" s="1102"/>
      <c r="J53" s="1102"/>
      <c r="K53" s="1102"/>
      <c r="L53" s="1103"/>
      <c r="N53" s="207"/>
      <c r="O53" s="339" t="s">
        <v>695</v>
      </c>
      <c r="P53" s="529"/>
      <c r="Q53" s="529"/>
    </row>
    <row r="54" spans="1:22" ht="25.2" customHeight="1">
      <c r="B54" s="637" t="s">
        <v>379</v>
      </c>
      <c r="C54" s="405"/>
      <c r="D54" s="638"/>
      <c r="E54" s="639"/>
      <c r="F54" s="1101"/>
      <c r="G54" s="1102"/>
      <c r="H54" s="1102"/>
      <c r="I54" s="1102"/>
      <c r="J54" s="1102"/>
      <c r="K54" s="1102"/>
      <c r="L54" s="1103"/>
      <c r="N54" s="207"/>
      <c r="O54" s="339" t="s">
        <v>696</v>
      </c>
      <c r="P54" s="529"/>
      <c r="Q54" s="529"/>
    </row>
    <row r="55" spans="1:22" ht="25.2" customHeight="1">
      <c r="B55" s="637" t="s">
        <v>379</v>
      </c>
      <c r="C55" s="405"/>
      <c r="D55" s="638"/>
      <c r="E55" s="639"/>
      <c r="F55" s="1101"/>
      <c r="G55" s="1102"/>
      <c r="H55" s="1102"/>
      <c r="I55" s="1102"/>
      <c r="J55" s="1102"/>
      <c r="K55" s="1102"/>
      <c r="L55" s="1103"/>
      <c r="N55" s="207"/>
      <c r="O55" s="342" t="s">
        <v>701</v>
      </c>
      <c r="P55" s="529"/>
      <c r="Q55" s="529"/>
    </row>
    <row r="56" spans="1:22" ht="25.2" customHeight="1">
      <c r="B56" s="637" t="s">
        <v>379</v>
      </c>
      <c r="C56" s="405"/>
      <c r="D56" s="638"/>
      <c r="E56" s="639"/>
      <c r="F56" s="1101"/>
      <c r="G56" s="1102"/>
      <c r="H56" s="1102"/>
      <c r="I56" s="1102"/>
      <c r="J56" s="1102"/>
      <c r="K56" s="1102"/>
      <c r="L56" s="1103"/>
      <c r="N56" s="207"/>
      <c r="O56" s="342" t="s">
        <v>697</v>
      </c>
      <c r="P56" s="529"/>
      <c r="Q56" s="529"/>
    </row>
    <row r="57" spans="1:22" ht="26.25" customHeight="1">
      <c r="B57" s="207"/>
      <c r="C57" s="207"/>
      <c r="D57" s="207"/>
      <c r="E57" s="207"/>
      <c r="F57" s="207"/>
      <c r="G57" s="207"/>
      <c r="H57" s="207"/>
      <c r="I57" s="207"/>
      <c r="J57" s="207"/>
      <c r="K57" s="207"/>
      <c r="M57" s="215">
        <f>$I$3</f>
        <v>0</v>
      </c>
      <c r="N57" s="188"/>
      <c r="O57" s="680" t="s">
        <v>698</v>
      </c>
    </row>
    <row r="58" spans="1:22" ht="51.75" customHeight="1">
      <c r="B58" s="1096" t="s">
        <v>517</v>
      </c>
      <c r="C58" s="1097"/>
      <c r="D58" s="1097"/>
      <c r="E58" s="1097"/>
      <c r="F58" s="1097"/>
      <c r="G58" s="1097"/>
      <c r="H58" s="1097"/>
      <c r="I58" s="207"/>
      <c r="J58" s="207"/>
      <c r="K58" s="207"/>
      <c r="L58" s="207"/>
      <c r="M58" s="207"/>
      <c r="O58" s="205"/>
      <c r="P58" s="188"/>
      <c r="Q58" s="188"/>
    </row>
    <row r="59" spans="1:22" s="200" customFormat="1" ht="21">
      <c r="A59" s="636"/>
      <c r="B59" s="201" t="s">
        <v>386</v>
      </c>
      <c r="C59" s="202"/>
      <c r="D59" s="202"/>
      <c r="E59" s="202"/>
      <c r="F59" s="202"/>
      <c r="G59" s="202"/>
      <c r="H59" s="202"/>
      <c r="I59" s="202"/>
      <c r="J59" s="202"/>
      <c r="K59" s="202"/>
      <c r="L59" s="202"/>
      <c r="M59" s="530" t="s">
        <v>589</v>
      </c>
      <c r="O59" s="333"/>
      <c r="P59" s="188"/>
      <c r="Q59" s="188"/>
      <c r="R59" s="205"/>
      <c r="S59" s="205"/>
      <c r="T59" s="205"/>
      <c r="U59" s="205"/>
    </row>
    <row r="60" spans="1:22" ht="39.9" customHeight="1">
      <c r="B60" s="1049" t="s">
        <v>375</v>
      </c>
      <c r="C60" s="426" t="s">
        <v>157</v>
      </c>
      <c r="D60" s="1042" t="s">
        <v>349</v>
      </c>
      <c r="E60" s="1043"/>
      <c r="F60" s="1044"/>
      <c r="G60" s="410" t="s">
        <v>390</v>
      </c>
      <c r="H60" s="411" t="s">
        <v>388</v>
      </c>
      <c r="I60" s="411" t="s">
        <v>389</v>
      </c>
      <c r="J60" s="395" t="s">
        <v>400</v>
      </c>
      <c r="K60" s="395" t="s">
        <v>401</v>
      </c>
      <c r="L60" s="1095" t="s">
        <v>393</v>
      </c>
      <c r="M60" s="1154"/>
      <c r="N60" s="427"/>
      <c r="O60" s="340" t="s">
        <v>699</v>
      </c>
      <c r="R60" s="205">
        <f>SUM(R61:R223)</f>
        <v>0</v>
      </c>
      <c r="S60" s="205">
        <f t="shared" ref="S60:U60" si="2">SUM(S61:S223)</f>
        <v>0</v>
      </c>
      <c r="T60" s="205">
        <f t="shared" si="2"/>
        <v>0</v>
      </c>
      <c r="U60" s="205">
        <f t="shared" si="2"/>
        <v>0</v>
      </c>
      <c r="V60" s="205">
        <f>SUM(R60:U60)</f>
        <v>0</v>
      </c>
    </row>
    <row r="61" spans="1:22" ht="27" customHeight="1">
      <c r="B61" s="1050"/>
      <c r="C61" s="396" t="str">
        <f>VLOOKUP(B60,'補助事業概要説明書（別添１）５'!B:Q,8,0)&amp;""</f>
        <v/>
      </c>
      <c r="D61" s="1039">
        <f>VLOOKUP(B60,'補助事業概要説明書（別添１）５'!$B:$Q,3,0)</f>
        <v>0</v>
      </c>
      <c r="E61" s="1040"/>
      <c r="F61" s="1041"/>
      <c r="G61" s="396">
        <f>VLOOKUP(B60,'補助事業概要説明書（別添１）５'!$B:$Q,10,0)</f>
        <v>0</v>
      </c>
      <c r="H61" s="412">
        <f>VLOOKUP(B60,'補助事業概要説明書（別添１）５'!B:Q,15,0)</f>
        <v>0</v>
      </c>
      <c r="I61" s="412">
        <f>SUMIF(E64:E73,"訪問支援",F64:F73)</f>
        <v>0</v>
      </c>
      <c r="J61" s="507" t="str">
        <f>IFERROR(K61/H61,"")</f>
        <v/>
      </c>
      <c r="K61" s="507">
        <f>SUM(I64:I73)</f>
        <v>0</v>
      </c>
      <c r="L61" s="1090">
        <f>G61*K61</f>
        <v>0</v>
      </c>
      <c r="M61" s="1091"/>
      <c r="O61" s="339" t="s">
        <v>244</v>
      </c>
      <c r="R61" s="705" t="s">
        <v>258</v>
      </c>
      <c r="S61" s="705" t="s">
        <v>159</v>
      </c>
      <c r="T61" s="705" t="s">
        <v>396</v>
      </c>
      <c r="U61" s="705" t="s">
        <v>397</v>
      </c>
      <c r="V61" s="219">
        <f>SUM(R62:U73)</f>
        <v>0</v>
      </c>
    </row>
    <row r="62" spans="1:22" ht="50.25" customHeight="1">
      <c r="B62" s="1050"/>
      <c r="C62" s="1045" t="s">
        <v>218</v>
      </c>
      <c r="D62" s="1048" t="s">
        <v>219</v>
      </c>
      <c r="E62" s="1047" t="s">
        <v>221</v>
      </c>
      <c r="F62" s="1047" t="s">
        <v>391</v>
      </c>
      <c r="G62" s="216" t="s">
        <v>350</v>
      </c>
      <c r="H62" s="216" t="s">
        <v>351</v>
      </c>
      <c r="I62" s="216" t="s">
        <v>237</v>
      </c>
      <c r="J62" s="1047" t="s">
        <v>223</v>
      </c>
      <c r="K62" s="1047"/>
      <c r="L62" s="1047"/>
      <c r="M62" s="1047"/>
      <c r="O62" s="341" t="s">
        <v>270</v>
      </c>
      <c r="R62" s="706"/>
      <c r="S62" s="706"/>
      <c r="T62" s="706"/>
      <c r="U62" s="706"/>
    </row>
    <row r="63" spans="1:22" ht="18" customHeight="1">
      <c r="B63" s="1050"/>
      <c r="C63" s="1046"/>
      <c r="D63" s="1048"/>
      <c r="E63" s="1047"/>
      <c r="F63" s="1047"/>
      <c r="G63" s="428" t="str">
        <f>IF($I$6="消費税の扱いを選択してください","",IF($I$6="消費税を補助対象に含めない","（税抜）","（税込）"))</f>
        <v/>
      </c>
      <c r="H63" s="428" t="str">
        <f>IF($I$6="消費税の扱いを選択してください","",IF($I$6="消費税を補助対象に含めない","（税抜）","（税込）"))</f>
        <v/>
      </c>
      <c r="I63" s="428" t="str">
        <f>IF($I$6="消費税の扱いを選択してください","",IF($I$6="消費税を補助対象に含めない","（税抜）","（税込）"))</f>
        <v/>
      </c>
      <c r="J63" s="1047"/>
      <c r="K63" s="1047"/>
      <c r="L63" s="1047"/>
      <c r="M63" s="1047"/>
      <c r="O63" s="342" t="s">
        <v>567</v>
      </c>
      <c r="R63" s="706"/>
      <c r="S63" s="706"/>
      <c r="T63" s="706"/>
      <c r="U63" s="706"/>
    </row>
    <row r="64" spans="1:22" ht="25.5" customHeight="1">
      <c r="A64" s="636" t="s">
        <v>427</v>
      </c>
      <c r="B64" s="1050"/>
      <c r="C64" s="463" t="str">
        <f>IFERROR(VLOOKUP(A64,支援人員!$C$3:$G$22,4,0),"")</f>
        <v/>
      </c>
      <c r="D64" s="463" t="str">
        <f>IF(C64="","",IFERROR(VLOOKUP(C64,'補助事業概要説明書（別添１）１～４'!B:C,2,0),IF(ISNA(VLOOKUP(C64,'専門家一覧（別紙１）'!J:J,1,0)),"要確認","外部専門家"&amp;VLOOKUP(C64,'専門家一覧（別紙１）'!J:O,6,0))))</f>
        <v/>
      </c>
      <c r="E64" s="463" t="str">
        <f>IFERROR(VLOOKUP(A64,支援人員!$C$3:$G$22,5,0),"")</f>
        <v/>
      </c>
      <c r="F64" s="156" t="str">
        <f>IF(E64="訪問支援",SUMIFS('補助事業概要説明書（別添１）５'!K:K,'補助事業概要説明書（別添１）５'!A:A,B60&amp;"*",'補助事業概要説明書（別添１）５'!H:H,C64)+SUMIFS('補助事業概要説明書（別添１）５'!P:P,'補助事業概要説明書（別添１）５'!A:A,B60&amp;"*",'補助事業概要説明書（別添１）５'!N:N,C64),IF(E64="支援前後の活動",SUMIFS('補助事業概要説明書（別添１）５'!L:L,'補助事業概要説明書（別添１）５'!A:A,B60&amp;"*",'補助事業概要説明書（別添１）５'!H:H,C64)+SUMIFS('補助事業概要説明書（別添１）５'!Q:Q,'補助事業概要説明書（別添１）５'!A:A,B60&amp;"*",'補助事業概要説明書（別添１）５'!N:N,C64),""))</f>
        <v/>
      </c>
      <c r="G64" s="163"/>
      <c r="H64" s="160"/>
      <c r="I64" s="161" t="str">
        <f>IFERROR(F64*(G64+H64),"")</f>
        <v/>
      </c>
      <c r="J64" s="1098"/>
      <c r="K64" s="1099"/>
      <c r="L64" s="1099"/>
      <c r="M64" s="1100"/>
      <c r="O64" s="343" t="s">
        <v>535</v>
      </c>
      <c r="R64" s="706" t="str">
        <f>IF(D64="職員",G64*F64*G61,"")</f>
        <v/>
      </c>
      <c r="S64" s="706" t="str">
        <f>IF(D64="職員",H64*F64*G61,"")</f>
        <v/>
      </c>
      <c r="T64" s="706" t="str">
        <f>IF(OR(D64="外部専門家A",D64="外部専門家B",D64="外部専門家"),G64*F64*$G$61,"")</f>
        <v/>
      </c>
      <c r="U64" s="706" t="str">
        <f>IF(OR(D64="外部専門家A",D64="外部専門家B",D64="外部専門家"),H64*F64*$G$61,"")</f>
        <v/>
      </c>
    </row>
    <row r="65" spans="1:22" ht="25.5" customHeight="1">
      <c r="A65" s="636" t="s">
        <v>428</v>
      </c>
      <c r="B65" s="1050"/>
      <c r="C65" s="464" t="str">
        <f>IFERROR(VLOOKUP(A65,支援人員!$C$3:$G$22,4,0),"")</f>
        <v/>
      </c>
      <c r="D65" s="464" t="str">
        <f>IF(C65="","",IFERROR(VLOOKUP(C65,'補助事業概要説明書（別添１）１～４'!B:C,2,0),IF(ISNA(VLOOKUP(C65,'専門家一覧（別紙１）'!J:J,1,0)),"要確認","外部専門家"&amp;VLOOKUP(C65,'専門家一覧（別紙１）'!J:O,6,0))))</f>
        <v/>
      </c>
      <c r="E65" s="464" t="str">
        <f>IFERROR(VLOOKUP(A65,支援人員!$C$3:$G$22,5,0),"")</f>
        <v/>
      </c>
      <c r="F65" s="156" t="str">
        <f>IF(E65="訪問支援",SUMIFS('補助事業概要説明書（別添１）５'!K:K,'補助事業概要説明書（別添１）５'!A:A,B60&amp;"*",'補助事業概要説明書（別添１）５'!H:H,C65)+SUMIFS('補助事業概要説明書（別添１）５'!P:P,'補助事業概要説明書（別添１）５'!A:A,B60&amp;"*",'補助事業概要説明書（別添１）５'!N:N,C65),IF(E65="支援前後の活動",SUMIFS('補助事業概要説明書（別添１）５'!L:L,'補助事業概要説明書（別添１）５'!A:A,B60&amp;"*",'補助事業概要説明書（別添１）５'!H:H,C65)+SUMIFS('補助事業概要説明書（別添１）５'!Q:Q,'補助事業概要説明書（別添１）５'!A:A,B60&amp;"*",'補助事業概要説明書（別添１）５'!N:N,C65),""))</f>
        <v/>
      </c>
      <c r="G65" s="163"/>
      <c r="H65" s="160"/>
      <c r="I65" s="162" t="str">
        <f t="shared" ref="I65:I73" si="3">IFERROR(F65*(G65+H65),"")</f>
        <v/>
      </c>
      <c r="J65" s="1053"/>
      <c r="K65" s="1054"/>
      <c r="L65" s="1054"/>
      <c r="M65" s="1055"/>
      <c r="O65" s="343" t="s">
        <v>243</v>
      </c>
      <c r="R65" s="706" t="str">
        <f>IF(D65="職員",G65*F65*G61,"")</f>
        <v/>
      </c>
      <c r="S65" s="706" t="str">
        <f>IF(D65="職員",H65*F65*G61,"")</f>
        <v/>
      </c>
      <c r="T65" s="706" t="str">
        <f t="shared" ref="T65:T73" si="4">IF(OR(D65="外部専門家A",D65="外部専門家B",D65="外部専門家"),G65*F65*$G$61,"")</f>
        <v/>
      </c>
      <c r="U65" s="706" t="str">
        <f t="shared" ref="U65:U73" si="5">IF(OR(D65="外部専門家A",D65="外部専門家B",D65="外部専門家"),H65*F65*$G$61,"")</f>
        <v/>
      </c>
    </row>
    <row r="66" spans="1:22" ht="25.5" customHeight="1">
      <c r="A66" s="636" t="s">
        <v>429</v>
      </c>
      <c r="B66" s="1050"/>
      <c r="C66" s="465" t="str">
        <f>IFERROR(VLOOKUP(A66,支援人員!$C$3:$G$22,4,0),"")</f>
        <v/>
      </c>
      <c r="D66" s="465" t="str">
        <f>IF(C66="","",IFERROR(VLOOKUP(C66,'補助事業概要説明書（別添１）１～４'!B:C,2,0),IF(ISNA(VLOOKUP(C66,'専門家一覧（別紙１）'!J:J,1,0)),"要確認","外部専門家"&amp;VLOOKUP(C66,'専門家一覧（別紙１）'!J:O,6,0))))</f>
        <v/>
      </c>
      <c r="E66" s="465" t="str">
        <f>IFERROR(VLOOKUP(A66,支援人員!$C$3:$G$22,5,0),"")</f>
        <v/>
      </c>
      <c r="F66" s="156" t="str">
        <f>IF(E66="訪問支援",SUMIFS('補助事業概要説明書（別添１）５'!K:K,'補助事業概要説明書（別添１）５'!A:A,B60&amp;"*",'補助事業概要説明書（別添１）５'!H:H,C66)+SUMIFS('補助事業概要説明書（別添１）５'!P:P,'補助事業概要説明書（別添１）５'!A:A,B60&amp;"*",'補助事業概要説明書（別添１）５'!N:N,C66),IF(E66="支援前後の活動",SUMIFS('補助事業概要説明書（別添１）５'!L:L,'補助事業概要説明書（別添１）５'!A:A,B60&amp;"*",'補助事業概要説明書（別添１）５'!H:H,C66)+SUMIFS('補助事業概要説明書（別添１）５'!Q:Q,'補助事業概要説明書（別添１）５'!A:A,B60&amp;"*",'補助事業概要説明書（別添１）５'!N:N,C66),""))</f>
        <v/>
      </c>
      <c r="G66" s="163"/>
      <c r="H66" s="160"/>
      <c r="I66" s="162" t="str">
        <f t="shared" si="3"/>
        <v/>
      </c>
      <c r="J66" s="1053"/>
      <c r="K66" s="1054"/>
      <c r="L66" s="1054"/>
      <c r="M66" s="1055"/>
      <c r="O66" s="344" t="s">
        <v>408</v>
      </c>
      <c r="R66" s="706" t="str">
        <f>IF(D66="職員",G66*F66*G61,"")</f>
        <v/>
      </c>
      <c r="S66" s="706" t="str">
        <f>IF(D66="職員",H66*F66*G61,"")</f>
        <v/>
      </c>
      <c r="T66" s="706" t="str">
        <f t="shared" si="4"/>
        <v/>
      </c>
      <c r="U66" s="706" t="str">
        <f t="shared" si="5"/>
        <v/>
      </c>
    </row>
    <row r="67" spans="1:22" ht="25.5" customHeight="1">
      <c r="A67" s="636" t="s">
        <v>430</v>
      </c>
      <c r="B67" s="1050"/>
      <c r="C67" s="465" t="str">
        <f>IFERROR(VLOOKUP(A67,支援人員!$C$3:$G$22,4,0),"")</f>
        <v/>
      </c>
      <c r="D67" s="465" t="str">
        <f>IF(C67="","",IFERROR(VLOOKUP(C67,'補助事業概要説明書（別添１）１～４'!B:C,2,0),IF(ISNA(VLOOKUP(C67,'専門家一覧（別紙１）'!J:J,1,0)),"要確認","外部専門家"&amp;VLOOKUP(C67,'専門家一覧（別紙１）'!J:O,6,0))))</f>
        <v/>
      </c>
      <c r="E67" s="465" t="str">
        <f>IFERROR(VLOOKUP(A67,支援人員!$C$3:$G$22,5,0),"")</f>
        <v/>
      </c>
      <c r="F67" s="156" t="str">
        <f>IF(E67="訪問支援",SUMIFS('補助事業概要説明書（別添１）５'!K:K,'補助事業概要説明書（別添１）５'!A:A,B60&amp;"*",'補助事業概要説明書（別添１）５'!H:H,C67)+SUMIFS('補助事業概要説明書（別添１）５'!P:P,'補助事業概要説明書（別添１）５'!A:A,B60&amp;"*",'補助事業概要説明書（別添１）５'!N:N,C67),IF(E67="支援前後の活動",SUMIFS('補助事業概要説明書（別添１）５'!L:L,'補助事業概要説明書（別添１）５'!A:A,B60&amp;"*",'補助事業概要説明書（別添１）５'!H:H,C67)+SUMIFS('補助事業概要説明書（別添１）５'!Q:Q,'補助事業概要説明書（別添１）５'!A:A,B60&amp;"*",'補助事業概要説明書（別添１）５'!N:N,C67),""))</f>
        <v/>
      </c>
      <c r="G67" s="163"/>
      <c r="H67" s="160"/>
      <c r="I67" s="162" t="str">
        <f t="shared" si="3"/>
        <v/>
      </c>
      <c r="J67" s="1053"/>
      <c r="K67" s="1054"/>
      <c r="L67" s="1054"/>
      <c r="M67" s="1055"/>
      <c r="O67" s="343" t="s">
        <v>366</v>
      </c>
      <c r="R67" s="706" t="str">
        <f>IF(D67="職員",G67*F67*G61,"")</f>
        <v/>
      </c>
      <c r="S67" s="706" t="str">
        <f>IF(D67="職員",H67*F67*G61,"")</f>
        <v/>
      </c>
      <c r="T67" s="706" t="str">
        <f t="shared" si="4"/>
        <v/>
      </c>
      <c r="U67" s="706" t="str">
        <f t="shared" si="5"/>
        <v/>
      </c>
    </row>
    <row r="68" spans="1:22" ht="25.5" customHeight="1">
      <c r="A68" s="636" t="s">
        <v>431</v>
      </c>
      <c r="B68" s="1050"/>
      <c r="C68" s="465" t="str">
        <f>IFERROR(VLOOKUP(A68,支援人員!$C$3:$G$22,4,0),"")</f>
        <v/>
      </c>
      <c r="D68" s="465" t="str">
        <f>IF(C68="","",IFERROR(VLOOKUP(C68,'補助事業概要説明書（別添１）１～４'!B:C,2,0),IF(ISNA(VLOOKUP(C68,'専門家一覧（別紙１）'!J:J,1,0)),"要確認","外部専門家"&amp;VLOOKUP(C68,'専門家一覧（別紙１）'!J:O,6,0))))</f>
        <v/>
      </c>
      <c r="E68" s="465" t="str">
        <f>IFERROR(VLOOKUP(A68,支援人員!$C$3:$G$22,5,0),"")</f>
        <v/>
      </c>
      <c r="F68" s="157" t="str">
        <f>IF(E68="訪問支援",SUMIFS('補助事業概要説明書（別添１）５'!K:K,'補助事業概要説明書（別添１）５'!A:A,B60&amp;"*",'補助事業概要説明書（別添１）５'!H:H,C68)+SUMIFS('補助事業概要説明書（別添１）５'!P:P,'補助事業概要説明書（別添１）５'!A:A,B60&amp;"*",'補助事業概要説明書（別添１）５'!N:N,C68),IF(E68="支援前後の活動",SUMIFS('補助事業概要説明書（別添１）５'!L:L,'補助事業概要説明書（別添１）５'!A:A,B60&amp;"*",'補助事業概要説明書（別添１）５'!H:H,C68)+SUMIFS('補助事業概要説明書（別添１）５'!Q:Q,'補助事業概要説明書（別添１）５'!A:A,B60&amp;"*",'補助事業概要説明書（別添１）５'!N:N,C68),""))</f>
        <v/>
      </c>
      <c r="G68" s="163"/>
      <c r="H68" s="160"/>
      <c r="I68" s="162" t="str">
        <f t="shared" si="3"/>
        <v/>
      </c>
      <c r="J68" s="1053"/>
      <c r="K68" s="1054"/>
      <c r="L68" s="1054"/>
      <c r="M68" s="1055"/>
      <c r="O68" s="343" t="s">
        <v>367</v>
      </c>
      <c r="R68" s="706" t="str">
        <f>IF(D68="職員",G68*F68*G61,"")</f>
        <v/>
      </c>
      <c r="S68" s="706" t="str">
        <f>IF(D68="職員",H68*F68*G61,"")</f>
        <v/>
      </c>
      <c r="T68" s="706" t="str">
        <f t="shared" si="4"/>
        <v/>
      </c>
      <c r="U68" s="706" t="str">
        <f t="shared" si="5"/>
        <v/>
      </c>
    </row>
    <row r="69" spans="1:22" ht="25.5" customHeight="1">
      <c r="A69" s="636" t="s">
        <v>432</v>
      </c>
      <c r="B69" s="1050"/>
      <c r="C69" s="465" t="str">
        <f>IFERROR(VLOOKUP(A69,支援人員!$C$3:$G$22,4,0),"")</f>
        <v/>
      </c>
      <c r="D69" s="465" t="str">
        <f>IF(C69="","",IFERROR(VLOOKUP(C69,'補助事業概要説明書（別添１）１～４'!B:C,2,0),IF(ISNA(VLOOKUP(C69,'専門家一覧（別紙１）'!J:J,1,0)),"要確認","外部専門家"&amp;VLOOKUP(C69,'専門家一覧（別紙１）'!J:O,6,0))))</f>
        <v/>
      </c>
      <c r="E69" s="465" t="str">
        <f>IFERROR(VLOOKUP(A69,支援人員!$C$3:$G$22,5,0),"")</f>
        <v/>
      </c>
      <c r="F69" s="157" t="str">
        <f>IF(E69="訪問支援",SUMIFS('補助事業概要説明書（別添１）５'!K:K,'補助事業概要説明書（別添１）５'!A:A,B60&amp;"*",'補助事業概要説明書（別添１）５'!H:H,C69)+SUMIFS('補助事業概要説明書（別添１）５'!P:P,'補助事業概要説明書（別添１）５'!A:A,B60&amp;"*",'補助事業概要説明書（別添１）５'!N:N,C69),IF(E69="支援前後の活動",SUMIFS('補助事業概要説明書（別添１）５'!L:L,'補助事業概要説明書（別添１）５'!A:A,B60&amp;"*",'補助事業概要説明書（別添１）５'!H:H,C69)+SUMIFS('補助事業概要説明書（別添１）５'!Q:Q,'補助事業概要説明書（別添１）５'!A:A,B60&amp;"*",'補助事業概要説明書（別添１）５'!N:N,C69),""))</f>
        <v/>
      </c>
      <c r="G69" s="163"/>
      <c r="H69" s="160"/>
      <c r="I69" s="162" t="str">
        <f t="shared" si="3"/>
        <v/>
      </c>
      <c r="J69" s="1053"/>
      <c r="K69" s="1054"/>
      <c r="L69" s="1054"/>
      <c r="M69" s="1055"/>
      <c r="O69" s="343" t="s">
        <v>409</v>
      </c>
      <c r="R69" s="706" t="str">
        <f>IF(D69="職員",G69*F69*G61,"")</f>
        <v/>
      </c>
      <c r="S69" s="706" t="str">
        <f>IF(D69="職員",H69*F69*G61,"")</f>
        <v/>
      </c>
      <c r="T69" s="706" t="str">
        <f t="shared" si="4"/>
        <v/>
      </c>
      <c r="U69" s="706" t="str">
        <f t="shared" si="5"/>
        <v/>
      </c>
    </row>
    <row r="70" spans="1:22" ht="25.5" customHeight="1">
      <c r="A70" s="636" t="s">
        <v>433</v>
      </c>
      <c r="B70" s="1050"/>
      <c r="C70" s="465" t="str">
        <f>IFERROR(VLOOKUP(A70,支援人員!$C$3:$G$22,4,0),"")</f>
        <v/>
      </c>
      <c r="D70" s="465" t="str">
        <f>IF(C70="","",IFERROR(VLOOKUP(C70,'補助事業概要説明書（別添１）１～４'!B:C,2,0),IF(ISNA(VLOOKUP(C70,'専門家一覧（別紙１）'!J:J,1,0)),"要確認","外部専門家"&amp;VLOOKUP(C70,'専門家一覧（別紙１）'!J:O,6,0))))</f>
        <v/>
      </c>
      <c r="E70" s="465" t="str">
        <f>IFERROR(VLOOKUP(A70,支援人員!$C$3:$G$22,5,0),"")</f>
        <v/>
      </c>
      <c r="F70" s="157" t="str">
        <f>IF(E70="訪問支援",SUMIFS('補助事業概要説明書（別添１）５'!K:K,'補助事業概要説明書（別添１）５'!A:A,B60&amp;"*",'補助事業概要説明書（別添１）５'!H:H,C70)+SUMIFS('補助事業概要説明書（別添１）５'!P:P,'補助事業概要説明書（別添１）５'!A:A,B60&amp;"*",'補助事業概要説明書（別添１）５'!N:N,C70),IF(E70="支援前後の活動",SUMIFS('補助事業概要説明書（別添１）５'!L:L,'補助事業概要説明書（別添１）５'!A:A,B60&amp;"*",'補助事業概要説明書（別添１）５'!H:H,C70)+SUMIFS('補助事業概要説明書（別添１）５'!Q:Q,'補助事業概要説明書（別添１）５'!A:A,B60&amp;"*",'補助事業概要説明書（別添１）５'!N:N,C70),""))</f>
        <v/>
      </c>
      <c r="G70" s="163"/>
      <c r="H70" s="160"/>
      <c r="I70" s="162" t="str">
        <f t="shared" si="3"/>
        <v/>
      </c>
      <c r="J70" s="1053"/>
      <c r="K70" s="1054"/>
      <c r="L70" s="1054"/>
      <c r="M70" s="1055"/>
      <c r="O70" s="343" t="s">
        <v>582</v>
      </c>
      <c r="R70" s="706" t="str">
        <f>IF(D70="職員",G70*F70*G61,"")</f>
        <v/>
      </c>
      <c r="S70" s="706" t="str">
        <f>IF(D70="職員",H70*F70*G61,"")</f>
        <v/>
      </c>
      <c r="T70" s="706" t="str">
        <f t="shared" si="4"/>
        <v/>
      </c>
      <c r="U70" s="706" t="str">
        <f t="shared" si="5"/>
        <v/>
      </c>
    </row>
    <row r="71" spans="1:22" ht="25.5" customHeight="1">
      <c r="A71" s="636" t="s">
        <v>434</v>
      </c>
      <c r="B71" s="1050"/>
      <c r="C71" s="466" t="str">
        <f>IFERROR(VLOOKUP(A71,支援人員!$C$3:$G$22,4,0),"")</f>
        <v/>
      </c>
      <c r="D71" s="466" t="str">
        <f>IF(C71="","",IFERROR(VLOOKUP(C71,'補助事業概要説明書（別添１）１～４'!B:C,2,0),IF(ISNA(VLOOKUP(C71,'専門家一覧（別紙１）'!J:J,1,0)),"要確認","外部専門家"&amp;VLOOKUP(C71,'専門家一覧（別紙１）'!J:O,6,0))))</f>
        <v/>
      </c>
      <c r="E71" s="466" t="str">
        <f>IFERROR(VLOOKUP(A71,支援人員!$C$3:$G$22,5,0),"")</f>
        <v/>
      </c>
      <c r="F71" s="158" t="str">
        <f>IF(E71="訪問支援",SUMIFS('補助事業概要説明書（別添１）５'!K:K,'補助事業概要説明書（別添１）５'!A:A,B60&amp;"*",'補助事業概要説明書（別添１）５'!H:H,C71)+SUMIFS('補助事業概要説明書（別添１）５'!P:P,'補助事業概要説明書（別添１）５'!A:A,B60&amp;"*",'補助事業概要説明書（別添１）５'!N:N,C71),IF(E71="支援前後の活動",SUMIFS('補助事業概要説明書（別添１）５'!L:L,'補助事業概要説明書（別添１）５'!A:A,B60&amp;"*",'補助事業概要説明書（別添１）５'!H:H,C71)+SUMIFS('補助事業概要説明書（別添１）５'!Q:Q,'補助事業概要説明書（別添１）５'!A:A,B60&amp;"*",'補助事業概要説明書（別添１）５'!N:N,C71),""))</f>
        <v/>
      </c>
      <c r="G71" s="164"/>
      <c r="H71" s="160"/>
      <c r="I71" s="165" t="str">
        <f t="shared" si="3"/>
        <v/>
      </c>
      <c r="J71" s="1053"/>
      <c r="K71" s="1054"/>
      <c r="L71" s="1054"/>
      <c r="M71" s="1055"/>
      <c r="O71" s="345" t="s">
        <v>410</v>
      </c>
      <c r="R71" s="706" t="str">
        <f>IF(D71="職員",G71*F71*G61,"")</f>
        <v/>
      </c>
      <c r="S71" s="706" t="str">
        <f>IF(D71="職員",H71*F71*G61,"")</f>
        <v/>
      </c>
      <c r="T71" s="706" t="str">
        <f t="shared" si="4"/>
        <v/>
      </c>
      <c r="U71" s="706" t="str">
        <f t="shared" si="5"/>
        <v/>
      </c>
    </row>
    <row r="72" spans="1:22" ht="25.5" customHeight="1">
      <c r="A72" s="636" t="s">
        <v>435</v>
      </c>
      <c r="B72" s="1050"/>
      <c r="C72" s="466" t="str">
        <f>IFERROR(VLOOKUP(A72,支援人員!$C$3:$G$22,4,0),"")</f>
        <v/>
      </c>
      <c r="D72" s="466" t="str">
        <f>IF(C72="","",IFERROR(VLOOKUP(C72,'補助事業概要説明書（別添１）１～４'!B:C,2,0),IF(ISNA(VLOOKUP(C72,'専門家一覧（別紙１）'!J:J,1,0)),"要確認","外部専門家"&amp;VLOOKUP(C72,'専門家一覧（別紙１）'!J:O,6,0))))</f>
        <v/>
      </c>
      <c r="E72" s="466" t="str">
        <f>IFERROR(VLOOKUP(A72,支援人員!$C$3:$G$22,5,0),"")</f>
        <v/>
      </c>
      <c r="F72" s="158" t="str">
        <f>IF(E72="訪問支援",SUMIFS('補助事業概要説明書（別添１）５'!K:K,'補助事業概要説明書（別添１）５'!A:A,B60&amp;"*",'補助事業概要説明書（別添１）５'!H:H,C72)+SUMIFS('補助事業概要説明書（別添１）５'!P:P,'補助事業概要説明書（別添１）５'!A:A,B60&amp;"*",'補助事業概要説明書（別添１）５'!N:N,C72),IF(E72="支援前後の活動",SUMIFS('補助事業概要説明書（別添１）５'!L:L,'補助事業概要説明書（別添１）５'!A:A,B60&amp;"*",'補助事業概要説明書（別添１）５'!H:H,C72)+SUMIFS('補助事業概要説明書（別添１）５'!Q:Q,'補助事業概要説明書（別添１）５'!A:A,B60&amp;"*",'補助事業概要説明書（別添１）５'!N:N,C72),""))</f>
        <v/>
      </c>
      <c r="G72" s="164"/>
      <c r="H72" s="160"/>
      <c r="I72" s="165" t="str">
        <f t="shared" si="3"/>
        <v/>
      </c>
      <c r="J72" s="1053"/>
      <c r="K72" s="1054"/>
      <c r="L72" s="1054"/>
      <c r="M72" s="1055"/>
      <c r="O72" s="339" t="s">
        <v>403</v>
      </c>
      <c r="R72" s="706" t="str">
        <f>IF(D72="職員",G72*F72*G61,"")</f>
        <v/>
      </c>
      <c r="S72" s="706" t="str">
        <f>IF(D72="職員",H72*F72*G61,"")</f>
        <v/>
      </c>
      <c r="T72" s="706" t="str">
        <f t="shared" si="4"/>
        <v/>
      </c>
      <c r="U72" s="706" t="str">
        <f t="shared" si="5"/>
        <v/>
      </c>
    </row>
    <row r="73" spans="1:22" ht="25.5" customHeight="1" thickBot="1">
      <c r="A73" s="636" t="s">
        <v>569</v>
      </c>
      <c r="B73" s="1051"/>
      <c r="C73" s="467" t="str">
        <f>IFERROR(VLOOKUP(A73,支援人員!$C$3:$G$22,4,0),"")</f>
        <v/>
      </c>
      <c r="D73" s="467" t="str">
        <f>IF(C73="","",IFERROR(VLOOKUP(C73,'補助事業概要説明書（別添１）１～４'!B:C,2,0),IF(ISNA(VLOOKUP(C73,'専門家一覧（別紙１）'!J:J,1,0)),"要確認","外部専門家"&amp;VLOOKUP(C73,'専門家一覧（別紙１）'!J:O,6,0))))</f>
        <v/>
      </c>
      <c r="E73" s="467" t="str">
        <f>IFERROR(VLOOKUP(A73,支援人員!$C$3:$G$22,5,0),"")</f>
        <v/>
      </c>
      <c r="F73" s="159" t="str">
        <f>IF(E73="訪問支援",SUMIFS('補助事業概要説明書（別添１）５'!K:K,'補助事業概要説明書（別添１）５'!A:A,B60&amp;"*",'補助事業概要説明書（別添１）５'!H:H,C73)+SUMIFS('補助事業概要説明書（別添１）５'!P:P,'補助事業概要説明書（別添１）５'!A:A,B60&amp;"*",'補助事業概要説明書（別添１）５'!N:N,C73),IF(E73="支援前後の活動",SUMIFS('補助事業概要説明書（別添１）５'!L:L,'補助事業概要説明書（別添１）５'!A:A,B60&amp;"*",'補助事業概要説明書（別添１）５'!H:H,C73)+SUMIFS('補助事業概要説明書（別添１）５'!Q:Q,'補助事業概要説明書（別添１）５'!A:A,B60&amp;"*",'補助事業概要説明書（別添１）５'!N:N,C73),""))</f>
        <v/>
      </c>
      <c r="G73" s="166"/>
      <c r="H73" s="166"/>
      <c r="I73" s="167" t="str">
        <f t="shared" si="3"/>
        <v/>
      </c>
      <c r="J73" s="1092"/>
      <c r="K73" s="1093"/>
      <c r="L73" s="1093"/>
      <c r="M73" s="1094"/>
      <c r="O73" s="505" t="s">
        <v>404</v>
      </c>
      <c r="R73" s="706" t="str">
        <f>IF(D73="職員",G73*F73*G61,"")</f>
        <v/>
      </c>
      <c r="S73" s="706" t="str">
        <f>IF(D73="職員",H73*F73*G61,"")</f>
        <v/>
      </c>
      <c r="T73" s="706" t="str">
        <f t="shared" si="4"/>
        <v/>
      </c>
      <c r="U73" s="706" t="str">
        <f t="shared" si="5"/>
        <v/>
      </c>
    </row>
    <row r="74" spans="1:22" ht="21.75" customHeight="1" thickTop="1">
      <c r="B74" s="207"/>
      <c r="C74" s="207"/>
      <c r="D74" s="207"/>
      <c r="E74" s="207"/>
      <c r="F74" s="207"/>
      <c r="G74" s="207"/>
      <c r="H74" s="207"/>
      <c r="I74" s="207"/>
      <c r="J74" s="207"/>
      <c r="K74" s="207"/>
      <c r="M74" s="215">
        <f>$I$3</f>
        <v>0</v>
      </c>
      <c r="N74" s="188"/>
      <c r="O74" s="200"/>
      <c r="R74" s="707"/>
      <c r="S74" s="707"/>
      <c r="T74" s="707"/>
      <c r="U74" s="707"/>
    </row>
    <row r="75" spans="1:22" ht="39.9" customHeight="1">
      <c r="B75" s="1049" t="s">
        <v>376</v>
      </c>
      <c r="C75" s="509" t="s">
        <v>157</v>
      </c>
      <c r="D75" s="1042" t="s">
        <v>349</v>
      </c>
      <c r="E75" s="1043"/>
      <c r="F75" s="1044"/>
      <c r="G75" s="410" t="s">
        <v>390</v>
      </c>
      <c r="H75" s="411" t="s">
        <v>388</v>
      </c>
      <c r="I75" s="411" t="s">
        <v>389</v>
      </c>
      <c r="J75" s="506" t="s">
        <v>400</v>
      </c>
      <c r="K75" s="506" t="s">
        <v>401</v>
      </c>
      <c r="L75" s="1095" t="s">
        <v>393</v>
      </c>
      <c r="M75" s="1048"/>
      <c r="N75" s="427"/>
      <c r="O75" s="205"/>
      <c r="R75" s="707"/>
      <c r="S75" s="707"/>
      <c r="T75" s="707"/>
      <c r="U75" s="707"/>
    </row>
    <row r="76" spans="1:22" ht="25.5" customHeight="1">
      <c r="B76" s="1050"/>
      <c r="C76" s="396" t="str">
        <f>VLOOKUP(B75,'補助事業概要説明書（別添１）５'!B:Q,8,0)&amp;""</f>
        <v/>
      </c>
      <c r="D76" s="1039">
        <f>VLOOKUP(B75,'補助事業概要説明書（別添１）５'!$B:$Q,3,0)</f>
        <v>0</v>
      </c>
      <c r="E76" s="1040"/>
      <c r="F76" s="1041"/>
      <c r="G76" s="396">
        <f>VLOOKUP(B75,'補助事業概要説明書（別添１）５'!$B:$Q,10,0)</f>
        <v>0</v>
      </c>
      <c r="H76" s="412">
        <f>VLOOKUP(B75,'補助事業概要説明書（別添１）５'!B:Q,15,0)</f>
        <v>0</v>
      </c>
      <c r="I76" s="412">
        <f>SUMIF(E79:E88,"訪問支援",F79:F88)</f>
        <v>0</v>
      </c>
      <c r="J76" s="507" t="str">
        <f>IFERROR(K76/H76,"")</f>
        <v/>
      </c>
      <c r="K76" s="507">
        <f>SUM(I79:I88)</f>
        <v>0</v>
      </c>
      <c r="L76" s="1090">
        <f>G76*K76</f>
        <v>0</v>
      </c>
      <c r="M76" s="1091"/>
      <c r="N76" s="427"/>
      <c r="R76" s="705" t="s">
        <v>258</v>
      </c>
      <c r="S76" s="705" t="s">
        <v>159</v>
      </c>
      <c r="T76" s="705" t="s">
        <v>396</v>
      </c>
      <c r="U76" s="705" t="s">
        <v>397</v>
      </c>
      <c r="V76" s="219">
        <f>SUM(R77:U88)</f>
        <v>0</v>
      </c>
    </row>
    <row r="77" spans="1:22" ht="52.5" customHeight="1">
      <c r="B77" s="1050"/>
      <c r="C77" s="1045" t="s">
        <v>218</v>
      </c>
      <c r="D77" s="1045" t="s">
        <v>219</v>
      </c>
      <c r="E77" s="1045" t="s">
        <v>221</v>
      </c>
      <c r="F77" s="1045" t="s">
        <v>391</v>
      </c>
      <c r="G77" s="216" t="s">
        <v>350</v>
      </c>
      <c r="H77" s="216" t="s">
        <v>351</v>
      </c>
      <c r="I77" s="216" t="s">
        <v>237</v>
      </c>
      <c r="J77" s="1081" t="s">
        <v>223</v>
      </c>
      <c r="K77" s="1082"/>
      <c r="L77" s="1082"/>
      <c r="M77" s="1083"/>
      <c r="N77" s="427"/>
      <c r="R77" s="706"/>
      <c r="S77" s="706"/>
      <c r="T77" s="706"/>
      <c r="U77" s="706"/>
    </row>
    <row r="78" spans="1:22" ht="20.25" customHeight="1">
      <c r="B78" s="1050"/>
      <c r="C78" s="1046"/>
      <c r="D78" s="1046"/>
      <c r="E78" s="1046"/>
      <c r="F78" s="1046"/>
      <c r="G78" s="508" t="str">
        <f>IF($I$6="消費税の扱いを選択してください","",IF($I$6="消費税を補助対象に含めない","（税抜）","（税込）"))</f>
        <v/>
      </c>
      <c r="H78" s="508" t="str">
        <f>IF($I$6="消費税の扱いを選択してください","",IF($I$6="消費税を補助対象に含めない","（税抜）","（税込）"))</f>
        <v/>
      </c>
      <c r="I78" s="508" t="str">
        <f>IF($I$6="消費税の扱いを選択してください","",IF($I$6="消費税を補助対象に含めない","（税抜）","（税込）"))</f>
        <v/>
      </c>
      <c r="J78" s="1084"/>
      <c r="K78" s="1085"/>
      <c r="L78" s="1085"/>
      <c r="M78" s="1086"/>
      <c r="N78" s="427"/>
      <c r="R78" s="706"/>
      <c r="S78" s="706"/>
      <c r="T78" s="706"/>
      <c r="U78" s="706"/>
    </row>
    <row r="79" spans="1:22" ht="25.5" customHeight="1">
      <c r="A79" s="636" t="s">
        <v>436</v>
      </c>
      <c r="B79" s="1050"/>
      <c r="C79" s="463" t="str">
        <f>IFERROR(VLOOKUP(A79,支援人員!$I$3:$M$22,4,0),"")</f>
        <v/>
      </c>
      <c r="D79" s="463" t="str">
        <f>IF(C79="","",IFERROR(VLOOKUP(C79,'補助事業概要説明書（別添１）１～４'!B:C,2,0),IF(ISNA(VLOOKUP(C79,'専門家一覧（別紙１）'!J:J,1,0)),"要確認","外部専門家"&amp;VLOOKUP(C79,'専門家一覧（別紙１）'!J:O,6,0))))</f>
        <v/>
      </c>
      <c r="E79" s="463" t="str">
        <f>IFERROR(VLOOKUP(A79,支援人員!$I$3:$M$22,5,0),"")</f>
        <v/>
      </c>
      <c r="F79" s="156" t="str">
        <f>IF(E79="訪問支援",SUMIFS('補助事業概要説明書（別添１）５'!K:K,'補助事業概要説明書（別添１）５'!A:A,B75&amp;"*",'補助事業概要説明書（別添１）５'!H:H,C79)+SUMIFS('補助事業概要説明書（別添１）５'!P:P,'補助事業概要説明書（別添１）５'!A:A,B75&amp;"*",'補助事業概要説明書（別添１）５'!N:N,C79),IF(E79="支援前後の活動",SUMIFS('補助事業概要説明書（別添１）５'!L:L,'補助事業概要説明書（別添１）５'!A:A,B75&amp;"*",'補助事業概要説明書（別添１）５'!H:H,C79)+SUMIFS('補助事業概要説明書（別添１）５'!Q:Q,'補助事業概要説明書（別添１）５'!A:A,B75&amp;"*",'補助事業概要説明書（別添１）５'!N:N,C79),""))</f>
        <v/>
      </c>
      <c r="G79" s="160"/>
      <c r="H79" s="160"/>
      <c r="I79" s="161" t="str">
        <f>IFERROR(F79*(G79+H79),"")</f>
        <v/>
      </c>
      <c r="J79" s="1053"/>
      <c r="K79" s="1054"/>
      <c r="L79" s="1054"/>
      <c r="M79" s="1055"/>
      <c r="N79" s="427"/>
      <c r="R79" s="706" t="str">
        <f>IF(D79="職員",G79*F79*G76,"")</f>
        <v/>
      </c>
      <c r="S79" s="706" t="str">
        <f>IF(D79="職員",H79*F79*G76,"")</f>
        <v/>
      </c>
      <c r="T79" s="706" t="str">
        <f>IF(OR(D79="外部専門家A",D79="外部専門家B",D79="外部専門家"),G79*F79*$G$76,"")</f>
        <v/>
      </c>
      <c r="U79" s="706" t="str">
        <f>IF(OR(D79="外部専門家A",D79="外部専門家B",D79="外部専門家"),H79*F79*$G$76,"")</f>
        <v/>
      </c>
    </row>
    <row r="80" spans="1:22" ht="25.5" customHeight="1">
      <c r="A80" s="636" t="s">
        <v>437</v>
      </c>
      <c r="B80" s="1050"/>
      <c r="C80" s="464" t="str">
        <f>IFERROR(VLOOKUP(A80,支援人員!$I$3:$M$22,4,0),"")</f>
        <v/>
      </c>
      <c r="D80" s="464" t="str">
        <f>IF(C80="","",IFERROR(VLOOKUP(C80,'補助事業概要説明書（別添１）１～４'!B:C,2,0),IF(ISNA(VLOOKUP(C80,'専門家一覧（別紙１）'!J:J,1,0)),"要確認","外部専門家"&amp;VLOOKUP(C80,'専門家一覧（別紙１）'!J:O,6,0))))</f>
        <v/>
      </c>
      <c r="E80" s="464" t="str">
        <f>IFERROR(VLOOKUP(A80,支援人員!$I$3:$M$22,5,0),"")</f>
        <v/>
      </c>
      <c r="F80" s="156" t="str">
        <f>IF(E80="訪問支援",SUMIFS('補助事業概要説明書（別添１）５'!K:K,'補助事業概要説明書（別添１）５'!A:A,B75&amp;"*",'補助事業概要説明書（別添１）５'!H:H,C80)+SUMIFS('補助事業概要説明書（別添１）５'!P:P,'補助事業概要説明書（別添１）５'!A:A,B75&amp;"*",'補助事業概要説明書（別添１）５'!N:N,C80),IF(E80="支援前後の活動",SUMIFS('補助事業概要説明書（別添１）５'!L:L,'補助事業概要説明書（別添１）５'!A:A,B75&amp;"*",'補助事業概要説明書（別添１）５'!H:H,C80)+SUMIFS('補助事業概要説明書（別添１）５'!Q:Q,'補助事業概要説明書（別添１）５'!A:A,B75&amp;"*",'補助事業概要説明書（別添１）５'!N:N,C80),""))</f>
        <v/>
      </c>
      <c r="G80" s="160"/>
      <c r="H80" s="160"/>
      <c r="I80" s="162" t="str">
        <f t="shared" ref="I80:I88" si="6">IFERROR(F80*(G80+H80),"")</f>
        <v/>
      </c>
      <c r="J80" s="1053"/>
      <c r="K80" s="1054"/>
      <c r="L80" s="1054"/>
      <c r="M80" s="1055"/>
      <c r="N80" s="427"/>
      <c r="R80" s="706" t="str">
        <f>IF(D80="職員",G80*F80*G76,"")</f>
        <v/>
      </c>
      <c r="S80" s="706" t="str">
        <f>IF(D80="職員",H80*F80*G76,"")</f>
        <v/>
      </c>
      <c r="T80" s="706" t="str">
        <f t="shared" ref="T80:T88" si="7">IF(OR(D80="外部専門家A",D80="外部専門家B",D80="外部専門家"),G80*F80*$G$76,"")</f>
        <v/>
      </c>
      <c r="U80" s="706" t="str">
        <f t="shared" ref="U80:U88" si="8">IF(OR(D80="外部専門家A",D80="外部専門家B",D80="外部専門家"),H80*F80*$G$76,"")</f>
        <v/>
      </c>
    </row>
    <row r="81" spans="1:22" ht="25.5" customHeight="1">
      <c r="A81" s="636" t="s">
        <v>438</v>
      </c>
      <c r="B81" s="1050"/>
      <c r="C81" s="465" t="str">
        <f>IFERROR(VLOOKUP(A81,支援人員!$I$3:$M$22,4,0),"")</f>
        <v/>
      </c>
      <c r="D81" s="465" t="str">
        <f>IF(C81="","",IFERROR(VLOOKUP(C81,'補助事業概要説明書（別添１）１～４'!B:C,2,0),IF(ISNA(VLOOKUP(C81,'専門家一覧（別紙１）'!J:J,1,0)),"要確認","外部専門家"&amp;VLOOKUP(C81,'専門家一覧（別紙１）'!J:O,6,0))))</f>
        <v/>
      </c>
      <c r="E81" s="465" t="str">
        <f>IFERROR(VLOOKUP(A81,支援人員!$I$3:$M$22,5,0),"")</f>
        <v/>
      </c>
      <c r="F81" s="156" t="str">
        <f>IF(E81="訪問支援",SUMIFS('補助事業概要説明書（別添１）５'!K:K,'補助事業概要説明書（別添１）５'!A:A,B75&amp;"*",'補助事業概要説明書（別添１）５'!H:H,C81)+SUMIFS('補助事業概要説明書（別添１）５'!P:P,'補助事業概要説明書（別添１）５'!A:A,B75&amp;"*",'補助事業概要説明書（別添１）５'!N:N,C81),IF(E81="支援前後の活動",SUMIFS('補助事業概要説明書（別添１）５'!L:L,'補助事業概要説明書（別添１）５'!A:A,B75&amp;"*",'補助事業概要説明書（別添１）５'!H:H,C81)+SUMIFS('補助事業概要説明書（別添１）５'!Q:Q,'補助事業概要説明書（別添１）５'!A:A,B75&amp;"*",'補助事業概要説明書（別添１）５'!N:N,C81),""))</f>
        <v/>
      </c>
      <c r="G81" s="163"/>
      <c r="H81" s="160"/>
      <c r="I81" s="162" t="str">
        <f t="shared" si="6"/>
        <v/>
      </c>
      <c r="J81" s="1098"/>
      <c r="K81" s="1099"/>
      <c r="L81" s="1099"/>
      <c r="M81" s="1100"/>
      <c r="N81" s="427"/>
      <c r="R81" s="706" t="str">
        <f>IF(D81="職員",G81*F81*G76,"")</f>
        <v/>
      </c>
      <c r="S81" s="706" t="str">
        <f>IF(D81="職員",H81*F81*G76,"")</f>
        <v/>
      </c>
      <c r="T81" s="706" t="str">
        <f t="shared" si="7"/>
        <v/>
      </c>
      <c r="U81" s="706" t="str">
        <f t="shared" si="8"/>
        <v/>
      </c>
    </row>
    <row r="82" spans="1:22" ht="25.5" customHeight="1">
      <c r="A82" s="636" t="s">
        <v>439</v>
      </c>
      <c r="B82" s="1050"/>
      <c r="C82" s="465" t="str">
        <f>IFERROR(VLOOKUP(A82,支援人員!$I$3:$M$22,4,0),"")</f>
        <v/>
      </c>
      <c r="D82" s="465" t="str">
        <f>IF(C82="","",IFERROR(VLOOKUP(C82,'補助事業概要説明書（別添１）１～４'!B:C,2,0),IF(ISNA(VLOOKUP(C82,'専門家一覧（別紙１）'!J:J,1,0)),"要確認","外部専門家"&amp;VLOOKUP(C82,'専門家一覧（別紙１）'!J:O,6,0))))</f>
        <v/>
      </c>
      <c r="E82" s="465" t="str">
        <f>IFERROR(VLOOKUP(A82,支援人員!$I$3:$M$22,5,0),"")</f>
        <v/>
      </c>
      <c r="F82" s="156" t="str">
        <f>IF(E82="訪問支援",SUMIFS('補助事業概要説明書（別添１）５'!K:K,'補助事業概要説明書（別添１）５'!A:A,B75&amp;"*",'補助事業概要説明書（別添１）５'!H:H,C82)+SUMIFS('補助事業概要説明書（別添１）５'!P:P,'補助事業概要説明書（別添１）５'!A:A,B75&amp;"*",'補助事業概要説明書（別添１）５'!N:N,C82),IF(E82="支援前後の活動",SUMIFS('補助事業概要説明書（別添１）５'!L:L,'補助事業概要説明書（別添１）５'!A:A,B75&amp;"*",'補助事業概要説明書（別添１）５'!H:H,C82)+SUMIFS('補助事業概要説明書（別添１）５'!Q:Q,'補助事業概要説明書（別添１）５'!A:A,B75&amp;"*",'補助事業概要説明書（別添１）５'!N:N,C82),""))</f>
        <v/>
      </c>
      <c r="G82" s="160"/>
      <c r="H82" s="160"/>
      <c r="I82" s="162" t="str">
        <f t="shared" si="6"/>
        <v/>
      </c>
      <c r="J82" s="1053"/>
      <c r="K82" s="1054"/>
      <c r="L82" s="1054"/>
      <c r="M82" s="1055"/>
      <c r="N82" s="427"/>
      <c r="R82" s="706" t="str">
        <f>IF(D82="職員",G82*F82*G76,"")</f>
        <v/>
      </c>
      <c r="S82" s="706" t="str">
        <f>IF(D82="職員",H82*F82*G76,"")</f>
        <v/>
      </c>
      <c r="T82" s="706" t="str">
        <f t="shared" si="7"/>
        <v/>
      </c>
      <c r="U82" s="706" t="str">
        <f t="shared" si="8"/>
        <v/>
      </c>
    </row>
    <row r="83" spans="1:22" ht="25.5" customHeight="1">
      <c r="A83" s="636" t="s">
        <v>440</v>
      </c>
      <c r="B83" s="1050"/>
      <c r="C83" s="465" t="str">
        <f>IFERROR(VLOOKUP(A83,支援人員!$I$3:$M$22,4,0),"")</f>
        <v/>
      </c>
      <c r="D83" s="465" t="str">
        <f>IF(C83="","",IFERROR(VLOOKUP(C83,'補助事業概要説明書（別添１）１～４'!B:C,2,0),IF(ISNA(VLOOKUP(C83,'専門家一覧（別紙１）'!J:J,1,0)),"要確認","外部専門家"&amp;VLOOKUP(C83,'専門家一覧（別紙１）'!J:O,6,0))))</f>
        <v/>
      </c>
      <c r="E83" s="465" t="str">
        <f>IFERROR(VLOOKUP(A83,支援人員!$I$3:$M$22,5,0),"")</f>
        <v/>
      </c>
      <c r="F83" s="157" t="str">
        <f>IF(E83="訪問支援",SUMIFS('補助事業概要説明書（別添１）５'!K:K,'補助事業概要説明書（別添１）５'!A:A,B75&amp;"*",'補助事業概要説明書（別添１）５'!H:H,C83)+SUMIFS('補助事業概要説明書（別添１）５'!P:P,'補助事業概要説明書（別添１）５'!A:A,B75&amp;"*",'補助事業概要説明書（別添１）５'!N:N,C83),IF(E83="支援前後の活動",SUMIFS('補助事業概要説明書（別添１）５'!L:L,'補助事業概要説明書（別添１）５'!A:A,B75&amp;"*",'補助事業概要説明書（別添１）５'!H:H,C83)+SUMIFS('補助事業概要説明書（別添１）５'!Q:Q,'補助事業概要説明書（別添１）５'!A:A,B75&amp;"*",'補助事業概要説明書（別添１）５'!N:N,C83),""))</f>
        <v/>
      </c>
      <c r="G83" s="163"/>
      <c r="H83" s="160"/>
      <c r="I83" s="162" t="str">
        <f t="shared" si="6"/>
        <v/>
      </c>
      <c r="J83" s="1053"/>
      <c r="K83" s="1054"/>
      <c r="L83" s="1054"/>
      <c r="M83" s="1055"/>
      <c r="N83" s="427"/>
      <c r="R83" s="706" t="str">
        <f>IF(D83="職員",G83*F83*G76,"")</f>
        <v/>
      </c>
      <c r="S83" s="706" t="str">
        <f>IF(D83="職員",H83*F83*G76,"")</f>
        <v/>
      </c>
      <c r="T83" s="706" t="str">
        <f t="shared" si="7"/>
        <v/>
      </c>
      <c r="U83" s="706" t="str">
        <f t="shared" si="8"/>
        <v/>
      </c>
    </row>
    <row r="84" spans="1:22" ht="25.5" customHeight="1">
      <c r="A84" s="636" t="s">
        <v>441</v>
      </c>
      <c r="B84" s="1050"/>
      <c r="C84" s="465" t="str">
        <f>IFERROR(VLOOKUP(A84,支援人員!$I$3:$M$22,4,0),"")</f>
        <v/>
      </c>
      <c r="D84" s="465" t="str">
        <f>IF(C84="","",IFERROR(VLOOKUP(C84,'補助事業概要説明書（別添１）１～４'!B:C,2,0),IF(ISNA(VLOOKUP(C84,'専門家一覧（別紙１）'!J:J,1,0)),"要確認","外部専門家"&amp;VLOOKUP(C84,'専門家一覧（別紙１）'!J:O,6,0))))</f>
        <v/>
      </c>
      <c r="E84" s="465" t="str">
        <f>IFERROR(VLOOKUP(A84,支援人員!$I$3:$M$22,5,0),"")</f>
        <v/>
      </c>
      <c r="F84" s="157" t="str">
        <f>IF(E84="訪問支援",SUMIFS('補助事業概要説明書（別添１）５'!K:K,'補助事業概要説明書（別添１）５'!A:A,B75&amp;"*",'補助事業概要説明書（別添１）５'!H:H,C84)+SUMIFS('補助事業概要説明書（別添１）５'!P:P,'補助事業概要説明書（別添１）５'!A:A,B75&amp;"*",'補助事業概要説明書（別添１）５'!N:N,C84),IF(E84="支援前後の活動",SUMIFS('補助事業概要説明書（別添１）５'!L:L,'補助事業概要説明書（別添１）５'!A:A,B75&amp;"*",'補助事業概要説明書（別添１）５'!H:H,C84)+SUMIFS('補助事業概要説明書（別添１）５'!Q:Q,'補助事業概要説明書（別添１）５'!A:A,B75&amp;"*",'補助事業概要説明書（別添１）５'!N:N,C84),""))</f>
        <v/>
      </c>
      <c r="G84" s="163"/>
      <c r="H84" s="160"/>
      <c r="I84" s="162" t="str">
        <f t="shared" si="6"/>
        <v/>
      </c>
      <c r="J84" s="1053"/>
      <c r="K84" s="1054"/>
      <c r="L84" s="1054"/>
      <c r="M84" s="1055"/>
      <c r="N84" s="427"/>
      <c r="R84" s="706" t="str">
        <f>IF(D84="職員",G84*F84*G76,"")</f>
        <v/>
      </c>
      <c r="S84" s="706" t="str">
        <f>IF(D84="職員",H84*F84*G76,"")</f>
        <v/>
      </c>
      <c r="T84" s="706" t="str">
        <f t="shared" si="7"/>
        <v/>
      </c>
      <c r="U84" s="706" t="str">
        <f t="shared" si="8"/>
        <v/>
      </c>
    </row>
    <row r="85" spans="1:22" ht="25.5" customHeight="1">
      <c r="A85" s="636" t="s">
        <v>442</v>
      </c>
      <c r="B85" s="1050"/>
      <c r="C85" s="465" t="str">
        <f>IFERROR(VLOOKUP(A85,支援人員!$I$3:$M$22,4,0),"")</f>
        <v/>
      </c>
      <c r="D85" s="465" t="str">
        <f>IF(C85="","",IFERROR(VLOOKUP(C85,'補助事業概要説明書（別添１）１～４'!B:C,2,0),IF(ISNA(VLOOKUP(C85,'専門家一覧（別紙１）'!J:J,1,0)),"要確認","外部専門家"&amp;VLOOKUP(C85,'専門家一覧（別紙１）'!J:O,6,0))))</f>
        <v/>
      </c>
      <c r="E85" s="465" t="str">
        <f>IFERROR(VLOOKUP(A85,支援人員!$I$3:$M$22,5,0),"")</f>
        <v/>
      </c>
      <c r="F85" s="157" t="str">
        <f>IF(E85="訪問支援",SUMIFS('補助事業概要説明書（別添１）５'!K:K,'補助事業概要説明書（別添１）５'!A:A,B75&amp;"*",'補助事業概要説明書（別添１）５'!H:H,C85)+SUMIFS('補助事業概要説明書（別添１）５'!P:P,'補助事業概要説明書（別添１）５'!A:A,B75&amp;"*",'補助事業概要説明書（別添１）５'!N:N,C85),IF(E85="支援前後の活動",SUMIFS('補助事業概要説明書（別添１）５'!L:L,'補助事業概要説明書（別添１）５'!A:A,B75&amp;"*",'補助事業概要説明書（別添１）５'!H:H,C85)+SUMIFS('補助事業概要説明書（別添１）５'!Q:Q,'補助事業概要説明書（別添１）５'!A:A,B75&amp;"*",'補助事業概要説明書（別添１）５'!N:N,C85),""))</f>
        <v/>
      </c>
      <c r="G85" s="163"/>
      <c r="H85" s="160"/>
      <c r="I85" s="162" t="str">
        <f t="shared" si="6"/>
        <v/>
      </c>
      <c r="J85" s="1053"/>
      <c r="K85" s="1054"/>
      <c r="L85" s="1054"/>
      <c r="M85" s="1055"/>
      <c r="N85" s="427"/>
      <c r="R85" s="706" t="str">
        <f>IF(D85="職員",G85*F85*G76,"")</f>
        <v/>
      </c>
      <c r="S85" s="706" t="str">
        <f>IF(D85="職員",H85*F85*G76,"")</f>
        <v/>
      </c>
      <c r="T85" s="706" t="str">
        <f t="shared" si="7"/>
        <v/>
      </c>
      <c r="U85" s="706" t="str">
        <f t="shared" si="8"/>
        <v/>
      </c>
    </row>
    <row r="86" spans="1:22" ht="25.5" customHeight="1">
      <c r="A86" s="636" t="s">
        <v>443</v>
      </c>
      <c r="B86" s="1050"/>
      <c r="C86" s="466" t="str">
        <f>IFERROR(VLOOKUP(A86,支援人員!$I$3:$M$22,4,0),"")</f>
        <v/>
      </c>
      <c r="D86" s="466" t="str">
        <f>IF(C86="","",IFERROR(VLOOKUP(C86,'補助事業概要説明書（別添１）１～４'!B:C,2,0),IF(ISNA(VLOOKUP(C86,'専門家一覧（別紙１）'!J:J,1,0)),"要確認","外部専門家"&amp;VLOOKUP(C86,'専門家一覧（別紙１）'!J:O,6,0))))</f>
        <v/>
      </c>
      <c r="E86" s="466" t="str">
        <f>IFERROR(VLOOKUP(A86,支援人員!$I$3:$M$22,5,0),"")</f>
        <v/>
      </c>
      <c r="F86" s="158" t="str">
        <f>IF(E86="訪問支援",SUMIFS('補助事業概要説明書（別添１）５'!K:K,'補助事業概要説明書（別添１）５'!A:A,B75&amp;"*",'補助事業概要説明書（別添１）５'!H:H,C86)+SUMIFS('補助事業概要説明書（別添１）５'!P:P,'補助事業概要説明書（別添１）５'!A:A,B75&amp;"*",'補助事業概要説明書（別添１）５'!N:N,C86),IF(E86="支援前後の活動",SUMIFS('補助事業概要説明書（別添１）５'!L:L,'補助事業概要説明書（別添１）５'!A:A,B75&amp;"*",'補助事業概要説明書（別添１）５'!H:H,C86)+SUMIFS('補助事業概要説明書（別添１）５'!Q:Q,'補助事業概要説明書（別添１）５'!A:A,B75&amp;"*",'補助事業概要説明書（別添１）５'!N:N,C86),""))</f>
        <v/>
      </c>
      <c r="G86" s="164"/>
      <c r="H86" s="160"/>
      <c r="I86" s="165" t="str">
        <f t="shared" si="6"/>
        <v/>
      </c>
      <c r="J86" s="1053"/>
      <c r="K86" s="1054"/>
      <c r="L86" s="1054"/>
      <c r="M86" s="1055"/>
      <c r="N86" s="427"/>
      <c r="R86" s="706" t="str">
        <f>IF(D86="職員",G86*F86*G76,"")</f>
        <v/>
      </c>
      <c r="S86" s="706" t="str">
        <f>IF(D86="職員",H86*F86*G76,"")</f>
        <v/>
      </c>
      <c r="T86" s="706" t="str">
        <f t="shared" si="7"/>
        <v/>
      </c>
      <c r="U86" s="706" t="str">
        <f t="shared" si="8"/>
        <v/>
      </c>
    </row>
    <row r="87" spans="1:22" ht="25.5" customHeight="1">
      <c r="A87" s="636" t="s">
        <v>444</v>
      </c>
      <c r="B87" s="1050"/>
      <c r="C87" s="466" t="str">
        <f>IFERROR(VLOOKUP(A87,支援人員!$I$3:$M$22,4,0),"")</f>
        <v/>
      </c>
      <c r="D87" s="466" t="str">
        <f>IF(C87="","",IFERROR(VLOOKUP(C87,'補助事業概要説明書（別添１）１～４'!B:C,2,0),IF(ISNA(VLOOKUP(C87,'専門家一覧（別紙１）'!J:J,1,0)),"要確認","外部専門家"&amp;VLOOKUP(C87,'専門家一覧（別紙１）'!J:O,6,0))))</f>
        <v/>
      </c>
      <c r="E87" s="466" t="str">
        <f>IFERROR(VLOOKUP(A87,支援人員!$I$3:$M$22,5,0),"")</f>
        <v/>
      </c>
      <c r="F87" s="158" t="str">
        <f>IF(E87="訪問支援",SUMIFS('補助事業概要説明書（別添１）５'!K:K,'補助事業概要説明書（別添１）５'!A:A,B75&amp;"*",'補助事業概要説明書（別添１）５'!H:H,C87)+SUMIFS('補助事業概要説明書（別添１）５'!P:P,'補助事業概要説明書（別添１）５'!A:A,B75&amp;"*",'補助事業概要説明書（別添１）５'!N:N,C87),IF(E87="支援前後の活動",SUMIFS('補助事業概要説明書（別添１）５'!L:L,'補助事業概要説明書（別添１）５'!A:A,B75&amp;"*",'補助事業概要説明書（別添１）５'!H:H,C87)+SUMIFS('補助事業概要説明書（別添１）５'!Q:Q,'補助事業概要説明書（別添１）５'!A:A,B75&amp;"*",'補助事業概要説明書（別添１）５'!N:N,C87),""))</f>
        <v/>
      </c>
      <c r="G87" s="164"/>
      <c r="H87" s="160"/>
      <c r="I87" s="165" t="str">
        <f t="shared" si="6"/>
        <v/>
      </c>
      <c r="J87" s="1053"/>
      <c r="K87" s="1054"/>
      <c r="L87" s="1054"/>
      <c r="M87" s="1055"/>
      <c r="N87" s="427"/>
      <c r="R87" s="706" t="str">
        <f>IF(D87="職員",G87*F87*G76,"")</f>
        <v/>
      </c>
      <c r="S87" s="706" t="str">
        <f>IF(D87="職員",H87*F87*G76,"")</f>
        <v/>
      </c>
      <c r="T87" s="706" t="str">
        <f t="shared" si="7"/>
        <v/>
      </c>
      <c r="U87" s="706" t="str">
        <f t="shared" si="8"/>
        <v/>
      </c>
    </row>
    <row r="88" spans="1:22" ht="25.5" customHeight="1" thickBot="1">
      <c r="A88" s="636" t="s">
        <v>570</v>
      </c>
      <c r="B88" s="1051"/>
      <c r="C88" s="467" t="str">
        <f>IFERROR(VLOOKUP(A88,支援人員!$I$3:$M$22,4,0),"")</f>
        <v/>
      </c>
      <c r="D88" s="467" t="str">
        <f>IF(C88="","",IFERROR(VLOOKUP(C88,'補助事業概要説明書（別添１）１～４'!B:C,2,0),IF(ISNA(VLOOKUP(C88,'専門家一覧（別紙１）'!J:J,1,0)),"要確認","外部専門家"&amp;VLOOKUP(C88,'専門家一覧（別紙１）'!J:O,6,0))))</f>
        <v/>
      </c>
      <c r="E88" s="467" t="str">
        <f>IFERROR(VLOOKUP(A88,支援人員!$I$3:$M$22,5,0),"")</f>
        <v/>
      </c>
      <c r="F88" s="159" t="str">
        <f>IF(E88="訪問支援",SUMIFS('補助事業概要説明書（別添１）５'!K:K,'補助事業概要説明書（別添１）５'!A:A,B75&amp;"*",'補助事業概要説明書（別添１）５'!H:H,C88)+SUMIFS('補助事業概要説明書（別添１）５'!P:P,'補助事業概要説明書（別添１）５'!A:A,B75&amp;"*",'補助事業概要説明書（別添１）５'!N:N,C88),IF(E88="支援前後の活動",SUMIFS('補助事業概要説明書（別添１）５'!L:L,'補助事業概要説明書（別添１）５'!A:A,B75&amp;"*",'補助事業概要説明書（別添１）５'!H:H,C88)+SUMIFS('補助事業概要説明書（別添１）５'!Q:Q,'補助事業概要説明書（別添１）５'!A:A,B75&amp;"*",'補助事業概要説明書（別添１）５'!N:N,C88),""))</f>
        <v/>
      </c>
      <c r="G88" s="166"/>
      <c r="H88" s="166"/>
      <c r="I88" s="167" t="str">
        <f t="shared" si="6"/>
        <v/>
      </c>
      <c r="J88" s="1092"/>
      <c r="K88" s="1093"/>
      <c r="L88" s="1093"/>
      <c r="M88" s="1094"/>
      <c r="N88" s="427"/>
      <c r="R88" s="706" t="str">
        <f>IF(D88="職員",G88*F88*G76,"")</f>
        <v/>
      </c>
      <c r="S88" s="706" t="str">
        <f>IF(D88="職員",H88*F88*G76,"")</f>
        <v/>
      </c>
      <c r="T88" s="706" t="str">
        <f t="shared" si="7"/>
        <v/>
      </c>
      <c r="U88" s="706" t="str">
        <f t="shared" si="8"/>
        <v/>
      </c>
    </row>
    <row r="89" spans="1:22" ht="25.5" customHeight="1" thickTop="1">
      <c r="B89" s="207"/>
      <c r="C89" s="207"/>
      <c r="D89" s="207"/>
      <c r="E89" s="207"/>
      <c r="F89" s="207"/>
      <c r="G89" s="207"/>
      <c r="H89" s="207"/>
      <c r="I89" s="207"/>
      <c r="J89" s="207"/>
      <c r="K89" s="207"/>
      <c r="M89" s="215">
        <f>$I$3</f>
        <v>0</v>
      </c>
      <c r="N89" s="188"/>
      <c r="O89" s="200"/>
      <c r="R89" s="707"/>
      <c r="S89" s="707"/>
      <c r="T89" s="707"/>
      <c r="U89" s="707"/>
    </row>
    <row r="90" spans="1:22" ht="39.9" customHeight="1">
      <c r="B90" s="1049" t="s">
        <v>557</v>
      </c>
      <c r="C90" s="509" t="s">
        <v>157</v>
      </c>
      <c r="D90" s="1042" t="s">
        <v>558</v>
      </c>
      <c r="E90" s="1043"/>
      <c r="F90" s="1044"/>
      <c r="G90" s="410" t="s">
        <v>390</v>
      </c>
      <c r="H90" s="411" t="s">
        <v>388</v>
      </c>
      <c r="I90" s="411" t="s">
        <v>389</v>
      </c>
      <c r="J90" s="506" t="s">
        <v>400</v>
      </c>
      <c r="K90" s="506" t="s">
        <v>401</v>
      </c>
      <c r="L90" s="1095" t="s">
        <v>393</v>
      </c>
      <c r="M90" s="1048"/>
      <c r="N90" s="427"/>
      <c r="R90" s="707"/>
      <c r="S90" s="707"/>
      <c r="T90" s="707"/>
      <c r="U90" s="707"/>
    </row>
    <row r="91" spans="1:22" ht="25.5" customHeight="1">
      <c r="B91" s="1050"/>
      <c r="C91" s="396" t="str">
        <f>VLOOKUP(B90,'補助事業概要説明書（別添１）５'!B:Q,8,0)&amp;""</f>
        <v/>
      </c>
      <c r="D91" s="1039">
        <f>VLOOKUP(B90,'補助事業概要説明書（別添１）５'!$B:$Q,3,0)</f>
        <v>0</v>
      </c>
      <c r="E91" s="1040"/>
      <c r="F91" s="1041"/>
      <c r="G91" s="396">
        <f>VLOOKUP(B90,'補助事業概要説明書（別添１）５'!$B:$Q,10,0)</f>
        <v>0</v>
      </c>
      <c r="H91" s="412">
        <f>VLOOKUP(B90,'補助事業概要説明書（別添１）５'!B:Q,15,0)</f>
        <v>0</v>
      </c>
      <c r="I91" s="412">
        <f>SUMIF(E94:E103,"訪問支援",F94:F103)</f>
        <v>0</v>
      </c>
      <c r="J91" s="507" t="str">
        <f>IFERROR(K91/H91,"")</f>
        <v/>
      </c>
      <c r="K91" s="507">
        <f>SUM(I94:I103)</f>
        <v>0</v>
      </c>
      <c r="L91" s="1090">
        <f>G91*K91</f>
        <v>0</v>
      </c>
      <c r="M91" s="1091"/>
      <c r="N91" s="427"/>
      <c r="R91" s="705" t="s">
        <v>258</v>
      </c>
      <c r="S91" s="705" t="s">
        <v>159</v>
      </c>
      <c r="T91" s="705" t="s">
        <v>396</v>
      </c>
      <c r="U91" s="705" t="s">
        <v>397</v>
      </c>
      <c r="V91" s="219">
        <f>SUM(R92:U103)</f>
        <v>0</v>
      </c>
    </row>
    <row r="92" spans="1:22" ht="52.5" customHeight="1">
      <c r="B92" s="1050"/>
      <c r="C92" s="1045" t="s">
        <v>218</v>
      </c>
      <c r="D92" s="1045" t="s">
        <v>219</v>
      </c>
      <c r="E92" s="1045" t="s">
        <v>221</v>
      </c>
      <c r="F92" s="1045" t="s">
        <v>391</v>
      </c>
      <c r="G92" s="216" t="s">
        <v>350</v>
      </c>
      <c r="H92" s="216" t="s">
        <v>351</v>
      </c>
      <c r="I92" s="216" t="s">
        <v>237</v>
      </c>
      <c r="J92" s="1081" t="s">
        <v>223</v>
      </c>
      <c r="K92" s="1082"/>
      <c r="L92" s="1082"/>
      <c r="M92" s="1083"/>
      <c r="N92" s="427"/>
      <c r="R92" s="706"/>
      <c r="S92" s="706"/>
      <c r="T92" s="706"/>
      <c r="U92" s="706"/>
    </row>
    <row r="93" spans="1:22" ht="20.25" customHeight="1">
      <c r="B93" s="1050"/>
      <c r="C93" s="1046"/>
      <c r="D93" s="1046"/>
      <c r="E93" s="1046"/>
      <c r="F93" s="1046"/>
      <c r="G93" s="508" t="str">
        <f>IF($I$6="消費税の扱いを選択してください","",IF($I$6="消費税を補助対象に含めない","（税抜）","（税込）"))</f>
        <v/>
      </c>
      <c r="H93" s="508" t="str">
        <f>IF($I$6="消費税の扱いを選択してください","",IF($I$6="消費税を補助対象に含めない","（税抜）","（税込）"))</f>
        <v/>
      </c>
      <c r="I93" s="508" t="str">
        <f>IF($I$6="消費税の扱いを選択してください","",IF($I$6="消費税を補助対象に含めない","（税抜）","（税込）"))</f>
        <v/>
      </c>
      <c r="J93" s="1084"/>
      <c r="K93" s="1085"/>
      <c r="L93" s="1085"/>
      <c r="M93" s="1086"/>
      <c r="N93" s="427"/>
      <c r="R93" s="706"/>
      <c r="S93" s="706"/>
      <c r="T93" s="706"/>
      <c r="U93" s="706"/>
    </row>
    <row r="94" spans="1:22" ht="25.5" customHeight="1">
      <c r="A94" s="636" t="s">
        <v>445</v>
      </c>
      <c r="B94" s="1050"/>
      <c r="C94" s="463" t="str">
        <f>IFERROR(VLOOKUP(A94,支援人員!$O$3:$S$22,4,0),"")</f>
        <v/>
      </c>
      <c r="D94" s="463" t="str">
        <f>IF(C94="","",IFERROR(VLOOKUP(C94,'補助事業概要説明書（別添１）１～４'!B:C,2,0),IF(ISNA(VLOOKUP(C94,'専門家一覧（別紙１）'!J:J,1,0)),"要確認","外部専門家"&amp;VLOOKUP(C94,'専門家一覧（別紙１）'!J:O,6,0))))</f>
        <v/>
      </c>
      <c r="E94" s="463" t="str">
        <f>IFERROR(VLOOKUP(A94,支援人員!$O$3:$S$22,5,0),"")</f>
        <v/>
      </c>
      <c r="F94" s="156" t="str">
        <f>IF(E94="訪問支援",SUMIFS('補助事業概要説明書（別添１）５'!K:K,'補助事業概要説明書（別添１）５'!A:A,B90&amp;"*",'補助事業概要説明書（別添１）５'!H:H,C94)+SUMIFS('補助事業概要説明書（別添１）５'!P:P,'補助事業概要説明書（別添１）５'!A:A,B90&amp;"*",'補助事業概要説明書（別添１）５'!N:N,C94),IF(E94="支援前後の活動",SUMIFS('補助事業概要説明書（別添１）５'!L:L,'補助事業概要説明書（別添１）５'!A:A,B90&amp;"*",'補助事業概要説明書（別添１）５'!H:H,C94)+SUMIFS('補助事業概要説明書（別添１）５'!Q:Q,'補助事業概要説明書（別添１）５'!A:A,B90&amp;"*",'補助事業概要説明書（別添１）５'!N:N,C94),""))</f>
        <v/>
      </c>
      <c r="G94" s="160"/>
      <c r="H94" s="160"/>
      <c r="I94" s="161" t="str">
        <f>IFERROR(F94*(G94+H94),"")</f>
        <v/>
      </c>
      <c r="J94" s="1098"/>
      <c r="K94" s="1099"/>
      <c r="L94" s="1099"/>
      <c r="M94" s="1100"/>
      <c r="N94" s="427"/>
      <c r="R94" s="706" t="str">
        <f>IF(D94="職員",G94*F94*G91,"")</f>
        <v/>
      </c>
      <c r="S94" s="706" t="str">
        <f>IF(D94="職員",H94*F94*G91,"")</f>
        <v/>
      </c>
      <c r="T94" s="706" t="str">
        <f>IF(OR(D94="外部専門家A",D94="外部専門家B",D94="外部専門家"),G94*F94*$G$91,"")</f>
        <v/>
      </c>
      <c r="U94" s="706" t="str">
        <f>IF(OR(D94="外部専門家A",D94="外部専門家B",D94="外部専門家"),H94*F94*$G$91,"")</f>
        <v/>
      </c>
    </row>
    <row r="95" spans="1:22" ht="25.5" customHeight="1">
      <c r="A95" s="636" t="s">
        <v>446</v>
      </c>
      <c r="B95" s="1050"/>
      <c r="C95" s="464" t="str">
        <f>IFERROR(VLOOKUP(A95,支援人員!$O$3:$S$22,4,0),"")</f>
        <v/>
      </c>
      <c r="D95" s="464" t="str">
        <f>IF(C95="","",IFERROR(VLOOKUP(C95,'補助事業概要説明書（別添１）１～４'!B:C,2,0),IF(ISNA(VLOOKUP(C95,'専門家一覧（別紙１）'!J:J,1,0)),"要確認","外部専門家"&amp;VLOOKUP(C95,'専門家一覧（別紙１）'!J:O,6,0))))</f>
        <v/>
      </c>
      <c r="E95" s="464" t="str">
        <f>IFERROR(VLOOKUP(A95,支援人員!$O$3:$S$22,5,0),"")</f>
        <v/>
      </c>
      <c r="F95" s="156" t="str">
        <f>IF(E95="訪問支援",SUMIFS('補助事業概要説明書（別添１）５'!K:K,'補助事業概要説明書（別添１）５'!A:A,B90&amp;"*",'補助事業概要説明書（別添１）５'!H:H,C95)+SUMIFS('補助事業概要説明書（別添１）５'!P:P,'補助事業概要説明書（別添１）５'!A:A,B90&amp;"*",'補助事業概要説明書（別添１）５'!N:N,C95),IF(E95="支援前後の活動",SUMIFS('補助事業概要説明書（別添１）５'!L:L,'補助事業概要説明書（別添１）５'!A:A,B90&amp;"*",'補助事業概要説明書（別添１）５'!H:H,C95)+SUMIFS('補助事業概要説明書（別添１）５'!Q:Q,'補助事業概要説明書（別添１）５'!A:A,B90&amp;"*",'補助事業概要説明書（別添１）５'!N:N,C95),""))</f>
        <v/>
      </c>
      <c r="G95" s="160"/>
      <c r="H95" s="160"/>
      <c r="I95" s="162" t="str">
        <f t="shared" ref="I95:I103" si="9">IFERROR(F95*(G95+H95),"")</f>
        <v/>
      </c>
      <c r="J95" s="1053"/>
      <c r="K95" s="1054"/>
      <c r="L95" s="1054"/>
      <c r="M95" s="1055"/>
      <c r="N95" s="427"/>
      <c r="R95" s="706" t="str">
        <f>IF(D95="職員",G95*F95*G91,"")</f>
        <v/>
      </c>
      <c r="S95" s="706" t="str">
        <f>IF(D95="職員",H95*F95*G91,"")</f>
        <v/>
      </c>
      <c r="T95" s="706" t="str">
        <f t="shared" ref="T95:T103" si="10">IF(OR(D95="外部専門家A",D95="外部専門家B",D95="外部専門家"),G95*F95*$G$91,"")</f>
        <v/>
      </c>
      <c r="U95" s="706" t="str">
        <f t="shared" ref="U95:U103" si="11">IF(OR(D95="外部専門家A",D95="外部専門家B",D95="外部専門家"),H95*F95*$G$91,"")</f>
        <v/>
      </c>
    </row>
    <row r="96" spans="1:22" ht="25.5" customHeight="1">
      <c r="A96" s="636" t="s">
        <v>447</v>
      </c>
      <c r="B96" s="1050"/>
      <c r="C96" s="465" t="str">
        <f>IFERROR(VLOOKUP(A96,支援人員!$O$3:$S$22,4,0),"")</f>
        <v/>
      </c>
      <c r="D96" s="465" t="str">
        <f>IF(C96="","",IFERROR(VLOOKUP(C96,'補助事業概要説明書（別添１）１～４'!B:C,2,0),IF(ISNA(VLOOKUP(C96,'専門家一覧（別紙１）'!J:J,1,0)),"要確認","外部専門家"&amp;VLOOKUP(C96,'専門家一覧（別紙１）'!J:O,6,0))))</f>
        <v/>
      </c>
      <c r="E96" s="465" t="str">
        <f>IFERROR(VLOOKUP(A96,支援人員!$O$3:$S$22,5,0),"")</f>
        <v/>
      </c>
      <c r="F96" s="156" t="str">
        <f>IF(E96="訪問支援",SUMIFS('補助事業概要説明書（別添１）５'!K:K,'補助事業概要説明書（別添１）５'!A:A,B90&amp;"*",'補助事業概要説明書（別添１）５'!H:H,C96)+SUMIFS('補助事業概要説明書（別添１）５'!P:P,'補助事業概要説明書（別添１）５'!A:A,B90&amp;"*",'補助事業概要説明書（別添１）５'!N:N,C96),IF(E96="支援前後の活動",SUMIFS('補助事業概要説明書（別添１）５'!L:L,'補助事業概要説明書（別添１）５'!A:A,B90&amp;"*",'補助事業概要説明書（別添１）５'!H:H,C96)+SUMIFS('補助事業概要説明書（別添１）５'!Q:Q,'補助事業概要説明書（別添１）５'!A:A,B90&amp;"*",'補助事業概要説明書（別添１）５'!N:N,C96),""))</f>
        <v/>
      </c>
      <c r="G96" s="163"/>
      <c r="H96" s="160"/>
      <c r="I96" s="162" t="str">
        <f t="shared" si="9"/>
        <v/>
      </c>
      <c r="J96" s="1053"/>
      <c r="K96" s="1054"/>
      <c r="L96" s="1054"/>
      <c r="M96" s="1055"/>
      <c r="N96" s="427"/>
      <c r="R96" s="706" t="str">
        <f>IF(D96="職員",G96*F96*G91,"")</f>
        <v/>
      </c>
      <c r="S96" s="706" t="str">
        <f>IF(D96="職員",H96*F96*G91,"")</f>
        <v/>
      </c>
      <c r="T96" s="706" t="str">
        <f t="shared" si="10"/>
        <v/>
      </c>
      <c r="U96" s="706" t="str">
        <f t="shared" si="11"/>
        <v/>
      </c>
    </row>
    <row r="97" spans="1:21" ht="25.5" customHeight="1">
      <c r="A97" s="636" t="s">
        <v>448</v>
      </c>
      <c r="B97" s="1050"/>
      <c r="C97" s="465" t="str">
        <f>IFERROR(VLOOKUP(A97,支援人員!$O$3:$S$22,4,0),"")</f>
        <v/>
      </c>
      <c r="D97" s="465" t="str">
        <f>IF(C97="","",IFERROR(VLOOKUP(C97,'補助事業概要説明書（別添１）１～４'!B:C,2,0),IF(ISNA(VLOOKUP(C97,'専門家一覧（別紙１）'!J:J,1,0)),"要確認","外部専門家"&amp;VLOOKUP(C97,'専門家一覧（別紙１）'!J:O,6,0))))</f>
        <v/>
      </c>
      <c r="E97" s="465" t="str">
        <f>IFERROR(VLOOKUP(A97,支援人員!$O$3:$S$22,5,0),"")</f>
        <v/>
      </c>
      <c r="F97" s="156" t="str">
        <f>IF(E97="訪問支援",SUMIFS('補助事業概要説明書（別添１）５'!K:K,'補助事業概要説明書（別添１）５'!A:A,B90&amp;"*",'補助事業概要説明書（別添１）５'!H:H,C97)+SUMIFS('補助事業概要説明書（別添１）５'!P:P,'補助事業概要説明書（別添１）５'!A:A,B90&amp;"*",'補助事業概要説明書（別添１）５'!N:N,C97),IF(E97="支援前後の活動",SUMIFS('補助事業概要説明書（別添１）５'!L:L,'補助事業概要説明書（別添１）５'!A:A,B90&amp;"*",'補助事業概要説明書（別添１）５'!H:H,C97)+SUMIFS('補助事業概要説明書（別添１）５'!Q:Q,'補助事業概要説明書（別添１）５'!A:A,B90&amp;"*",'補助事業概要説明書（別添１）５'!N:N,C97),""))</f>
        <v/>
      </c>
      <c r="G97" s="163"/>
      <c r="H97" s="160"/>
      <c r="I97" s="162" t="str">
        <f t="shared" si="9"/>
        <v/>
      </c>
      <c r="J97" s="1053"/>
      <c r="K97" s="1054"/>
      <c r="L97" s="1054"/>
      <c r="M97" s="1055"/>
      <c r="N97" s="427"/>
      <c r="R97" s="706" t="str">
        <f>IF(D97="職員",G97*F97*G91,"")</f>
        <v/>
      </c>
      <c r="S97" s="706" t="str">
        <f>IF(D97="職員",H97*F97*G91,"")</f>
        <v/>
      </c>
      <c r="T97" s="706" t="str">
        <f t="shared" si="10"/>
        <v/>
      </c>
      <c r="U97" s="706" t="str">
        <f t="shared" si="11"/>
        <v/>
      </c>
    </row>
    <row r="98" spans="1:21" ht="25.5" customHeight="1">
      <c r="A98" s="636" t="s">
        <v>449</v>
      </c>
      <c r="B98" s="1050"/>
      <c r="C98" s="465" t="str">
        <f>IFERROR(VLOOKUP(A98,支援人員!$O$3:$S$22,4,0),"")</f>
        <v/>
      </c>
      <c r="D98" s="465" t="str">
        <f>IF(C98="","",IFERROR(VLOOKUP(C98,'補助事業概要説明書（別添１）１～４'!B:C,2,0),IF(ISNA(VLOOKUP(C98,'専門家一覧（別紙１）'!J:J,1,0)),"要確認","外部専門家"&amp;VLOOKUP(C98,'専門家一覧（別紙１）'!J:O,6,0))))</f>
        <v/>
      </c>
      <c r="E98" s="465" t="str">
        <f>IFERROR(VLOOKUP(A98,支援人員!$O$3:$S$22,5,0),"")</f>
        <v/>
      </c>
      <c r="F98" s="157" t="str">
        <f>IF(E98="訪問支援",SUMIFS('補助事業概要説明書（別添１）５'!K:K,'補助事業概要説明書（別添１）５'!A:A,B90&amp;"*",'補助事業概要説明書（別添１）５'!H:H,C98)+SUMIFS('補助事業概要説明書（別添１）５'!P:P,'補助事業概要説明書（別添１）５'!A:A,B90&amp;"*",'補助事業概要説明書（別添１）５'!N:N,C98),IF(E98="支援前後の活動",SUMIFS('補助事業概要説明書（別添１）５'!L:L,'補助事業概要説明書（別添１）５'!A:A,B90&amp;"*",'補助事業概要説明書（別添１）５'!H:H,C98)+SUMIFS('補助事業概要説明書（別添１）５'!Q:Q,'補助事業概要説明書（別添１）５'!A:A,B90&amp;"*",'補助事業概要説明書（別添１）５'!N:N,C98),""))</f>
        <v/>
      </c>
      <c r="G98" s="163"/>
      <c r="H98" s="160"/>
      <c r="I98" s="162" t="str">
        <f t="shared" si="9"/>
        <v/>
      </c>
      <c r="J98" s="1053"/>
      <c r="K98" s="1054"/>
      <c r="L98" s="1054"/>
      <c r="M98" s="1055"/>
      <c r="N98" s="427"/>
      <c r="R98" s="706" t="str">
        <f>IF(D98="職員",G98*F98*G91,"")</f>
        <v/>
      </c>
      <c r="S98" s="706" t="str">
        <f>IF(D98="職員",H98*F98*G91,"")</f>
        <v/>
      </c>
      <c r="T98" s="706" t="str">
        <f t="shared" si="10"/>
        <v/>
      </c>
      <c r="U98" s="706" t="str">
        <f t="shared" si="11"/>
        <v/>
      </c>
    </row>
    <row r="99" spans="1:21" ht="25.5" customHeight="1">
      <c r="A99" s="636" t="s">
        <v>450</v>
      </c>
      <c r="B99" s="1050"/>
      <c r="C99" s="465" t="str">
        <f>IFERROR(VLOOKUP(A99,支援人員!$O$3:$S$22,4,0),"")</f>
        <v/>
      </c>
      <c r="D99" s="465" t="str">
        <f>IF(C99="","",IFERROR(VLOOKUP(C99,'補助事業概要説明書（別添１）１～４'!B:C,2,0),IF(ISNA(VLOOKUP(C99,'専門家一覧（別紙１）'!J:J,1,0)),"要確認","外部専門家"&amp;VLOOKUP(C99,'専門家一覧（別紙１）'!J:O,6,0))))</f>
        <v/>
      </c>
      <c r="E99" s="465" t="str">
        <f>IFERROR(VLOOKUP(A99,支援人員!$O$3:$S$22,5,0),"")</f>
        <v/>
      </c>
      <c r="F99" s="157" t="str">
        <f>IF(E99="訪問支援",SUMIFS('補助事業概要説明書（別添１）５'!K:K,'補助事業概要説明書（別添１）５'!A:A,B90&amp;"*",'補助事業概要説明書（別添１）５'!H:H,C99)+SUMIFS('補助事業概要説明書（別添１）５'!P:P,'補助事業概要説明書（別添１）５'!A:A,B90&amp;"*",'補助事業概要説明書（別添１）５'!N:N,C99),IF(E99="支援前後の活動",SUMIFS('補助事業概要説明書（別添１）５'!L:L,'補助事業概要説明書（別添１）５'!A:A,B90&amp;"*",'補助事業概要説明書（別添１）５'!H:H,C99)+SUMIFS('補助事業概要説明書（別添１）５'!Q:Q,'補助事業概要説明書（別添１）５'!A:A,B90&amp;"*",'補助事業概要説明書（別添１）５'!N:N,C99),""))</f>
        <v/>
      </c>
      <c r="G99" s="163"/>
      <c r="H99" s="160"/>
      <c r="I99" s="162" t="str">
        <f t="shared" si="9"/>
        <v/>
      </c>
      <c r="J99" s="1053"/>
      <c r="K99" s="1054"/>
      <c r="L99" s="1054"/>
      <c r="M99" s="1055"/>
      <c r="N99" s="427"/>
      <c r="R99" s="706" t="str">
        <f>IF(D99="職員",G99*F99*G91,"")</f>
        <v/>
      </c>
      <c r="S99" s="706" t="str">
        <f>IF(D99="職員",H99*F99*G91,"")</f>
        <v/>
      </c>
      <c r="T99" s="706" t="str">
        <f t="shared" si="10"/>
        <v/>
      </c>
      <c r="U99" s="706" t="str">
        <f t="shared" si="11"/>
        <v/>
      </c>
    </row>
    <row r="100" spans="1:21" ht="25.5" customHeight="1">
      <c r="A100" s="636" t="s">
        <v>451</v>
      </c>
      <c r="B100" s="1050"/>
      <c r="C100" s="465" t="str">
        <f>IFERROR(VLOOKUP(A100,支援人員!$O$3:$S$22,4,0),"")</f>
        <v/>
      </c>
      <c r="D100" s="465" t="str">
        <f>IF(C100="","",IFERROR(VLOOKUP(C100,'補助事業概要説明書（別添１）１～４'!B:C,2,0),IF(ISNA(VLOOKUP(C100,'専門家一覧（別紙１）'!J:J,1,0)),"要確認","外部専門家"&amp;VLOOKUP(C100,'専門家一覧（別紙１）'!J:O,6,0))))</f>
        <v/>
      </c>
      <c r="E100" s="465" t="str">
        <f>IFERROR(VLOOKUP(A100,支援人員!$O$3:$S$22,5,0),"")</f>
        <v/>
      </c>
      <c r="F100" s="157" t="str">
        <f>IF(E100="訪問支援",SUMIFS('補助事業概要説明書（別添１）５'!K:K,'補助事業概要説明書（別添１）５'!A:A,B90&amp;"*",'補助事業概要説明書（別添１）５'!H:H,C100)+SUMIFS('補助事業概要説明書（別添１）５'!P:P,'補助事業概要説明書（別添１）５'!A:A,B90&amp;"*",'補助事業概要説明書（別添１）５'!N:N,C100),IF(E100="支援前後の活動",SUMIFS('補助事業概要説明書（別添１）５'!L:L,'補助事業概要説明書（別添１）５'!A:A,B90&amp;"*",'補助事業概要説明書（別添１）５'!H:H,C100)+SUMIFS('補助事業概要説明書（別添１）５'!Q:Q,'補助事業概要説明書（別添１）５'!A:A,B90&amp;"*",'補助事業概要説明書（別添１）５'!N:N,C100),""))</f>
        <v/>
      </c>
      <c r="G100" s="163"/>
      <c r="H100" s="160"/>
      <c r="I100" s="162" t="str">
        <f t="shared" si="9"/>
        <v/>
      </c>
      <c r="J100" s="1053"/>
      <c r="K100" s="1054"/>
      <c r="L100" s="1054"/>
      <c r="M100" s="1055"/>
      <c r="N100" s="427"/>
      <c r="R100" s="706" t="str">
        <f>IF(D100="職員",G100*F100*G91,"")</f>
        <v/>
      </c>
      <c r="S100" s="706" t="str">
        <f>IF(D100="職員",H100*F100*G91,"")</f>
        <v/>
      </c>
      <c r="T100" s="706" t="str">
        <f t="shared" si="10"/>
        <v/>
      </c>
      <c r="U100" s="706" t="str">
        <f t="shared" si="11"/>
        <v/>
      </c>
    </row>
    <row r="101" spans="1:21" ht="25.5" customHeight="1">
      <c r="A101" s="636" t="s">
        <v>452</v>
      </c>
      <c r="B101" s="1050"/>
      <c r="C101" s="466" t="str">
        <f>IFERROR(VLOOKUP(A101,支援人員!$O$3:$S$22,4,0),"")</f>
        <v/>
      </c>
      <c r="D101" s="466" t="str">
        <f>IF(C101="","",IFERROR(VLOOKUP(C101,'補助事業概要説明書（別添１）１～４'!B:C,2,0),IF(ISNA(VLOOKUP(C101,'専門家一覧（別紙１）'!J:J,1,0)),"要確認","外部専門家"&amp;VLOOKUP(C101,'専門家一覧（別紙１）'!J:O,6,0))))</f>
        <v/>
      </c>
      <c r="E101" s="466" t="str">
        <f>IFERROR(VLOOKUP(A101,支援人員!$O$3:$S$22,5,0),"")</f>
        <v/>
      </c>
      <c r="F101" s="158" t="str">
        <f>IF(E101="訪問支援",SUMIFS('補助事業概要説明書（別添１）５'!K:K,'補助事業概要説明書（別添１）５'!A:A,B90&amp;"*",'補助事業概要説明書（別添１）５'!H:H,C101)+SUMIFS('補助事業概要説明書（別添１）５'!P:P,'補助事業概要説明書（別添１）５'!A:A,B90&amp;"*",'補助事業概要説明書（別添１）５'!N:N,C101),IF(E101="支援前後の活動",SUMIFS('補助事業概要説明書（別添１）５'!L:L,'補助事業概要説明書（別添１）５'!A:A,B90&amp;"*",'補助事業概要説明書（別添１）５'!H:H,C101)+SUMIFS('補助事業概要説明書（別添１）５'!Q:Q,'補助事業概要説明書（別添１）５'!A:A,B90&amp;"*",'補助事業概要説明書（別添１）５'!N:N,C101),""))</f>
        <v/>
      </c>
      <c r="G101" s="164"/>
      <c r="H101" s="160"/>
      <c r="I101" s="165" t="str">
        <f t="shared" si="9"/>
        <v/>
      </c>
      <c r="J101" s="1053"/>
      <c r="K101" s="1054"/>
      <c r="L101" s="1054"/>
      <c r="M101" s="1055"/>
      <c r="N101" s="427"/>
      <c r="R101" s="706" t="str">
        <f>IF(D101="職員",G101*F101*G91,"")</f>
        <v/>
      </c>
      <c r="S101" s="706" t="str">
        <f>IF(D101="職員",H101*F101*G91,"")</f>
        <v/>
      </c>
      <c r="T101" s="706" t="str">
        <f t="shared" si="10"/>
        <v/>
      </c>
      <c r="U101" s="706" t="str">
        <f t="shared" si="11"/>
        <v/>
      </c>
    </row>
    <row r="102" spans="1:21" ht="25.5" customHeight="1">
      <c r="A102" s="636" t="s">
        <v>453</v>
      </c>
      <c r="B102" s="1050"/>
      <c r="C102" s="466" t="str">
        <f>IFERROR(VLOOKUP(A102,支援人員!$O$3:$S$22,4,0),"")</f>
        <v/>
      </c>
      <c r="D102" s="466" t="str">
        <f>IF(C102="","",IFERROR(VLOOKUP(C102,'補助事業概要説明書（別添１）１～４'!B:C,2,0),IF(ISNA(VLOOKUP(C102,'専門家一覧（別紙１）'!J:J,1,0)),"要確認","外部専門家"&amp;VLOOKUP(C102,'専門家一覧（別紙１）'!J:O,6,0))))</f>
        <v/>
      </c>
      <c r="E102" s="466" t="str">
        <f>IFERROR(VLOOKUP(A102,支援人員!$O$3:$S$22,5,0),"")</f>
        <v/>
      </c>
      <c r="F102" s="158" t="str">
        <f>IF(E102="訪問支援",SUMIFS('補助事業概要説明書（別添１）５'!K:K,'補助事業概要説明書（別添１）５'!A:A,B90&amp;"*",'補助事業概要説明書（別添１）５'!H:H,C102)+SUMIFS('補助事業概要説明書（別添１）５'!P:P,'補助事業概要説明書（別添１）５'!A:A,B90&amp;"*",'補助事業概要説明書（別添１）５'!N:N,C102),IF(E102="支援前後の活動",SUMIFS('補助事業概要説明書（別添１）５'!L:L,'補助事業概要説明書（別添１）５'!A:A,B90&amp;"*",'補助事業概要説明書（別添１）５'!H:H,C102)+SUMIFS('補助事業概要説明書（別添１）５'!Q:Q,'補助事業概要説明書（別添１）５'!A:A,B90&amp;"*",'補助事業概要説明書（別添１）５'!N:N,C102),""))</f>
        <v/>
      </c>
      <c r="G102" s="164"/>
      <c r="H102" s="160"/>
      <c r="I102" s="165" t="str">
        <f t="shared" si="9"/>
        <v/>
      </c>
      <c r="J102" s="1053"/>
      <c r="K102" s="1054"/>
      <c r="L102" s="1054"/>
      <c r="M102" s="1055"/>
      <c r="N102" s="427"/>
      <c r="R102" s="706" t="str">
        <f>IF(D102="職員",G102*F102*G91,"")</f>
        <v/>
      </c>
      <c r="S102" s="706" t="str">
        <f>IF(D102="職員",H102*F102*G91,"")</f>
        <v/>
      </c>
      <c r="T102" s="706" t="str">
        <f t="shared" si="10"/>
        <v/>
      </c>
      <c r="U102" s="706" t="str">
        <f t="shared" si="11"/>
        <v/>
      </c>
    </row>
    <row r="103" spans="1:21" ht="25.5" customHeight="1" thickBot="1">
      <c r="A103" s="636" t="s">
        <v>571</v>
      </c>
      <c r="B103" s="1051"/>
      <c r="C103" s="467" t="str">
        <f>IFERROR(VLOOKUP(A103,支援人員!$O$3:$S$22,4,0),"")</f>
        <v/>
      </c>
      <c r="D103" s="467" t="str">
        <f>IF(C103="","",IFERROR(VLOOKUP(C103,'補助事業概要説明書（別添１）１～４'!B:C,2,0),IF(ISNA(VLOOKUP(C103,'専門家一覧（別紙１）'!J:J,1,0)),"要確認","外部専門家"&amp;VLOOKUP(C103,'専門家一覧（別紙１）'!J:O,6,0))))</f>
        <v/>
      </c>
      <c r="E103" s="467" t="str">
        <f>IFERROR(VLOOKUP(A103,支援人員!$O$3:$S$22,5,0),"")</f>
        <v/>
      </c>
      <c r="F103" s="159" t="str">
        <f>IF(E103="訪問支援",SUMIFS('補助事業概要説明書（別添１）５'!K:K,'補助事業概要説明書（別添１）５'!A:A,B90&amp;"*",'補助事業概要説明書（別添１）５'!H:H,C103)+SUMIFS('補助事業概要説明書（別添１）５'!P:P,'補助事業概要説明書（別添１）５'!A:A,B90&amp;"*",'補助事業概要説明書（別添１）５'!N:N,C103),IF(E103="支援前後の活動",SUMIFS('補助事業概要説明書（別添１）５'!L:L,'補助事業概要説明書（別添１）５'!A:A,B90&amp;"*",'補助事業概要説明書（別添１）５'!H:H,C103)+SUMIFS('補助事業概要説明書（別添１）５'!Q:Q,'補助事業概要説明書（別添１）５'!A:A,B90&amp;"*",'補助事業概要説明書（別添１）５'!N:N,C103),""))</f>
        <v/>
      </c>
      <c r="G103" s="166"/>
      <c r="H103" s="166"/>
      <c r="I103" s="167" t="str">
        <f t="shared" si="9"/>
        <v/>
      </c>
      <c r="J103" s="1092"/>
      <c r="K103" s="1093"/>
      <c r="L103" s="1093"/>
      <c r="M103" s="1094"/>
      <c r="N103" s="427"/>
      <c r="R103" s="706" t="str">
        <f>IF(D103="職員",G103*F103*G91,"")</f>
        <v/>
      </c>
      <c r="S103" s="706" t="str">
        <f>IF(D103="職員",H103*F103*G91,"")</f>
        <v/>
      </c>
      <c r="T103" s="706" t="str">
        <f t="shared" si="10"/>
        <v/>
      </c>
      <c r="U103" s="706" t="str">
        <f t="shared" si="11"/>
        <v/>
      </c>
    </row>
    <row r="104" spans="1:21" ht="25.5" customHeight="1" thickTop="1">
      <c r="B104" s="207"/>
      <c r="C104" s="207"/>
      <c r="D104" s="207"/>
      <c r="E104" s="207"/>
      <c r="F104" s="207"/>
      <c r="G104" s="207"/>
      <c r="H104" s="207"/>
      <c r="I104" s="207"/>
      <c r="J104" s="207"/>
      <c r="K104" s="207"/>
      <c r="M104" s="215">
        <f>$I$3</f>
        <v>0</v>
      </c>
      <c r="N104" s="188"/>
      <c r="O104" s="200"/>
      <c r="R104" s="707"/>
      <c r="S104" s="707"/>
      <c r="T104" s="707"/>
      <c r="U104" s="707"/>
    </row>
    <row r="105" spans="1:21" ht="39.9" customHeight="1">
      <c r="B105" s="1049" t="s">
        <v>559</v>
      </c>
      <c r="C105" s="509" t="s">
        <v>157</v>
      </c>
      <c r="D105" s="1042" t="s">
        <v>558</v>
      </c>
      <c r="E105" s="1043"/>
      <c r="F105" s="1044"/>
      <c r="G105" s="410" t="s">
        <v>390</v>
      </c>
      <c r="H105" s="411" t="s">
        <v>388</v>
      </c>
      <c r="I105" s="411" t="s">
        <v>389</v>
      </c>
      <c r="J105" s="506" t="s">
        <v>400</v>
      </c>
      <c r="K105" s="506" t="s">
        <v>401</v>
      </c>
      <c r="L105" s="1095" t="s">
        <v>393</v>
      </c>
      <c r="M105" s="1048"/>
      <c r="N105" s="427"/>
      <c r="R105" s="707"/>
      <c r="S105" s="707"/>
      <c r="T105" s="707"/>
      <c r="U105" s="707"/>
    </row>
    <row r="106" spans="1:21" ht="25.5" customHeight="1">
      <c r="B106" s="1050"/>
      <c r="C106" s="396" t="str">
        <f>VLOOKUP(B105,'補助事業概要説明書（別添１）５'!B:Q,8,0)&amp;""</f>
        <v/>
      </c>
      <c r="D106" s="1039">
        <f>VLOOKUP(B105,'補助事業概要説明書（別添１）５'!$B:$Q,3,0)</f>
        <v>0</v>
      </c>
      <c r="E106" s="1040"/>
      <c r="F106" s="1041"/>
      <c r="G106" s="396">
        <f>VLOOKUP(B105,'補助事業概要説明書（別添１）５'!$B:$Q,10,0)</f>
        <v>0</v>
      </c>
      <c r="H106" s="412">
        <f>VLOOKUP(B105,'補助事業概要説明書（別添１）５'!B:Q,15,0)</f>
        <v>0</v>
      </c>
      <c r="I106" s="412">
        <f>SUMIF(E109:E118,"訪問支援",F109:F118)</f>
        <v>0</v>
      </c>
      <c r="J106" s="507" t="str">
        <f>IFERROR(K106/H106,"")</f>
        <v/>
      </c>
      <c r="K106" s="507">
        <f>SUM(I109:I118)</f>
        <v>0</v>
      </c>
      <c r="L106" s="1090">
        <f>G106*K106</f>
        <v>0</v>
      </c>
      <c r="M106" s="1091"/>
      <c r="N106" s="427"/>
      <c r="R106" s="705" t="s">
        <v>258</v>
      </c>
      <c r="S106" s="705" t="s">
        <v>159</v>
      </c>
      <c r="T106" s="705" t="s">
        <v>396</v>
      </c>
      <c r="U106" s="705" t="s">
        <v>397</v>
      </c>
    </row>
    <row r="107" spans="1:21" ht="52.5" customHeight="1">
      <c r="B107" s="1050"/>
      <c r="C107" s="1045" t="s">
        <v>218</v>
      </c>
      <c r="D107" s="1045" t="s">
        <v>219</v>
      </c>
      <c r="E107" s="1045" t="s">
        <v>221</v>
      </c>
      <c r="F107" s="1045" t="s">
        <v>344</v>
      </c>
      <c r="G107" s="216" t="s">
        <v>350</v>
      </c>
      <c r="H107" s="216" t="s">
        <v>351</v>
      </c>
      <c r="I107" s="216" t="s">
        <v>237</v>
      </c>
      <c r="J107" s="1081" t="s">
        <v>223</v>
      </c>
      <c r="K107" s="1082"/>
      <c r="L107" s="1082"/>
      <c r="M107" s="1083"/>
      <c r="N107" s="427"/>
      <c r="R107" s="706"/>
      <c r="S107" s="706"/>
      <c r="T107" s="706"/>
      <c r="U107" s="706"/>
    </row>
    <row r="108" spans="1:21" ht="20.25" customHeight="1">
      <c r="B108" s="1050"/>
      <c r="C108" s="1046"/>
      <c r="D108" s="1046"/>
      <c r="E108" s="1046"/>
      <c r="F108" s="1046"/>
      <c r="G108" s="508" t="str">
        <f>IF($I$6="消費税の扱いを選択してください","",IF($I$6="消費税を補助対象に含めない","（税抜）","（税込）"))</f>
        <v/>
      </c>
      <c r="H108" s="508" t="str">
        <f>IF($I$6="消費税の扱いを選択してください","",IF($I$6="消費税を補助対象に含めない","（税抜）","（税込）"))</f>
        <v/>
      </c>
      <c r="I108" s="508" t="str">
        <f>IF($I$6="消費税の扱いを選択してください","",IF($I$6="消費税を補助対象に含めない","（税抜）","（税込）"))</f>
        <v/>
      </c>
      <c r="J108" s="1084"/>
      <c r="K108" s="1085"/>
      <c r="L108" s="1085"/>
      <c r="M108" s="1086"/>
      <c r="N108" s="427"/>
      <c r="R108" s="706"/>
      <c r="S108" s="706"/>
      <c r="T108" s="706"/>
      <c r="U108" s="706"/>
    </row>
    <row r="109" spans="1:21" ht="25.5" customHeight="1">
      <c r="A109" s="636" t="s">
        <v>454</v>
      </c>
      <c r="B109" s="1050"/>
      <c r="C109" s="463" t="str">
        <f>IFERROR(VLOOKUP(A109,支援人員!$U$3:$Y$22,4,0),"")</f>
        <v/>
      </c>
      <c r="D109" s="463" t="str">
        <f>IF(C109="","",IFERROR(VLOOKUP(C109,'補助事業概要説明書（別添１）１～４'!B:C,2,0),IF(ISNA(VLOOKUP(C109,'専門家一覧（別紙１）'!J:J,1,0)),"要確認","外部専門家"&amp;VLOOKUP(C109,'専門家一覧（別紙１）'!J:O,6,0))))</f>
        <v/>
      </c>
      <c r="E109" s="463" t="str">
        <f>IFERROR(VLOOKUP(A109,支援人員!$U$3:$Y$22,5,0),"")</f>
        <v/>
      </c>
      <c r="F109" s="156" t="str">
        <f>IF(E109="訪問支援",SUMIFS('補助事業概要説明書（別添１）５'!K:K,'補助事業概要説明書（別添１）５'!A:A,B105&amp;"*",'補助事業概要説明書（別添１）５'!H:H,C109)+SUMIFS('補助事業概要説明書（別添１）５'!P:P,'補助事業概要説明書（別添１）５'!A:A,B105&amp;"*",'補助事業概要説明書（別添１）５'!N:N,C109),IF(E109="支援前後の活動",SUMIFS('補助事業概要説明書（別添１）５'!L:L,'補助事業概要説明書（別添１）５'!A:A,B105&amp;"*",'補助事業概要説明書（別添１）５'!H:H,C109)+SUMIFS('補助事業概要説明書（別添１）５'!Q:Q,'補助事業概要説明書（別添１）５'!A:A,B105&amp;"*",'補助事業概要説明書（別添１）５'!N:N,C109),""))</f>
        <v/>
      </c>
      <c r="G109" s="160"/>
      <c r="H109" s="160"/>
      <c r="I109" s="161" t="str">
        <f>IFERROR(F109*(G109+H109),"")</f>
        <v/>
      </c>
      <c r="J109" s="1087"/>
      <c r="K109" s="1088"/>
      <c r="L109" s="1088"/>
      <c r="M109" s="1089"/>
      <c r="N109" s="427"/>
      <c r="R109" s="706" t="str">
        <f>IF(D109="職員",G109*F109*G106,"")</f>
        <v/>
      </c>
      <c r="S109" s="706" t="str">
        <f>IF(D109="職員",H109*F109*G106,"")</f>
        <v/>
      </c>
      <c r="T109" s="706" t="str">
        <f>IF(OR(D109="外部専門家A",D109="外部専門家B",D109="外部専門家"),G109*F109*$G$106,"")</f>
        <v/>
      </c>
      <c r="U109" s="706" t="str">
        <f>IF(OR(D109="外部専門家A",D109="外部専門家B",D109="外部専門家"),H109*F109*$G$106,"")</f>
        <v/>
      </c>
    </row>
    <row r="110" spans="1:21" ht="25.5" customHeight="1">
      <c r="A110" s="636" t="s">
        <v>455</v>
      </c>
      <c r="B110" s="1050"/>
      <c r="C110" s="464" t="str">
        <f>IFERROR(VLOOKUP(A110,支援人員!$U$3:$Y$22,4,0),"")</f>
        <v/>
      </c>
      <c r="D110" s="464" t="str">
        <f>IF(C110="","",IFERROR(VLOOKUP(C110,'補助事業概要説明書（別添１）１～４'!B:C,2,0),IF(ISNA(VLOOKUP(C110,'専門家一覧（別紙１）'!J:J,1,0)),"要確認","外部専門家"&amp;VLOOKUP(C110,'専門家一覧（別紙１）'!J:O,6,0))))</f>
        <v/>
      </c>
      <c r="E110" s="464" t="str">
        <f>IFERROR(VLOOKUP(A110,支援人員!$U$3:$Y$22,5,0),"")</f>
        <v/>
      </c>
      <c r="F110" s="156" t="str">
        <f>IF(E110="訪問支援",SUMIFS('補助事業概要説明書（別添１）５'!K:K,'補助事業概要説明書（別添１）５'!A:A,B105&amp;"*",'補助事業概要説明書（別添１）５'!H:H,C110)+SUMIFS('補助事業概要説明書（別添１）５'!P:P,'補助事業概要説明書（別添１）５'!A:A,B105&amp;"*",'補助事業概要説明書（別添１）５'!N:N,C110),IF(E110="支援前後の活動",SUMIFS('補助事業概要説明書（別添１）５'!L:L,'補助事業概要説明書（別添１）５'!A:A,B105&amp;"*",'補助事業概要説明書（別添１）５'!H:H,C110)+SUMIFS('補助事業概要説明書（別添１）５'!Q:Q,'補助事業概要説明書（別添１）５'!A:A,B105&amp;"*",'補助事業概要説明書（別添１）５'!N:N,C110),""))</f>
        <v/>
      </c>
      <c r="G110" s="160"/>
      <c r="H110" s="160"/>
      <c r="I110" s="162" t="str">
        <f t="shared" ref="I110:I118" si="12">IFERROR(F110*(G110+H110),"")</f>
        <v/>
      </c>
      <c r="J110" s="1053"/>
      <c r="K110" s="1054"/>
      <c r="L110" s="1054"/>
      <c r="M110" s="1055"/>
      <c r="N110" s="427"/>
      <c r="R110" s="706" t="str">
        <f>IF(D110="職員",G110*F110*G106,"")</f>
        <v/>
      </c>
      <c r="S110" s="706" t="str">
        <f>IF(D110="職員",H110*F110*G106,"")</f>
        <v/>
      </c>
      <c r="T110" s="706" t="str">
        <f t="shared" ref="T110:T118" si="13">IF(OR(D110="外部専門家A",D110="外部専門家B",D110="外部専門家"),G110*F110*$G$106,"")</f>
        <v/>
      </c>
      <c r="U110" s="706" t="str">
        <f t="shared" ref="U110:U118" si="14">IF(OR(D110="外部専門家A",D110="外部専門家B",D110="外部専門家"),H110*F110*$G$106,"")</f>
        <v/>
      </c>
    </row>
    <row r="111" spans="1:21" ht="25.5" customHeight="1">
      <c r="A111" s="636" t="s">
        <v>456</v>
      </c>
      <c r="B111" s="1050"/>
      <c r="C111" s="465" t="str">
        <f>IFERROR(VLOOKUP(A111,支援人員!$U$3:$Y$22,4,0),"")</f>
        <v/>
      </c>
      <c r="D111" s="465" t="str">
        <f>IF(C111="","",IFERROR(VLOOKUP(C111,'補助事業概要説明書（別添１）１～４'!B:C,2,0),IF(ISNA(VLOOKUP(C111,'専門家一覧（別紙１）'!J:J,1,0)),"要確認","外部専門家"&amp;VLOOKUP(C111,'専門家一覧（別紙１）'!J:O,6,0))))</f>
        <v/>
      </c>
      <c r="E111" s="465" t="str">
        <f>IFERROR(VLOOKUP(A111,支援人員!$U$3:$Y$22,5,0),"")</f>
        <v/>
      </c>
      <c r="F111" s="156" t="str">
        <f>IF(E111="訪問支援",SUMIFS('補助事業概要説明書（別添１）５'!K:K,'補助事業概要説明書（別添１）５'!A:A,B105&amp;"*",'補助事業概要説明書（別添１）５'!H:H,C111)+SUMIFS('補助事業概要説明書（別添１）５'!P:P,'補助事業概要説明書（別添１）５'!A:A,B105&amp;"*",'補助事業概要説明書（別添１）５'!N:N,C111),IF(E111="支援前後の活動",SUMIFS('補助事業概要説明書（別添１）５'!L:L,'補助事業概要説明書（別添１）５'!A:A,B105&amp;"*",'補助事業概要説明書（別添１）５'!H:H,C111)+SUMIFS('補助事業概要説明書（別添１）５'!Q:Q,'補助事業概要説明書（別添１）５'!A:A,B105&amp;"*",'補助事業概要説明書（別添１）５'!N:N,C111),""))</f>
        <v/>
      </c>
      <c r="G111" s="163"/>
      <c r="H111" s="160"/>
      <c r="I111" s="162" t="str">
        <f t="shared" si="12"/>
        <v/>
      </c>
      <c r="J111" s="1053"/>
      <c r="K111" s="1054"/>
      <c r="L111" s="1054"/>
      <c r="M111" s="1055"/>
      <c r="N111" s="427"/>
      <c r="R111" s="706" t="str">
        <f>IF(D111="職員",G111*F111*G106,"")</f>
        <v/>
      </c>
      <c r="S111" s="706" t="str">
        <f>IF(D111="職員",H111*F111*G106,"")</f>
        <v/>
      </c>
      <c r="T111" s="706" t="str">
        <f t="shared" si="13"/>
        <v/>
      </c>
      <c r="U111" s="706" t="str">
        <f t="shared" si="14"/>
        <v/>
      </c>
    </row>
    <row r="112" spans="1:21" ht="25.5" customHeight="1">
      <c r="A112" s="636" t="s">
        <v>457</v>
      </c>
      <c r="B112" s="1050"/>
      <c r="C112" s="465" t="str">
        <f>IFERROR(VLOOKUP(A112,支援人員!$U$3:$Y$22,4,0),"")</f>
        <v/>
      </c>
      <c r="D112" s="465" t="str">
        <f>IF(C112="","",IFERROR(VLOOKUP(C112,'補助事業概要説明書（別添１）１～４'!B:C,2,0),IF(ISNA(VLOOKUP(C112,'専門家一覧（別紙１）'!J:J,1,0)),"要確認","外部専門家"&amp;VLOOKUP(C112,'専門家一覧（別紙１）'!J:O,6,0))))</f>
        <v/>
      </c>
      <c r="E112" s="465" t="str">
        <f>IFERROR(VLOOKUP(A112,支援人員!$U$3:$Y$22,5,0),"")</f>
        <v/>
      </c>
      <c r="F112" s="156" t="str">
        <f>IF(E112="訪問支援",SUMIFS('補助事業概要説明書（別添１）５'!K:K,'補助事業概要説明書（別添１）５'!A:A,B105&amp;"*",'補助事業概要説明書（別添１）５'!H:H,C112)+SUMIFS('補助事業概要説明書（別添１）５'!P:P,'補助事業概要説明書（別添１）５'!A:A,B105&amp;"*",'補助事業概要説明書（別添１）５'!N:N,C112),IF(E112="支援前後の活動",SUMIFS('補助事業概要説明書（別添１）５'!L:L,'補助事業概要説明書（別添１）５'!A:A,B105&amp;"*",'補助事業概要説明書（別添１）５'!H:H,C112)+SUMIFS('補助事業概要説明書（別添１）５'!Q:Q,'補助事業概要説明書（別添１）５'!A:A,B105&amp;"*",'補助事業概要説明書（別添１）５'!N:N,C112),""))</f>
        <v/>
      </c>
      <c r="G112" s="163"/>
      <c r="H112" s="160"/>
      <c r="I112" s="162" t="str">
        <f t="shared" si="12"/>
        <v/>
      </c>
      <c r="J112" s="1053"/>
      <c r="K112" s="1054"/>
      <c r="L112" s="1054"/>
      <c r="M112" s="1055"/>
      <c r="N112" s="427"/>
      <c r="R112" s="706" t="str">
        <f>IF(D112="職員",G112*F112*G106,"")</f>
        <v/>
      </c>
      <c r="S112" s="706" t="str">
        <f>IF(D112="職員",H112*F112*G106,"")</f>
        <v/>
      </c>
      <c r="T112" s="706" t="str">
        <f t="shared" si="13"/>
        <v/>
      </c>
      <c r="U112" s="706" t="str">
        <f t="shared" si="14"/>
        <v/>
      </c>
    </row>
    <row r="113" spans="1:21" ht="25.5" customHeight="1">
      <c r="A113" s="636" t="s">
        <v>458</v>
      </c>
      <c r="B113" s="1050"/>
      <c r="C113" s="465" t="str">
        <f>IFERROR(VLOOKUP(A113,支援人員!$U$3:$Y$22,4,0),"")</f>
        <v/>
      </c>
      <c r="D113" s="465" t="str">
        <f>IF(C113="","",IFERROR(VLOOKUP(C113,'補助事業概要説明書（別添１）１～４'!B:C,2,0),IF(ISNA(VLOOKUP(C113,'専門家一覧（別紙１）'!J:J,1,0)),"要確認","外部専門家"&amp;VLOOKUP(C113,'専門家一覧（別紙１）'!J:O,6,0))))</f>
        <v/>
      </c>
      <c r="E113" s="465" t="str">
        <f>IFERROR(VLOOKUP(A113,支援人員!$U$3:$Y$22,5,0),"")</f>
        <v/>
      </c>
      <c r="F113" s="157" t="str">
        <f>IF(E113="訪問支援",SUMIFS('補助事業概要説明書（別添１）５'!K:K,'補助事業概要説明書（別添１）５'!A:A,B105&amp;"*",'補助事業概要説明書（別添１）５'!H:H,C113)+SUMIFS('補助事業概要説明書（別添１）５'!P:P,'補助事業概要説明書（別添１）５'!A:A,B105&amp;"*",'補助事業概要説明書（別添１）５'!N:N,C113),IF(E113="支援前後の活動",SUMIFS('補助事業概要説明書（別添１）５'!L:L,'補助事業概要説明書（別添１）５'!A:A,B105&amp;"*",'補助事業概要説明書（別添１）５'!H:H,C113)+SUMIFS('補助事業概要説明書（別添１）５'!Q:Q,'補助事業概要説明書（別添１）５'!A:A,B105&amp;"*",'補助事業概要説明書（別添１）５'!N:N,C113),""))</f>
        <v/>
      </c>
      <c r="G113" s="163"/>
      <c r="H113" s="160"/>
      <c r="I113" s="162" t="str">
        <f t="shared" si="12"/>
        <v/>
      </c>
      <c r="J113" s="1053"/>
      <c r="K113" s="1054"/>
      <c r="L113" s="1054"/>
      <c r="M113" s="1055"/>
      <c r="N113" s="427"/>
      <c r="R113" s="706" t="str">
        <f>IF(D113="職員",G113*F113*G106,"")</f>
        <v/>
      </c>
      <c r="S113" s="706" t="str">
        <f>IF(D113="職員",H113*F113*G106,"")</f>
        <v/>
      </c>
      <c r="T113" s="706" t="str">
        <f t="shared" si="13"/>
        <v/>
      </c>
      <c r="U113" s="706" t="str">
        <f t="shared" si="14"/>
        <v/>
      </c>
    </row>
    <row r="114" spans="1:21" ht="25.5" customHeight="1">
      <c r="A114" s="636" t="s">
        <v>459</v>
      </c>
      <c r="B114" s="1050"/>
      <c r="C114" s="465" t="str">
        <f>IFERROR(VLOOKUP(A114,支援人員!$U$3:$Y$22,4,0),"")</f>
        <v/>
      </c>
      <c r="D114" s="465" t="str">
        <f>IF(C114="","",IFERROR(VLOOKUP(C114,'補助事業概要説明書（別添１）１～４'!B:C,2,0),IF(ISNA(VLOOKUP(C114,'専門家一覧（別紙１）'!J:J,1,0)),"要確認","外部専門家"&amp;VLOOKUP(C114,'専門家一覧（別紙１）'!J:O,6,0))))</f>
        <v/>
      </c>
      <c r="E114" s="465" t="str">
        <f>IFERROR(VLOOKUP(A114,支援人員!$U$3:$Y$22,5,0),"")</f>
        <v/>
      </c>
      <c r="F114" s="157" t="str">
        <f>IF(E114="訪問支援",SUMIFS('補助事業概要説明書（別添１）５'!K:K,'補助事業概要説明書（別添１）５'!A:A,B105&amp;"*",'補助事業概要説明書（別添１）５'!H:H,C114)+SUMIFS('補助事業概要説明書（別添１）５'!P:P,'補助事業概要説明書（別添１）５'!A:A,B105&amp;"*",'補助事業概要説明書（別添１）５'!N:N,C114),IF(E114="支援前後の活動",SUMIFS('補助事業概要説明書（別添１）５'!L:L,'補助事業概要説明書（別添１）５'!A:A,B105&amp;"*",'補助事業概要説明書（別添１）５'!H:H,C114)+SUMIFS('補助事業概要説明書（別添１）５'!Q:Q,'補助事業概要説明書（別添１）５'!A:A,B105&amp;"*",'補助事業概要説明書（別添１）５'!N:N,C114),""))</f>
        <v/>
      </c>
      <c r="G114" s="163"/>
      <c r="H114" s="160"/>
      <c r="I114" s="162" t="str">
        <f t="shared" si="12"/>
        <v/>
      </c>
      <c r="J114" s="1053"/>
      <c r="K114" s="1054"/>
      <c r="L114" s="1054"/>
      <c r="M114" s="1055"/>
      <c r="N114" s="427"/>
      <c r="R114" s="706" t="str">
        <f>IF(D114="職員",G114*F114*G106,"")</f>
        <v/>
      </c>
      <c r="S114" s="706" t="str">
        <f>IF(D114="職員",H114*F114*G106,"")</f>
        <v/>
      </c>
      <c r="T114" s="706" t="str">
        <f t="shared" si="13"/>
        <v/>
      </c>
      <c r="U114" s="706" t="str">
        <f t="shared" si="14"/>
        <v/>
      </c>
    </row>
    <row r="115" spans="1:21" ht="25.5" customHeight="1">
      <c r="A115" s="636" t="s">
        <v>460</v>
      </c>
      <c r="B115" s="1050"/>
      <c r="C115" s="465" t="str">
        <f>IFERROR(VLOOKUP(A115,支援人員!$U$3:$Y$22,4,0),"")</f>
        <v/>
      </c>
      <c r="D115" s="465" t="str">
        <f>IF(C115="","",IFERROR(VLOOKUP(C115,'補助事業概要説明書（別添１）１～４'!B:C,2,0),IF(ISNA(VLOOKUP(C115,'専門家一覧（別紙１）'!J:J,1,0)),"要確認","外部専門家"&amp;VLOOKUP(C115,'専門家一覧（別紙１）'!J:O,6,0))))</f>
        <v/>
      </c>
      <c r="E115" s="465" t="str">
        <f>IFERROR(VLOOKUP(A115,支援人員!$U$3:$Y$22,5,0),"")</f>
        <v/>
      </c>
      <c r="F115" s="157" t="str">
        <f>IF(E115="訪問支援",SUMIFS('補助事業概要説明書（別添１）５'!K:K,'補助事業概要説明書（別添１）５'!A:A,B105&amp;"*",'補助事業概要説明書（別添１）５'!H:H,C115)+SUMIFS('補助事業概要説明書（別添１）５'!P:P,'補助事業概要説明書（別添１）５'!A:A,B105&amp;"*",'補助事業概要説明書（別添１）５'!N:N,C115),IF(E115="支援前後の活動",SUMIFS('補助事業概要説明書（別添１）５'!L:L,'補助事業概要説明書（別添１）５'!A:A,B105&amp;"*",'補助事業概要説明書（別添１）５'!H:H,C115)+SUMIFS('補助事業概要説明書（別添１）５'!Q:Q,'補助事業概要説明書（別添１）５'!A:A,B105&amp;"*",'補助事業概要説明書（別添１）５'!N:N,C115),""))</f>
        <v/>
      </c>
      <c r="G115" s="163"/>
      <c r="H115" s="160"/>
      <c r="I115" s="162" t="str">
        <f t="shared" si="12"/>
        <v/>
      </c>
      <c r="J115" s="1053"/>
      <c r="K115" s="1054"/>
      <c r="L115" s="1054"/>
      <c r="M115" s="1055"/>
      <c r="N115" s="427"/>
      <c r="R115" s="706" t="str">
        <f>IF(D115="職員",G115*F115*G106,"")</f>
        <v/>
      </c>
      <c r="S115" s="706" t="str">
        <f>IF(D115="職員",H115*F115*G106,"")</f>
        <v/>
      </c>
      <c r="T115" s="706" t="str">
        <f t="shared" si="13"/>
        <v/>
      </c>
      <c r="U115" s="706" t="str">
        <f t="shared" si="14"/>
        <v/>
      </c>
    </row>
    <row r="116" spans="1:21" ht="25.5" customHeight="1">
      <c r="A116" s="636" t="s">
        <v>461</v>
      </c>
      <c r="B116" s="1050"/>
      <c r="C116" s="466" t="str">
        <f>IFERROR(VLOOKUP(A116,支援人員!$U$3:$Y$22,4,0),"")</f>
        <v/>
      </c>
      <c r="D116" s="466" t="str">
        <f>IF(C116="","",IFERROR(VLOOKUP(C116,'補助事業概要説明書（別添１）１～４'!B:C,2,0),IF(ISNA(VLOOKUP(C116,'専門家一覧（別紙１）'!J:J,1,0)),"要確認","外部専門家"&amp;VLOOKUP(C116,'専門家一覧（別紙１）'!J:O,6,0))))</f>
        <v/>
      </c>
      <c r="E116" s="466" t="str">
        <f>IFERROR(VLOOKUP(A116,支援人員!$U$3:$Y$22,5,0),"")</f>
        <v/>
      </c>
      <c r="F116" s="158" t="str">
        <f>IF(E116="訪問支援",SUMIFS('補助事業概要説明書（別添１）５'!K:K,'補助事業概要説明書（別添１）５'!A:A,B105&amp;"*",'補助事業概要説明書（別添１）５'!H:H,C116)+SUMIFS('補助事業概要説明書（別添１）５'!P:P,'補助事業概要説明書（別添１）５'!A:A,B105&amp;"*",'補助事業概要説明書（別添１）５'!N:N,C116),IF(E116="支援前後の活動",SUMIFS('補助事業概要説明書（別添１）５'!L:L,'補助事業概要説明書（別添１）５'!A:A,B105&amp;"*",'補助事業概要説明書（別添１）５'!H:H,C116)+SUMIFS('補助事業概要説明書（別添１）５'!Q:Q,'補助事業概要説明書（別添１）５'!A:A,B105&amp;"*",'補助事業概要説明書（別添１）５'!N:N,C116),""))</f>
        <v/>
      </c>
      <c r="G116" s="164"/>
      <c r="H116" s="160"/>
      <c r="I116" s="165" t="str">
        <f t="shared" si="12"/>
        <v/>
      </c>
      <c r="J116" s="1053"/>
      <c r="K116" s="1054"/>
      <c r="L116" s="1054"/>
      <c r="M116" s="1055"/>
      <c r="N116" s="427"/>
      <c r="R116" s="706" t="str">
        <f>IF(D116="職員",G116*F116*G106,"")</f>
        <v/>
      </c>
      <c r="S116" s="706" t="str">
        <f>IF(D116="職員",H116*F116*G106,"")</f>
        <v/>
      </c>
      <c r="T116" s="706" t="str">
        <f t="shared" si="13"/>
        <v/>
      </c>
      <c r="U116" s="706" t="str">
        <f t="shared" si="14"/>
        <v/>
      </c>
    </row>
    <row r="117" spans="1:21" ht="25.5" customHeight="1">
      <c r="A117" s="636" t="s">
        <v>462</v>
      </c>
      <c r="B117" s="1050"/>
      <c r="C117" s="466" t="str">
        <f>IFERROR(VLOOKUP(A117,支援人員!$U$3:$Y$22,4,0),"")</f>
        <v/>
      </c>
      <c r="D117" s="466" t="str">
        <f>IF(C117="","",IFERROR(VLOOKUP(C117,'補助事業概要説明書（別添１）１～４'!B:C,2,0),IF(ISNA(VLOOKUP(C117,'専門家一覧（別紙１）'!J:J,1,0)),"要確認","外部専門家"&amp;VLOOKUP(C117,'専門家一覧（別紙１）'!J:O,6,0))))</f>
        <v/>
      </c>
      <c r="E117" s="466" t="str">
        <f>IFERROR(VLOOKUP(A117,支援人員!$U$3:$Y$22,5,0),"")</f>
        <v/>
      </c>
      <c r="F117" s="158" t="str">
        <f>IF(E117="訪問支援",SUMIFS('補助事業概要説明書（別添１）５'!K:K,'補助事業概要説明書（別添１）５'!A:A,B105&amp;"*",'補助事業概要説明書（別添１）５'!H:H,C117)+SUMIFS('補助事業概要説明書（別添１）５'!P:P,'補助事業概要説明書（別添１）５'!A:A,B105&amp;"*",'補助事業概要説明書（別添１）５'!N:N,C117),IF(E117="支援前後の活動",SUMIFS('補助事業概要説明書（別添１）５'!L:L,'補助事業概要説明書（別添１）５'!A:A,B105&amp;"*",'補助事業概要説明書（別添１）５'!H:H,C117)+SUMIFS('補助事業概要説明書（別添１）５'!Q:Q,'補助事業概要説明書（別添１）５'!A:A,B105&amp;"*",'補助事業概要説明書（別添１）５'!N:N,C117),""))</f>
        <v/>
      </c>
      <c r="G117" s="164"/>
      <c r="H117" s="160"/>
      <c r="I117" s="165" t="str">
        <f t="shared" si="12"/>
        <v/>
      </c>
      <c r="J117" s="1053"/>
      <c r="K117" s="1054"/>
      <c r="L117" s="1054"/>
      <c r="M117" s="1055"/>
      <c r="N117" s="427"/>
      <c r="R117" s="706" t="str">
        <f>IF(D117="職員",G117*F117*G106,"")</f>
        <v/>
      </c>
      <c r="S117" s="706" t="str">
        <f>IF(D117="職員",H117*F117*G106,"")</f>
        <v/>
      </c>
      <c r="T117" s="706" t="str">
        <f t="shared" si="13"/>
        <v/>
      </c>
      <c r="U117" s="706" t="str">
        <f t="shared" si="14"/>
        <v/>
      </c>
    </row>
    <row r="118" spans="1:21" ht="25.5" customHeight="1" thickBot="1">
      <c r="A118" s="636" t="s">
        <v>572</v>
      </c>
      <c r="B118" s="1051"/>
      <c r="C118" s="467" t="str">
        <f>IFERROR(VLOOKUP(A118,支援人員!$U$3:$Y$22,4,0),"")</f>
        <v/>
      </c>
      <c r="D118" s="467" t="str">
        <f>IF(C118="","",IFERROR(VLOOKUP(C118,'補助事業概要説明書（別添１）１～４'!B:C,2,0),IF(ISNA(VLOOKUP(C118,'専門家一覧（別紙１）'!J:J,1,0)),"要確認","外部専門家"&amp;VLOOKUP(C118,'専門家一覧（別紙１）'!J:O,6,0))))</f>
        <v/>
      </c>
      <c r="E118" s="467" t="str">
        <f>IFERROR(VLOOKUP(A118,支援人員!$U$3:$Y$22,5,0),"")</f>
        <v/>
      </c>
      <c r="F118" s="159" t="str">
        <f>IF(E118="訪問支援",SUMIFS('補助事業概要説明書（別添１）５'!K:K,'補助事業概要説明書（別添１）５'!A:A,B105&amp;"*",'補助事業概要説明書（別添１）５'!H:H,C118)+SUMIFS('補助事業概要説明書（別添１）５'!P:P,'補助事業概要説明書（別添１）５'!A:A,B105&amp;"*",'補助事業概要説明書（別添１）５'!N:N,C118),IF(E118="支援前後の活動",SUMIFS('補助事業概要説明書（別添１）５'!L:L,'補助事業概要説明書（別添１）５'!A:A,B105&amp;"*",'補助事業概要説明書（別添１）５'!H:H,C118)+SUMIFS('補助事業概要説明書（別添１）５'!Q:Q,'補助事業概要説明書（別添１）５'!A:A,B105&amp;"*",'補助事業概要説明書（別添１）５'!N:N,C118),""))</f>
        <v/>
      </c>
      <c r="G118" s="166"/>
      <c r="H118" s="166"/>
      <c r="I118" s="167" t="str">
        <f t="shared" si="12"/>
        <v/>
      </c>
      <c r="J118" s="1092"/>
      <c r="K118" s="1093"/>
      <c r="L118" s="1093"/>
      <c r="M118" s="1094"/>
      <c r="N118" s="427"/>
      <c r="R118" s="706" t="str">
        <f>IF(D118="職員",G118*F118*G106,"")</f>
        <v/>
      </c>
      <c r="S118" s="706" t="str">
        <f>IF(D118="職員",H118*F118*G106,"")</f>
        <v/>
      </c>
      <c r="T118" s="706" t="str">
        <f t="shared" si="13"/>
        <v/>
      </c>
      <c r="U118" s="706" t="str">
        <f t="shared" si="14"/>
        <v/>
      </c>
    </row>
    <row r="119" spans="1:21" ht="25.5" customHeight="1" thickTop="1">
      <c r="B119" s="207"/>
      <c r="C119" s="207"/>
      <c r="D119" s="207"/>
      <c r="E119" s="207"/>
      <c r="F119" s="207"/>
      <c r="G119" s="207"/>
      <c r="H119" s="207"/>
      <c r="I119" s="207"/>
      <c r="J119" s="207"/>
      <c r="K119" s="207"/>
      <c r="M119" s="215">
        <f>$I$3</f>
        <v>0</v>
      </c>
      <c r="N119" s="188"/>
      <c r="O119" s="200"/>
      <c r="R119" s="707"/>
      <c r="S119" s="707"/>
      <c r="T119" s="707"/>
      <c r="U119" s="707"/>
    </row>
    <row r="120" spans="1:21" ht="39.9" customHeight="1">
      <c r="B120" s="1049" t="s">
        <v>560</v>
      </c>
      <c r="C120" s="509" t="s">
        <v>157</v>
      </c>
      <c r="D120" s="1042" t="s">
        <v>561</v>
      </c>
      <c r="E120" s="1043"/>
      <c r="F120" s="1044"/>
      <c r="G120" s="410" t="s">
        <v>390</v>
      </c>
      <c r="H120" s="411" t="s">
        <v>388</v>
      </c>
      <c r="I120" s="411" t="s">
        <v>389</v>
      </c>
      <c r="J120" s="506" t="s">
        <v>400</v>
      </c>
      <c r="K120" s="506" t="s">
        <v>401</v>
      </c>
      <c r="L120" s="1095" t="s">
        <v>393</v>
      </c>
      <c r="M120" s="1048"/>
      <c r="N120" s="427"/>
      <c r="R120" s="707"/>
      <c r="S120" s="707"/>
      <c r="T120" s="707"/>
      <c r="U120" s="707"/>
    </row>
    <row r="121" spans="1:21" ht="25.5" customHeight="1">
      <c r="B121" s="1050"/>
      <c r="C121" s="396" t="str">
        <f>VLOOKUP(B120,'補助事業概要説明書（別添１）５'!B:Q,8,0)&amp;""</f>
        <v/>
      </c>
      <c r="D121" s="1039">
        <f>VLOOKUP(B120,'補助事業概要説明書（別添１）５'!$B:$Q,3,0)</f>
        <v>0</v>
      </c>
      <c r="E121" s="1040"/>
      <c r="F121" s="1041"/>
      <c r="G121" s="396">
        <f>VLOOKUP(B120,'補助事業概要説明書（別添１）５'!$B:$Q,10,0)</f>
        <v>0</v>
      </c>
      <c r="H121" s="412">
        <f>VLOOKUP(B120,'補助事業概要説明書（別添１）５'!B:Q,15,0)</f>
        <v>0</v>
      </c>
      <c r="I121" s="412">
        <f>SUMIF(E124:E133,"訪問支援",F124:F133)</f>
        <v>0</v>
      </c>
      <c r="J121" s="507" t="str">
        <f>IFERROR(K121/H121,"")</f>
        <v/>
      </c>
      <c r="K121" s="507">
        <f>SUM(I124:I133)</f>
        <v>0</v>
      </c>
      <c r="L121" s="1090">
        <f>G121*K121</f>
        <v>0</v>
      </c>
      <c r="M121" s="1091"/>
      <c r="N121" s="427"/>
      <c r="R121" s="705" t="s">
        <v>258</v>
      </c>
      <c r="S121" s="705" t="s">
        <v>159</v>
      </c>
      <c r="T121" s="705" t="s">
        <v>396</v>
      </c>
      <c r="U121" s="705" t="s">
        <v>397</v>
      </c>
    </row>
    <row r="122" spans="1:21" ht="52.5" customHeight="1">
      <c r="B122" s="1050"/>
      <c r="C122" s="1045" t="s">
        <v>218</v>
      </c>
      <c r="D122" s="1045" t="s">
        <v>219</v>
      </c>
      <c r="E122" s="1045" t="s">
        <v>221</v>
      </c>
      <c r="F122" s="1045" t="s">
        <v>344</v>
      </c>
      <c r="G122" s="216" t="s">
        <v>350</v>
      </c>
      <c r="H122" s="216" t="s">
        <v>351</v>
      </c>
      <c r="I122" s="216" t="s">
        <v>237</v>
      </c>
      <c r="J122" s="1081" t="s">
        <v>223</v>
      </c>
      <c r="K122" s="1082"/>
      <c r="L122" s="1082"/>
      <c r="M122" s="1083"/>
      <c r="N122" s="427"/>
      <c r="R122" s="706"/>
      <c r="S122" s="706"/>
      <c r="T122" s="706"/>
      <c r="U122" s="706"/>
    </row>
    <row r="123" spans="1:21" ht="20.25" customHeight="1">
      <c r="B123" s="1050"/>
      <c r="C123" s="1046"/>
      <c r="D123" s="1046"/>
      <c r="E123" s="1046"/>
      <c r="F123" s="1046"/>
      <c r="G123" s="508" t="str">
        <f>IF($I$6="消費税の扱いを選択してください","",IF($I$6="消費税を補助対象に含めない","（税抜）","（税込）"))</f>
        <v/>
      </c>
      <c r="H123" s="508" t="str">
        <f>IF($I$6="消費税の扱いを選択してください","",IF($I$6="消費税を補助対象に含めない","（税抜）","（税込）"))</f>
        <v/>
      </c>
      <c r="I123" s="508" t="str">
        <f>IF($I$6="消費税の扱いを選択してください","",IF($I$6="消費税を補助対象に含めない","（税抜）","（税込）"))</f>
        <v/>
      </c>
      <c r="J123" s="1084"/>
      <c r="K123" s="1085"/>
      <c r="L123" s="1085"/>
      <c r="M123" s="1086"/>
      <c r="N123" s="427"/>
      <c r="R123" s="706"/>
      <c r="S123" s="706"/>
      <c r="T123" s="706"/>
      <c r="U123" s="706"/>
    </row>
    <row r="124" spans="1:21" ht="25.5" customHeight="1">
      <c r="A124" s="636" t="s">
        <v>463</v>
      </c>
      <c r="B124" s="1050"/>
      <c r="C124" s="463" t="str">
        <f>IFERROR(VLOOKUP(A124,支援人員!$AA$3:$AE$22,4,0),"")</f>
        <v/>
      </c>
      <c r="D124" s="463" t="str">
        <f>IF(C124="","",IFERROR(VLOOKUP(C124,'補助事業概要説明書（別添１）１～４'!B:C,2,0),IF(ISNA(VLOOKUP(C124,'専門家一覧（別紙１）'!J:J,1,0)),"要確認","外部専門家"&amp;VLOOKUP(C124,'専門家一覧（別紙１）'!J:O,6,0))))</f>
        <v/>
      </c>
      <c r="E124" s="463" t="str">
        <f>IFERROR(VLOOKUP(A124,支援人員!$AA$3:$AE$22,5,0),"")</f>
        <v/>
      </c>
      <c r="F124" s="156" t="str">
        <f>IF(E124="訪問支援",SUMIFS('補助事業概要説明書（別添１）５'!K:K,'補助事業概要説明書（別添１）５'!A:A,B120&amp;"*",'補助事業概要説明書（別添１）５'!H:H,C124)+SUMIFS('補助事業概要説明書（別添１）５'!P:P,'補助事業概要説明書（別添１）５'!A:A,B120&amp;"*",'補助事業概要説明書（別添１）５'!N:N,C124),IF(E124="支援前後の活動",SUMIFS('補助事業概要説明書（別添１）５'!L:L,'補助事業概要説明書（別添１）５'!A:A,B120&amp;"*",'補助事業概要説明書（別添１）５'!H:H,C124)+SUMIFS('補助事業概要説明書（別添１）５'!Q:Q,'補助事業概要説明書（別添１）５'!A:A,B120&amp;"*",'補助事業概要説明書（別添１）５'!N:N,C124),""))</f>
        <v/>
      </c>
      <c r="G124" s="160"/>
      <c r="H124" s="160"/>
      <c r="I124" s="161" t="str">
        <f>IFERROR(F124*(G124+H124),"")</f>
        <v/>
      </c>
      <c r="J124" s="1087"/>
      <c r="K124" s="1088"/>
      <c r="L124" s="1088"/>
      <c r="M124" s="1089"/>
      <c r="N124" s="427"/>
      <c r="R124" s="706" t="str">
        <f>IF(D124="職員",G124*F124*G121,"")</f>
        <v/>
      </c>
      <c r="S124" s="706" t="str">
        <f>IF(D124="職員",H124*F124*G121,"")</f>
        <v/>
      </c>
      <c r="T124" s="706" t="str">
        <f>IF(OR(D124="外部専門家A",D124="外部専門家B",D124="外部専門家"),G124*F124*$G$121,"")</f>
        <v/>
      </c>
      <c r="U124" s="706" t="str">
        <f>IF(OR(D124="外部専門家A",D124="外部専門家B",D124="外部専門家"),H124*F124*$G$121,"")</f>
        <v/>
      </c>
    </row>
    <row r="125" spans="1:21" ht="25.5" customHeight="1">
      <c r="A125" s="636" t="s">
        <v>464</v>
      </c>
      <c r="B125" s="1050"/>
      <c r="C125" s="464" t="str">
        <f>IFERROR(VLOOKUP(A125,支援人員!$AA$3:$AE$22,4,0),"")</f>
        <v/>
      </c>
      <c r="D125" s="464" t="str">
        <f>IF(C125="","",IFERROR(VLOOKUP(C125,'補助事業概要説明書（別添１）１～４'!B:C,2,0),IF(ISNA(VLOOKUP(C125,'専門家一覧（別紙１）'!J:J,1,0)),"要確認","外部専門家"&amp;VLOOKUP(C125,'専門家一覧（別紙１）'!J:O,6,0))))</f>
        <v/>
      </c>
      <c r="E125" s="464" t="str">
        <f>IFERROR(VLOOKUP(A125,支援人員!$AA$3:$AE$22,5,0),"")</f>
        <v/>
      </c>
      <c r="F125" s="156" t="str">
        <f>IF(E125="訪問支援",SUMIFS('補助事業概要説明書（別添１）５'!K:K,'補助事業概要説明書（別添１）５'!A:A,B120&amp;"*",'補助事業概要説明書（別添１）５'!H:H,C125)+SUMIFS('補助事業概要説明書（別添１）５'!P:P,'補助事業概要説明書（別添１）５'!A:A,B120&amp;"*",'補助事業概要説明書（別添１）５'!N:N,C125),IF(E125="支援前後の活動",SUMIFS('補助事業概要説明書（別添１）５'!L:L,'補助事業概要説明書（別添１）５'!A:A,B120&amp;"*",'補助事業概要説明書（別添１）５'!H:H,C125)+SUMIFS('補助事業概要説明書（別添１）５'!Q:Q,'補助事業概要説明書（別添１）５'!A:A,B120&amp;"*",'補助事業概要説明書（別添１）５'!N:N,C125),""))</f>
        <v/>
      </c>
      <c r="G125" s="160"/>
      <c r="H125" s="160"/>
      <c r="I125" s="162" t="str">
        <f t="shared" ref="I125:I133" si="15">IFERROR(F125*(G125+H125),"")</f>
        <v/>
      </c>
      <c r="J125" s="1053"/>
      <c r="K125" s="1054"/>
      <c r="L125" s="1054"/>
      <c r="M125" s="1055"/>
      <c r="N125" s="427"/>
      <c r="R125" s="706" t="str">
        <f>IF(D125="職員",G125*F125*G121,"")</f>
        <v/>
      </c>
      <c r="S125" s="706" t="str">
        <f>IF(D125="職員",H125*F125*G121,"")</f>
        <v/>
      </c>
      <c r="T125" s="706" t="str">
        <f t="shared" ref="T125:T133" si="16">IF(OR(D125="外部専門家A",D125="外部専門家B",D125="外部専門家"),G125*F125*$G$121,"")</f>
        <v/>
      </c>
      <c r="U125" s="706" t="str">
        <f t="shared" ref="U125:U133" si="17">IF(OR(D125="外部専門家A",D125="外部専門家B",D125="外部専門家"),H125*F125*$G$121,"")</f>
        <v/>
      </c>
    </row>
    <row r="126" spans="1:21" ht="25.5" customHeight="1">
      <c r="A126" s="636" t="s">
        <v>465</v>
      </c>
      <c r="B126" s="1050"/>
      <c r="C126" s="465" t="str">
        <f>IFERROR(VLOOKUP(A126,支援人員!$AA$3:$AE$22,4,0),"")</f>
        <v/>
      </c>
      <c r="D126" s="465" t="str">
        <f>IF(C126="","",IFERROR(VLOOKUP(C126,'補助事業概要説明書（別添１）１～４'!B:C,2,0),IF(ISNA(VLOOKUP(C126,'専門家一覧（別紙１）'!J:J,1,0)),"要確認","外部専門家"&amp;VLOOKUP(C126,'専門家一覧（別紙１）'!J:O,6,0))))</f>
        <v/>
      </c>
      <c r="E126" s="465" t="str">
        <f>IFERROR(VLOOKUP(A126,支援人員!$AA$3:$AE$22,5,0),"")</f>
        <v/>
      </c>
      <c r="F126" s="156" t="str">
        <f>IF(E126="訪問支援",SUMIFS('補助事業概要説明書（別添１）５'!K:K,'補助事業概要説明書（別添１）５'!A:A,B120&amp;"*",'補助事業概要説明書（別添１）５'!H:H,C126)+SUMIFS('補助事業概要説明書（別添１）５'!P:P,'補助事業概要説明書（別添１）５'!A:A,B120&amp;"*",'補助事業概要説明書（別添１）５'!N:N,C126),IF(E126="支援前後の活動",SUMIFS('補助事業概要説明書（別添１）５'!L:L,'補助事業概要説明書（別添１）５'!A:A,B120&amp;"*",'補助事業概要説明書（別添１）５'!H:H,C126)+SUMIFS('補助事業概要説明書（別添１）５'!Q:Q,'補助事業概要説明書（別添１）５'!A:A,B120&amp;"*",'補助事業概要説明書（別添１）５'!N:N,C126),""))</f>
        <v/>
      </c>
      <c r="G126" s="163"/>
      <c r="H126" s="160"/>
      <c r="I126" s="162" t="str">
        <f t="shared" si="15"/>
        <v/>
      </c>
      <c r="J126" s="1053"/>
      <c r="K126" s="1054"/>
      <c r="L126" s="1054"/>
      <c r="M126" s="1055"/>
      <c r="N126" s="427"/>
      <c r="R126" s="706" t="str">
        <f>IF(D126="職員",G126*F126*G121,"")</f>
        <v/>
      </c>
      <c r="S126" s="706" t="str">
        <f>IF(D126="職員",H126*F126*G121,"")</f>
        <v/>
      </c>
      <c r="T126" s="706" t="str">
        <f t="shared" si="16"/>
        <v/>
      </c>
      <c r="U126" s="706" t="str">
        <f t="shared" si="17"/>
        <v/>
      </c>
    </row>
    <row r="127" spans="1:21" ht="25.5" customHeight="1">
      <c r="A127" s="636" t="s">
        <v>466</v>
      </c>
      <c r="B127" s="1050"/>
      <c r="C127" s="465" t="str">
        <f>IFERROR(VLOOKUP(A127,支援人員!$AA$3:$AE$22,4,0),"")</f>
        <v/>
      </c>
      <c r="D127" s="465" t="str">
        <f>IF(C127="","",IFERROR(VLOOKUP(C127,'補助事業概要説明書（別添１）１～４'!B:C,2,0),IF(ISNA(VLOOKUP(C127,'専門家一覧（別紙１）'!J:J,1,0)),"要確認","外部専門家"&amp;VLOOKUP(C127,'専門家一覧（別紙１）'!J:O,6,0))))</f>
        <v/>
      </c>
      <c r="E127" s="465" t="str">
        <f>IFERROR(VLOOKUP(A127,支援人員!$AA$3:$AE$22,5,0),"")</f>
        <v/>
      </c>
      <c r="F127" s="156" t="str">
        <f>IF(E127="訪問支援",SUMIFS('補助事業概要説明書（別添１）５'!K:K,'補助事業概要説明書（別添１）５'!A:A,B120&amp;"*",'補助事業概要説明書（別添１）５'!H:H,C127)+SUMIFS('補助事業概要説明書（別添１）５'!P:P,'補助事業概要説明書（別添１）５'!A:A,B120&amp;"*",'補助事業概要説明書（別添１）５'!N:N,C127),IF(E127="支援前後の活動",SUMIFS('補助事業概要説明書（別添１）５'!L:L,'補助事業概要説明書（別添１）５'!A:A,B120&amp;"*",'補助事業概要説明書（別添１）５'!H:H,C127)+SUMIFS('補助事業概要説明書（別添１）５'!Q:Q,'補助事業概要説明書（別添１）５'!A:A,B120&amp;"*",'補助事業概要説明書（別添１）５'!N:N,C127),""))</f>
        <v/>
      </c>
      <c r="G127" s="163"/>
      <c r="H127" s="160"/>
      <c r="I127" s="162" t="str">
        <f t="shared" si="15"/>
        <v/>
      </c>
      <c r="J127" s="1053"/>
      <c r="K127" s="1054"/>
      <c r="L127" s="1054"/>
      <c r="M127" s="1055"/>
      <c r="N127" s="427"/>
      <c r="R127" s="706" t="str">
        <f>IF(D127="職員",G127*F127*G121,"")</f>
        <v/>
      </c>
      <c r="S127" s="706" t="str">
        <f>IF(D127="職員",H127*F127*G121,"")</f>
        <v/>
      </c>
      <c r="T127" s="706" t="str">
        <f t="shared" si="16"/>
        <v/>
      </c>
      <c r="U127" s="706" t="str">
        <f t="shared" si="17"/>
        <v/>
      </c>
    </row>
    <row r="128" spans="1:21" ht="25.5" customHeight="1">
      <c r="A128" s="636" t="s">
        <v>467</v>
      </c>
      <c r="B128" s="1050"/>
      <c r="C128" s="465" t="str">
        <f>IFERROR(VLOOKUP(A128,支援人員!$AA$3:$AE$22,4,0),"")</f>
        <v/>
      </c>
      <c r="D128" s="465" t="str">
        <f>IF(C128="","",IFERROR(VLOOKUP(C128,'補助事業概要説明書（別添１）１～４'!B:C,2,0),IF(ISNA(VLOOKUP(C128,'専門家一覧（別紙１）'!J:J,1,0)),"要確認","外部専門家"&amp;VLOOKUP(C128,'専門家一覧（別紙１）'!J:O,6,0))))</f>
        <v/>
      </c>
      <c r="E128" s="465" t="str">
        <f>IFERROR(VLOOKUP(A128,支援人員!$AA$3:$AE$22,5,0),"")</f>
        <v/>
      </c>
      <c r="F128" s="157" t="str">
        <f>IF(E128="訪問支援",SUMIFS('補助事業概要説明書（別添１）５'!K:K,'補助事業概要説明書（別添１）５'!A:A,B120&amp;"*",'補助事業概要説明書（別添１）５'!H:H,C128)+SUMIFS('補助事業概要説明書（別添１）５'!P:P,'補助事業概要説明書（別添１）５'!A:A,B120&amp;"*",'補助事業概要説明書（別添１）５'!N:N,C128),IF(E128="支援前後の活動",SUMIFS('補助事業概要説明書（別添１）５'!L:L,'補助事業概要説明書（別添１）５'!A:A,B120&amp;"*",'補助事業概要説明書（別添１）５'!H:H,C128)+SUMIFS('補助事業概要説明書（別添１）５'!Q:Q,'補助事業概要説明書（別添１）５'!A:A,B120&amp;"*",'補助事業概要説明書（別添１）５'!N:N,C128),""))</f>
        <v/>
      </c>
      <c r="G128" s="163"/>
      <c r="H128" s="160"/>
      <c r="I128" s="162" t="str">
        <f t="shared" si="15"/>
        <v/>
      </c>
      <c r="J128" s="1053"/>
      <c r="K128" s="1054"/>
      <c r="L128" s="1054"/>
      <c r="M128" s="1055"/>
      <c r="N128" s="427"/>
      <c r="R128" s="706" t="str">
        <f>IF(D128="職員",G128*F128*G121,"")</f>
        <v/>
      </c>
      <c r="S128" s="706" t="str">
        <f>IF(D128="職員",H128*F128*G121,"")</f>
        <v/>
      </c>
      <c r="T128" s="706" t="str">
        <f t="shared" si="16"/>
        <v/>
      </c>
      <c r="U128" s="706" t="str">
        <f t="shared" si="17"/>
        <v/>
      </c>
    </row>
    <row r="129" spans="1:21" ht="25.5" customHeight="1">
      <c r="A129" s="636" t="s">
        <v>468</v>
      </c>
      <c r="B129" s="1050"/>
      <c r="C129" s="465" t="str">
        <f>IFERROR(VLOOKUP(A129,支援人員!$AA$3:$AE$22,4,0),"")</f>
        <v/>
      </c>
      <c r="D129" s="465" t="str">
        <f>IF(C129="","",IFERROR(VLOOKUP(C129,'補助事業概要説明書（別添１）１～４'!B:C,2,0),IF(ISNA(VLOOKUP(C129,'専門家一覧（別紙１）'!J:J,1,0)),"要確認","外部専門家"&amp;VLOOKUP(C129,'専門家一覧（別紙１）'!J:O,6,0))))</f>
        <v/>
      </c>
      <c r="E129" s="465" t="str">
        <f>IFERROR(VLOOKUP(A129,支援人員!$AA$3:$AE$22,5,0),"")</f>
        <v/>
      </c>
      <c r="F129" s="157" t="str">
        <f>IF(E129="訪問支援",SUMIFS('補助事業概要説明書（別添１）５'!K:K,'補助事業概要説明書（別添１）５'!A:A,B120&amp;"*",'補助事業概要説明書（別添１）５'!H:H,C129)+SUMIFS('補助事業概要説明書（別添１）５'!P:P,'補助事業概要説明書（別添１）５'!A:A,B120&amp;"*",'補助事業概要説明書（別添１）５'!N:N,C129),IF(E129="支援前後の活動",SUMIFS('補助事業概要説明書（別添１）５'!L:L,'補助事業概要説明書（別添１）５'!A:A,B120&amp;"*",'補助事業概要説明書（別添１）５'!H:H,C129)+SUMIFS('補助事業概要説明書（別添１）５'!Q:Q,'補助事業概要説明書（別添１）５'!A:A,B120&amp;"*",'補助事業概要説明書（別添１）５'!N:N,C129),""))</f>
        <v/>
      </c>
      <c r="G129" s="163"/>
      <c r="H129" s="160"/>
      <c r="I129" s="162" t="str">
        <f t="shared" si="15"/>
        <v/>
      </c>
      <c r="J129" s="1053"/>
      <c r="K129" s="1054"/>
      <c r="L129" s="1054"/>
      <c r="M129" s="1055"/>
      <c r="N129" s="427"/>
      <c r="R129" s="706" t="str">
        <f>IF(D129="職員",G129*F129*G121,"")</f>
        <v/>
      </c>
      <c r="S129" s="706" t="str">
        <f>IF(D129="職員",H129*F129*G121,"")</f>
        <v/>
      </c>
      <c r="T129" s="706" t="str">
        <f t="shared" si="16"/>
        <v/>
      </c>
      <c r="U129" s="706" t="str">
        <f t="shared" si="17"/>
        <v/>
      </c>
    </row>
    <row r="130" spans="1:21" ht="25.5" customHeight="1">
      <c r="A130" s="636" t="s">
        <v>469</v>
      </c>
      <c r="B130" s="1050"/>
      <c r="C130" s="465" t="str">
        <f>IFERROR(VLOOKUP(A130,支援人員!$AA$3:$AE$22,4,0),"")</f>
        <v/>
      </c>
      <c r="D130" s="465" t="str">
        <f>IF(C130="","",IFERROR(VLOOKUP(C130,'補助事業概要説明書（別添１）１～４'!B:C,2,0),IF(ISNA(VLOOKUP(C130,'専門家一覧（別紙１）'!J:J,1,0)),"要確認","外部専門家"&amp;VLOOKUP(C130,'専門家一覧（別紙１）'!J:O,6,0))))</f>
        <v/>
      </c>
      <c r="E130" s="465" t="str">
        <f>IFERROR(VLOOKUP(A130,支援人員!$AA$3:$AE$22,5,0),"")</f>
        <v/>
      </c>
      <c r="F130" s="157" t="str">
        <f>IF(E130="訪問支援",SUMIFS('補助事業概要説明書（別添１）５'!K:K,'補助事業概要説明書（別添１）５'!A:A,B120&amp;"*",'補助事業概要説明書（別添１）５'!H:H,C130)+SUMIFS('補助事業概要説明書（別添１）５'!P:P,'補助事業概要説明書（別添１）５'!A:A,B120&amp;"*",'補助事業概要説明書（別添１）５'!N:N,C130),IF(E130="支援前後の活動",SUMIFS('補助事業概要説明書（別添１）５'!L:L,'補助事業概要説明書（別添１）５'!A:A,B120&amp;"*",'補助事業概要説明書（別添１）５'!H:H,C130)+SUMIFS('補助事業概要説明書（別添１）５'!Q:Q,'補助事業概要説明書（別添１）５'!A:A,B120&amp;"*",'補助事業概要説明書（別添１）５'!N:N,C130),""))</f>
        <v/>
      </c>
      <c r="G130" s="163"/>
      <c r="H130" s="160"/>
      <c r="I130" s="162" t="str">
        <f t="shared" si="15"/>
        <v/>
      </c>
      <c r="J130" s="1053"/>
      <c r="K130" s="1054"/>
      <c r="L130" s="1054"/>
      <c r="M130" s="1055"/>
      <c r="N130" s="427"/>
      <c r="R130" s="706" t="str">
        <f>IF(D130="職員",G130*F130*G121,"")</f>
        <v/>
      </c>
      <c r="S130" s="706" t="str">
        <f>IF(D130="職員",H130*F130*G121,"")</f>
        <v/>
      </c>
      <c r="T130" s="706" t="str">
        <f t="shared" si="16"/>
        <v/>
      </c>
      <c r="U130" s="706" t="str">
        <f t="shared" si="17"/>
        <v/>
      </c>
    </row>
    <row r="131" spans="1:21" ht="25.5" customHeight="1">
      <c r="A131" s="636" t="s">
        <v>470</v>
      </c>
      <c r="B131" s="1050"/>
      <c r="C131" s="466" t="str">
        <f>IFERROR(VLOOKUP(A131,支援人員!$AA$3:$AE$22,4,0),"")</f>
        <v/>
      </c>
      <c r="D131" s="466" t="str">
        <f>IF(C131="","",IFERROR(VLOOKUP(C131,'補助事業概要説明書（別添１）１～４'!B:C,2,0),IF(ISNA(VLOOKUP(C131,'専門家一覧（別紙１）'!J:J,1,0)),"要確認","外部専門家"&amp;VLOOKUP(C131,'専門家一覧（別紙１）'!J:O,6,0))))</f>
        <v/>
      </c>
      <c r="E131" s="466" t="str">
        <f>IFERROR(VLOOKUP(A131,支援人員!$AA$3:$AE$22,5,0),"")</f>
        <v/>
      </c>
      <c r="F131" s="158" t="str">
        <f>IF(E131="訪問支援",SUMIFS('補助事業概要説明書（別添１）５'!K:K,'補助事業概要説明書（別添１）５'!A:A,B120&amp;"*",'補助事業概要説明書（別添１）５'!H:H,C131)+SUMIFS('補助事業概要説明書（別添１）５'!P:P,'補助事業概要説明書（別添１）５'!A:A,B120&amp;"*",'補助事業概要説明書（別添１）５'!N:N,C131),IF(E131="支援前後の活動",SUMIFS('補助事業概要説明書（別添１）５'!L:L,'補助事業概要説明書（別添１）５'!A:A,B120&amp;"*",'補助事業概要説明書（別添１）５'!H:H,C131)+SUMIFS('補助事業概要説明書（別添１）５'!Q:Q,'補助事業概要説明書（別添１）５'!A:A,B120&amp;"*",'補助事業概要説明書（別添１）５'!N:N,C131),""))</f>
        <v/>
      </c>
      <c r="G131" s="164"/>
      <c r="H131" s="160"/>
      <c r="I131" s="165" t="str">
        <f t="shared" si="15"/>
        <v/>
      </c>
      <c r="J131" s="1053"/>
      <c r="K131" s="1054"/>
      <c r="L131" s="1054"/>
      <c r="M131" s="1055"/>
      <c r="N131" s="427"/>
      <c r="R131" s="706" t="str">
        <f>IF(D131="職員",G131*F131*G121,"")</f>
        <v/>
      </c>
      <c r="S131" s="706" t="str">
        <f>IF(D131="職員",H131*F131*G121,"")</f>
        <v/>
      </c>
      <c r="T131" s="706" t="str">
        <f t="shared" si="16"/>
        <v/>
      </c>
      <c r="U131" s="706" t="str">
        <f t="shared" si="17"/>
        <v/>
      </c>
    </row>
    <row r="132" spans="1:21" ht="25.5" customHeight="1">
      <c r="A132" s="636" t="s">
        <v>471</v>
      </c>
      <c r="B132" s="1050"/>
      <c r="C132" s="466" t="str">
        <f>IFERROR(VLOOKUP(A132,支援人員!$AA$3:$AE$22,4,0),"")</f>
        <v/>
      </c>
      <c r="D132" s="466" t="str">
        <f>IF(C132="","",IFERROR(VLOOKUP(C132,'補助事業概要説明書（別添１）１～４'!B:C,2,0),IF(ISNA(VLOOKUP(C132,'専門家一覧（別紙１）'!J:J,1,0)),"要確認","外部専門家"&amp;VLOOKUP(C132,'専門家一覧（別紙１）'!J:O,6,0))))</f>
        <v/>
      </c>
      <c r="E132" s="466" t="str">
        <f>IFERROR(VLOOKUP(A132,支援人員!$AA$3:$AE$22,5,0),"")</f>
        <v/>
      </c>
      <c r="F132" s="158" t="str">
        <f>IF(E132="訪問支援",SUMIFS('補助事業概要説明書（別添１）５'!K:K,'補助事業概要説明書（別添１）５'!A:A,B120&amp;"*",'補助事業概要説明書（別添１）５'!H:H,C132)+SUMIFS('補助事業概要説明書（別添１）５'!P:P,'補助事業概要説明書（別添１）５'!A:A,B120&amp;"*",'補助事業概要説明書（別添１）５'!N:N,C132),IF(E132="支援前後の活動",SUMIFS('補助事業概要説明書（別添１）５'!L:L,'補助事業概要説明書（別添１）５'!A:A,B120&amp;"*",'補助事業概要説明書（別添１）５'!H:H,C132)+SUMIFS('補助事業概要説明書（別添１）５'!Q:Q,'補助事業概要説明書（別添１）５'!A:A,B120&amp;"*",'補助事業概要説明書（別添１）５'!N:N,C132),""))</f>
        <v/>
      </c>
      <c r="G132" s="164"/>
      <c r="H132" s="160"/>
      <c r="I132" s="165" t="str">
        <f t="shared" si="15"/>
        <v/>
      </c>
      <c r="J132" s="1053"/>
      <c r="K132" s="1054"/>
      <c r="L132" s="1054"/>
      <c r="M132" s="1055"/>
      <c r="N132" s="427"/>
      <c r="R132" s="706" t="str">
        <f>IF(D132="職員",G132*F132*G121,"")</f>
        <v/>
      </c>
      <c r="S132" s="706" t="str">
        <f>IF(D132="職員",H132*F132*G121,"")</f>
        <v/>
      </c>
      <c r="T132" s="706" t="str">
        <f t="shared" si="16"/>
        <v/>
      </c>
      <c r="U132" s="706" t="str">
        <f t="shared" si="17"/>
        <v/>
      </c>
    </row>
    <row r="133" spans="1:21" ht="25.5" customHeight="1" thickBot="1">
      <c r="A133" s="636" t="s">
        <v>573</v>
      </c>
      <c r="B133" s="1051"/>
      <c r="C133" s="467" t="str">
        <f>IFERROR(VLOOKUP(A133,支援人員!$AA$3:$AE$22,4,0),"")</f>
        <v/>
      </c>
      <c r="D133" s="467" t="str">
        <f>IF(C133="","",IFERROR(VLOOKUP(C133,'補助事業概要説明書（別添１）１～４'!B:C,2,0),IF(ISNA(VLOOKUP(C133,'専門家一覧（別紙１）'!J:J,1,0)),"要確認","外部専門家"&amp;VLOOKUP(C133,'専門家一覧（別紙１）'!J:O,6,0))))</f>
        <v/>
      </c>
      <c r="E133" s="467" t="str">
        <f>IFERROR(VLOOKUP(A133,支援人員!$AA$3:$AE$22,5,0),"")</f>
        <v/>
      </c>
      <c r="F133" s="159" t="str">
        <f>IF(E133="訪問支援",SUMIFS('補助事業概要説明書（別添１）５'!K:K,'補助事業概要説明書（別添１）５'!A:A,B120&amp;"*",'補助事業概要説明書（別添１）５'!H:H,C133)+SUMIFS('補助事業概要説明書（別添１）５'!P:P,'補助事業概要説明書（別添１）５'!A:A,B120&amp;"*",'補助事業概要説明書（別添１）５'!N:N,C133),IF(E133="支援前後の活動",SUMIFS('補助事業概要説明書（別添１）５'!L:L,'補助事業概要説明書（別添１）５'!A:A,B120&amp;"*",'補助事業概要説明書（別添１）５'!H:H,C133)+SUMIFS('補助事業概要説明書（別添１）５'!Q:Q,'補助事業概要説明書（別添１）５'!A:A,B120&amp;"*",'補助事業概要説明書（別添１）５'!N:N,C133),""))</f>
        <v/>
      </c>
      <c r="G133" s="166"/>
      <c r="H133" s="166"/>
      <c r="I133" s="167" t="str">
        <f t="shared" si="15"/>
        <v/>
      </c>
      <c r="J133" s="1092"/>
      <c r="K133" s="1093"/>
      <c r="L133" s="1093"/>
      <c r="M133" s="1094"/>
      <c r="N133" s="427"/>
      <c r="R133" s="706" t="str">
        <f>IF(D133="職員",G133*F133*G121,"")</f>
        <v/>
      </c>
      <c r="S133" s="706" t="str">
        <f>IF(D133="職員",H133*F133*G121,"")</f>
        <v/>
      </c>
      <c r="T133" s="706" t="str">
        <f t="shared" si="16"/>
        <v/>
      </c>
      <c r="U133" s="706" t="str">
        <f t="shared" si="17"/>
        <v/>
      </c>
    </row>
    <row r="134" spans="1:21" ht="25.5" customHeight="1" thickTop="1">
      <c r="B134" s="207"/>
      <c r="C134" s="207"/>
      <c r="D134" s="207"/>
      <c r="E134" s="207"/>
      <c r="F134" s="207"/>
      <c r="G134" s="207"/>
      <c r="H134" s="207"/>
      <c r="I134" s="207"/>
      <c r="J134" s="207"/>
      <c r="K134" s="207"/>
      <c r="M134" s="215">
        <f>$I$3</f>
        <v>0</v>
      </c>
      <c r="N134" s="188"/>
      <c r="O134" s="200"/>
      <c r="R134" s="707"/>
      <c r="S134" s="707"/>
      <c r="T134" s="707"/>
      <c r="U134" s="707"/>
    </row>
    <row r="135" spans="1:21" ht="39.9" customHeight="1">
      <c r="B135" s="1049" t="s">
        <v>562</v>
      </c>
      <c r="C135" s="509" t="s">
        <v>157</v>
      </c>
      <c r="D135" s="1042" t="s">
        <v>561</v>
      </c>
      <c r="E135" s="1043"/>
      <c r="F135" s="1044"/>
      <c r="G135" s="410" t="s">
        <v>390</v>
      </c>
      <c r="H135" s="411" t="s">
        <v>388</v>
      </c>
      <c r="I135" s="411" t="s">
        <v>389</v>
      </c>
      <c r="J135" s="506" t="s">
        <v>400</v>
      </c>
      <c r="K135" s="506" t="s">
        <v>401</v>
      </c>
      <c r="L135" s="1095" t="s">
        <v>393</v>
      </c>
      <c r="M135" s="1048"/>
      <c r="N135" s="427"/>
      <c r="R135" s="707"/>
      <c r="S135" s="707"/>
      <c r="T135" s="707"/>
      <c r="U135" s="707"/>
    </row>
    <row r="136" spans="1:21" ht="25.5" customHeight="1">
      <c r="B136" s="1050"/>
      <c r="C136" s="396" t="str">
        <f>VLOOKUP(B135,'補助事業概要説明書（別添１）５'!B:Q,8,0)&amp;""</f>
        <v/>
      </c>
      <c r="D136" s="1039">
        <f>VLOOKUP(B135,'補助事業概要説明書（別添１）５'!$B:$Q,3,0)</f>
        <v>0</v>
      </c>
      <c r="E136" s="1040"/>
      <c r="F136" s="1041"/>
      <c r="G136" s="396">
        <f>VLOOKUP(B135,'補助事業概要説明書（別添１）５'!$B:$Q,10,0)</f>
        <v>0</v>
      </c>
      <c r="H136" s="412">
        <f>VLOOKUP(B135,'補助事業概要説明書（別添１）５'!B:Q,15,0)</f>
        <v>0</v>
      </c>
      <c r="I136" s="412">
        <f>SUMIF(E139:E148,"訪問支援",F139:F148)</f>
        <v>0</v>
      </c>
      <c r="J136" s="507" t="str">
        <f>IFERROR(K136/H136,"")</f>
        <v/>
      </c>
      <c r="K136" s="507">
        <f>SUM(I139:I148)</f>
        <v>0</v>
      </c>
      <c r="L136" s="1090">
        <f>G136*K136</f>
        <v>0</v>
      </c>
      <c r="M136" s="1091"/>
      <c r="N136" s="427"/>
      <c r="R136" s="705" t="s">
        <v>258</v>
      </c>
      <c r="S136" s="705" t="s">
        <v>159</v>
      </c>
      <c r="T136" s="705" t="s">
        <v>396</v>
      </c>
      <c r="U136" s="705" t="s">
        <v>397</v>
      </c>
    </row>
    <row r="137" spans="1:21" ht="52.5" customHeight="1">
      <c r="B137" s="1050"/>
      <c r="C137" s="1045" t="s">
        <v>218</v>
      </c>
      <c r="D137" s="1045" t="s">
        <v>219</v>
      </c>
      <c r="E137" s="1045" t="s">
        <v>221</v>
      </c>
      <c r="F137" s="1045" t="s">
        <v>344</v>
      </c>
      <c r="G137" s="216" t="s">
        <v>350</v>
      </c>
      <c r="H137" s="216" t="s">
        <v>351</v>
      </c>
      <c r="I137" s="216" t="s">
        <v>237</v>
      </c>
      <c r="J137" s="1081" t="s">
        <v>223</v>
      </c>
      <c r="K137" s="1082"/>
      <c r="L137" s="1082"/>
      <c r="M137" s="1083"/>
      <c r="N137" s="427"/>
      <c r="R137" s="706"/>
      <c r="S137" s="706"/>
      <c r="T137" s="706"/>
      <c r="U137" s="706"/>
    </row>
    <row r="138" spans="1:21" ht="20.25" customHeight="1">
      <c r="B138" s="1050"/>
      <c r="C138" s="1046"/>
      <c r="D138" s="1046"/>
      <c r="E138" s="1046"/>
      <c r="F138" s="1046"/>
      <c r="G138" s="508" t="str">
        <f>IF($I$6="消費税の扱いを選択してください","",IF($I$6="消費税を補助対象に含めない","（税抜）","（税込）"))</f>
        <v/>
      </c>
      <c r="H138" s="508" t="str">
        <f>IF($I$6="消費税の扱いを選択してください","",IF($I$6="消費税を補助対象に含めない","（税抜）","（税込）"))</f>
        <v/>
      </c>
      <c r="I138" s="508" t="str">
        <f>IF($I$6="消費税の扱いを選択してください","",IF($I$6="消費税を補助対象に含めない","（税抜）","（税込）"))</f>
        <v/>
      </c>
      <c r="J138" s="1084"/>
      <c r="K138" s="1085"/>
      <c r="L138" s="1085"/>
      <c r="M138" s="1086"/>
      <c r="N138" s="427"/>
      <c r="R138" s="706"/>
      <c r="S138" s="706"/>
      <c r="T138" s="706"/>
      <c r="U138" s="706"/>
    </row>
    <row r="139" spans="1:21" ht="25.5" customHeight="1">
      <c r="A139" s="636" t="s">
        <v>472</v>
      </c>
      <c r="B139" s="1050"/>
      <c r="C139" s="463" t="str">
        <f>IFERROR(VLOOKUP(A139,支援人員!$AG$3:$AK$22,4,0),"")</f>
        <v/>
      </c>
      <c r="D139" s="463" t="str">
        <f>IF(C139="","",IFERROR(VLOOKUP(C139,'補助事業概要説明書（別添１）１～４'!B:C,2,0),IF(ISNA(VLOOKUP(C139,'専門家一覧（別紙１）'!J:J,1,0)),"要確認","外部専門家"&amp;VLOOKUP(C139,'専門家一覧（別紙１）'!J:O,6,0))))</f>
        <v/>
      </c>
      <c r="E139" s="463" t="str">
        <f>IFERROR(VLOOKUP(A139,支援人員!$AG$3:$AK$22,5,0),"")</f>
        <v/>
      </c>
      <c r="F139" s="156" t="str">
        <f>IF(E139="訪問支援",SUMIFS('補助事業概要説明書（別添１）５'!K:K,'補助事業概要説明書（別添１）５'!A:A,B135&amp;"*",'補助事業概要説明書（別添１）５'!H:H,C139)+SUMIFS('補助事業概要説明書（別添１）５'!P:P,'補助事業概要説明書（別添１）５'!A:A,B135&amp;"*",'補助事業概要説明書（別添１）５'!N:N,C139),IF(E139="支援前後の活動",SUMIFS('補助事業概要説明書（別添１）５'!L:L,'補助事業概要説明書（別添１）５'!A:A,B135&amp;"*",'補助事業概要説明書（別添１）５'!H:H,C139)+SUMIFS('補助事業概要説明書（別添１）５'!Q:Q,'補助事業概要説明書（別添１）５'!A:A,B135&amp;"*",'補助事業概要説明書（別添１）５'!N:N,C139),""))</f>
        <v/>
      </c>
      <c r="G139" s="160"/>
      <c r="H139" s="160"/>
      <c r="I139" s="161" t="str">
        <f>IFERROR(F139*(G139+H139),"")</f>
        <v/>
      </c>
      <c r="J139" s="1087"/>
      <c r="K139" s="1088"/>
      <c r="L139" s="1088"/>
      <c r="M139" s="1089"/>
      <c r="N139" s="427"/>
      <c r="R139" s="706" t="str">
        <f>IF(D139="職員",G139*F139*G136,"")</f>
        <v/>
      </c>
      <c r="S139" s="706" t="str">
        <f>IF(D139="職員",H139*F139*G136,"")</f>
        <v/>
      </c>
      <c r="T139" s="706" t="str">
        <f>IF(OR(D139="外部専門家A",D139="外部専門家B",D139="外部専門家"),G139*F139*$G$136,"")</f>
        <v/>
      </c>
      <c r="U139" s="706" t="str">
        <f>IF(OR(D139="外部専門家A",D139="外部専門家B",D139="外部専門家"),H139*F139*$G$136,"")</f>
        <v/>
      </c>
    </row>
    <row r="140" spans="1:21" ht="25.5" customHeight="1">
      <c r="A140" s="636" t="s">
        <v>473</v>
      </c>
      <c r="B140" s="1050"/>
      <c r="C140" s="464" t="str">
        <f>IFERROR(VLOOKUP(A140,支援人員!$AG$3:$AK$22,4,0),"")</f>
        <v/>
      </c>
      <c r="D140" s="464" t="str">
        <f>IF(C140="","",IFERROR(VLOOKUP(C140,'補助事業概要説明書（別添１）１～４'!B:C,2,0),IF(ISNA(VLOOKUP(C140,'専門家一覧（別紙１）'!J:J,1,0)),"要確認","外部専門家"&amp;VLOOKUP(C140,'専門家一覧（別紙１）'!J:O,6,0))))</f>
        <v/>
      </c>
      <c r="E140" s="464" t="str">
        <f>IFERROR(VLOOKUP(A140,支援人員!$AG$3:$AK$22,5,0),"")</f>
        <v/>
      </c>
      <c r="F140" s="156" t="str">
        <f>IF(E140="訪問支援",SUMIFS('補助事業概要説明書（別添１）５'!K:K,'補助事業概要説明書（別添１）５'!A:A,B135&amp;"*",'補助事業概要説明書（別添１）５'!H:H,C140)+SUMIFS('補助事業概要説明書（別添１）５'!P:P,'補助事業概要説明書（別添１）５'!A:A,B135&amp;"*",'補助事業概要説明書（別添１）５'!N:N,C140),IF(E140="支援前後の活動",SUMIFS('補助事業概要説明書（別添１）５'!L:L,'補助事業概要説明書（別添１）５'!A:A,B135&amp;"*",'補助事業概要説明書（別添１）５'!H:H,C140)+SUMIFS('補助事業概要説明書（別添１）５'!Q:Q,'補助事業概要説明書（別添１）５'!A:A,B135&amp;"*",'補助事業概要説明書（別添１）５'!N:N,C140),""))</f>
        <v/>
      </c>
      <c r="G140" s="160"/>
      <c r="H140" s="160"/>
      <c r="I140" s="162" t="str">
        <f t="shared" ref="I140:I148" si="18">IFERROR(F140*(G140+H140),"")</f>
        <v/>
      </c>
      <c r="J140" s="1053"/>
      <c r="K140" s="1054"/>
      <c r="L140" s="1054"/>
      <c r="M140" s="1055"/>
      <c r="N140" s="427"/>
      <c r="R140" s="706" t="str">
        <f>IF(D140="職員",G140*F140*G136,"")</f>
        <v/>
      </c>
      <c r="S140" s="706" t="str">
        <f>IF(D140="職員",H140*F140*G136,"")</f>
        <v/>
      </c>
      <c r="T140" s="706" t="str">
        <f t="shared" ref="T140:T148" si="19">IF(OR(D140="外部専門家A",D140="外部専門家B",D140="外部専門家"),G140*F140*$G$136,"")</f>
        <v/>
      </c>
      <c r="U140" s="706" t="str">
        <f t="shared" ref="U140:U148" si="20">IF(OR(D140="外部専門家A",D140="外部専門家B",D140="外部専門家"),H140*F140*$G$136,"")</f>
        <v/>
      </c>
    </row>
    <row r="141" spans="1:21" ht="25.5" customHeight="1">
      <c r="A141" s="636" t="s">
        <v>474</v>
      </c>
      <c r="B141" s="1050"/>
      <c r="C141" s="465" t="str">
        <f>IFERROR(VLOOKUP(A141,支援人員!$AG$3:$AK$22,4,0),"")</f>
        <v/>
      </c>
      <c r="D141" s="465" t="str">
        <f>IF(C141="","",IFERROR(VLOOKUP(C141,'補助事業概要説明書（別添１）１～４'!B:C,2,0),IF(ISNA(VLOOKUP(C141,'専門家一覧（別紙１）'!J:J,1,0)),"要確認","外部専門家"&amp;VLOOKUP(C141,'専門家一覧（別紙１）'!J:O,6,0))))</f>
        <v/>
      </c>
      <c r="E141" s="465" t="str">
        <f>IFERROR(VLOOKUP(A141,支援人員!$AG$3:$AK$22,5,0),"")</f>
        <v/>
      </c>
      <c r="F141" s="156" t="str">
        <f>IF(E141="訪問支援",SUMIFS('補助事業概要説明書（別添１）５'!K:K,'補助事業概要説明書（別添１）５'!A:A,B135&amp;"*",'補助事業概要説明書（別添１）５'!H:H,C141)+SUMIFS('補助事業概要説明書（別添１）５'!P:P,'補助事業概要説明書（別添１）５'!A:A,B135&amp;"*",'補助事業概要説明書（別添１）５'!N:N,C141),IF(E141="支援前後の活動",SUMIFS('補助事業概要説明書（別添１）５'!L:L,'補助事業概要説明書（別添１）５'!A:A,B135&amp;"*",'補助事業概要説明書（別添１）５'!H:H,C141)+SUMIFS('補助事業概要説明書（別添１）５'!Q:Q,'補助事業概要説明書（別添１）５'!A:A,B135&amp;"*",'補助事業概要説明書（別添１）５'!N:N,C141),""))</f>
        <v/>
      </c>
      <c r="G141" s="163"/>
      <c r="H141" s="160"/>
      <c r="I141" s="162" t="str">
        <f t="shared" si="18"/>
        <v/>
      </c>
      <c r="J141" s="1053"/>
      <c r="K141" s="1054"/>
      <c r="L141" s="1054"/>
      <c r="M141" s="1055"/>
      <c r="N141" s="427"/>
      <c r="R141" s="706" t="str">
        <f>IF(D141="職員",G141*F141*G136,"")</f>
        <v/>
      </c>
      <c r="S141" s="706" t="str">
        <f>IF(D141="職員",H141*F141*G136,"")</f>
        <v/>
      </c>
      <c r="T141" s="706" t="str">
        <f t="shared" si="19"/>
        <v/>
      </c>
      <c r="U141" s="706" t="str">
        <f t="shared" si="20"/>
        <v/>
      </c>
    </row>
    <row r="142" spans="1:21" ht="25.5" customHeight="1">
      <c r="A142" s="636" t="s">
        <v>475</v>
      </c>
      <c r="B142" s="1050"/>
      <c r="C142" s="465" t="str">
        <f>IFERROR(VLOOKUP(A142,支援人員!$AG$3:$AK$22,4,0),"")</f>
        <v/>
      </c>
      <c r="D142" s="465" t="str">
        <f>IF(C142="","",IFERROR(VLOOKUP(C142,'補助事業概要説明書（別添１）１～４'!B:C,2,0),IF(ISNA(VLOOKUP(C142,'専門家一覧（別紙１）'!J:J,1,0)),"要確認","外部専門家"&amp;VLOOKUP(C142,'専門家一覧（別紙１）'!J:O,6,0))))</f>
        <v/>
      </c>
      <c r="E142" s="465" t="str">
        <f>IFERROR(VLOOKUP(A142,支援人員!$AG$3:$AK$22,5,0),"")</f>
        <v/>
      </c>
      <c r="F142" s="156" t="str">
        <f>IF(E142="訪問支援",SUMIFS('補助事業概要説明書（別添１）５'!K:K,'補助事業概要説明書（別添１）５'!A:A,B135&amp;"*",'補助事業概要説明書（別添１）５'!H:H,C142)+SUMIFS('補助事業概要説明書（別添１）５'!P:P,'補助事業概要説明書（別添１）５'!A:A,B135&amp;"*",'補助事業概要説明書（別添１）５'!N:N,C142),IF(E142="支援前後の活動",SUMIFS('補助事業概要説明書（別添１）５'!L:L,'補助事業概要説明書（別添１）５'!A:A,B135&amp;"*",'補助事業概要説明書（別添１）５'!H:H,C142)+SUMIFS('補助事業概要説明書（別添１）５'!Q:Q,'補助事業概要説明書（別添１）５'!A:A,B135&amp;"*",'補助事業概要説明書（別添１）５'!N:N,C142),""))</f>
        <v/>
      </c>
      <c r="G142" s="163"/>
      <c r="H142" s="160"/>
      <c r="I142" s="162" t="str">
        <f t="shared" si="18"/>
        <v/>
      </c>
      <c r="J142" s="1053"/>
      <c r="K142" s="1054"/>
      <c r="L142" s="1054"/>
      <c r="M142" s="1055"/>
      <c r="N142" s="427"/>
      <c r="R142" s="706" t="str">
        <f>IF(D142="職員",G142*F142*G136,"")</f>
        <v/>
      </c>
      <c r="S142" s="706" t="str">
        <f>IF(D142="職員",H142*F142*G136,"")</f>
        <v/>
      </c>
      <c r="T142" s="706" t="str">
        <f t="shared" si="19"/>
        <v/>
      </c>
      <c r="U142" s="706" t="str">
        <f t="shared" si="20"/>
        <v/>
      </c>
    </row>
    <row r="143" spans="1:21" ht="25.5" customHeight="1">
      <c r="A143" s="636" t="s">
        <v>476</v>
      </c>
      <c r="B143" s="1050"/>
      <c r="C143" s="465" t="str">
        <f>IFERROR(VLOOKUP(A143,支援人員!$AG$3:$AK$22,4,0),"")</f>
        <v/>
      </c>
      <c r="D143" s="465" t="str">
        <f>IF(C143="","",IFERROR(VLOOKUP(C143,'補助事業概要説明書（別添１）１～４'!B:C,2,0),IF(ISNA(VLOOKUP(C143,'専門家一覧（別紙１）'!J:J,1,0)),"要確認","外部専門家"&amp;VLOOKUP(C143,'専門家一覧（別紙１）'!J:O,6,0))))</f>
        <v/>
      </c>
      <c r="E143" s="465" t="str">
        <f>IFERROR(VLOOKUP(A143,支援人員!$AG$3:$AK$22,5,0),"")</f>
        <v/>
      </c>
      <c r="F143" s="157" t="str">
        <f>IF(E143="訪問支援",SUMIFS('補助事業概要説明書（別添１）５'!K:K,'補助事業概要説明書（別添１）５'!A:A,B135&amp;"*",'補助事業概要説明書（別添１）５'!H:H,C143)+SUMIFS('補助事業概要説明書（別添１）５'!P:P,'補助事業概要説明書（別添１）５'!A:A,B135&amp;"*",'補助事業概要説明書（別添１）５'!N:N,C143),IF(E143="支援前後の活動",SUMIFS('補助事業概要説明書（別添１）５'!L:L,'補助事業概要説明書（別添１）５'!A:A,B135&amp;"*",'補助事業概要説明書（別添１）５'!H:H,C143)+SUMIFS('補助事業概要説明書（別添１）５'!Q:Q,'補助事業概要説明書（別添１）５'!A:A,B135&amp;"*",'補助事業概要説明書（別添１）５'!N:N,C143),""))</f>
        <v/>
      </c>
      <c r="G143" s="163"/>
      <c r="H143" s="160"/>
      <c r="I143" s="162" t="str">
        <f t="shared" si="18"/>
        <v/>
      </c>
      <c r="J143" s="1053"/>
      <c r="K143" s="1054"/>
      <c r="L143" s="1054"/>
      <c r="M143" s="1055"/>
      <c r="N143" s="427"/>
      <c r="R143" s="706" t="str">
        <f>IF(D143="職員",G143*F143*G136,"")</f>
        <v/>
      </c>
      <c r="S143" s="706" t="str">
        <f>IF(D143="職員",H143*F143*G136,"")</f>
        <v/>
      </c>
      <c r="T143" s="706" t="str">
        <f t="shared" si="19"/>
        <v/>
      </c>
      <c r="U143" s="706" t="str">
        <f t="shared" si="20"/>
        <v/>
      </c>
    </row>
    <row r="144" spans="1:21" ht="25.5" customHeight="1">
      <c r="A144" s="636" t="s">
        <v>477</v>
      </c>
      <c r="B144" s="1050"/>
      <c r="C144" s="465" t="str">
        <f>IFERROR(VLOOKUP(A144,支援人員!$AG$3:$AK$22,4,0),"")</f>
        <v/>
      </c>
      <c r="D144" s="465" t="str">
        <f>IF(C144="","",IFERROR(VLOOKUP(C144,'補助事業概要説明書（別添１）１～４'!B:C,2,0),IF(ISNA(VLOOKUP(C144,'専門家一覧（別紙１）'!J:J,1,0)),"要確認","外部専門家"&amp;VLOOKUP(C144,'専門家一覧（別紙１）'!J:O,6,0))))</f>
        <v/>
      </c>
      <c r="E144" s="465" t="str">
        <f>IFERROR(VLOOKUP(A144,支援人員!$AG$3:$AK$22,5,0),"")</f>
        <v/>
      </c>
      <c r="F144" s="157" t="str">
        <f>IF(E144="訪問支援",SUMIFS('補助事業概要説明書（別添１）５'!K:K,'補助事業概要説明書（別添１）５'!A:A,B135&amp;"*",'補助事業概要説明書（別添１）５'!H:H,C144)+SUMIFS('補助事業概要説明書（別添１）５'!P:P,'補助事業概要説明書（別添１）５'!A:A,B135&amp;"*",'補助事業概要説明書（別添１）５'!N:N,C144),IF(E144="支援前後の活動",SUMIFS('補助事業概要説明書（別添１）５'!L:L,'補助事業概要説明書（別添１）５'!A:A,B135&amp;"*",'補助事業概要説明書（別添１）５'!H:H,C144)+SUMIFS('補助事業概要説明書（別添１）５'!Q:Q,'補助事業概要説明書（別添１）５'!A:A,B135&amp;"*",'補助事業概要説明書（別添１）５'!N:N,C144),""))</f>
        <v/>
      </c>
      <c r="G144" s="163"/>
      <c r="H144" s="160"/>
      <c r="I144" s="162" t="str">
        <f t="shared" si="18"/>
        <v/>
      </c>
      <c r="J144" s="1053"/>
      <c r="K144" s="1054"/>
      <c r="L144" s="1054"/>
      <c r="M144" s="1055"/>
      <c r="N144" s="427"/>
      <c r="R144" s="706" t="str">
        <f>IF(D144="職員",G144*F144*G136,"")</f>
        <v/>
      </c>
      <c r="S144" s="706" t="str">
        <f>IF(D144="職員",H144*F144*G136,"")</f>
        <v/>
      </c>
      <c r="T144" s="706" t="str">
        <f t="shared" si="19"/>
        <v/>
      </c>
      <c r="U144" s="706" t="str">
        <f t="shared" si="20"/>
        <v/>
      </c>
    </row>
    <row r="145" spans="1:21" ht="25.5" customHeight="1">
      <c r="A145" s="636" t="s">
        <v>478</v>
      </c>
      <c r="B145" s="1050"/>
      <c r="C145" s="465" t="str">
        <f>IFERROR(VLOOKUP(A145,支援人員!$AG$3:$AK$22,4,0),"")</f>
        <v/>
      </c>
      <c r="D145" s="465" t="str">
        <f>IF(C145="","",IFERROR(VLOOKUP(C145,'補助事業概要説明書（別添１）１～４'!B:C,2,0),IF(ISNA(VLOOKUP(C145,'専門家一覧（別紙１）'!J:J,1,0)),"要確認","外部専門家"&amp;VLOOKUP(C145,'専門家一覧（別紙１）'!J:O,6,0))))</f>
        <v/>
      </c>
      <c r="E145" s="465" t="str">
        <f>IFERROR(VLOOKUP(A145,支援人員!$AG$3:$AK$22,5,0),"")</f>
        <v/>
      </c>
      <c r="F145" s="157" t="str">
        <f>IF(E145="訪問支援",SUMIFS('補助事業概要説明書（別添１）５'!K:K,'補助事業概要説明書（別添１）５'!A:A,B135&amp;"*",'補助事業概要説明書（別添１）５'!H:H,C145)+SUMIFS('補助事業概要説明書（別添１）５'!P:P,'補助事業概要説明書（別添１）５'!A:A,B135&amp;"*",'補助事業概要説明書（別添１）５'!N:N,C145),IF(E145="支援前後の活動",SUMIFS('補助事業概要説明書（別添１）５'!L:L,'補助事業概要説明書（別添１）５'!A:A,B135&amp;"*",'補助事業概要説明書（別添１）５'!H:H,C145)+SUMIFS('補助事業概要説明書（別添１）５'!Q:Q,'補助事業概要説明書（別添１）５'!A:A,B135&amp;"*",'補助事業概要説明書（別添１）５'!N:N,C145),""))</f>
        <v/>
      </c>
      <c r="G145" s="163"/>
      <c r="H145" s="160"/>
      <c r="I145" s="162" t="str">
        <f t="shared" si="18"/>
        <v/>
      </c>
      <c r="J145" s="1053"/>
      <c r="K145" s="1054"/>
      <c r="L145" s="1054"/>
      <c r="M145" s="1055"/>
      <c r="N145" s="427"/>
      <c r="R145" s="706" t="str">
        <f>IF(D145="職員",G145*F145*G136,"")</f>
        <v/>
      </c>
      <c r="S145" s="706" t="str">
        <f>IF(D145="職員",H145*F145*G136,"")</f>
        <v/>
      </c>
      <c r="T145" s="706" t="str">
        <f t="shared" si="19"/>
        <v/>
      </c>
      <c r="U145" s="706" t="str">
        <f t="shared" si="20"/>
        <v/>
      </c>
    </row>
    <row r="146" spans="1:21" ht="25.5" customHeight="1">
      <c r="A146" s="636" t="s">
        <v>479</v>
      </c>
      <c r="B146" s="1050"/>
      <c r="C146" s="466" t="str">
        <f>IFERROR(VLOOKUP(A146,支援人員!$AG$3:$AK$22,4,0),"")</f>
        <v/>
      </c>
      <c r="D146" s="466" t="str">
        <f>IF(C146="","",IFERROR(VLOOKUP(C146,'補助事業概要説明書（別添１）１～４'!B:C,2,0),IF(ISNA(VLOOKUP(C146,'専門家一覧（別紙１）'!J:J,1,0)),"要確認","外部専門家"&amp;VLOOKUP(C146,'専門家一覧（別紙１）'!J:O,6,0))))</f>
        <v/>
      </c>
      <c r="E146" s="466" t="str">
        <f>IFERROR(VLOOKUP(A146,支援人員!$AG$3:$AK$22,5,0),"")</f>
        <v/>
      </c>
      <c r="F146" s="158" t="str">
        <f>IF(E146="訪問支援",SUMIFS('補助事業概要説明書（別添１）５'!K:K,'補助事業概要説明書（別添１）５'!A:A,B135&amp;"*",'補助事業概要説明書（別添１）５'!H:H,C146)+SUMIFS('補助事業概要説明書（別添１）５'!P:P,'補助事業概要説明書（別添１）５'!A:A,B135&amp;"*",'補助事業概要説明書（別添１）５'!N:N,C146),IF(E146="支援前後の活動",SUMIFS('補助事業概要説明書（別添１）５'!L:L,'補助事業概要説明書（別添１）５'!A:A,B135&amp;"*",'補助事業概要説明書（別添１）５'!H:H,C146)+SUMIFS('補助事業概要説明書（別添１）５'!Q:Q,'補助事業概要説明書（別添１）５'!A:A,B135&amp;"*",'補助事業概要説明書（別添１）５'!N:N,C146),""))</f>
        <v/>
      </c>
      <c r="G146" s="164"/>
      <c r="H146" s="160"/>
      <c r="I146" s="165" t="str">
        <f t="shared" si="18"/>
        <v/>
      </c>
      <c r="J146" s="1053"/>
      <c r="K146" s="1054"/>
      <c r="L146" s="1054"/>
      <c r="M146" s="1055"/>
      <c r="N146" s="427"/>
      <c r="R146" s="706" t="str">
        <f>IF(D146="職員",G146*F146*G136,"")</f>
        <v/>
      </c>
      <c r="S146" s="706" t="str">
        <f>IF(D146="職員",H146*F146*G136,"")</f>
        <v/>
      </c>
      <c r="T146" s="706" t="str">
        <f t="shared" si="19"/>
        <v/>
      </c>
      <c r="U146" s="706" t="str">
        <f t="shared" si="20"/>
        <v/>
      </c>
    </row>
    <row r="147" spans="1:21" ht="25.5" customHeight="1">
      <c r="A147" s="636" t="s">
        <v>480</v>
      </c>
      <c r="B147" s="1050"/>
      <c r="C147" s="466" t="str">
        <f>IFERROR(VLOOKUP(A147,支援人員!$AG$3:$AK$22,4,0),"")</f>
        <v/>
      </c>
      <c r="D147" s="466" t="str">
        <f>IF(C147="","",IFERROR(VLOOKUP(C147,'補助事業概要説明書（別添１）１～４'!B:C,2,0),IF(ISNA(VLOOKUP(C147,'専門家一覧（別紙１）'!J:J,1,0)),"要確認","外部専門家"&amp;VLOOKUP(C147,'専門家一覧（別紙１）'!J:O,6,0))))</f>
        <v/>
      </c>
      <c r="E147" s="466" t="str">
        <f>IFERROR(VLOOKUP(A147,支援人員!$AG$3:$AK$22,5,0),"")</f>
        <v/>
      </c>
      <c r="F147" s="158" t="str">
        <f>IF(E147="訪問支援",SUMIFS('補助事業概要説明書（別添１）５'!K:K,'補助事業概要説明書（別添１）５'!A:A,B135&amp;"*",'補助事業概要説明書（別添１）５'!H:H,C147)+SUMIFS('補助事業概要説明書（別添１）５'!P:P,'補助事業概要説明書（別添１）５'!A:A,B135&amp;"*",'補助事業概要説明書（別添１）５'!N:N,C147),IF(E147="支援前後の活動",SUMIFS('補助事業概要説明書（別添１）５'!L:L,'補助事業概要説明書（別添１）５'!A:A,B135&amp;"*",'補助事業概要説明書（別添１）５'!H:H,C147)+SUMIFS('補助事業概要説明書（別添１）５'!Q:Q,'補助事業概要説明書（別添１）５'!A:A,B135&amp;"*",'補助事業概要説明書（別添１）５'!N:N,C147),""))</f>
        <v/>
      </c>
      <c r="G147" s="164"/>
      <c r="H147" s="160"/>
      <c r="I147" s="165" t="str">
        <f t="shared" si="18"/>
        <v/>
      </c>
      <c r="J147" s="1053"/>
      <c r="K147" s="1054"/>
      <c r="L147" s="1054"/>
      <c r="M147" s="1055"/>
      <c r="N147" s="427"/>
      <c r="R147" s="706" t="str">
        <f>IF(D147="職員",G147*F147*G136,"")</f>
        <v/>
      </c>
      <c r="S147" s="706" t="str">
        <f>IF(D147="職員",H147*F147*G136,"")</f>
        <v/>
      </c>
      <c r="T147" s="706" t="str">
        <f t="shared" si="19"/>
        <v/>
      </c>
      <c r="U147" s="706" t="str">
        <f t="shared" si="20"/>
        <v/>
      </c>
    </row>
    <row r="148" spans="1:21" ht="25.5" customHeight="1" thickBot="1">
      <c r="A148" s="636" t="s">
        <v>574</v>
      </c>
      <c r="B148" s="1051"/>
      <c r="C148" s="467" t="str">
        <f>IFERROR(VLOOKUP(A148,支援人員!$AG$3:$AK$22,4,0),"")</f>
        <v/>
      </c>
      <c r="D148" s="467" t="str">
        <f>IF(C148="","",IFERROR(VLOOKUP(C148,'補助事業概要説明書（別添１）１～４'!B:C,2,0),IF(ISNA(VLOOKUP(C148,'専門家一覧（別紙１）'!J:J,1,0)),"要確認","外部専門家"&amp;VLOOKUP(C148,'専門家一覧（別紙１）'!J:O,6,0))))</f>
        <v/>
      </c>
      <c r="E148" s="467" t="str">
        <f>IFERROR(VLOOKUP(A148,支援人員!$AG$3:$AK$22,5,0),"")</f>
        <v/>
      </c>
      <c r="F148" s="159" t="str">
        <f>IF(E148="訪問支援",SUMIFS('補助事業概要説明書（別添１）５'!K:K,'補助事業概要説明書（別添１）５'!A:A,B135&amp;"*",'補助事業概要説明書（別添１）５'!H:H,C148)+SUMIFS('補助事業概要説明書（別添１）５'!P:P,'補助事業概要説明書（別添１）５'!A:A,B135&amp;"*",'補助事業概要説明書（別添１）５'!N:N,C148),IF(E148="支援前後の活動",SUMIFS('補助事業概要説明書（別添１）５'!L:L,'補助事業概要説明書（別添１）５'!A:A,B135&amp;"*",'補助事業概要説明書（別添１）５'!H:H,C148)+SUMIFS('補助事業概要説明書（別添１）５'!Q:Q,'補助事業概要説明書（別添１）５'!A:A,B135&amp;"*",'補助事業概要説明書（別添１）５'!N:N,C148),""))</f>
        <v/>
      </c>
      <c r="G148" s="166"/>
      <c r="H148" s="166"/>
      <c r="I148" s="167" t="str">
        <f t="shared" si="18"/>
        <v/>
      </c>
      <c r="J148" s="1092"/>
      <c r="K148" s="1093"/>
      <c r="L148" s="1093"/>
      <c r="M148" s="1094"/>
      <c r="N148" s="427"/>
      <c r="R148" s="706" t="str">
        <f>IF(D148="職員",G148*F148*G136,"")</f>
        <v/>
      </c>
      <c r="S148" s="706" t="str">
        <f>IF(D148="職員",H148*F148*G136,"")</f>
        <v/>
      </c>
      <c r="T148" s="706" t="str">
        <f t="shared" si="19"/>
        <v/>
      </c>
      <c r="U148" s="706" t="str">
        <f t="shared" si="20"/>
        <v/>
      </c>
    </row>
    <row r="149" spans="1:21" ht="25.5" customHeight="1" thickTop="1">
      <c r="B149" s="207"/>
      <c r="C149" s="207"/>
      <c r="D149" s="207"/>
      <c r="E149" s="207"/>
      <c r="F149" s="207"/>
      <c r="G149" s="207"/>
      <c r="H149" s="207"/>
      <c r="I149" s="207"/>
      <c r="J149" s="207"/>
      <c r="K149" s="207"/>
      <c r="M149" s="215">
        <f>$I$3</f>
        <v>0</v>
      </c>
      <c r="N149" s="188"/>
      <c r="O149" s="200"/>
      <c r="R149" s="707"/>
      <c r="S149" s="707"/>
      <c r="T149" s="707"/>
      <c r="U149" s="707"/>
    </row>
    <row r="150" spans="1:21" ht="39.9" customHeight="1">
      <c r="B150" s="1049" t="s">
        <v>563</v>
      </c>
      <c r="C150" s="509" t="s">
        <v>157</v>
      </c>
      <c r="D150" s="1042" t="s">
        <v>561</v>
      </c>
      <c r="E150" s="1043"/>
      <c r="F150" s="1044"/>
      <c r="G150" s="410" t="s">
        <v>390</v>
      </c>
      <c r="H150" s="411" t="s">
        <v>388</v>
      </c>
      <c r="I150" s="411" t="s">
        <v>389</v>
      </c>
      <c r="J150" s="506" t="s">
        <v>400</v>
      </c>
      <c r="K150" s="506" t="s">
        <v>401</v>
      </c>
      <c r="L150" s="1095" t="s">
        <v>393</v>
      </c>
      <c r="M150" s="1048"/>
      <c r="N150" s="427"/>
      <c r="R150" s="707"/>
      <c r="S150" s="707"/>
      <c r="T150" s="707"/>
      <c r="U150" s="707"/>
    </row>
    <row r="151" spans="1:21" ht="25.5" customHeight="1">
      <c r="B151" s="1050"/>
      <c r="C151" s="396" t="str">
        <f>VLOOKUP(B150,'補助事業概要説明書（別添１）５'!B:Q,8,0)&amp;""</f>
        <v/>
      </c>
      <c r="D151" s="1039">
        <f>VLOOKUP(B150,'補助事業概要説明書（別添１）５'!$B:$Q,3,0)</f>
        <v>0</v>
      </c>
      <c r="E151" s="1040"/>
      <c r="F151" s="1041"/>
      <c r="G151" s="396">
        <f>VLOOKUP(B150,'補助事業概要説明書（別添１）５'!$B:$Q,10,0)</f>
        <v>0</v>
      </c>
      <c r="H151" s="412">
        <f>VLOOKUP(B150,'補助事業概要説明書（別添１）５'!B:Q,15,0)</f>
        <v>0</v>
      </c>
      <c r="I151" s="412">
        <f>SUMIF(E154:E163,"訪問支援",F154:F163)</f>
        <v>0</v>
      </c>
      <c r="J151" s="507" t="str">
        <f>IFERROR(K151/H151,"")</f>
        <v/>
      </c>
      <c r="K151" s="507">
        <f>SUM(I154:I163)</f>
        <v>0</v>
      </c>
      <c r="L151" s="1090">
        <f>G151*K151</f>
        <v>0</v>
      </c>
      <c r="M151" s="1091"/>
      <c r="N151" s="427"/>
      <c r="R151" s="705" t="s">
        <v>258</v>
      </c>
      <c r="S151" s="705" t="s">
        <v>159</v>
      </c>
      <c r="T151" s="705" t="s">
        <v>396</v>
      </c>
      <c r="U151" s="705" t="s">
        <v>397</v>
      </c>
    </row>
    <row r="152" spans="1:21" ht="52.5" customHeight="1">
      <c r="B152" s="1050"/>
      <c r="C152" s="1045" t="s">
        <v>218</v>
      </c>
      <c r="D152" s="1045" t="s">
        <v>219</v>
      </c>
      <c r="E152" s="1045" t="s">
        <v>221</v>
      </c>
      <c r="F152" s="1045" t="s">
        <v>344</v>
      </c>
      <c r="G152" s="216" t="s">
        <v>350</v>
      </c>
      <c r="H152" s="216" t="s">
        <v>351</v>
      </c>
      <c r="I152" s="216" t="s">
        <v>237</v>
      </c>
      <c r="J152" s="1081" t="s">
        <v>223</v>
      </c>
      <c r="K152" s="1082"/>
      <c r="L152" s="1082"/>
      <c r="M152" s="1083"/>
      <c r="N152" s="427"/>
      <c r="R152" s="706"/>
      <c r="S152" s="706"/>
      <c r="T152" s="706"/>
      <c r="U152" s="706"/>
    </row>
    <row r="153" spans="1:21" ht="20.25" customHeight="1">
      <c r="B153" s="1050"/>
      <c r="C153" s="1046"/>
      <c r="D153" s="1046"/>
      <c r="E153" s="1046"/>
      <c r="F153" s="1046"/>
      <c r="G153" s="508" t="str">
        <f>IF($I$6="消費税の扱いを選択してください","",IF($I$6="消費税を補助対象に含めない","（税抜）","（税込）"))</f>
        <v/>
      </c>
      <c r="H153" s="508" t="str">
        <f>IF($I$6="消費税の扱いを選択してください","",IF($I$6="消費税を補助対象に含めない","（税抜）","（税込）"))</f>
        <v/>
      </c>
      <c r="I153" s="508" t="str">
        <f>IF($I$6="消費税の扱いを選択してください","",IF($I$6="消費税を補助対象に含めない","（税抜）","（税込）"))</f>
        <v/>
      </c>
      <c r="J153" s="1084"/>
      <c r="K153" s="1085"/>
      <c r="L153" s="1085"/>
      <c r="M153" s="1086"/>
      <c r="N153" s="427"/>
      <c r="R153" s="706"/>
      <c r="S153" s="706"/>
      <c r="T153" s="706"/>
      <c r="U153" s="706"/>
    </row>
    <row r="154" spans="1:21" ht="25.5" customHeight="1">
      <c r="A154" s="636" t="s">
        <v>481</v>
      </c>
      <c r="B154" s="1050"/>
      <c r="C154" s="463" t="str">
        <f>IFERROR(VLOOKUP(A154,支援人員!$AM$3:$AQ$22,4,0),"")</f>
        <v/>
      </c>
      <c r="D154" s="463" t="str">
        <f>IF(C154="","",IFERROR(VLOOKUP(C154,'補助事業概要説明書（別添１）１～４'!B:C,2,0),IF(ISNA(VLOOKUP(C154,'専門家一覧（別紙１）'!J:J,1,0)),"要確認","外部専門家"&amp;VLOOKUP(C154,'専門家一覧（別紙１）'!J:O,6,0))))</f>
        <v/>
      </c>
      <c r="E154" s="463" t="str">
        <f>IFERROR(VLOOKUP(A154,支援人員!$AM$3:$AQ$22,5,0),"")</f>
        <v/>
      </c>
      <c r="F154" s="156" t="str">
        <f>IF(E154="訪問支援",SUMIFS('補助事業概要説明書（別添１）５'!K:K,'補助事業概要説明書（別添１）５'!A:A,B150&amp;"*",'補助事業概要説明書（別添１）５'!H:H,C154)+SUMIFS('補助事業概要説明書（別添１）５'!P:P,'補助事業概要説明書（別添１）５'!A:A,B150&amp;"*",'補助事業概要説明書（別添１）５'!N:N,C154),IF(E154="支援前後の活動",SUMIFS('補助事業概要説明書（別添１）５'!L:L,'補助事業概要説明書（別添１）５'!A:A,B150&amp;"*",'補助事業概要説明書（別添１）５'!H:H,C154)+SUMIFS('補助事業概要説明書（別添１）５'!Q:Q,'補助事業概要説明書（別添１）５'!A:A,B150&amp;"*",'補助事業概要説明書（別添１）５'!N:N,C154),""))</f>
        <v/>
      </c>
      <c r="G154" s="160"/>
      <c r="H154" s="160"/>
      <c r="I154" s="161" t="str">
        <f>IFERROR(F154*(G154+H154),"")</f>
        <v/>
      </c>
      <c r="J154" s="1087"/>
      <c r="K154" s="1088"/>
      <c r="L154" s="1088"/>
      <c r="M154" s="1089"/>
      <c r="N154" s="427"/>
      <c r="R154" s="706" t="str">
        <f>IF(D154="職員",G154*F154*G151,"")</f>
        <v/>
      </c>
      <c r="S154" s="706" t="str">
        <f>IF(D154="職員",H154*F154*G151,"")</f>
        <v/>
      </c>
      <c r="T154" s="706" t="str">
        <f>IF(OR(D154="外部専門家A",D154="外部専門家B",D154="外部専門家"),G154*F154*$G$151,"")</f>
        <v/>
      </c>
      <c r="U154" s="706" t="str">
        <f>IF(OR(D154="外部専門家A",D154="外部専門家B",D154="外部専門家"),H154*F154*$G$151,"")</f>
        <v/>
      </c>
    </row>
    <row r="155" spans="1:21" ht="25.5" customHeight="1">
      <c r="A155" s="636" t="s">
        <v>482</v>
      </c>
      <c r="B155" s="1050"/>
      <c r="C155" s="464" t="str">
        <f>IFERROR(VLOOKUP(A155,支援人員!$AM$3:$AQ$22,4,0),"")</f>
        <v/>
      </c>
      <c r="D155" s="464" t="str">
        <f>IF(C155="","",IFERROR(VLOOKUP(C155,'補助事業概要説明書（別添１）１～４'!B:C,2,0),IF(ISNA(VLOOKUP(C155,'専門家一覧（別紙１）'!J:J,1,0)),"要確認","外部専門家"&amp;VLOOKUP(C155,'専門家一覧（別紙１）'!J:O,6,0))))</f>
        <v/>
      </c>
      <c r="E155" s="464" t="str">
        <f>IFERROR(VLOOKUP(A155,支援人員!$AM$3:$AQ$22,5,0),"")</f>
        <v/>
      </c>
      <c r="F155" s="156" t="str">
        <f>IF(E155="訪問支援",SUMIFS('補助事業概要説明書（別添１）５'!K:K,'補助事業概要説明書（別添１）５'!A:A,B150&amp;"*",'補助事業概要説明書（別添１）５'!H:H,C155)+SUMIFS('補助事業概要説明書（別添１）５'!P:P,'補助事業概要説明書（別添１）５'!A:A,B150&amp;"*",'補助事業概要説明書（別添１）５'!N:N,C155),IF(E155="支援前後の活動",SUMIFS('補助事業概要説明書（別添１）５'!L:L,'補助事業概要説明書（別添１）５'!A:A,B150&amp;"*",'補助事業概要説明書（別添１）５'!H:H,C155)+SUMIFS('補助事業概要説明書（別添１）５'!Q:Q,'補助事業概要説明書（別添１）５'!A:A,B150&amp;"*",'補助事業概要説明書（別添１）５'!N:N,C155),""))</f>
        <v/>
      </c>
      <c r="G155" s="160"/>
      <c r="H155" s="160"/>
      <c r="I155" s="162" t="str">
        <f t="shared" ref="I155:I163" si="21">IFERROR(F155*(G155+H155),"")</f>
        <v/>
      </c>
      <c r="J155" s="1053"/>
      <c r="K155" s="1054"/>
      <c r="L155" s="1054"/>
      <c r="M155" s="1055"/>
      <c r="N155" s="427"/>
      <c r="R155" s="706" t="str">
        <f>IF(D155="職員",G155*F155*G151,"")</f>
        <v/>
      </c>
      <c r="S155" s="706" t="str">
        <f>IF(D155="職員",H155*F155*G151,"")</f>
        <v/>
      </c>
      <c r="T155" s="706" t="str">
        <f t="shared" ref="T155:T163" si="22">IF(OR(D155="外部専門家A",D155="外部専門家B",D155="外部専門家"),G155*F155*$G$151,"")</f>
        <v/>
      </c>
      <c r="U155" s="706" t="str">
        <f t="shared" ref="U155:U163" si="23">IF(OR(D155="外部専門家A",D155="外部専門家B",D155="外部専門家"),H155*F155*$G$151,"")</f>
        <v/>
      </c>
    </row>
    <row r="156" spans="1:21" ht="25.5" customHeight="1">
      <c r="A156" s="636" t="s">
        <v>483</v>
      </c>
      <c r="B156" s="1050"/>
      <c r="C156" s="465" t="str">
        <f>IFERROR(VLOOKUP(A156,支援人員!$AM$3:$AQ$22,4,0),"")</f>
        <v/>
      </c>
      <c r="D156" s="465" t="str">
        <f>IF(C156="","",IFERROR(VLOOKUP(C156,'補助事業概要説明書（別添１）１～４'!B:C,2,0),IF(ISNA(VLOOKUP(C156,'専門家一覧（別紙１）'!J:J,1,0)),"要確認","外部専門家"&amp;VLOOKUP(C156,'専門家一覧（別紙１）'!J:O,6,0))))</f>
        <v/>
      </c>
      <c r="E156" s="465" t="str">
        <f>IFERROR(VLOOKUP(A156,支援人員!$AM$3:$AQ$22,5,0),"")</f>
        <v/>
      </c>
      <c r="F156" s="156" t="str">
        <f>IF(E156="訪問支援",SUMIFS('補助事業概要説明書（別添１）５'!K:K,'補助事業概要説明書（別添１）５'!A:A,B150&amp;"*",'補助事業概要説明書（別添１）５'!H:H,C156)+SUMIFS('補助事業概要説明書（別添１）５'!P:P,'補助事業概要説明書（別添１）５'!A:A,B150&amp;"*",'補助事業概要説明書（別添１）５'!N:N,C156),IF(E156="支援前後の活動",SUMIFS('補助事業概要説明書（別添１）５'!L:L,'補助事業概要説明書（別添１）５'!A:A,B150&amp;"*",'補助事業概要説明書（別添１）５'!H:H,C156)+SUMIFS('補助事業概要説明書（別添１）５'!Q:Q,'補助事業概要説明書（別添１）５'!A:A,B150&amp;"*",'補助事業概要説明書（別添１）５'!N:N,C156),""))</f>
        <v/>
      </c>
      <c r="G156" s="163"/>
      <c r="H156" s="160"/>
      <c r="I156" s="162" t="str">
        <f t="shared" si="21"/>
        <v/>
      </c>
      <c r="J156" s="1053"/>
      <c r="K156" s="1054"/>
      <c r="L156" s="1054"/>
      <c r="M156" s="1055"/>
      <c r="N156" s="427"/>
      <c r="R156" s="706" t="str">
        <f>IF(D156="職員",G156*F156*G151,"")</f>
        <v/>
      </c>
      <c r="S156" s="706" t="str">
        <f>IF(D156="職員",H156*F156*G151,"")</f>
        <v/>
      </c>
      <c r="T156" s="706" t="str">
        <f t="shared" si="22"/>
        <v/>
      </c>
      <c r="U156" s="706" t="str">
        <f t="shared" si="23"/>
        <v/>
      </c>
    </row>
    <row r="157" spans="1:21" ht="25.5" customHeight="1">
      <c r="A157" s="636" t="s">
        <v>484</v>
      </c>
      <c r="B157" s="1050"/>
      <c r="C157" s="465" t="str">
        <f>IFERROR(VLOOKUP(A157,支援人員!$AM$3:$AQ$22,4,0),"")</f>
        <v/>
      </c>
      <c r="D157" s="465" t="str">
        <f>IF(C157="","",IFERROR(VLOOKUP(C157,'補助事業概要説明書（別添１）１～４'!B:C,2,0),IF(ISNA(VLOOKUP(C157,'専門家一覧（別紙１）'!J:J,1,0)),"要確認","外部専門家"&amp;VLOOKUP(C157,'専門家一覧（別紙１）'!J:O,6,0))))</f>
        <v/>
      </c>
      <c r="E157" s="465" t="str">
        <f>IFERROR(VLOOKUP(A157,支援人員!$AM$3:$AQ$22,5,0),"")</f>
        <v/>
      </c>
      <c r="F157" s="156" t="str">
        <f>IF(E157="訪問支援",SUMIFS('補助事業概要説明書（別添１）５'!K:K,'補助事業概要説明書（別添１）５'!A:A,B150&amp;"*",'補助事業概要説明書（別添１）５'!H:H,C157)+SUMIFS('補助事業概要説明書（別添１）５'!P:P,'補助事業概要説明書（別添１）５'!A:A,B150&amp;"*",'補助事業概要説明書（別添１）５'!N:N,C157),IF(E157="支援前後の活動",SUMIFS('補助事業概要説明書（別添１）５'!L:L,'補助事業概要説明書（別添１）５'!A:A,B150&amp;"*",'補助事業概要説明書（別添１）５'!H:H,C157)+SUMIFS('補助事業概要説明書（別添１）５'!Q:Q,'補助事業概要説明書（別添１）５'!A:A,B150&amp;"*",'補助事業概要説明書（別添１）５'!N:N,C157),""))</f>
        <v/>
      </c>
      <c r="G157" s="163"/>
      <c r="H157" s="160"/>
      <c r="I157" s="162" t="str">
        <f t="shared" si="21"/>
        <v/>
      </c>
      <c r="J157" s="1053"/>
      <c r="K157" s="1054"/>
      <c r="L157" s="1054"/>
      <c r="M157" s="1055"/>
      <c r="N157" s="427"/>
      <c r="R157" s="706" t="str">
        <f>IF(D157="職員",G157*F157*G151,"")</f>
        <v/>
      </c>
      <c r="S157" s="706" t="str">
        <f>IF(D157="職員",H157*F157*G151,"")</f>
        <v/>
      </c>
      <c r="T157" s="706" t="str">
        <f t="shared" si="22"/>
        <v/>
      </c>
      <c r="U157" s="706" t="str">
        <f t="shared" si="23"/>
        <v/>
      </c>
    </row>
    <row r="158" spans="1:21" ht="25.5" customHeight="1">
      <c r="A158" s="636" t="s">
        <v>485</v>
      </c>
      <c r="B158" s="1050"/>
      <c r="C158" s="465" t="str">
        <f>IFERROR(VLOOKUP(A158,支援人員!$AM$3:$AQ$22,4,0),"")</f>
        <v/>
      </c>
      <c r="D158" s="465" t="str">
        <f>IF(C158="","",IFERROR(VLOOKUP(C158,'補助事業概要説明書（別添１）１～４'!B:C,2,0),IF(ISNA(VLOOKUP(C158,'専門家一覧（別紙１）'!J:J,1,0)),"要確認","外部専門家"&amp;VLOOKUP(C158,'専門家一覧（別紙１）'!J:O,6,0))))</f>
        <v/>
      </c>
      <c r="E158" s="465" t="str">
        <f>IFERROR(VLOOKUP(A158,支援人員!$AM$3:$AQ$22,5,0),"")</f>
        <v/>
      </c>
      <c r="F158" s="157" t="str">
        <f>IF(E158="訪問支援",SUMIFS('補助事業概要説明書（別添１）５'!K:K,'補助事業概要説明書（別添１）５'!A:A,B150&amp;"*",'補助事業概要説明書（別添１）５'!H:H,C158)+SUMIFS('補助事業概要説明書（別添１）５'!P:P,'補助事業概要説明書（別添１）５'!A:A,B150&amp;"*",'補助事業概要説明書（別添１）５'!N:N,C158),IF(E158="支援前後の活動",SUMIFS('補助事業概要説明書（別添１）５'!L:L,'補助事業概要説明書（別添１）５'!A:A,B150&amp;"*",'補助事業概要説明書（別添１）５'!H:H,C158)+SUMIFS('補助事業概要説明書（別添１）５'!Q:Q,'補助事業概要説明書（別添１）５'!A:A,B150&amp;"*",'補助事業概要説明書（別添１）５'!N:N,C158),""))</f>
        <v/>
      </c>
      <c r="G158" s="163"/>
      <c r="H158" s="160"/>
      <c r="I158" s="162" t="str">
        <f t="shared" si="21"/>
        <v/>
      </c>
      <c r="J158" s="1053"/>
      <c r="K158" s="1054"/>
      <c r="L158" s="1054"/>
      <c r="M158" s="1055"/>
      <c r="N158" s="427"/>
      <c r="R158" s="706" t="str">
        <f>IF(D158="職員",G158*F158*G151,"")</f>
        <v/>
      </c>
      <c r="S158" s="706" t="str">
        <f>IF(D158="職員",H158*F158*G151,"")</f>
        <v/>
      </c>
      <c r="T158" s="706" t="str">
        <f t="shared" si="22"/>
        <v/>
      </c>
      <c r="U158" s="706" t="str">
        <f t="shared" si="23"/>
        <v/>
      </c>
    </row>
    <row r="159" spans="1:21" ht="25.5" customHeight="1">
      <c r="A159" s="636" t="s">
        <v>486</v>
      </c>
      <c r="B159" s="1050"/>
      <c r="C159" s="465" t="str">
        <f>IFERROR(VLOOKUP(A159,支援人員!$AM$3:$AQ$22,4,0),"")</f>
        <v/>
      </c>
      <c r="D159" s="465" t="str">
        <f>IF(C159="","",IFERROR(VLOOKUP(C159,'補助事業概要説明書（別添１）１～４'!B:C,2,0),IF(ISNA(VLOOKUP(C159,'専門家一覧（別紙１）'!J:J,1,0)),"要確認","外部専門家"&amp;VLOOKUP(C159,'専門家一覧（別紙１）'!J:O,6,0))))</f>
        <v/>
      </c>
      <c r="E159" s="465" t="str">
        <f>IFERROR(VLOOKUP(A159,支援人員!$AM$3:$AQ$22,5,0),"")</f>
        <v/>
      </c>
      <c r="F159" s="157" t="str">
        <f>IF(E159="訪問支援",SUMIFS('補助事業概要説明書（別添１）５'!K:K,'補助事業概要説明書（別添１）５'!A:A,B150&amp;"*",'補助事業概要説明書（別添１）５'!H:H,C159)+SUMIFS('補助事業概要説明書（別添１）５'!P:P,'補助事業概要説明書（別添１）５'!A:A,B150&amp;"*",'補助事業概要説明書（別添１）５'!N:N,C159),IF(E159="支援前後の活動",SUMIFS('補助事業概要説明書（別添１）５'!L:L,'補助事業概要説明書（別添１）５'!A:A,B150&amp;"*",'補助事業概要説明書（別添１）５'!H:H,C159)+SUMIFS('補助事業概要説明書（別添１）５'!Q:Q,'補助事業概要説明書（別添１）５'!A:A,B150&amp;"*",'補助事業概要説明書（別添１）５'!N:N,C159),""))</f>
        <v/>
      </c>
      <c r="G159" s="163"/>
      <c r="H159" s="160"/>
      <c r="I159" s="162" t="str">
        <f t="shared" si="21"/>
        <v/>
      </c>
      <c r="J159" s="1053"/>
      <c r="K159" s="1054"/>
      <c r="L159" s="1054"/>
      <c r="M159" s="1055"/>
      <c r="N159" s="427"/>
      <c r="R159" s="706" t="str">
        <f>IF(D159="職員",G159*F159*G151,"")</f>
        <v/>
      </c>
      <c r="S159" s="706" t="str">
        <f>IF(D159="職員",H159*F159*G151,"")</f>
        <v/>
      </c>
      <c r="T159" s="706" t="str">
        <f t="shared" si="22"/>
        <v/>
      </c>
      <c r="U159" s="706" t="str">
        <f t="shared" si="23"/>
        <v/>
      </c>
    </row>
    <row r="160" spans="1:21" ht="25.5" customHeight="1">
      <c r="A160" s="636" t="s">
        <v>487</v>
      </c>
      <c r="B160" s="1050"/>
      <c r="C160" s="465" t="str">
        <f>IFERROR(VLOOKUP(A160,支援人員!$AM$3:$AQ$22,4,0),"")</f>
        <v/>
      </c>
      <c r="D160" s="465" t="str">
        <f>IF(C160="","",IFERROR(VLOOKUP(C160,'補助事業概要説明書（別添１）１～４'!B:C,2,0),IF(ISNA(VLOOKUP(C160,'専門家一覧（別紙１）'!J:J,1,0)),"要確認","外部専門家"&amp;VLOOKUP(C160,'専門家一覧（別紙１）'!J:O,6,0))))</f>
        <v/>
      </c>
      <c r="E160" s="465" t="str">
        <f>IFERROR(VLOOKUP(A160,支援人員!$AM$3:$AQ$22,5,0),"")</f>
        <v/>
      </c>
      <c r="F160" s="157" t="str">
        <f>IF(E160="訪問支援",SUMIFS('補助事業概要説明書（別添１）５'!K:K,'補助事業概要説明書（別添１）５'!A:A,B150&amp;"*",'補助事業概要説明書（別添１）５'!H:H,C160)+SUMIFS('補助事業概要説明書（別添１）５'!P:P,'補助事業概要説明書（別添１）５'!A:A,B150&amp;"*",'補助事業概要説明書（別添１）５'!N:N,C160),IF(E160="支援前後の活動",SUMIFS('補助事業概要説明書（別添１）５'!L:L,'補助事業概要説明書（別添１）５'!A:A,B150&amp;"*",'補助事業概要説明書（別添１）５'!H:H,C160)+SUMIFS('補助事業概要説明書（別添１）５'!Q:Q,'補助事業概要説明書（別添１）５'!A:A,B150&amp;"*",'補助事業概要説明書（別添１）５'!N:N,C160),""))</f>
        <v/>
      </c>
      <c r="G160" s="163"/>
      <c r="H160" s="160"/>
      <c r="I160" s="162" t="str">
        <f t="shared" si="21"/>
        <v/>
      </c>
      <c r="J160" s="1053"/>
      <c r="K160" s="1054"/>
      <c r="L160" s="1054"/>
      <c r="M160" s="1055"/>
      <c r="N160" s="427"/>
      <c r="R160" s="706" t="str">
        <f>IF(D160="職員",G160*F160*G151,"")</f>
        <v/>
      </c>
      <c r="S160" s="706" t="str">
        <f>IF(D160="職員",H160*F160*G151,"")</f>
        <v/>
      </c>
      <c r="T160" s="706" t="str">
        <f t="shared" si="22"/>
        <v/>
      </c>
      <c r="U160" s="706" t="str">
        <f t="shared" si="23"/>
        <v/>
      </c>
    </row>
    <row r="161" spans="1:21" ht="25.5" customHeight="1">
      <c r="A161" s="636" t="s">
        <v>488</v>
      </c>
      <c r="B161" s="1050"/>
      <c r="C161" s="466" t="str">
        <f>IFERROR(VLOOKUP(A161,支援人員!$AM$3:$AQ$22,4,0),"")</f>
        <v/>
      </c>
      <c r="D161" s="466" t="str">
        <f>IF(C161="","",IFERROR(VLOOKUP(C161,'補助事業概要説明書（別添１）１～４'!B:C,2,0),IF(ISNA(VLOOKUP(C161,'専門家一覧（別紙１）'!J:J,1,0)),"要確認","外部専門家"&amp;VLOOKUP(C161,'専門家一覧（別紙１）'!J:O,6,0))))</f>
        <v/>
      </c>
      <c r="E161" s="466" t="str">
        <f>IFERROR(VLOOKUP(A161,支援人員!$AM$3:$AQ$22,5,0),"")</f>
        <v/>
      </c>
      <c r="F161" s="158" t="str">
        <f>IF(E161="訪問支援",SUMIFS('補助事業概要説明書（別添１）５'!K:K,'補助事業概要説明書（別添１）５'!A:A,B150&amp;"*",'補助事業概要説明書（別添１）５'!H:H,C161)+SUMIFS('補助事業概要説明書（別添１）５'!P:P,'補助事業概要説明書（別添１）５'!A:A,B150&amp;"*",'補助事業概要説明書（別添１）５'!N:N,C161),IF(E161="支援前後の活動",SUMIFS('補助事業概要説明書（別添１）５'!L:L,'補助事業概要説明書（別添１）５'!A:A,B150&amp;"*",'補助事業概要説明書（別添１）５'!H:H,C161)+SUMIFS('補助事業概要説明書（別添１）５'!Q:Q,'補助事業概要説明書（別添１）５'!A:A,B150&amp;"*",'補助事業概要説明書（別添１）５'!N:N,C161),""))</f>
        <v/>
      </c>
      <c r="G161" s="164"/>
      <c r="H161" s="160"/>
      <c r="I161" s="165" t="str">
        <f t="shared" si="21"/>
        <v/>
      </c>
      <c r="J161" s="1053"/>
      <c r="K161" s="1054"/>
      <c r="L161" s="1054"/>
      <c r="M161" s="1055"/>
      <c r="N161" s="427"/>
      <c r="R161" s="706" t="str">
        <f>IF(D161="職員",G161*F161*G151,"")</f>
        <v/>
      </c>
      <c r="S161" s="706" t="str">
        <f>IF(D161="職員",H161*F161*G151,"")</f>
        <v/>
      </c>
      <c r="T161" s="706" t="str">
        <f>IF(OR(D161="外部専門家A",D161="外部専門家B",D161="外部専門家"),G161*F161*$G$151,"")</f>
        <v/>
      </c>
      <c r="U161" s="706" t="str">
        <f t="shared" si="23"/>
        <v/>
      </c>
    </row>
    <row r="162" spans="1:21" ht="25.5" customHeight="1">
      <c r="A162" s="636" t="s">
        <v>489</v>
      </c>
      <c r="B162" s="1050"/>
      <c r="C162" s="466" t="str">
        <f>IFERROR(VLOOKUP(A162,支援人員!$AM$3:$AQ$22,4,0),"")</f>
        <v/>
      </c>
      <c r="D162" s="466" t="str">
        <f>IF(C162="","",IFERROR(VLOOKUP(C162,'補助事業概要説明書（別添１）１～４'!B:C,2,0),IF(ISNA(VLOOKUP(C162,'専門家一覧（別紙１）'!J:J,1,0)),"要確認","外部専門家"&amp;VLOOKUP(C162,'専門家一覧（別紙１）'!J:O,6,0))))</f>
        <v/>
      </c>
      <c r="E162" s="466" t="str">
        <f>IFERROR(VLOOKUP(A162,支援人員!$AM$3:$AQ$22,5,0),"")</f>
        <v/>
      </c>
      <c r="F162" s="158" t="str">
        <f>IF(E162="訪問支援",SUMIFS('補助事業概要説明書（別添１）５'!K:K,'補助事業概要説明書（別添１）５'!A:A,B150&amp;"*",'補助事業概要説明書（別添１）５'!H:H,C162)+SUMIFS('補助事業概要説明書（別添１）５'!P:P,'補助事業概要説明書（別添１）５'!A:A,B150&amp;"*",'補助事業概要説明書（別添１）５'!N:N,C162),IF(E162="支援前後の活動",SUMIFS('補助事業概要説明書（別添１）５'!L:L,'補助事業概要説明書（別添１）５'!A:A,B150&amp;"*",'補助事業概要説明書（別添１）５'!H:H,C162)+SUMIFS('補助事業概要説明書（別添１）５'!Q:Q,'補助事業概要説明書（別添１）５'!A:A,B150&amp;"*",'補助事業概要説明書（別添１）５'!N:N,C162),""))</f>
        <v/>
      </c>
      <c r="G162" s="164"/>
      <c r="H162" s="160"/>
      <c r="I162" s="165" t="str">
        <f t="shared" si="21"/>
        <v/>
      </c>
      <c r="J162" s="1053"/>
      <c r="K162" s="1054"/>
      <c r="L162" s="1054"/>
      <c r="M162" s="1055"/>
      <c r="N162" s="427"/>
      <c r="R162" s="706" t="str">
        <f>IF(D162="職員",G162*F162*G151,"")</f>
        <v/>
      </c>
      <c r="S162" s="706" t="str">
        <f>IF(D162="職員",H162*F162*G151,"")</f>
        <v/>
      </c>
      <c r="T162" s="706" t="str">
        <f t="shared" si="22"/>
        <v/>
      </c>
      <c r="U162" s="706" t="str">
        <f t="shared" si="23"/>
        <v/>
      </c>
    </row>
    <row r="163" spans="1:21" ht="25.5" customHeight="1" thickBot="1">
      <c r="A163" s="636" t="s">
        <v>575</v>
      </c>
      <c r="B163" s="1051"/>
      <c r="C163" s="467" t="str">
        <f>IFERROR(VLOOKUP(A163,支援人員!$AM$3:$AQ$22,4,0),"")</f>
        <v/>
      </c>
      <c r="D163" s="467" t="str">
        <f>IF(C163="","",IFERROR(VLOOKUP(C163,'補助事業概要説明書（別添１）１～４'!B:C,2,0),IF(ISNA(VLOOKUP(C163,'専門家一覧（別紙１）'!J:J,1,0)),"要確認","外部専門家"&amp;VLOOKUP(C163,'専門家一覧（別紙１）'!J:O,6,0))))</f>
        <v/>
      </c>
      <c r="E163" s="467" t="str">
        <f>IFERROR(VLOOKUP(A163,支援人員!$AM$3:$AQ$22,5,0),"")</f>
        <v/>
      </c>
      <c r="F163" s="159" t="str">
        <f>IF(E163="訪問支援",SUMIFS('補助事業概要説明書（別添１）５'!K:K,'補助事業概要説明書（別添１）５'!A:A,B150&amp;"*",'補助事業概要説明書（別添１）５'!H:H,C163)+SUMIFS('補助事業概要説明書（別添１）５'!P:P,'補助事業概要説明書（別添１）５'!A:A,B150&amp;"*",'補助事業概要説明書（別添１）５'!N:N,C163),IF(E163="支援前後の活動",SUMIFS('補助事業概要説明書（別添１）５'!L:L,'補助事業概要説明書（別添１）５'!A:A,B150&amp;"*",'補助事業概要説明書（別添１）５'!H:H,C163)+SUMIFS('補助事業概要説明書（別添１）５'!Q:Q,'補助事業概要説明書（別添１）５'!A:A,B150&amp;"*",'補助事業概要説明書（別添１）５'!N:N,C163),""))</f>
        <v/>
      </c>
      <c r="G163" s="166"/>
      <c r="H163" s="166"/>
      <c r="I163" s="167" t="str">
        <f t="shared" si="21"/>
        <v/>
      </c>
      <c r="J163" s="1092"/>
      <c r="K163" s="1093"/>
      <c r="L163" s="1093"/>
      <c r="M163" s="1094"/>
      <c r="N163" s="427"/>
      <c r="R163" s="706" t="str">
        <f>IF(D163="職員",G163*F163*G151,"")</f>
        <v/>
      </c>
      <c r="S163" s="706" t="str">
        <f>IF(D163="職員",H163*F163*G151,"")</f>
        <v/>
      </c>
      <c r="T163" s="706" t="str">
        <f t="shared" si="22"/>
        <v/>
      </c>
      <c r="U163" s="706" t="str">
        <f t="shared" si="23"/>
        <v/>
      </c>
    </row>
    <row r="164" spans="1:21" ht="25.5" customHeight="1" thickTop="1">
      <c r="B164" s="207"/>
      <c r="C164" s="207"/>
      <c r="D164" s="207"/>
      <c r="E164" s="207"/>
      <c r="F164" s="207"/>
      <c r="G164" s="207"/>
      <c r="H164" s="207"/>
      <c r="I164" s="207"/>
      <c r="J164" s="207"/>
      <c r="K164" s="207"/>
      <c r="M164" s="215">
        <f>$I$3</f>
        <v>0</v>
      </c>
      <c r="N164" s="188"/>
      <c r="O164" s="200"/>
      <c r="R164" s="707"/>
      <c r="S164" s="707"/>
      <c r="T164" s="707"/>
      <c r="U164" s="707"/>
    </row>
    <row r="165" spans="1:21" ht="39.9" customHeight="1">
      <c r="B165" s="1049" t="s">
        <v>564</v>
      </c>
      <c r="C165" s="509" t="s">
        <v>157</v>
      </c>
      <c r="D165" s="1042" t="s">
        <v>561</v>
      </c>
      <c r="E165" s="1043"/>
      <c r="F165" s="1044"/>
      <c r="G165" s="410" t="s">
        <v>390</v>
      </c>
      <c r="H165" s="411" t="s">
        <v>388</v>
      </c>
      <c r="I165" s="411" t="s">
        <v>389</v>
      </c>
      <c r="J165" s="506" t="s">
        <v>400</v>
      </c>
      <c r="K165" s="506" t="s">
        <v>401</v>
      </c>
      <c r="L165" s="1095" t="s">
        <v>393</v>
      </c>
      <c r="M165" s="1048"/>
      <c r="N165" s="427"/>
      <c r="R165" s="707"/>
      <c r="S165" s="707"/>
      <c r="T165" s="707"/>
      <c r="U165" s="707"/>
    </row>
    <row r="166" spans="1:21" ht="25.5" customHeight="1">
      <c r="B166" s="1050"/>
      <c r="C166" s="396" t="str">
        <f>VLOOKUP(B165,'補助事業概要説明書（別添１）５'!B:Q,8,0)&amp;""</f>
        <v/>
      </c>
      <c r="D166" s="1039">
        <f>VLOOKUP(B165,'補助事業概要説明書（別添１）５'!$B:$Q,3,0)</f>
        <v>0</v>
      </c>
      <c r="E166" s="1040"/>
      <c r="F166" s="1041"/>
      <c r="G166" s="396">
        <f>VLOOKUP(B165,'補助事業概要説明書（別添１）５'!$B:$Q,10,0)</f>
        <v>0</v>
      </c>
      <c r="H166" s="412">
        <f>VLOOKUP(B165,'補助事業概要説明書（別添１）５'!B:Q,15,0)</f>
        <v>0</v>
      </c>
      <c r="I166" s="412">
        <f>SUMIF(E169:E178,"訪問支援",F169:F178)</f>
        <v>0</v>
      </c>
      <c r="J166" s="507" t="str">
        <f>IFERROR(K166/H166,"")</f>
        <v/>
      </c>
      <c r="K166" s="507">
        <f>SUM(I169:I178)</f>
        <v>0</v>
      </c>
      <c r="L166" s="1090">
        <f>G166*K166</f>
        <v>0</v>
      </c>
      <c r="M166" s="1091"/>
      <c r="N166" s="427"/>
      <c r="R166" s="705" t="s">
        <v>258</v>
      </c>
      <c r="S166" s="705" t="s">
        <v>159</v>
      </c>
      <c r="T166" s="705" t="s">
        <v>396</v>
      </c>
      <c r="U166" s="705" t="s">
        <v>397</v>
      </c>
    </row>
    <row r="167" spans="1:21" ht="52.5" customHeight="1">
      <c r="B167" s="1050"/>
      <c r="C167" s="1045" t="s">
        <v>218</v>
      </c>
      <c r="D167" s="1045" t="s">
        <v>219</v>
      </c>
      <c r="E167" s="1045" t="s">
        <v>221</v>
      </c>
      <c r="F167" s="1045" t="s">
        <v>344</v>
      </c>
      <c r="G167" s="216" t="s">
        <v>350</v>
      </c>
      <c r="H167" s="216" t="s">
        <v>351</v>
      </c>
      <c r="I167" s="216" t="s">
        <v>237</v>
      </c>
      <c r="J167" s="1081" t="s">
        <v>223</v>
      </c>
      <c r="K167" s="1082"/>
      <c r="L167" s="1082"/>
      <c r="M167" s="1083"/>
      <c r="N167" s="427"/>
      <c r="R167" s="706"/>
      <c r="S167" s="706"/>
      <c r="T167" s="706"/>
      <c r="U167" s="706"/>
    </row>
    <row r="168" spans="1:21" ht="20.25" customHeight="1">
      <c r="B168" s="1050"/>
      <c r="C168" s="1046"/>
      <c r="D168" s="1046"/>
      <c r="E168" s="1046"/>
      <c r="F168" s="1046"/>
      <c r="G168" s="508" t="str">
        <f>IF($I$6="消費税の扱いを選択してください","",IF($I$6="消費税を補助対象に含めない","（税抜）","（税込）"))</f>
        <v/>
      </c>
      <c r="H168" s="508" t="str">
        <f>IF($I$6="消費税の扱いを選択してください","",IF($I$6="消費税を補助対象に含めない","（税抜）","（税込）"))</f>
        <v/>
      </c>
      <c r="I168" s="508" t="str">
        <f>IF($I$6="消費税の扱いを選択してください","",IF($I$6="消費税を補助対象に含めない","（税抜）","（税込）"))</f>
        <v/>
      </c>
      <c r="J168" s="1084"/>
      <c r="K168" s="1085"/>
      <c r="L168" s="1085"/>
      <c r="M168" s="1086"/>
      <c r="N168" s="427"/>
      <c r="R168" s="706"/>
      <c r="S168" s="706"/>
      <c r="T168" s="706"/>
      <c r="U168" s="706"/>
    </row>
    <row r="169" spans="1:21" ht="25.5" customHeight="1">
      <c r="A169" s="636" t="s">
        <v>490</v>
      </c>
      <c r="B169" s="1050"/>
      <c r="C169" s="463" t="str">
        <f>IFERROR(VLOOKUP(A169,支援人員!$AS$3:$AW$22,4,0),"")</f>
        <v/>
      </c>
      <c r="D169" s="463" t="str">
        <f>IF(C169="","",IFERROR(VLOOKUP(C169,'補助事業概要説明書（別添１）１～４'!B:C,2,0),IF(ISNA(VLOOKUP(C169,'専門家一覧（別紙１）'!J:J,1,0)),"要確認","外部専門家"&amp;VLOOKUP(C169,'専門家一覧（別紙１）'!J:O,6,0))))</f>
        <v/>
      </c>
      <c r="E169" s="463" t="str">
        <f>IFERROR(VLOOKUP(A169,支援人員!$AS$3:$AW$22,5,0),"")</f>
        <v/>
      </c>
      <c r="F169" s="156" t="str">
        <f>IF(E169="訪問支援",SUMIFS('補助事業概要説明書（別添１）５'!K:K,'補助事業概要説明書（別添１）５'!A:A,B165&amp;"*",'補助事業概要説明書（別添１）５'!H:H,C169)+SUMIFS('補助事業概要説明書（別添１）５'!P:P,'補助事業概要説明書（別添１）５'!A:A,B165&amp;"*",'補助事業概要説明書（別添１）５'!N:N,C169),IF(E169="支援前後の活動",SUMIFS('補助事業概要説明書（別添１）５'!L:L,'補助事業概要説明書（別添１）５'!A:A,B165&amp;"*",'補助事業概要説明書（別添１）５'!H:H,C169)+SUMIFS('補助事業概要説明書（別添１）５'!Q:Q,'補助事業概要説明書（別添１）５'!A:A,B165&amp;"*",'補助事業概要説明書（別添１）５'!N:N,C169),""))</f>
        <v/>
      </c>
      <c r="G169" s="160"/>
      <c r="H169" s="160"/>
      <c r="I169" s="161" t="str">
        <f>IFERROR(F169*(G169+H169),"")</f>
        <v/>
      </c>
      <c r="J169" s="1087"/>
      <c r="K169" s="1088"/>
      <c r="L169" s="1088"/>
      <c r="M169" s="1089"/>
      <c r="N169" s="427"/>
      <c r="R169" s="706" t="str">
        <f>IF(D169="職員",G169*F169*G166,"")</f>
        <v/>
      </c>
      <c r="S169" s="706" t="str">
        <f>IF(D169="職員",H169*F169*G166,"")</f>
        <v/>
      </c>
      <c r="T169" s="706" t="str">
        <f>IF(OR(D169="外部専門家A",D169="外部専門家B",D169="外部専門家"),G169*F169*$G$166,"")</f>
        <v/>
      </c>
      <c r="U169" s="706" t="str">
        <f>IF(OR(D169="外部専門家A",D169="外部専門家B",D169="外部専門家"),H169*F169*$G$166,"")</f>
        <v/>
      </c>
    </row>
    <row r="170" spans="1:21" ht="25.5" customHeight="1">
      <c r="A170" s="636" t="s">
        <v>491</v>
      </c>
      <c r="B170" s="1050"/>
      <c r="C170" s="464" t="str">
        <f>IFERROR(VLOOKUP(A170,支援人員!$AS$3:$AW$22,4,0),"")</f>
        <v/>
      </c>
      <c r="D170" s="464" t="str">
        <f>IF(C170="","",IFERROR(VLOOKUP(C170,'補助事業概要説明書（別添１）１～４'!B:C,2,0),IF(ISNA(VLOOKUP(C170,'専門家一覧（別紙１）'!J:J,1,0)),"要確認","外部専門家"&amp;VLOOKUP(C170,'専門家一覧（別紙１）'!J:O,6,0))))</f>
        <v/>
      </c>
      <c r="E170" s="464" t="str">
        <f>IFERROR(VLOOKUP(A170,支援人員!$AS$3:$AW$22,5,0),"")</f>
        <v/>
      </c>
      <c r="F170" s="156" t="str">
        <f>IF(E170="訪問支援",SUMIFS('補助事業概要説明書（別添１）５'!K:K,'補助事業概要説明書（別添１）５'!A:A,B165&amp;"*",'補助事業概要説明書（別添１）５'!H:H,C170)+SUMIFS('補助事業概要説明書（別添１）５'!P:P,'補助事業概要説明書（別添１）５'!A:A,B165&amp;"*",'補助事業概要説明書（別添１）５'!N:N,C170),IF(E170="支援前後の活動",SUMIFS('補助事業概要説明書（別添１）５'!L:L,'補助事業概要説明書（別添１）５'!A:A,B165&amp;"*",'補助事業概要説明書（別添１）５'!H:H,C170)+SUMIFS('補助事業概要説明書（別添１）５'!Q:Q,'補助事業概要説明書（別添１）５'!A:A,B165&amp;"*",'補助事業概要説明書（別添１）５'!N:N,C170),""))</f>
        <v/>
      </c>
      <c r="G170" s="160"/>
      <c r="H170" s="160"/>
      <c r="I170" s="162" t="str">
        <f t="shared" ref="I170:I178" si="24">IFERROR(F170*(G170+H170),"")</f>
        <v/>
      </c>
      <c r="J170" s="1053"/>
      <c r="K170" s="1054"/>
      <c r="L170" s="1054"/>
      <c r="M170" s="1055"/>
      <c r="N170" s="427"/>
      <c r="R170" s="706" t="str">
        <f>IF(D170="職員",G170*F170*G166,"")</f>
        <v/>
      </c>
      <c r="S170" s="706" t="str">
        <f>IF(D170="職員",H170*F170*G166,"")</f>
        <v/>
      </c>
      <c r="T170" s="706" t="str">
        <f t="shared" ref="T170:T178" si="25">IF(OR(D170="外部専門家A",D170="外部専門家B",D170="外部専門家"),G170*F170*$G$166,"")</f>
        <v/>
      </c>
      <c r="U170" s="706" t="str">
        <f t="shared" ref="U170:U178" si="26">IF(OR(D170="外部専門家A",D170="外部専門家B",D170="外部専門家"),H170*F170*$G$166,"")</f>
        <v/>
      </c>
    </row>
    <row r="171" spans="1:21" ht="25.5" customHeight="1">
      <c r="A171" s="636" t="s">
        <v>492</v>
      </c>
      <c r="B171" s="1050"/>
      <c r="C171" s="465" t="str">
        <f>IFERROR(VLOOKUP(A171,支援人員!$AS$3:$AW$22,4,0),"")</f>
        <v/>
      </c>
      <c r="D171" s="465" t="str">
        <f>IF(C171="","",IFERROR(VLOOKUP(C171,'補助事業概要説明書（別添１）１～４'!B:C,2,0),IF(ISNA(VLOOKUP(C171,'専門家一覧（別紙１）'!J:J,1,0)),"要確認","外部専門家"&amp;VLOOKUP(C171,'専門家一覧（別紙１）'!J:O,6,0))))</f>
        <v/>
      </c>
      <c r="E171" s="465" t="str">
        <f>IFERROR(VLOOKUP(A171,支援人員!$AS$3:$AW$22,5,0),"")</f>
        <v/>
      </c>
      <c r="F171" s="156" t="str">
        <f>IF(E171="訪問支援",SUMIFS('補助事業概要説明書（別添１）５'!K:K,'補助事業概要説明書（別添１）５'!A:A,B165&amp;"*",'補助事業概要説明書（別添１）５'!H:H,C171)+SUMIFS('補助事業概要説明書（別添１）５'!P:P,'補助事業概要説明書（別添１）５'!A:A,B165&amp;"*",'補助事業概要説明書（別添１）５'!N:N,C171),IF(E171="支援前後の活動",SUMIFS('補助事業概要説明書（別添１）５'!L:L,'補助事業概要説明書（別添１）５'!A:A,B165&amp;"*",'補助事業概要説明書（別添１）５'!H:H,C171)+SUMIFS('補助事業概要説明書（別添１）５'!Q:Q,'補助事業概要説明書（別添１）５'!A:A,B165&amp;"*",'補助事業概要説明書（別添１）５'!N:N,C171),""))</f>
        <v/>
      </c>
      <c r="G171" s="163"/>
      <c r="H171" s="160"/>
      <c r="I171" s="162" t="str">
        <f t="shared" si="24"/>
        <v/>
      </c>
      <c r="J171" s="1053"/>
      <c r="K171" s="1054"/>
      <c r="L171" s="1054"/>
      <c r="M171" s="1055"/>
      <c r="N171" s="427"/>
      <c r="R171" s="706" t="str">
        <f>IF(D171="職員",G171*F171*G166,"")</f>
        <v/>
      </c>
      <c r="S171" s="706" t="str">
        <f>IF(D171="職員",H171*F171*G166,"")</f>
        <v/>
      </c>
      <c r="T171" s="706" t="str">
        <f t="shared" si="25"/>
        <v/>
      </c>
      <c r="U171" s="706" t="str">
        <f t="shared" si="26"/>
        <v/>
      </c>
    </row>
    <row r="172" spans="1:21" ht="25.5" customHeight="1">
      <c r="A172" s="636" t="s">
        <v>493</v>
      </c>
      <c r="B172" s="1050"/>
      <c r="C172" s="465" t="str">
        <f>IFERROR(VLOOKUP(A172,支援人員!$AS$3:$AW$22,4,0),"")</f>
        <v/>
      </c>
      <c r="D172" s="465" t="str">
        <f>IF(C172="","",IFERROR(VLOOKUP(C172,'補助事業概要説明書（別添１）１～４'!B:C,2,0),IF(ISNA(VLOOKUP(C172,'専門家一覧（別紙１）'!J:J,1,0)),"要確認","外部専門家"&amp;VLOOKUP(C172,'専門家一覧（別紙１）'!J:O,6,0))))</f>
        <v/>
      </c>
      <c r="E172" s="465" t="str">
        <f>IFERROR(VLOOKUP(A172,支援人員!$AS$3:$AW$22,5,0),"")</f>
        <v/>
      </c>
      <c r="F172" s="156" t="str">
        <f>IF(E172="訪問支援",SUMIFS('補助事業概要説明書（別添１）５'!K:K,'補助事業概要説明書（別添１）５'!A:A,B165&amp;"*",'補助事業概要説明書（別添１）５'!H:H,C172)+SUMIFS('補助事業概要説明書（別添１）５'!P:P,'補助事業概要説明書（別添１）５'!A:A,B165&amp;"*",'補助事業概要説明書（別添１）５'!N:N,C172),IF(E172="支援前後の活動",SUMIFS('補助事業概要説明書（別添１）５'!L:L,'補助事業概要説明書（別添１）５'!A:A,B165&amp;"*",'補助事業概要説明書（別添１）５'!H:H,C172)+SUMIFS('補助事業概要説明書（別添１）５'!Q:Q,'補助事業概要説明書（別添１）５'!A:A,B165&amp;"*",'補助事業概要説明書（別添１）５'!N:N,C172),""))</f>
        <v/>
      </c>
      <c r="G172" s="163"/>
      <c r="H172" s="160"/>
      <c r="I172" s="162" t="str">
        <f t="shared" si="24"/>
        <v/>
      </c>
      <c r="J172" s="1053"/>
      <c r="K172" s="1054"/>
      <c r="L172" s="1054"/>
      <c r="M172" s="1055"/>
      <c r="N172" s="427"/>
      <c r="R172" s="706" t="str">
        <f>IF(D172="職員",G172*F172*G166,"")</f>
        <v/>
      </c>
      <c r="S172" s="706" t="str">
        <f>IF(D172="職員",H172*F172*G166,"")</f>
        <v/>
      </c>
      <c r="T172" s="706" t="str">
        <f t="shared" si="25"/>
        <v/>
      </c>
      <c r="U172" s="706" t="str">
        <f t="shared" si="26"/>
        <v/>
      </c>
    </row>
    <row r="173" spans="1:21" ht="25.5" customHeight="1">
      <c r="A173" s="636" t="s">
        <v>494</v>
      </c>
      <c r="B173" s="1050"/>
      <c r="C173" s="465" t="str">
        <f>IFERROR(VLOOKUP(A173,支援人員!$AS$3:$AW$22,4,0),"")</f>
        <v/>
      </c>
      <c r="D173" s="465" t="str">
        <f>IF(C173="","",IFERROR(VLOOKUP(C173,'補助事業概要説明書（別添１）１～４'!B:C,2,0),IF(ISNA(VLOOKUP(C173,'専門家一覧（別紙１）'!J:J,1,0)),"要確認","外部専門家"&amp;VLOOKUP(C173,'専門家一覧（別紙１）'!J:O,6,0))))</f>
        <v/>
      </c>
      <c r="E173" s="465" t="str">
        <f>IFERROR(VLOOKUP(A173,支援人員!$AS$3:$AW$22,5,0),"")</f>
        <v/>
      </c>
      <c r="F173" s="157" t="str">
        <f>IF(E173="訪問支援",SUMIFS('補助事業概要説明書（別添１）５'!K:K,'補助事業概要説明書（別添１）５'!A:A,B165&amp;"*",'補助事業概要説明書（別添１）５'!H:H,C173)+SUMIFS('補助事業概要説明書（別添１）５'!P:P,'補助事業概要説明書（別添１）５'!A:A,B165&amp;"*",'補助事業概要説明書（別添１）５'!N:N,C173),IF(E173="支援前後の活動",SUMIFS('補助事業概要説明書（別添１）５'!L:L,'補助事業概要説明書（別添１）５'!A:A,B165&amp;"*",'補助事業概要説明書（別添１）５'!H:H,C173)+SUMIFS('補助事業概要説明書（別添１）５'!Q:Q,'補助事業概要説明書（別添１）５'!A:A,B165&amp;"*",'補助事業概要説明書（別添１）５'!N:N,C173),""))</f>
        <v/>
      </c>
      <c r="G173" s="163"/>
      <c r="H173" s="160"/>
      <c r="I173" s="162" t="str">
        <f t="shared" si="24"/>
        <v/>
      </c>
      <c r="J173" s="1053"/>
      <c r="K173" s="1054"/>
      <c r="L173" s="1054"/>
      <c r="M173" s="1055"/>
      <c r="N173" s="427"/>
      <c r="R173" s="706" t="str">
        <f>IF(D173="職員",G173*F173*G166,"")</f>
        <v/>
      </c>
      <c r="S173" s="706" t="str">
        <f>IF(D173="職員",H173*F173*G166,"")</f>
        <v/>
      </c>
      <c r="T173" s="706" t="str">
        <f t="shared" si="25"/>
        <v/>
      </c>
      <c r="U173" s="706" t="str">
        <f t="shared" si="26"/>
        <v/>
      </c>
    </row>
    <row r="174" spans="1:21" ht="25.5" customHeight="1">
      <c r="A174" s="636" t="s">
        <v>495</v>
      </c>
      <c r="B174" s="1050"/>
      <c r="C174" s="465" t="str">
        <f>IFERROR(VLOOKUP(A174,支援人員!$AS$3:$AW$22,4,0),"")</f>
        <v/>
      </c>
      <c r="D174" s="465" t="str">
        <f>IF(C174="","",IFERROR(VLOOKUP(C174,'補助事業概要説明書（別添１）１～４'!B:C,2,0),IF(ISNA(VLOOKUP(C174,'専門家一覧（別紙１）'!J:J,1,0)),"要確認","外部専門家"&amp;VLOOKUP(C174,'専門家一覧（別紙１）'!J:O,6,0))))</f>
        <v/>
      </c>
      <c r="E174" s="465" t="str">
        <f>IFERROR(VLOOKUP(A174,支援人員!$AS$3:$AW$22,5,0),"")</f>
        <v/>
      </c>
      <c r="F174" s="157" t="str">
        <f>IF(E174="訪問支援",SUMIFS('補助事業概要説明書（別添１）５'!K:K,'補助事業概要説明書（別添１）５'!A:A,B165&amp;"*",'補助事業概要説明書（別添１）５'!H:H,C174)+SUMIFS('補助事業概要説明書（別添１）５'!P:P,'補助事業概要説明書（別添１）５'!A:A,B165&amp;"*",'補助事業概要説明書（別添１）５'!N:N,C174),IF(E174="支援前後の活動",SUMIFS('補助事業概要説明書（別添１）５'!L:L,'補助事業概要説明書（別添１）５'!A:A,B165&amp;"*",'補助事業概要説明書（別添１）５'!H:H,C174)+SUMIFS('補助事業概要説明書（別添１）５'!Q:Q,'補助事業概要説明書（別添１）５'!A:A,B165&amp;"*",'補助事業概要説明書（別添１）５'!N:N,C174),""))</f>
        <v/>
      </c>
      <c r="G174" s="163"/>
      <c r="H174" s="160"/>
      <c r="I174" s="162" t="str">
        <f t="shared" si="24"/>
        <v/>
      </c>
      <c r="J174" s="1053"/>
      <c r="K174" s="1054"/>
      <c r="L174" s="1054"/>
      <c r="M174" s="1055"/>
      <c r="N174" s="427"/>
      <c r="R174" s="706" t="str">
        <f>IF(D174="職員",G174*F174*G166,"")</f>
        <v/>
      </c>
      <c r="S174" s="706" t="str">
        <f>IF(D174="職員",H174*F174*G166,"")</f>
        <v/>
      </c>
      <c r="T174" s="706" t="str">
        <f t="shared" si="25"/>
        <v/>
      </c>
      <c r="U174" s="706" t="str">
        <f t="shared" si="26"/>
        <v/>
      </c>
    </row>
    <row r="175" spans="1:21" ht="25.5" customHeight="1">
      <c r="A175" s="636" t="s">
        <v>496</v>
      </c>
      <c r="B175" s="1050"/>
      <c r="C175" s="465" t="str">
        <f>IFERROR(VLOOKUP(A175,支援人員!$AS$3:$AW$22,4,0),"")</f>
        <v/>
      </c>
      <c r="D175" s="465" t="str">
        <f>IF(C175="","",IFERROR(VLOOKUP(C175,'補助事業概要説明書（別添１）１～４'!B:C,2,0),IF(ISNA(VLOOKUP(C175,'専門家一覧（別紙１）'!J:J,1,0)),"要確認","外部専門家"&amp;VLOOKUP(C175,'専門家一覧（別紙１）'!J:O,6,0))))</f>
        <v/>
      </c>
      <c r="E175" s="465" t="str">
        <f>IFERROR(VLOOKUP(A175,支援人員!$AS$3:$AW$22,5,0),"")</f>
        <v/>
      </c>
      <c r="F175" s="157" t="str">
        <f>IF(E175="訪問支援",SUMIFS('補助事業概要説明書（別添１）５'!K:K,'補助事業概要説明書（別添１）５'!A:A,B165&amp;"*",'補助事業概要説明書（別添１）５'!H:H,C175)+SUMIFS('補助事業概要説明書（別添１）５'!P:P,'補助事業概要説明書（別添１）５'!A:A,B165&amp;"*",'補助事業概要説明書（別添１）５'!N:N,C175),IF(E175="支援前後の活動",SUMIFS('補助事業概要説明書（別添１）５'!L:L,'補助事業概要説明書（別添１）５'!A:A,B165&amp;"*",'補助事業概要説明書（別添１）５'!H:H,C175)+SUMIFS('補助事業概要説明書（別添１）５'!Q:Q,'補助事業概要説明書（別添１）５'!A:A,B165&amp;"*",'補助事業概要説明書（別添１）５'!N:N,C175),""))</f>
        <v/>
      </c>
      <c r="G175" s="163"/>
      <c r="H175" s="160"/>
      <c r="I175" s="162" t="str">
        <f t="shared" si="24"/>
        <v/>
      </c>
      <c r="J175" s="1053"/>
      <c r="K175" s="1054"/>
      <c r="L175" s="1054"/>
      <c r="M175" s="1055"/>
      <c r="N175" s="427"/>
      <c r="R175" s="706" t="str">
        <f>IF(D175="職員",G175*F175*G166,"")</f>
        <v/>
      </c>
      <c r="S175" s="706" t="str">
        <f>IF(D175="職員",H175*F175*G166,"")</f>
        <v/>
      </c>
      <c r="T175" s="706" t="str">
        <f t="shared" si="25"/>
        <v/>
      </c>
      <c r="U175" s="706" t="str">
        <f t="shared" si="26"/>
        <v/>
      </c>
    </row>
    <row r="176" spans="1:21" ht="25.5" customHeight="1">
      <c r="A176" s="636" t="s">
        <v>497</v>
      </c>
      <c r="B176" s="1050"/>
      <c r="C176" s="466" t="str">
        <f>IFERROR(VLOOKUP(A176,支援人員!$AS$3:$AW$22,4,0),"")</f>
        <v/>
      </c>
      <c r="D176" s="466" t="str">
        <f>IF(C176="","",IFERROR(VLOOKUP(C176,'補助事業概要説明書（別添１）１～４'!B:C,2,0),IF(ISNA(VLOOKUP(C176,'専門家一覧（別紙１）'!J:J,1,0)),"要確認","外部専門家"&amp;VLOOKUP(C176,'専門家一覧（別紙１）'!J:O,6,0))))</f>
        <v/>
      </c>
      <c r="E176" s="466" t="str">
        <f>IFERROR(VLOOKUP(A176,支援人員!$AS$3:$AW$22,5,0),"")</f>
        <v/>
      </c>
      <c r="F176" s="158" t="str">
        <f>IF(E176="訪問支援",SUMIFS('補助事業概要説明書（別添１）５'!K:K,'補助事業概要説明書（別添１）５'!A:A,B165&amp;"*",'補助事業概要説明書（別添１）５'!H:H,C176)+SUMIFS('補助事業概要説明書（別添１）５'!P:P,'補助事業概要説明書（別添１）５'!A:A,B165&amp;"*",'補助事業概要説明書（別添１）５'!N:N,C176),IF(E176="支援前後の活動",SUMIFS('補助事業概要説明書（別添１）５'!L:L,'補助事業概要説明書（別添１）５'!A:A,B165&amp;"*",'補助事業概要説明書（別添１）５'!H:H,C176)+SUMIFS('補助事業概要説明書（別添１）５'!Q:Q,'補助事業概要説明書（別添１）５'!A:A,B165&amp;"*",'補助事業概要説明書（別添１）５'!N:N,C176),""))</f>
        <v/>
      </c>
      <c r="G176" s="164"/>
      <c r="H176" s="160"/>
      <c r="I176" s="165" t="str">
        <f t="shared" si="24"/>
        <v/>
      </c>
      <c r="J176" s="1053"/>
      <c r="K176" s="1054"/>
      <c r="L176" s="1054"/>
      <c r="M176" s="1055"/>
      <c r="N176" s="427"/>
      <c r="R176" s="706" t="str">
        <f>IF(D176="職員",G176*F176*G166,"")</f>
        <v/>
      </c>
      <c r="S176" s="706" t="str">
        <f>IF(D176="職員",H176*F176*G166,"")</f>
        <v/>
      </c>
      <c r="T176" s="706" t="str">
        <f t="shared" si="25"/>
        <v/>
      </c>
      <c r="U176" s="706" t="str">
        <f t="shared" si="26"/>
        <v/>
      </c>
    </row>
    <row r="177" spans="1:21" ht="25.5" customHeight="1">
      <c r="A177" s="636" t="s">
        <v>498</v>
      </c>
      <c r="B177" s="1050"/>
      <c r="C177" s="466" t="str">
        <f>IFERROR(VLOOKUP(A177,支援人員!$AS$3:$AW$22,4,0),"")</f>
        <v/>
      </c>
      <c r="D177" s="466" t="str">
        <f>IF(C177="","",IFERROR(VLOOKUP(C177,'補助事業概要説明書（別添１）１～４'!B:C,2,0),IF(ISNA(VLOOKUP(C177,'専門家一覧（別紙１）'!J:J,1,0)),"要確認","外部専門家"&amp;VLOOKUP(C177,'専門家一覧（別紙１）'!J:O,6,0))))</f>
        <v/>
      </c>
      <c r="E177" s="466" t="str">
        <f>IFERROR(VLOOKUP(A177,支援人員!$AS$3:$AW$22,5,0),"")</f>
        <v/>
      </c>
      <c r="F177" s="158" t="str">
        <f>IF(E177="訪問支援",SUMIFS('補助事業概要説明書（別添１）５'!K:K,'補助事業概要説明書（別添１）５'!A:A,B165&amp;"*",'補助事業概要説明書（別添１）５'!H:H,C177)+SUMIFS('補助事業概要説明書（別添１）５'!P:P,'補助事業概要説明書（別添１）５'!A:A,B165&amp;"*",'補助事業概要説明書（別添１）５'!N:N,C177),IF(E177="支援前後の活動",SUMIFS('補助事業概要説明書（別添１）５'!L:L,'補助事業概要説明書（別添１）５'!A:A,B165&amp;"*",'補助事業概要説明書（別添１）５'!H:H,C177)+SUMIFS('補助事業概要説明書（別添１）５'!Q:Q,'補助事業概要説明書（別添１）５'!A:A,B165&amp;"*",'補助事業概要説明書（別添１）５'!N:N,C177),""))</f>
        <v/>
      </c>
      <c r="G177" s="164"/>
      <c r="H177" s="160"/>
      <c r="I177" s="165" t="str">
        <f t="shared" si="24"/>
        <v/>
      </c>
      <c r="J177" s="1053"/>
      <c r="K177" s="1054"/>
      <c r="L177" s="1054"/>
      <c r="M177" s="1055"/>
      <c r="N177" s="427"/>
      <c r="R177" s="706" t="str">
        <f>IF(D177="職員",G177*F177*G166,"")</f>
        <v/>
      </c>
      <c r="S177" s="706" t="str">
        <f>IF(D177="職員",H177*F177*G166,"")</f>
        <v/>
      </c>
      <c r="T177" s="706" t="str">
        <f t="shared" si="25"/>
        <v/>
      </c>
      <c r="U177" s="706" t="str">
        <f t="shared" si="26"/>
        <v/>
      </c>
    </row>
    <row r="178" spans="1:21" ht="25.5" customHeight="1" thickBot="1">
      <c r="A178" s="636" t="s">
        <v>576</v>
      </c>
      <c r="B178" s="1051"/>
      <c r="C178" s="467" t="str">
        <f>IFERROR(VLOOKUP(A178,支援人員!$AS$3:$AW$22,4,0),"")</f>
        <v/>
      </c>
      <c r="D178" s="467" t="str">
        <f>IF(C178="","",IFERROR(VLOOKUP(C178,'補助事業概要説明書（別添１）１～４'!B:C,2,0),IF(ISNA(VLOOKUP(C178,'専門家一覧（別紙１）'!J:J,1,0)),"要確認","外部専門家"&amp;VLOOKUP(C178,'専門家一覧（別紙１）'!J:O,6,0))))</f>
        <v/>
      </c>
      <c r="E178" s="467" t="str">
        <f>IFERROR(VLOOKUP(A178,支援人員!$AS$3:$AW$22,5,0),"")</f>
        <v/>
      </c>
      <c r="F178" s="159" t="str">
        <f>IF(E178="訪問支援",SUMIFS('補助事業概要説明書（別添１）５'!K:K,'補助事業概要説明書（別添１）５'!A:A,B165&amp;"*",'補助事業概要説明書（別添１）５'!H:H,C178)+SUMIFS('補助事業概要説明書（別添１）５'!P:P,'補助事業概要説明書（別添１）５'!A:A,B165&amp;"*",'補助事業概要説明書（別添１）５'!N:N,C178),IF(E178="支援前後の活動",SUMIFS('補助事業概要説明書（別添１）５'!L:L,'補助事業概要説明書（別添１）５'!A:A,B165&amp;"*",'補助事業概要説明書（別添１）５'!H:H,C178)+SUMIFS('補助事業概要説明書（別添１）５'!Q:Q,'補助事業概要説明書（別添１）５'!A:A,B165&amp;"*",'補助事業概要説明書（別添１）５'!N:N,C178),""))</f>
        <v/>
      </c>
      <c r="G178" s="166"/>
      <c r="H178" s="166"/>
      <c r="I178" s="167" t="str">
        <f t="shared" si="24"/>
        <v/>
      </c>
      <c r="J178" s="1092"/>
      <c r="K178" s="1093"/>
      <c r="L178" s="1093"/>
      <c r="M178" s="1094"/>
      <c r="N178" s="427"/>
      <c r="R178" s="706" t="str">
        <f>IF(D178="職員",G178*F178*G166,"")</f>
        <v/>
      </c>
      <c r="S178" s="706" t="str">
        <f>IF(D178="職員",H178*F178*G166,"")</f>
        <v/>
      </c>
      <c r="T178" s="706" t="str">
        <f t="shared" si="25"/>
        <v/>
      </c>
      <c r="U178" s="706" t="str">
        <f t="shared" si="26"/>
        <v/>
      </c>
    </row>
    <row r="179" spans="1:21" ht="25.5" customHeight="1" thickTop="1">
      <c r="B179" s="207"/>
      <c r="C179" s="207"/>
      <c r="D179" s="207"/>
      <c r="E179" s="207"/>
      <c r="F179" s="207"/>
      <c r="G179" s="207"/>
      <c r="H179" s="207"/>
      <c r="I179" s="207"/>
      <c r="J179" s="207"/>
      <c r="K179" s="207"/>
      <c r="M179" s="215">
        <f>$I$3</f>
        <v>0</v>
      </c>
      <c r="N179" s="188"/>
      <c r="O179" s="200"/>
      <c r="R179" s="707"/>
      <c r="S179" s="707"/>
      <c r="T179" s="707"/>
      <c r="U179" s="707"/>
    </row>
    <row r="180" spans="1:21" ht="39.9" customHeight="1">
      <c r="B180" s="1049" t="s">
        <v>565</v>
      </c>
      <c r="C180" s="509" t="s">
        <v>157</v>
      </c>
      <c r="D180" s="1042" t="s">
        <v>561</v>
      </c>
      <c r="E180" s="1043"/>
      <c r="F180" s="1044"/>
      <c r="G180" s="410" t="s">
        <v>390</v>
      </c>
      <c r="H180" s="411" t="s">
        <v>388</v>
      </c>
      <c r="I180" s="411" t="s">
        <v>389</v>
      </c>
      <c r="J180" s="506" t="s">
        <v>400</v>
      </c>
      <c r="K180" s="506" t="s">
        <v>401</v>
      </c>
      <c r="L180" s="1095" t="s">
        <v>393</v>
      </c>
      <c r="M180" s="1048"/>
      <c r="N180" s="427"/>
      <c r="R180" s="707"/>
      <c r="S180" s="707"/>
      <c r="T180" s="707"/>
      <c r="U180" s="707"/>
    </row>
    <row r="181" spans="1:21" ht="25.5" customHeight="1">
      <c r="B181" s="1050"/>
      <c r="C181" s="396" t="str">
        <f>VLOOKUP(B180,'補助事業概要説明書（別添１）５'!B:Q,8,0)&amp;""</f>
        <v/>
      </c>
      <c r="D181" s="1039">
        <f>VLOOKUP(B180,'補助事業概要説明書（別添１）５'!$B:$Q,3,0)</f>
        <v>0</v>
      </c>
      <c r="E181" s="1040"/>
      <c r="F181" s="1041"/>
      <c r="G181" s="396">
        <f>VLOOKUP(B180,'補助事業概要説明書（別添１）５'!$B:$Q,10,0)</f>
        <v>0</v>
      </c>
      <c r="H181" s="412">
        <f>VLOOKUP(B180,'補助事業概要説明書（別添１）５'!B:Q,15,0)</f>
        <v>0</v>
      </c>
      <c r="I181" s="412">
        <f>SUMIF(E184:E193,"訪問支援",F184:F193)</f>
        <v>0</v>
      </c>
      <c r="J181" s="507" t="str">
        <f>IFERROR(K181/H181,"")</f>
        <v/>
      </c>
      <c r="K181" s="507">
        <f>SUM(I184:I193)</f>
        <v>0</v>
      </c>
      <c r="L181" s="1090">
        <f>G181*K181</f>
        <v>0</v>
      </c>
      <c r="M181" s="1091"/>
      <c r="N181" s="427"/>
      <c r="R181" s="705" t="s">
        <v>258</v>
      </c>
      <c r="S181" s="705" t="s">
        <v>159</v>
      </c>
      <c r="T181" s="705" t="s">
        <v>396</v>
      </c>
      <c r="U181" s="705" t="s">
        <v>397</v>
      </c>
    </row>
    <row r="182" spans="1:21" ht="52.5" customHeight="1">
      <c r="B182" s="1050"/>
      <c r="C182" s="1045" t="s">
        <v>218</v>
      </c>
      <c r="D182" s="1045" t="s">
        <v>219</v>
      </c>
      <c r="E182" s="1045" t="s">
        <v>221</v>
      </c>
      <c r="F182" s="1045" t="s">
        <v>344</v>
      </c>
      <c r="G182" s="216" t="s">
        <v>350</v>
      </c>
      <c r="H182" s="216" t="s">
        <v>351</v>
      </c>
      <c r="I182" s="216" t="s">
        <v>237</v>
      </c>
      <c r="J182" s="1081" t="s">
        <v>223</v>
      </c>
      <c r="K182" s="1082"/>
      <c r="L182" s="1082"/>
      <c r="M182" s="1083"/>
      <c r="N182" s="427"/>
      <c r="R182" s="706"/>
      <c r="S182" s="706"/>
      <c r="T182" s="706"/>
      <c r="U182" s="706"/>
    </row>
    <row r="183" spans="1:21" ht="20.25" customHeight="1">
      <c r="B183" s="1050"/>
      <c r="C183" s="1046"/>
      <c r="D183" s="1046"/>
      <c r="E183" s="1046"/>
      <c r="F183" s="1046"/>
      <c r="G183" s="508" t="str">
        <f>IF($I$6="消費税の扱いを選択してください","",IF($I$6="消費税を補助対象に含めない","（税抜）","（税込）"))</f>
        <v/>
      </c>
      <c r="H183" s="508" t="str">
        <f>IF($I$6="消費税の扱いを選択してください","",IF($I$6="消費税を補助対象に含めない","（税抜）","（税込）"))</f>
        <v/>
      </c>
      <c r="I183" s="508" t="str">
        <f>IF($I$6="消費税の扱いを選択してください","",IF($I$6="消費税を補助対象に含めない","（税抜）","（税込）"))</f>
        <v/>
      </c>
      <c r="J183" s="1084"/>
      <c r="K183" s="1085"/>
      <c r="L183" s="1085"/>
      <c r="M183" s="1086"/>
      <c r="N183" s="427"/>
      <c r="R183" s="706"/>
      <c r="S183" s="706"/>
      <c r="T183" s="706"/>
      <c r="U183" s="706"/>
    </row>
    <row r="184" spans="1:21" ht="25.5" customHeight="1">
      <c r="A184" s="636" t="s">
        <v>499</v>
      </c>
      <c r="B184" s="1050"/>
      <c r="C184" s="463" t="str">
        <f>IFERROR(VLOOKUP(A184,支援人員!$AY$3:$BC$22,4,0),"")</f>
        <v/>
      </c>
      <c r="D184" s="463" t="str">
        <f>IF(C184="","",IFERROR(VLOOKUP(C184,'補助事業概要説明書（別添１）１～４'!B:C,2,0),IF(ISNA(VLOOKUP(C184,'専門家一覧（別紙１）'!J:J,1,0)),"要確認","外部専門家"&amp;VLOOKUP(C184,'専門家一覧（別紙１）'!J:O,6,0))))</f>
        <v/>
      </c>
      <c r="E184" s="463" t="str">
        <f>IFERROR(VLOOKUP(A184,支援人員!$AY$3:$BC$22,5,0),"")</f>
        <v/>
      </c>
      <c r="F184" s="156" t="str">
        <f>IF(E184="訪問支援",SUMIFS('補助事業概要説明書（別添１）５'!K:K,'補助事業概要説明書（別添１）５'!A:A,B180&amp;"*",'補助事業概要説明書（別添１）５'!H:H,C184)+SUMIFS('補助事業概要説明書（別添１）５'!P:P,'補助事業概要説明書（別添１）５'!A:A,B180&amp;"*",'補助事業概要説明書（別添１）５'!N:N,C184),IF(E184="支援前後の活動",SUMIFS('補助事業概要説明書（別添１）５'!L:L,'補助事業概要説明書（別添１）５'!A:A,B180&amp;"*",'補助事業概要説明書（別添１）５'!H:H,C184)+SUMIFS('補助事業概要説明書（別添１）５'!Q:Q,'補助事業概要説明書（別添１）５'!A:A,B180&amp;"*",'補助事業概要説明書（別添１）５'!N:N,C184),""))</f>
        <v/>
      </c>
      <c r="G184" s="160"/>
      <c r="H184" s="160"/>
      <c r="I184" s="161" t="str">
        <f>IFERROR(F184*(G184+H184),"")</f>
        <v/>
      </c>
      <c r="J184" s="1087"/>
      <c r="K184" s="1088"/>
      <c r="L184" s="1088"/>
      <c r="M184" s="1089"/>
      <c r="N184" s="427"/>
      <c r="R184" s="706" t="str">
        <f>IF(D184="職員",G184*F184*G181,"")</f>
        <v/>
      </c>
      <c r="S184" s="706" t="str">
        <f>IF(D184="職員",H184*F184*G181,"")</f>
        <v/>
      </c>
      <c r="T184" s="706" t="str">
        <f>IF(OR(D184="外部専門家A",D184="外部専門家B",D184="外部専門家"),G184*F184*$G$181,"")</f>
        <v/>
      </c>
      <c r="U184" s="706" t="str">
        <f>IF(OR(D184="外部専門家A",D184="外部専門家B",D184="外部専門家"),H184*F184*$G$181,"")</f>
        <v/>
      </c>
    </row>
    <row r="185" spans="1:21" ht="25.5" customHeight="1">
      <c r="A185" s="636" t="s">
        <v>500</v>
      </c>
      <c r="B185" s="1050"/>
      <c r="C185" s="464" t="str">
        <f>IFERROR(VLOOKUP(A185,支援人員!$AY$3:$BC$22,4,0),"")</f>
        <v/>
      </c>
      <c r="D185" s="464" t="str">
        <f>IF(C185="","",IFERROR(VLOOKUP(C185,'補助事業概要説明書（別添１）１～４'!B:C,2,0),IF(ISNA(VLOOKUP(C185,'専門家一覧（別紙１）'!J:J,1,0)),"要確認","外部専門家"&amp;VLOOKUP(C185,'専門家一覧（別紙１）'!J:O,6,0))))</f>
        <v/>
      </c>
      <c r="E185" s="464" t="str">
        <f>IFERROR(VLOOKUP(A185,支援人員!$AY$3:$BC$22,5,0),"")</f>
        <v/>
      </c>
      <c r="F185" s="156" t="str">
        <f>IF(E185="訪問支援",SUMIFS('補助事業概要説明書（別添１）５'!K:K,'補助事業概要説明書（別添１）５'!A:A,B180&amp;"*",'補助事業概要説明書（別添１）５'!H:H,C185)+SUMIFS('補助事業概要説明書（別添１）５'!P:P,'補助事業概要説明書（別添１）５'!A:A,B180&amp;"*",'補助事業概要説明書（別添１）５'!N:N,C185),IF(E185="支援前後の活動",SUMIFS('補助事業概要説明書（別添１）５'!L:L,'補助事業概要説明書（別添１）５'!A:A,B180&amp;"*",'補助事業概要説明書（別添１）５'!H:H,C185)+SUMIFS('補助事業概要説明書（別添１）５'!Q:Q,'補助事業概要説明書（別添１）５'!A:A,B180&amp;"*",'補助事業概要説明書（別添１）５'!N:N,C185),""))</f>
        <v/>
      </c>
      <c r="G185" s="160"/>
      <c r="H185" s="160"/>
      <c r="I185" s="162" t="str">
        <f t="shared" ref="I185:I193" si="27">IFERROR(F185*(G185+H185),"")</f>
        <v/>
      </c>
      <c r="J185" s="1053"/>
      <c r="K185" s="1054"/>
      <c r="L185" s="1054"/>
      <c r="M185" s="1055"/>
      <c r="N185" s="427"/>
      <c r="R185" s="706" t="str">
        <f>IF(D185="職員",G185*F185*G181,"")</f>
        <v/>
      </c>
      <c r="S185" s="706" t="str">
        <f>IF(D185="職員",H185*F185*G181,"")</f>
        <v/>
      </c>
      <c r="T185" s="706" t="str">
        <f t="shared" ref="T185:T193" si="28">IF(OR(D185="外部専門家A",D185="外部専門家B",D185="外部専門家"),G185*F185*$G$181,"")</f>
        <v/>
      </c>
      <c r="U185" s="706" t="str">
        <f t="shared" ref="U185:U193" si="29">IF(OR(D185="外部専門家A",D185="外部専門家B",D185="外部専門家"),H185*F185*$G$181,"")</f>
        <v/>
      </c>
    </row>
    <row r="186" spans="1:21" ht="25.5" customHeight="1">
      <c r="A186" s="636" t="s">
        <v>501</v>
      </c>
      <c r="B186" s="1050"/>
      <c r="C186" s="465" t="str">
        <f>IFERROR(VLOOKUP(A186,支援人員!$AY$3:$BC$22,4,0),"")</f>
        <v/>
      </c>
      <c r="D186" s="465" t="str">
        <f>IF(C186="","",IFERROR(VLOOKUP(C186,'補助事業概要説明書（別添１）１～４'!B:C,2,0),IF(ISNA(VLOOKUP(C186,'専門家一覧（別紙１）'!J:J,1,0)),"要確認","外部専門家"&amp;VLOOKUP(C186,'専門家一覧（別紙１）'!J:O,6,0))))</f>
        <v/>
      </c>
      <c r="E186" s="465" t="str">
        <f>IFERROR(VLOOKUP(A186,支援人員!$AY$3:$BC$22,5,0),"")</f>
        <v/>
      </c>
      <c r="F186" s="156" t="str">
        <f>IF(E186="訪問支援",SUMIFS('補助事業概要説明書（別添１）５'!K:K,'補助事業概要説明書（別添１）５'!A:A,B180&amp;"*",'補助事業概要説明書（別添１）５'!H:H,C186)+SUMIFS('補助事業概要説明書（別添１）５'!P:P,'補助事業概要説明書（別添１）５'!A:A,B180&amp;"*",'補助事業概要説明書（別添１）５'!N:N,C186),IF(E186="支援前後の活動",SUMIFS('補助事業概要説明書（別添１）５'!L:L,'補助事業概要説明書（別添１）５'!A:A,B180&amp;"*",'補助事業概要説明書（別添１）５'!H:H,C186)+SUMIFS('補助事業概要説明書（別添１）５'!Q:Q,'補助事業概要説明書（別添１）５'!A:A,B180&amp;"*",'補助事業概要説明書（別添１）５'!N:N,C186),""))</f>
        <v/>
      </c>
      <c r="G186" s="163"/>
      <c r="H186" s="160"/>
      <c r="I186" s="162" t="str">
        <f t="shared" si="27"/>
        <v/>
      </c>
      <c r="J186" s="1053"/>
      <c r="K186" s="1054"/>
      <c r="L186" s="1054"/>
      <c r="M186" s="1055"/>
      <c r="N186" s="427"/>
      <c r="R186" s="706" t="str">
        <f>IF(D186="職員",G186*F186*G181,"")</f>
        <v/>
      </c>
      <c r="S186" s="706" t="str">
        <f>IF(D186="職員",H186*F186*G181,"")</f>
        <v/>
      </c>
      <c r="T186" s="706" t="str">
        <f t="shared" si="28"/>
        <v/>
      </c>
      <c r="U186" s="706" t="str">
        <f t="shared" si="29"/>
        <v/>
      </c>
    </row>
    <row r="187" spans="1:21" ht="25.5" customHeight="1">
      <c r="A187" s="636" t="s">
        <v>502</v>
      </c>
      <c r="B187" s="1050"/>
      <c r="C187" s="465" t="str">
        <f>IFERROR(VLOOKUP(A187,支援人員!$AY$3:$BC$22,4,0),"")</f>
        <v/>
      </c>
      <c r="D187" s="465" t="str">
        <f>IF(C187="","",IFERROR(VLOOKUP(C187,'補助事業概要説明書（別添１）１～４'!B:C,2,0),IF(ISNA(VLOOKUP(C187,'専門家一覧（別紙１）'!J:J,1,0)),"要確認","外部専門家"&amp;VLOOKUP(C187,'専門家一覧（別紙１）'!J:O,6,0))))</f>
        <v/>
      </c>
      <c r="E187" s="465" t="str">
        <f>IFERROR(VLOOKUP(A187,支援人員!$AY$3:$BC$22,5,0),"")</f>
        <v/>
      </c>
      <c r="F187" s="156" t="str">
        <f>IF(E187="訪問支援",SUMIFS('補助事業概要説明書（別添１）５'!K:K,'補助事業概要説明書（別添１）５'!A:A,B180&amp;"*",'補助事業概要説明書（別添１）５'!H:H,C187)+SUMIFS('補助事業概要説明書（別添１）５'!P:P,'補助事業概要説明書（別添１）５'!A:A,B180&amp;"*",'補助事業概要説明書（別添１）５'!N:N,C187),IF(E187="支援前後の活動",SUMIFS('補助事業概要説明書（別添１）５'!L:L,'補助事業概要説明書（別添１）５'!A:A,B180&amp;"*",'補助事業概要説明書（別添１）５'!H:H,C187)+SUMIFS('補助事業概要説明書（別添１）５'!Q:Q,'補助事業概要説明書（別添１）５'!A:A,B180&amp;"*",'補助事業概要説明書（別添１）５'!N:N,C187),""))</f>
        <v/>
      </c>
      <c r="G187" s="163"/>
      <c r="H187" s="160"/>
      <c r="I187" s="162" t="str">
        <f t="shared" si="27"/>
        <v/>
      </c>
      <c r="J187" s="1053"/>
      <c r="K187" s="1054"/>
      <c r="L187" s="1054"/>
      <c r="M187" s="1055"/>
      <c r="N187" s="427"/>
      <c r="R187" s="706" t="str">
        <f>IF(D187="職員",G187*F187*G181,"")</f>
        <v/>
      </c>
      <c r="S187" s="706" t="str">
        <f>IF(D187="職員",H187*F187*G181,"")</f>
        <v/>
      </c>
      <c r="T187" s="706" t="str">
        <f t="shared" si="28"/>
        <v/>
      </c>
      <c r="U187" s="706" t="str">
        <f t="shared" si="29"/>
        <v/>
      </c>
    </row>
    <row r="188" spans="1:21" ht="25.5" customHeight="1">
      <c r="A188" s="636" t="s">
        <v>503</v>
      </c>
      <c r="B188" s="1050"/>
      <c r="C188" s="465" t="str">
        <f>IFERROR(VLOOKUP(A188,支援人員!$AY$3:$BC$22,4,0),"")</f>
        <v/>
      </c>
      <c r="D188" s="465" t="str">
        <f>IF(C188="","",IFERROR(VLOOKUP(C188,'補助事業概要説明書（別添１）１～４'!B:C,2,0),IF(ISNA(VLOOKUP(C188,'専門家一覧（別紙１）'!J:J,1,0)),"要確認","外部専門家"&amp;VLOOKUP(C188,'専門家一覧（別紙１）'!J:O,6,0))))</f>
        <v/>
      </c>
      <c r="E188" s="465" t="str">
        <f>IFERROR(VLOOKUP(A188,支援人員!$AY$3:$BC$22,5,0),"")</f>
        <v/>
      </c>
      <c r="F188" s="157" t="str">
        <f>IF(E188="訪問支援",SUMIFS('補助事業概要説明書（別添１）５'!K:K,'補助事業概要説明書（別添１）５'!A:A,B180&amp;"*",'補助事業概要説明書（別添１）５'!H:H,C188)+SUMIFS('補助事業概要説明書（別添１）５'!P:P,'補助事業概要説明書（別添１）５'!A:A,B180&amp;"*",'補助事業概要説明書（別添１）５'!N:N,C188),IF(E188="支援前後の活動",SUMIFS('補助事業概要説明書（別添１）５'!L:L,'補助事業概要説明書（別添１）５'!A:A,B180&amp;"*",'補助事業概要説明書（別添１）５'!H:H,C188)+SUMIFS('補助事業概要説明書（別添１）５'!Q:Q,'補助事業概要説明書（別添１）５'!A:A,B180&amp;"*",'補助事業概要説明書（別添１）５'!N:N,C188),""))</f>
        <v/>
      </c>
      <c r="G188" s="163"/>
      <c r="H188" s="160"/>
      <c r="I188" s="162" t="str">
        <f t="shared" si="27"/>
        <v/>
      </c>
      <c r="J188" s="1053"/>
      <c r="K188" s="1054"/>
      <c r="L188" s="1054"/>
      <c r="M188" s="1055"/>
      <c r="N188" s="427"/>
      <c r="R188" s="706" t="str">
        <f>IF(D188="職員",G188*F188*G181,"")</f>
        <v/>
      </c>
      <c r="S188" s="706" t="str">
        <f>IF(D188="職員",H188*F188*G181,"")</f>
        <v/>
      </c>
      <c r="T188" s="706" t="str">
        <f t="shared" si="28"/>
        <v/>
      </c>
      <c r="U188" s="706" t="str">
        <f t="shared" si="29"/>
        <v/>
      </c>
    </row>
    <row r="189" spans="1:21" ht="25.5" customHeight="1">
      <c r="A189" s="636" t="s">
        <v>504</v>
      </c>
      <c r="B189" s="1050"/>
      <c r="C189" s="465" t="str">
        <f>IFERROR(VLOOKUP(A189,支援人員!$AY$3:$BC$22,4,0),"")</f>
        <v/>
      </c>
      <c r="D189" s="465" t="str">
        <f>IF(C189="","",IFERROR(VLOOKUP(C189,'補助事業概要説明書（別添１）１～４'!B:C,2,0),IF(ISNA(VLOOKUP(C189,'専門家一覧（別紙１）'!J:J,1,0)),"要確認","外部専門家"&amp;VLOOKUP(C189,'専門家一覧（別紙１）'!J:O,6,0))))</f>
        <v/>
      </c>
      <c r="E189" s="465" t="str">
        <f>IFERROR(VLOOKUP(A189,支援人員!$AY$3:$BC$22,5,0),"")</f>
        <v/>
      </c>
      <c r="F189" s="157" t="str">
        <f>IF(E189="訪問支援",SUMIFS('補助事業概要説明書（別添１）５'!K:K,'補助事業概要説明書（別添１）５'!A:A,B180&amp;"*",'補助事業概要説明書（別添１）５'!H:H,C189)+SUMIFS('補助事業概要説明書（別添１）５'!P:P,'補助事業概要説明書（別添１）５'!A:A,B180&amp;"*",'補助事業概要説明書（別添１）５'!N:N,C189),IF(E189="支援前後の活動",SUMIFS('補助事業概要説明書（別添１）５'!L:L,'補助事業概要説明書（別添１）５'!A:A,B180&amp;"*",'補助事業概要説明書（別添１）５'!H:H,C189)+SUMIFS('補助事業概要説明書（別添１）５'!Q:Q,'補助事業概要説明書（別添１）５'!A:A,B180&amp;"*",'補助事業概要説明書（別添１）５'!N:N,C189),""))</f>
        <v/>
      </c>
      <c r="G189" s="163"/>
      <c r="H189" s="160"/>
      <c r="I189" s="162" t="str">
        <f t="shared" si="27"/>
        <v/>
      </c>
      <c r="J189" s="1053"/>
      <c r="K189" s="1054"/>
      <c r="L189" s="1054"/>
      <c r="M189" s="1055"/>
      <c r="N189" s="427"/>
      <c r="R189" s="706" t="str">
        <f>IF(D189="職員",G189*F189*G181,"")</f>
        <v/>
      </c>
      <c r="S189" s="706" t="str">
        <f>IF(D189="職員",H189*F189*G181,"")</f>
        <v/>
      </c>
      <c r="T189" s="706" t="str">
        <f t="shared" si="28"/>
        <v/>
      </c>
      <c r="U189" s="706" t="str">
        <f t="shared" si="29"/>
        <v/>
      </c>
    </row>
    <row r="190" spans="1:21" ht="25.5" customHeight="1">
      <c r="A190" s="636" t="s">
        <v>505</v>
      </c>
      <c r="B190" s="1050"/>
      <c r="C190" s="465" t="str">
        <f>IFERROR(VLOOKUP(A190,支援人員!$AY$3:$BC$22,4,0),"")</f>
        <v/>
      </c>
      <c r="D190" s="465" t="str">
        <f>IF(C190="","",IFERROR(VLOOKUP(C190,'補助事業概要説明書（別添１）１～４'!B:C,2,0),IF(ISNA(VLOOKUP(C190,'専門家一覧（別紙１）'!J:J,1,0)),"要確認","外部専門家"&amp;VLOOKUP(C190,'専門家一覧（別紙１）'!J:O,6,0))))</f>
        <v/>
      </c>
      <c r="E190" s="465" t="str">
        <f>IFERROR(VLOOKUP(A190,支援人員!$AY$3:$BC$22,5,0),"")</f>
        <v/>
      </c>
      <c r="F190" s="157" t="str">
        <f>IF(E190="訪問支援",SUMIFS('補助事業概要説明書（別添１）５'!K:K,'補助事業概要説明書（別添１）５'!A:A,B180&amp;"*",'補助事業概要説明書（別添１）５'!H:H,C190)+SUMIFS('補助事業概要説明書（別添１）５'!P:P,'補助事業概要説明書（別添１）５'!A:A,B180&amp;"*",'補助事業概要説明書（別添１）５'!N:N,C190),IF(E190="支援前後の活動",SUMIFS('補助事業概要説明書（別添１）５'!L:L,'補助事業概要説明書（別添１）５'!A:A,B180&amp;"*",'補助事業概要説明書（別添１）５'!H:H,C190)+SUMIFS('補助事業概要説明書（別添１）５'!Q:Q,'補助事業概要説明書（別添１）５'!A:A,B180&amp;"*",'補助事業概要説明書（別添１）５'!N:N,C190),""))</f>
        <v/>
      </c>
      <c r="G190" s="163"/>
      <c r="H190" s="160"/>
      <c r="I190" s="162" t="str">
        <f t="shared" si="27"/>
        <v/>
      </c>
      <c r="J190" s="1053"/>
      <c r="K190" s="1054"/>
      <c r="L190" s="1054"/>
      <c r="M190" s="1055"/>
      <c r="N190" s="427"/>
      <c r="R190" s="706" t="str">
        <f>IF(D190="職員",G190*F190*G181,"")</f>
        <v/>
      </c>
      <c r="S190" s="706" t="str">
        <f>IF(D190="職員",H190*F190*G181,"")</f>
        <v/>
      </c>
      <c r="T190" s="706" t="str">
        <f t="shared" si="28"/>
        <v/>
      </c>
      <c r="U190" s="706" t="str">
        <f t="shared" si="29"/>
        <v/>
      </c>
    </row>
    <row r="191" spans="1:21" ht="25.5" customHeight="1">
      <c r="A191" s="636" t="s">
        <v>506</v>
      </c>
      <c r="B191" s="1050"/>
      <c r="C191" s="466" t="str">
        <f>IFERROR(VLOOKUP(A191,支援人員!$AY$3:$BC$22,4,0),"")</f>
        <v/>
      </c>
      <c r="D191" s="466" t="str">
        <f>IF(C191="","",IFERROR(VLOOKUP(C191,'補助事業概要説明書（別添１）１～４'!B:C,2,0),IF(ISNA(VLOOKUP(C191,'専門家一覧（別紙１）'!J:J,1,0)),"要確認","外部専門家"&amp;VLOOKUP(C191,'専門家一覧（別紙１）'!J:O,6,0))))</f>
        <v/>
      </c>
      <c r="E191" s="466" t="str">
        <f>IFERROR(VLOOKUP(A191,支援人員!$AY$3:$BC$22,5,0),"")</f>
        <v/>
      </c>
      <c r="F191" s="158" t="str">
        <f>IF(E191="訪問支援",SUMIFS('補助事業概要説明書（別添１）５'!K:K,'補助事業概要説明書（別添１）５'!A:A,B180&amp;"*",'補助事業概要説明書（別添１）５'!H:H,C191)+SUMIFS('補助事業概要説明書（別添１）５'!P:P,'補助事業概要説明書（別添１）５'!A:A,B180&amp;"*",'補助事業概要説明書（別添１）５'!N:N,C191),IF(E191="支援前後の活動",SUMIFS('補助事業概要説明書（別添１）５'!L:L,'補助事業概要説明書（別添１）５'!A:A,B180&amp;"*",'補助事業概要説明書（別添１）５'!H:H,C191)+SUMIFS('補助事業概要説明書（別添１）５'!Q:Q,'補助事業概要説明書（別添１）５'!A:A,B180&amp;"*",'補助事業概要説明書（別添１）５'!N:N,C191),""))</f>
        <v/>
      </c>
      <c r="G191" s="164"/>
      <c r="H191" s="160"/>
      <c r="I191" s="165" t="str">
        <f t="shared" si="27"/>
        <v/>
      </c>
      <c r="J191" s="1053"/>
      <c r="K191" s="1054"/>
      <c r="L191" s="1054"/>
      <c r="M191" s="1055"/>
      <c r="N191" s="427"/>
      <c r="R191" s="706" t="str">
        <f>IF(D191="職員",G191*F191*G181,"")</f>
        <v/>
      </c>
      <c r="S191" s="706" t="str">
        <f>IF(D191="職員",H191*F191*G181,"")</f>
        <v/>
      </c>
      <c r="T191" s="706" t="str">
        <f t="shared" si="28"/>
        <v/>
      </c>
      <c r="U191" s="706" t="str">
        <f t="shared" si="29"/>
        <v/>
      </c>
    </row>
    <row r="192" spans="1:21" ht="25.5" customHeight="1">
      <c r="A192" s="636" t="s">
        <v>507</v>
      </c>
      <c r="B192" s="1050"/>
      <c r="C192" s="466" t="str">
        <f>IFERROR(VLOOKUP(A192,支援人員!$AY$3:$BC$22,4,0),"")</f>
        <v/>
      </c>
      <c r="D192" s="466" t="str">
        <f>IF(C192="","",IFERROR(VLOOKUP(C192,'補助事業概要説明書（別添１）１～４'!B:C,2,0),IF(ISNA(VLOOKUP(C192,'専門家一覧（別紙１）'!J:J,1,0)),"要確認","外部専門家"&amp;VLOOKUP(C192,'専門家一覧（別紙１）'!J:O,6,0))))</f>
        <v/>
      </c>
      <c r="E192" s="466" t="str">
        <f>IFERROR(VLOOKUP(A192,支援人員!$AY$3:$BC$22,5,0),"")</f>
        <v/>
      </c>
      <c r="F192" s="158" t="str">
        <f>IF(E192="訪問支援",SUMIFS('補助事業概要説明書（別添１）５'!K:K,'補助事業概要説明書（別添１）５'!A:A,B180&amp;"*",'補助事業概要説明書（別添１）５'!H:H,C192)+SUMIFS('補助事業概要説明書（別添１）５'!P:P,'補助事業概要説明書（別添１）５'!A:A,B180&amp;"*",'補助事業概要説明書（別添１）５'!N:N,C192),IF(E192="支援前後の活動",SUMIFS('補助事業概要説明書（別添１）５'!L:L,'補助事業概要説明書（別添１）５'!A:A,B180&amp;"*",'補助事業概要説明書（別添１）５'!H:H,C192)+SUMIFS('補助事業概要説明書（別添１）５'!Q:Q,'補助事業概要説明書（別添１）５'!A:A,B180&amp;"*",'補助事業概要説明書（別添１）５'!N:N,C192),""))</f>
        <v/>
      </c>
      <c r="G192" s="164"/>
      <c r="H192" s="160"/>
      <c r="I192" s="165" t="str">
        <f t="shared" si="27"/>
        <v/>
      </c>
      <c r="J192" s="1053"/>
      <c r="K192" s="1054"/>
      <c r="L192" s="1054"/>
      <c r="M192" s="1055"/>
      <c r="N192" s="427"/>
      <c r="R192" s="706" t="str">
        <f>IF(D192="職員",G192*F192*G181,"")</f>
        <v/>
      </c>
      <c r="S192" s="706" t="str">
        <f>IF(D192="職員",H192*F192*G181,"")</f>
        <v/>
      </c>
      <c r="T192" s="706" t="str">
        <f t="shared" si="28"/>
        <v/>
      </c>
      <c r="U192" s="706" t="str">
        <f t="shared" si="29"/>
        <v/>
      </c>
    </row>
    <row r="193" spans="1:21" ht="25.5" customHeight="1" thickBot="1">
      <c r="A193" s="636" t="s">
        <v>577</v>
      </c>
      <c r="B193" s="1051"/>
      <c r="C193" s="467" t="str">
        <f>IFERROR(VLOOKUP(A193,支援人員!$AY$3:$BC$22,4,0),"")</f>
        <v/>
      </c>
      <c r="D193" s="467" t="str">
        <f>IF(C193="","",IFERROR(VLOOKUP(C193,'補助事業概要説明書（別添１）１～４'!B:C,2,0),IF(ISNA(VLOOKUP(C193,'専門家一覧（別紙１）'!J:J,1,0)),"要確認","外部専門家"&amp;VLOOKUP(C193,'専門家一覧（別紙１）'!J:O,6,0))))</f>
        <v/>
      </c>
      <c r="E193" s="467" t="str">
        <f>IFERROR(VLOOKUP(A193,支援人員!$AY$3:$BC$22,5,0),"")</f>
        <v/>
      </c>
      <c r="F193" s="159" t="str">
        <f>IF(E193="訪問支援",SUMIFS('補助事業概要説明書（別添１）５'!K:K,'補助事業概要説明書（別添１）５'!A:A,B180&amp;"*",'補助事業概要説明書（別添１）５'!H:H,C193)+SUMIFS('補助事業概要説明書（別添１）５'!P:P,'補助事業概要説明書（別添１）５'!A:A,B180&amp;"*",'補助事業概要説明書（別添１）５'!N:N,C193),IF(E193="支援前後の活動",SUMIFS('補助事業概要説明書（別添１）５'!L:L,'補助事業概要説明書（別添１）５'!A:A,B180&amp;"*",'補助事業概要説明書（別添１）５'!H:H,C193)+SUMIFS('補助事業概要説明書（別添１）５'!Q:Q,'補助事業概要説明書（別添１）５'!A:A,B180&amp;"*",'補助事業概要説明書（別添１）５'!N:N,C193),""))</f>
        <v/>
      </c>
      <c r="G193" s="166"/>
      <c r="H193" s="166"/>
      <c r="I193" s="167" t="str">
        <f t="shared" si="27"/>
        <v/>
      </c>
      <c r="J193" s="1092"/>
      <c r="K193" s="1093"/>
      <c r="L193" s="1093"/>
      <c r="M193" s="1094"/>
      <c r="N193" s="427"/>
      <c r="R193" s="706" t="str">
        <f>IF(D193="職員",G193*F193*G181,"")</f>
        <v/>
      </c>
      <c r="S193" s="706" t="str">
        <f>IF(D193="職員",H193*F193*G181,"")</f>
        <v/>
      </c>
      <c r="T193" s="706" t="str">
        <f t="shared" si="28"/>
        <v/>
      </c>
      <c r="U193" s="706" t="str">
        <f t="shared" si="29"/>
        <v/>
      </c>
    </row>
    <row r="194" spans="1:21" ht="25.5" customHeight="1" thickTop="1">
      <c r="B194" s="207"/>
      <c r="C194" s="207"/>
      <c r="D194" s="207"/>
      <c r="E194" s="207"/>
      <c r="F194" s="207"/>
      <c r="G194" s="207"/>
      <c r="H194" s="207"/>
      <c r="I194" s="207"/>
      <c r="J194" s="207"/>
      <c r="K194" s="207"/>
      <c r="M194" s="215">
        <f>$I$3</f>
        <v>0</v>
      </c>
      <c r="N194" s="188"/>
      <c r="O194" s="200"/>
      <c r="R194" s="707"/>
      <c r="S194" s="707"/>
      <c r="T194" s="707"/>
      <c r="U194" s="707"/>
    </row>
    <row r="195" spans="1:21" ht="39.9" customHeight="1">
      <c r="B195" s="1049" t="s">
        <v>580</v>
      </c>
      <c r="C195" s="509" t="s">
        <v>157</v>
      </c>
      <c r="D195" s="1042" t="s">
        <v>561</v>
      </c>
      <c r="E195" s="1043"/>
      <c r="F195" s="1044"/>
      <c r="G195" s="410" t="s">
        <v>390</v>
      </c>
      <c r="H195" s="411" t="s">
        <v>388</v>
      </c>
      <c r="I195" s="411" t="s">
        <v>389</v>
      </c>
      <c r="J195" s="506" t="s">
        <v>400</v>
      </c>
      <c r="K195" s="506" t="s">
        <v>401</v>
      </c>
      <c r="L195" s="1095" t="s">
        <v>393</v>
      </c>
      <c r="M195" s="1048"/>
      <c r="N195" s="427"/>
      <c r="O195" s="421"/>
      <c r="R195" s="707"/>
      <c r="S195" s="707"/>
      <c r="T195" s="707"/>
      <c r="U195" s="707"/>
    </row>
    <row r="196" spans="1:21" ht="25.5" customHeight="1">
      <c r="B196" s="1050"/>
      <c r="C196" s="396" t="str">
        <f>VLOOKUP(B195,'補助事業概要説明書（別添１）５'!B:Q,8,0)&amp;""</f>
        <v/>
      </c>
      <c r="D196" s="1039">
        <f>VLOOKUP(B195,'補助事業概要説明書（別添１）５'!$B:$Q,3,0)</f>
        <v>0</v>
      </c>
      <c r="E196" s="1040"/>
      <c r="F196" s="1041"/>
      <c r="G196" s="396">
        <f>VLOOKUP(B195,'補助事業概要説明書（別添１）５'!$B:$Q,10,0)</f>
        <v>0</v>
      </c>
      <c r="H196" s="412">
        <f>VLOOKUP(B195,'補助事業概要説明書（別添１）５'!B:Q,15,0)</f>
        <v>0</v>
      </c>
      <c r="I196" s="412">
        <f>SUMIF(E199:E208,"訪問支援",F199:F208)</f>
        <v>0</v>
      </c>
      <c r="J196" s="507" t="str">
        <f>IFERROR(K196/H196,"")</f>
        <v/>
      </c>
      <c r="K196" s="507">
        <f>SUM(I199:I208)</f>
        <v>0</v>
      </c>
      <c r="L196" s="1090">
        <f>G196*K196</f>
        <v>0</v>
      </c>
      <c r="M196" s="1091"/>
      <c r="N196" s="427"/>
      <c r="R196" s="705" t="s">
        <v>258</v>
      </c>
      <c r="S196" s="705" t="s">
        <v>159</v>
      </c>
      <c r="T196" s="705" t="s">
        <v>396</v>
      </c>
      <c r="U196" s="705" t="s">
        <v>397</v>
      </c>
    </row>
    <row r="197" spans="1:21" ht="52.5" customHeight="1">
      <c r="B197" s="1050"/>
      <c r="C197" s="1045" t="s">
        <v>218</v>
      </c>
      <c r="D197" s="1045" t="s">
        <v>219</v>
      </c>
      <c r="E197" s="1045" t="s">
        <v>221</v>
      </c>
      <c r="F197" s="1045" t="s">
        <v>344</v>
      </c>
      <c r="G197" s="216" t="s">
        <v>350</v>
      </c>
      <c r="H197" s="216" t="s">
        <v>351</v>
      </c>
      <c r="I197" s="216" t="s">
        <v>237</v>
      </c>
      <c r="J197" s="1081" t="s">
        <v>223</v>
      </c>
      <c r="K197" s="1082"/>
      <c r="L197" s="1082"/>
      <c r="M197" s="1083"/>
      <c r="N197" s="427"/>
      <c r="R197" s="706"/>
      <c r="S197" s="706"/>
      <c r="T197" s="706"/>
      <c r="U197" s="706"/>
    </row>
    <row r="198" spans="1:21" ht="20.25" customHeight="1">
      <c r="B198" s="1050"/>
      <c r="C198" s="1046"/>
      <c r="D198" s="1046"/>
      <c r="E198" s="1046"/>
      <c r="F198" s="1046"/>
      <c r="G198" s="508" t="str">
        <f>IF($I$6="消費税の扱いを選択してください","",IF($I$6="消費税を補助対象に含めない","（税抜）","（税込）"))</f>
        <v/>
      </c>
      <c r="H198" s="508" t="str">
        <f>IF($I$6="消費税の扱いを選択してください","",IF($I$6="消費税を補助対象に含めない","（税抜）","（税込）"))</f>
        <v/>
      </c>
      <c r="I198" s="508" t="str">
        <f>IF($I$6="消費税の扱いを選択してください","",IF($I$6="消費税を補助対象に含めない","（税抜）","（税込）"))</f>
        <v/>
      </c>
      <c r="J198" s="1084"/>
      <c r="K198" s="1085"/>
      <c r="L198" s="1085"/>
      <c r="M198" s="1086"/>
      <c r="N198" s="427"/>
      <c r="R198" s="706"/>
      <c r="S198" s="706"/>
      <c r="T198" s="706"/>
      <c r="U198" s="706"/>
    </row>
    <row r="199" spans="1:21" ht="25.5" customHeight="1">
      <c r="A199" s="636" t="s">
        <v>508</v>
      </c>
      <c r="B199" s="1050"/>
      <c r="C199" s="463" t="str">
        <f>IFERROR(VLOOKUP(A199,支援人員!$BE$3:$BI$22,4,0),"")</f>
        <v/>
      </c>
      <c r="D199" s="463" t="str">
        <f>IF(C199="","",IFERROR(VLOOKUP(C199,'補助事業概要説明書（別添１）１～４'!B:C,2,0),IF(ISNA(VLOOKUP(C199,'専門家一覧（別紙１）'!J:J,1,0)),"要確認","外部専門家"&amp;VLOOKUP(C199,'専門家一覧（別紙１）'!J:O,6,0))))</f>
        <v/>
      </c>
      <c r="E199" s="463" t="str">
        <f>IFERROR(VLOOKUP(A199,支援人員!$BE$3:$BI$22,5,0),"")</f>
        <v/>
      </c>
      <c r="F199" s="156" t="str">
        <f>IF(E199="訪問支援",SUMIFS('補助事業概要説明書（別添１）５'!K:K,'補助事業概要説明書（別添１）５'!A:A,B195&amp;"*",'補助事業概要説明書（別添１）５'!H:H,C199)+SUMIFS('補助事業概要説明書（別添１）５'!P:P,'補助事業概要説明書（別添１）５'!A:A,B195&amp;"*",'補助事業概要説明書（別添１）５'!N:N,C199),IF(E199="支援前後の活動",SUMIFS('補助事業概要説明書（別添１）５'!L:L,'補助事業概要説明書（別添１）５'!A:A,B195&amp;"*",'補助事業概要説明書（別添１）５'!H:H,C199)+SUMIFS('補助事業概要説明書（別添１）５'!Q:Q,'補助事業概要説明書（別添１）５'!A:A,B195&amp;"*",'補助事業概要説明書（別添１）５'!N:N,C199),""))</f>
        <v/>
      </c>
      <c r="G199" s="160"/>
      <c r="H199" s="160"/>
      <c r="I199" s="161" t="str">
        <f>IFERROR(F199*(G199+H199),"")</f>
        <v/>
      </c>
      <c r="J199" s="1087"/>
      <c r="K199" s="1088"/>
      <c r="L199" s="1088"/>
      <c r="M199" s="1089"/>
      <c r="N199" s="427"/>
      <c r="R199" s="706" t="str">
        <f>IF(D199="職員",G199*F199*G196,"")</f>
        <v/>
      </c>
      <c r="S199" s="706" t="str">
        <f>IF(D199="職員",H199*F199*G196,"")</f>
        <v/>
      </c>
      <c r="T199" s="706" t="str">
        <f>IF(OR(D199="外部専門家A",D199="外部専門家B",D199="外部専門家"),G199*F199*$G$196,"")</f>
        <v/>
      </c>
      <c r="U199" s="706" t="str">
        <f>IF(OR(D199="外部専門家A",D199="外部専門家B",D199="外部専門家"),H199*F199*$G$196,"")</f>
        <v/>
      </c>
    </row>
    <row r="200" spans="1:21" ht="25.5" customHeight="1">
      <c r="A200" s="636" t="s">
        <v>509</v>
      </c>
      <c r="B200" s="1050"/>
      <c r="C200" s="464" t="str">
        <f>IFERROR(VLOOKUP(A200,支援人員!$BE$3:$BI$22,4,0),"")</f>
        <v/>
      </c>
      <c r="D200" s="464" t="str">
        <f>IF(C200="","",IFERROR(VLOOKUP(C200,'補助事業概要説明書（別添１）１～４'!B:C,2,0),IF(ISNA(VLOOKUP(C200,'専門家一覧（別紙１）'!J:J,1,0)),"要確認","外部専門家"&amp;VLOOKUP(C200,'専門家一覧（別紙１）'!J:O,6,0))))</f>
        <v/>
      </c>
      <c r="E200" s="464" t="str">
        <f>IFERROR(VLOOKUP(A200,支援人員!$BE$3:$BI$22,5,0),"")</f>
        <v/>
      </c>
      <c r="F200" s="156" t="str">
        <f>IF(E200="訪問支援",SUMIFS('補助事業概要説明書（別添１）５'!K:K,'補助事業概要説明書（別添１）５'!A:A,B195&amp;"*",'補助事業概要説明書（別添１）５'!H:H,C200)+SUMIFS('補助事業概要説明書（別添１）５'!P:P,'補助事業概要説明書（別添１）５'!A:A,B195&amp;"*",'補助事業概要説明書（別添１）５'!N:N,C200),IF(E200="支援前後の活動",SUMIFS('補助事業概要説明書（別添１）５'!L:L,'補助事業概要説明書（別添１）５'!A:A,B195&amp;"*",'補助事業概要説明書（別添１）５'!H:H,C200)+SUMIFS('補助事業概要説明書（別添１）５'!Q:Q,'補助事業概要説明書（別添１）５'!A:A,B195&amp;"*",'補助事業概要説明書（別添１）５'!N:N,C200),""))</f>
        <v/>
      </c>
      <c r="G200" s="160"/>
      <c r="H200" s="160"/>
      <c r="I200" s="162" t="str">
        <f t="shared" ref="I200:I208" si="30">IFERROR(F200*(G200+H200),"")</f>
        <v/>
      </c>
      <c r="J200" s="1053"/>
      <c r="K200" s="1054"/>
      <c r="L200" s="1054"/>
      <c r="M200" s="1055"/>
      <c r="N200" s="427"/>
      <c r="R200" s="706" t="str">
        <f>IF(D200="職員",G200*F200*G196,"")</f>
        <v/>
      </c>
      <c r="S200" s="706" t="str">
        <f>IF(D200="職員",H200*F200*G196,"")</f>
        <v/>
      </c>
      <c r="T200" s="706" t="str">
        <f t="shared" ref="T200:T208" si="31">IF(OR(D200="外部専門家A",D200="外部専門家B",D200="外部専門家"),G200*F200*$G$196,"")</f>
        <v/>
      </c>
      <c r="U200" s="706" t="str">
        <f t="shared" ref="U200:U208" si="32">IF(OR(D200="外部専門家A",D200="外部専門家B",D200="外部専門家"),H200*F200*$G$196,"")</f>
        <v/>
      </c>
    </row>
    <row r="201" spans="1:21" ht="25.5" customHeight="1">
      <c r="A201" s="636" t="s">
        <v>510</v>
      </c>
      <c r="B201" s="1050"/>
      <c r="C201" s="465" t="str">
        <f>IFERROR(VLOOKUP(A201,支援人員!$BE$3:$BI$22,4,0),"")</f>
        <v/>
      </c>
      <c r="D201" s="465" t="str">
        <f>IF(C201="","",IFERROR(VLOOKUP(C201,'補助事業概要説明書（別添１）１～４'!B:C,2,0),IF(ISNA(VLOOKUP(C201,'専門家一覧（別紙１）'!J:J,1,0)),"要確認","外部専門家"&amp;VLOOKUP(C201,'専門家一覧（別紙１）'!J:O,6,0))))</f>
        <v/>
      </c>
      <c r="E201" s="465" t="str">
        <f>IFERROR(VLOOKUP(A201,支援人員!$BE$3:$BI$22,5,0),"")</f>
        <v/>
      </c>
      <c r="F201" s="156" t="str">
        <f>IF(E201="訪問支援",SUMIFS('補助事業概要説明書（別添１）５'!K:K,'補助事業概要説明書（別添１）５'!A:A,B195&amp;"*",'補助事業概要説明書（別添１）５'!H:H,C201)+SUMIFS('補助事業概要説明書（別添１）５'!P:P,'補助事業概要説明書（別添１）５'!A:A,B195&amp;"*",'補助事業概要説明書（別添１）５'!N:N,C201),IF(E201="支援前後の活動",SUMIFS('補助事業概要説明書（別添１）５'!L:L,'補助事業概要説明書（別添１）５'!A:A,B195&amp;"*",'補助事業概要説明書（別添１）５'!H:H,C201)+SUMIFS('補助事業概要説明書（別添１）５'!Q:Q,'補助事業概要説明書（別添１）５'!A:A,B195&amp;"*",'補助事業概要説明書（別添１）５'!N:N,C201),""))</f>
        <v/>
      </c>
      <c r="G201" s="163"/>
      <c r="H201" s="160"/>
      <c r="I201" s="162" t="str">
        <f t="shared" si="30"/>
        <v/>
      </c>
      <c r="J201" s="1053"/>
      <c r="K201" s="1054"/>
      <c r="L201" s="1054"/>
      <c r="M201" s="1055"/>
      <c r="N201" s="427"/>
      <c r="R201" s="706" t="str">
        <f>IF(D201="職員",G201*F201*G196,"")</f>
        <v/>
      </c>
      <c r="S201" s="706" t="str">
        <f>IF(D201="職員",H201*F201*G196,"")</f>
        <v/>
      </c>
      <c r="T201" s="706" t="str">
        <f t="shared" si="31"/>
        <v/>
      </c>
      <c r="U201" s="706" t="str">
        <f t="shared" si="32"/>
        <v/>
      </c>
    </row>
    <row r="202" spans="1:21" ht="25.5" customHeight="1">
      <c r="A202" s="636" t="s">
        <v>511</v>
      </c>
      <c r="B202" s="1050"/>
      <c r="C202" s="465" t="str">
        <f>IFERROR(VLOOKUP(A202,支援人員!$BE$3:$BI$22,4,0),"")</f>
        <v/>
      </c>
      <c r="D202" s="465" t="str">
        <f>IF(C202="","",IFERROR(VLOOKUP(C202,'補助事業概要説明書（別添１）１～４'!B:C,2,0),IF(ISNA(VLOOKUP(C202,'専門家一覧（別紙１）'!J:J,1,0)),"要確認","外部専門家"&amp;VLOOKUP(C202,'専門家一覧（別紙１）'!J:O,6,0))))</f>
        <v/>
      </c>
      <c r="E202" s="465" t="str">
        <f>IFERROR(VLOOKUP(A202,支援人員!$BE$3:$BI$22,5,0),"")</f>
        <v/>
      </c>
      <c r="F202" s="156" t="str">
        <f>IF(E202="訪問支援",SUMIFS('補助事業概要説明書（別添１）５'!K:K,'補助事業概要説明書（別添１）５'!A:A,B195&amp;"*",'補助事業概要説明書（別添１）５'!H:H,C202)+SUMIFS('補助事業概要説明書（別添１）５'!P:P,'補助事業概要説明書（別添１）５'!A:A,B195&amp;"*",'補助事業概要説明書（別添１）５'!N:N,C202),IF(E202="支援前後の活動",SUMIFS('補助事業概要説明書（別添１）５'!L:L,'補助事業概要説明書（別添１）５'!A:A,B195&amp;"*",'補助事業概要説明書（別添１）５'!H:H,C202)+SUMIFS('補助事業概要説明書（別添１）５'!Q:Q,'補助事業概要説明書（別添１）５'!A:A,B195&amp;"*",'補助事業概要説明書（別添１）５'!N:N,C202),""))</f>
        <v/>
      </c>
      <c r="G202" s="163"/>
      <c r="H202" s="160"/>
      <c r="I202" s="162" t="str">
        <f t="shared" si="30"/>
        <v/>
      </c>
      <c r="J202" s="1053"/>
      <c r="K202" s="1054"/>
      <c r="L202" s="1054"/>
      <c r="M202" s="1055"/>
      <c r="N202" s="427"/>
      <c r="R202" s="706" t="str">
        <f>IF(D202="職員",G202*F202*G196,"")</f>
        <v/>
      </c>
      <c r="S202" s="706" t="str">
        <f>IF(D202="職員",H202*F202*G196,"")</f>
        <v/>
      </c>
      <c r="T202" s="706" t="str">
        <f t="shared" si="31"/>
        <v/>
      </c>
      <c r="U202" s="706" t="str">
        <f t="shared" si="32"/>
        <v/>
      </c>
    </row>
    <row r="203" spans="1:21" ht="25.5" customHeight="1">
      <c r="A203" s="636" t="s">
        <v>512</v>
      </c>
      <c r="B203" s="1050"/>
      <c r="C203" s="465" t="str">
        <f>IFERROR(VLOOKUP(A203,支援人員!$BE$3:$BI$22,4,0),"")</f>
        <v/>
      </c>
      <c r="D203" s="465" t="str">
        <f>IF(C203="","",IFERROR(VLOOKUP(C203,'補助事業概要説明書（別添１）１～４'!B:C,2,0),IF(ISNA(VLOOKUP(C203,'専門家一覧（別紙１）'!J:J,1,0)),"要確認","外部専門家"&amp;VLOOKUP(C203,'専門家一覧（別紙１）'!J:O,6,0))))</f>
        <v/>
      </c>
      <c r="E203" s="465" t="str">
        <f>IFERROR(VLOOKUP(A203,支援人員!$BE$3:$BI$22,5,0),"")</f>
        <v/>
      </c>
      <c r="F203" s="157" t="str">
        <f>IF(E203="訪問支援",SUMIFS('補助事業概要説明書（別添１）５'!K:K,'補助事業概要説明書（別添１）５'!A:A,B195&amp;"*",'補助事業概要説明書（別添１）５'!H:H,C203)+SUMIFS('補助事業概要説明書（別添１）５'!P:P,'補助事業概要説明書（別添１）５'!A:A,B195&amp;"*",'補助事業概要説明書（別添１）５'!N:N,C203),IF(E203="支援前後の活動",SUMIFS('補助事業概要説明書（別添１）５'!L:L,'補助事業概要説明書（別添１）５'!A:A,B195&amp;"*",'補助事業概要説明書（別添１）５'!H:H,C203)+SUMIFS('補助事業概要説明書（別添１）５'!Q:Q,'補助事業概要説明書（別添１）５'!A:A,B195&amp;"*",'補助事業概要説明書（別添１）５'!N:N,C203),""))</f>
        <v/>
      </c>
      <c r="G203" s="163"/>
      <c r="H203" s="160"/>
      <c r="I203" s="162" t="str">
        <f t="shared" si="30"/>
        <v/>
      </c>
      <c r="J203" s="1053"/>
      <c r="K203" s="1054"/>
      <c r="L203" s="1054"/>
      <c r="M203" s="1055"/>
      <c r="N203" s="427"/>
      <c r="R203" s="706" t="str">
        <f>IF(D203="職員",G203*F203*G196,"")</f>
        <v/>
      </c>
      <c r="S203" s="706" t="str">
        <f>IF(D203="職員",H203*F203*G196,"")</f>
        <v/>
      </c>
      <c r="T203" s="706" t="str">
        <f t="shared" si="31"/>
        <v/>
      </c>
      <c r="U203" s="706" t="str">
        <f t="shared" si="32"/>
        <v/>
      </c>
    </row>
    <row r="204" spans="1:21" ht="25.5" customHeight="1">
      <c r="A204" s="636" t="s">
        <v>513</v>
      </c>
      <c r="B204" s="1050"/>
      <c r="C204" s="465" t="str">
        <f>IFERROR(VLOOKUP(A204,支援人員!$BE$3:$BI$22,4,0),"")</f>
        <v/>
      </c>
      <c r="D204" s="465" t="str">
        <f>IF(C204="","",IFERROR(VLOOKUP(C204,'補助事業概要説明書（別添１）１～４'!B:C,2,0),IF(ISNA(VLOOKUP(C204,'専門家一覧（別紙１）'!J:J,1,0)),"要確認","外部専門家"&amp;VLOOKUP(C204,'専門家一覧（別紙１）'!J:O,6,0))))</f>
        <v/>
      </c>
      <c r="E204" s="465" t="str">
        <f>IFERROR(VLOOKUP(A204,支援人員!$BE$3:$BI$22,5,0),"")</f>
        <v/>
      </c>
      <c r="F204" s="157" t="str">
        <f>IF(E204="訪問支援",SUMIFS('補助事業概要説明書（別添１）５'!K:K,'補助事業概要説明書（別添１）５'!A:A,B195&amp;"*",'補助事業概要説明書（別添１）５'!H:H,C204)+SUMIFS('補助事業概要説明書（別添１）５'!P:P,'補助事業概要説明書（別添１）５'!A:A,B195&amp;"*",'補助事業概要説明書（別添１）５'!N:N,C204),IF(E204="支援前後の活動",SUMIFS('補助事業概要説明書（別添１）５'!L:L,'補助事業概要説明書（別添１）５'!A:A,B195&amp;"*",'補助事業概要説明書（別添１）５'!H:H,C204)+SUMIFS('補助事業概要説明書（別添１）５'!Q:Q,'補助事業概要説明書（別添１）５'!A:A,B195&amp;"*",'補助事業概要説明書（別添１）５'!N:N,C204),""))</f>
        <v/>
      </c>
      <c r="G204" s="163"/>
      <c r="H204" s="160"/>
      <c r="I204" s="162" t="str">
        <f t="shared" si="30"/>
        <v/>
      </c>
      <c r="J204" s="1053"/>
      <c r="K204" s="1054"/>
      <c r="L204" s="1054"/>
      <c r="M204" s="1055"/>
      <c r="N204" s="427"/>
      <c r="R204" s="706" t="str">
        <f>IF(D204="職員",G204*F204*G196,"")</f>
        <v/>
      </c>
      <c r="S204" s="706" t="str">
        <f>IF(D204="職員",H204*F204*G196,"")</f>
        <v/>
      </c>
      <c r="T204" s="706" t="str">
        <f t="shared" si="31"/>
        <v/>
      </c>
      <c r="U204" s="706" t="str">
        <f t="shared" si="32"/>
        <v/>
      </c>
    </row>
    <row r="205" spans="1:21" ht="25.5" customHeight="1">
      <c r="A205" s="636" t="s">
        <v>514</v>
      </c>
      <c r="B205" s="1050"/>
      <c r="C205" s="465" t="str">
        <f>IFERROR(VLOOKUP(A205,支援人員!$BE$3:$BI$22,4,0),"")</f>
        <v/>
      </c>
      <c r="D205" s="465" t="str">
        <f>IF(C205="","",IFERROR(VLOOKUP(C205,'補助事業概要説明書（別添１）１～４'!B:C,2,0),IF(ISNA(VLOOKUP(C205,'専門家一覧（別紙１）'!J:J,1,0)),"要確認","外部専門家"&amp;VLOOKUP(C205,'専門家一覧（別紙１）'!J:O,6,0))))</f>
        <v/>
      </c>
      <c r="E205" s="465" t="str">
        <f>IFERROR(VLOOKUP(A205,支援人員!$BE$3:$BI$22,5,0),"")</f>
        <v/>
      </c>
      <c r="F205" s="157" t="str">
        <f>IF(E205="訪問支援",SUMIFS('補助事業概要説明書（別添１）５'!K:K,'補助事業概要説明書（別添１）５'!A:A,B195&amp;"*",'補助事業概要説明書（別添１）５'!H:H,C205)+SUMIFS('補助事業概要説明書（別添１）５'!P:P,'補助事業概要説明書（別添１）５'!A:A,B195&amp;"*",'補助事業概要説明書（別添１）５'!N:N,C205),IF(E205="支援前後の活動",SUMIFS('補助事業概要説明書（別添１）５'!L:L,'補助事業概要説明書（別添１）５'!A:A,B195&amp;"*",'補助事業概要説明書（別添１）５'!H:H,C205)+SUMIFS('補助事業概要説明書（別添１）５'!Q:Q,'補助事業概要説明書（別添１）５'!A:A,B195&amp;"*",'補助事業概要説明書（別添１）５'!N:N,C205),""))</f>
        <v/>
      </c>
      <c r="G205" s="163"/>
      <c r="H205" s="160"/>
      <c r="I205" s="162" t="str">
        <f t="shared" si="30"/>
        <v/>
      </c>
      <c r="J205" s="1053"/>
      <c r="K205" s="1054"/>
      <c r="L205" s="1054"/>
      <c r="M205" s="1055"/>
      <c r="N205" s="427"/>
      <c r="R205" s="706" t="str">
        <f>IF(D205="職員",G205*F205*G196,"")</f>
        <v/>
      </c>
      <c r="S205" s="706" t="str">
        <f>IF(D205="職員",H205*F205*G196,"")</f>
        <v/>
      </c>
      <c r="T205" s="706" t="str">
        <f t="shared" si="31"/>
        <v/>
      </c>
      <c r="U205" s="706" t="str">
        <f t="shared" si="32"/>
        <v/>
      </c>
    </row>
    <row r="206" spans="1:21" ht="25.5" customHeight="1">
      <c r="A206" s="636" t="s">
        <v>515</v>
      </c>
      <c r="B206" s="1050"/>
      <c r="C206" s="466" t="str">
        <f>IFERROR(VLOOKUP(A206,支援人員!$BE$3:$BI$22,4,0),"")</f>
        <v/>
      </c>
      <c r="D206" s="466" t="str">
        <f>IF(C206="","",IFERROR(VLOOKUP(C206,'補助事業概要説明書（別添１）１～４'!B:C,2,0),IF(ISNA(VLOOKUP(C206,'専門家一覧（別紙１）'!J:J,1,0)),"要確認","外部専門家"&amp;VLOOKUP(C206,'専門家一覧（別紙１）'!J:O,6,0))))</f>
        <v/>
      </c>
      <c r="E206" s="466" t="str">
        <f>IFERROR(VLOOKUP(A206,支援人員!$BE$3:$BI$22,5,0),"")</f>
        <v/>
      </c>
      <c r="F206" s="158" t="str">
        <f>IF(E206="訪問支援",SUMIFS('補助事業概要説明書（別添１）５'!K:K,'補助事業概要説明書（別添１）５'!A:A,B195&amp;"*",'補助事業概要説明書（別添１）５'!H:H,C206)+SUMIFS('補助事業概要説明書（別添１）５'!P:P,'補助事業概要説明書（別添１）５'!A:A,B195&amp;"*",'補助事業概要説明書（別添１）５'!N:N,C206),IF(E206="支援前後の活動",SUMIFS('補助事業概要説明書（別添１）５'!L:L,'補助事業概要説明書（別添１）５'!A:A,B195&amp;"*",'補助事業概要説明書（別添１）５'!H:H,C206)+SUMIFS('補助事業概要説明書（別添１）５'!Q:Q,'補助事業概要説明書（別添１）５'!A:A,B195&amp;"*",'補助事業概要説明書（別添１）５'!N:N,C206),""))</f>
        <v/>
      </c>
      <c r="G206" s="164"/>
      <c r="H206" s="160"/>
      <c r="I206" s="165" t="str">
        <f t="shared" si="30"/>
        <v/>
      </c>
      <c r="J206" s="1053"/>
      <c r="K206" s="1054"/>
      <c r="L206" s="1054"/>
      <c r="M206" s="1055"/>
      <c r="N206" s="427"/>
      <c r="R206" s="706" t="str">
        <f>IF(D206="職員",G206*F206*G196,"")</f>
        <v/>
      </c>
      <c r="S206" s="706" t="str">
        <f>IF(D206="職員",H206*F206*G196,"")</f>
        <v/>
      </c>
      <c r="T206" s="706" t="str">
        <f t="shared" si="31"/>
        <v/>
      </c>
      <c r="U206" s="706" t="str">
        <f t="shared" si="32"/>
        <v/>
      </c>
    </row>
    <row r="207" spans="1:21" ht="25.5" customHeight="1">
      <c r="A207" s="636" t="s">
        <v>516</v>
      </c>
      <c r="B207" s="1050"/>
      <c r="C207" s="466" t="str">
        <f>IFERROR(VLOOKUP(A207,支援人員!$BE$3:$BI$22,4,0),"")</f>
        <v/>
      </c>
      <c r="D207" s="466" t="str">
        <f>IF(C207="","",IFERROR(VLOOKUP(C207,'補助事業概要説明書（別添１）１～４'!B:C,2,0),IF(ISNA(VLOOKUP(C207,'専門家一覧（別紙１）'!J:J,1,0)),"要確認","外部専門家"&amp;VLOOKUP(C207,'専門家一覧（別紙１）'!J:O,6,0))))</f>
        <v/>
      </c>
      <c r="E207" s="466" t="str">
        <f>IFERROR(VLOOKUP(A207,支援人員!$BE$3:$BI$22,5,0),"")</f>
        <v/>
      </c>
      <c r="F207" s="158" t="str">
        <f>IF(E207="訪問支援",SUMIFS('補助事業概要説明書（別添１）５'!K:K,'補助事業概要説明書（別添１）５'!A:A,B195&amp;"*",'補助事業概要説明書（別添１）５'!H:H,C207)+SUMIFS('補助事業概要説明書（別添１）５'!P:P,'補助事業概要説明書（別添１）５'!A:A,B195&amp;"*",'補助事業概要説明書（別添１）５'!N:N,C207),IF(E207="支援前後の活動",SUMIFS('補助事業概要説明書（別添１）５'!L:L,'補助事業概要説明書（別添１）５'!A:A,B195&amp;"*",'補助事業概要説明書（別添１）５'!H:H,C207)+SUMIFS('補助事業概要説明書（別添１）５'!Q:Q,'補助事業概要説明書（別添１）５'!A:A,B195&amp;"*",'補助事業概要説明書（別添１）５'!N:N,C207),""))</f>
        <v/>
      </c>
      <c r="G207" s="164"/>
      <c r="H207" s="160"/>
      <c r="I207" s="165" t="str">
        <f t="shared" si="30"/>
        <v/>
      </c>
      <c r="J207" s="1053"/>
      <c r="K207" s="1054"/>
      <c r="L207" s="1054"/>
      <c r="M207" s="1055"/>
      <c r="N207" s="427"/>
      <c r="R207" s="706" t="str">
        <f>IF(D207="職員",G207*F207*G196,"")</f>
        <v/>
      </c>
      <c r="S207" s="706" t="str">
        <f>IF(D207="職員",H207*F207*G196,"")</f>
        <v/>
      </c>
      <c r="T207" s="706" t="str">
        <f t="shared" si="31"/>
        <v/>
      </c>
      <c r="U207" s="706" t="str">
        <f t="shared" si="32"/>
        <v/>
      </c>
    </row>
    <row r="208" spans="1:21" ht="25.5" customHeight="1" thickBot="1">
      <c r="A208" s="636" t="s">
        <v>578</v>
      </c>
      <c r="B208" s="1051"/>
      <c r="C208" s="467" t="str">
        <f>IFERROR(VLOOKUP(A208,支援人員!$BE$3:$BI$22,4,0),"")</f>
        <v/>
      </c>
      <c r="D208" s="467" t="str">
        <f>IF(C208="","",IFERROR(VLOOKUP(C208,'補助事業概要説明書（別添１）１～４'!B:C,2,0),IF(ISNA(VLOOKUP(C208,'専門家一覧（別紙１）'!J:J,1,0)),"要確認","外部専門家"&amp;VLOOKUP(C208,'専門家一覧（別紙１）'!J:O,6,0))))</f>
        <v/>
      </c>
      <c r="E208" s="467" t="str">
        <f>IFERROR(VLOOKUP(A208,支援人員!$BE$3:$BI$22,5,0),"")</f>
        <v/>
      </c>
      <c r="F208" s="159" t="str">
        <f>IF(E208="訪問支援",SUMIFS('補助事業概要説明書（別添１）５'!K:K,'補助事業概要説明書（別添１）５'!A:A,B195&amp;"*",'補助事業概要説明書（別添１）５'!H:H,C208)+SUMIFS('補助事業概要説明書（別添１）５'!P:P,'補助事業概要説明書（別添１）５'!A:A,B195&amp;"*",'補助事業概要説明書（別添１）５'!N:N,C208),IF(E208="支援前後の活動",SUMIFS('補助事業概要説明書（別添１）５'!L:L,'補助事業概要説明書（別添１）５'!A:A,B195&amp;"*",'補助事業概要説明書（別添１）５'!H:H,C208)+SUMIFS('補助事業概要説明書（別添１）５'!Q:Q,'補助事業概要説明書（別添１）５'!A:A,B195&amp;"*",'補助事業概要説明書（別添１）５'!N:N,C208),""))</f>
        <v/>
      </c>
      <c r="G208" s="166"/>
      <c r="H208" s="166"/>
      <c r="I208" s="167" t="str">
        <f t="shared" si="30"/>
        <v/>
      </c>
      <c r="J208" s="1092"/>
      <c r="K208" s="1093"/>
      <c r="L208" s="1093"/>
      <c r="M208" s="1094"/>
      <c r="N208" s="427"/>
      <c r="R208" s="706" t="str">
        <f>IF(D208="職員",G208*F208*G196,"")</f>
        <v/>
      </c>
      <c r="S208" s="706" t="str">
        <f>IF(D208="職員",H208*F208*G196,"")</f>
        <v/>
      </c>
      <c r="T208" s="706" t="str">
        <f t="shared" si="31"/>
        <v/>
      </c>
      <c r="U208" s="706" t="str">
        <f t="shared" si="32"/>
        <v/>
      </c>
    </row>
    <row r="209" spans="1:29" ht="16.8" thickTop="1">
      <c r="N209" s="427"/>
    </row>
    <row r="210" spans="1:29" ht="25.5" customHeight="1">
      <c r="B210" s="207"/>
      <c r="C210" s="207"/>
      <c r="D210" s="207"/>
      <c r="E210" s="207"/>
      <c r="F210" s="207"/>
      <c r="G210" s="207"/>
      <c r="H210" s="207"/>
      <c r="I210" s="207"/>
      <c r="J210" s="207"/>
      <c r="K210" s="207"/>
      <c r="M210" s="215">
        <f>$I$3</f>
        <v>0</v>
      </c>
      <c r="N210" s="188"/>
      <c r="O210" s="200"/>
    </row>
    <row r="211" spans="1:29" s="200" customFormat="1">
      <c r="A211" s="636"/>
      <c r="B211" s="200" t="s">
        <v>245</v>
      </c>
      <c r="O211" s="202"/>
      <c r="R211" s="205"/>
      <c r="S211" s="205"/>
      <c r="T211" s="205"/>
      <c r="U211" s="205"/>
    </row>
    <row r="212" spans="1:29" ht="24" customHeight="1">
      <c r="B212" s="1139" t="s">
        <v>345</v>
      </c>
      <c r="C212" s="1137" t="s">
        <v>132</v>
      </c>
      <c r="D212" s="1137" t="s">
        <v>694</v>
      </c>
      <c r="E212" s="676" t="s">
        <v>238</v>
      </c>
      <c r="F212" s="1142" t="s">
        <v>685</v>
      </c>
      <c r="G212" s="1143"/>
      <c r="H212" s="1143"/>
      <c r="I212" s="1143"/>
      <c r="J212" s="1143"/>
      <c r="K212" s="1143"/>
      <c r="L212" s="1144"/>
      <c r="O212" s="340" t="s">
        <v>241</v>
      </c>
      <c r="P212" s="427"/>
      <c r="Q212" s="427"/>
    </row>
    <row r="213" spans="1:29" ht="24" customHeight="1">
      <c r="B213" s="1140"/>
      <c r="C213" s="1138"/>
      <c r="D213" s="1138"/>
      <c r="E213" s="677" t="str">
        <f>IF($I$6="消費税の扱いを選択してください","",IF($I$6="消費税を補助対象に含めない","（税抜）","（税込）"))</f>
        <v/>
      </c>
      <c r="F213" s="1145"/>
      <c r="G213" s="1146"/>
      <c r="H213" s="1146"/>
      <c r="I213" s="1146"/>
      <c r="J213" s="1146"/>
      <c r="K213" s="1146"/>
      <c r="L213" s="1147"/>
      <c r="O213" s="342" t="s">
        <v>702</v>
      </c>
      <c r="P213" s="427"/>
      <c r="Q213" s="427"/>
    </row>
    <row r="214" spans="1:29" s="208" customFormat="1" ht="43.5" customHeight="1">
      <c r="A214" s="636"/>
      <c r="B214" s="637" t="s">
        <v>379</v>
      </c>
      <c r="C214" s="405"/>
      <c r="D214" s="638"/>
      <c r="E214" s="639"/>
      <c r="F214" s="1101"/>
      <c r="G214" s="1102"/>
      <c r="H214" s="1102"/>
      <c r="I214" s="1102"/>
      <c r="J214" s="1102"/>
      <c r="K214" s="1102"/>
      <c r="L214" s="1103"/>
      <c r="M214" s="205"/>
      <c r="N214" s="205"/>
      <c r="O214" s="342" t="s">
        <v>700</v>
      </c>
      <c r="P214" s="427"/>
      <c r="Q214" s="427"/>
      <c r="R214" s="205"/>
      <c r="S214" s="205"/>
      <c r="T214" s="205"/>
      <c r="U214" s="205"/>
      <c r="V214" s="205"/>
      <c r="W214" s="205"/>
      <c r="X214" s="205"/>
      <c r="Y214" s="205"/>
      <c r="Z214" s="205"/>
      <c r="AA214" s="205"/>
      <c r="AB214" s="205"/>
      <c r="AC214" s="205"/>
    </row>
    <row r="215" spans="1:29" s="208" customFormat="1" ht="43.5" customHeight="1">
      <c r="A215" s="636"/>
      <c r="B215" s="637" t="s">
        <v>379</v>
      </c>
      <c r="C215" s="405"/>
      <c r="D215" s="638"/>
      <c r="E215" s="639"/>
      <c r="F215" s="1101"/>
      <c r="G215" s="1102"/>
      <c r="H215" s="1102"/>
      <c r="I215" s="1102"/>
      <c r="J215" s="1102"/>
      <c r="K215" s="1102"/>
      <c r="L215" s="1103"/>
      <c r="M215" s="205"/>
      <c r="N215" s="205"/>
      <c r="O215" s="339" t="s">
        <v>695</v>
      </c>
      <c r="P215" s="427"/>
      <c r="Q215" s="427"/>
      <c r="R215" s="205"/>
      <c r="S215" s="205"/>
      <c r="T215" s="205"/>
      <c r="U215" s="205"/>
      <c r="V215" s="205"/>
      <c r="W215" s="205"/>
      <c r="X215" s="205"/>
      <c r="Y215" s="205"/>
      <c r="Z215" s="205"/>
      <c r="AA215" s="205"/>
      <c r="AB215" s="205"/>
      <c r="AC215" s="205"/>
    </row>
    <row r="216" spans="1:29" s="208" customFormat="1" ht="43.5" customHeight="1">
      <c r="A216" s="636"/>
      <c r="B216" s="637" t="s">
        <v>379</v>
      </c>
      <c r="C216" s="405"/>
      <c r="D216" s="638"/>
      <c r="E216" s="639"/>
      <c r="F216" s="1101"/>
      <c r="G216" s="1102"/>
      <c r="H216" s="1102"/>
      <c r="I216" s="1102"/>
      <c r="J216" s="1102"/>
      <c r="K216" s="1102"/>
      <c r="L216" s="1103"/>
      <c r="M216" s="205"/>
      <c r="N216" s="205"/>
      <c r="O216" s="339" t="s">
        <v>240</v>
      </c>
      <c r="P216" s="427"/>
      <c r="Q216" s="427"/>
      <c r="R216" s="205"/>
      <c r="S216" s="205"/>
      <c r="T216" s="205"/>
      <c r="U216" s="205"/>
      <c r="V216" s="205"/>
      <c r="W216" s="205"/>
      <c r="X216" s="205"/>
      <c r="Y216" s="205"/>
      <c r="Z216" s="205"/>
      <c r="AA216" s="205"/>
      <c r="AB216" s="205"/>
      <c r="AC216" s="205"/>
    </row>
    <row r="217" spans="1:29" s="208" customFormat="1" ht="43.5" customHeight="1">
      <c r="A217" s="636"/>
      <c r="B217" s="637" t="s">
        <v>379</v>
      </c>
      <c r="C217" s="405"/>
      <c r="D217" s="638"/>
      <c r="E217" s="639"/>
      <c r="F217" s="1101"/>
      <c r="G217" s="1102"/>
      <c r="H217" s="1102"/>
      <c r="I217" s="1102"/>
      <c r="J217" s="1102"/>
      <c r="K217" s="1102"/>
      <c r="L217" s="1103"/>
      <c r="M217" s="205"/>
      <c r="N217" s="205"/>
      <c r="O217" s="342" t="s">
        <v>352</v>
      </c>
      <c r="P217" s="427"/>
      <c r="Q217" s="427"/>
      <c r="R217" s="205"/>
      <c r="S217" s="205"/>
      <c r="T217" s="205"/>
      <c r="U217" s="205"/>
      <c r="V217" s="205"/>
      <c r="W217" s="205"/>
      <c r="X217" s="205"/>
      <c r="Y217" s="205"/>
      <c r="Z217" s="205"/>
      <c r="AA217" s="205"/>
      <c r="AB217" s="205"/>
      <c r="AC217" s="205"/>
    </row>
    <row r="218" spans="1:29" s="208" customFormat="1" ht="43.5" customHeight="1">
      <c r="A218" s="636"/>
      <c r="B218" s="637" t="s">
        <v>379</v>
      </c>
      <c r="C218" s="405"/>
      <c r="D218" s="638"/>
      <c r="E218" s="639"/>
      <c r="F218" s="1101"/>
      <c r="G218" s="1102"/>
      <c r="H218" s="1102"/>
      <c r="I218" s="1102"/>
      <c r="J218" s="1102"/>
      <c r="K218" s="1102"/>
      <c r="L218" s="1103"/>
      <c r="M218" s="205"/>
      <c r="N218" s="205"/>
      <c r="O218" s="434" t="s">
        <v>568</v>
      </c>
      <c r="P218" s="427"/>
      <c r="Q218" s="427"/>
      <c r="R218" s="205"/>
      <c r="S218" s="205"/>
      <c r="T218" s="205"/>
      <c r="U218" s="205"/>
      <c r="V218" s="205"/>
      <c r="W218" s="205"/>
      <c r="X218" s="205"/>
      <c r="Y218" s="205"/>
      <c r="Z218" s="205"/>
      <c r="AA218" s="205"/>
      <c r="AB218" s="205"/>
      <c r="AC218" s="205"/>
    </row>
    <row r="219" spans="1:29">
      <c r="C219" s="1136"/>
      <c r="D219" s="1136"/>
      <c r="E219" s="1136"/>
      <c r="F219" s="1136"/>
    </row>
    <row r="220" spans="1:29" ht="45" customHeight="1">
      <c r="B220" s="1126" t="s">
        <v>226</v>
      </c>
      <c r="C220" s="1127"/>
      <c r="D220" s="1127"/>
      <c r="E220" s="1127"/>
      <c r="F220" s="1127"/>
      <c r="G220" s="1127"/>
      <c r="H220" s="1127"/>
      <c r="L220" s="510"/>
    </row>
    <row r="221" spans="1:29" s="200" customFormat="1">
      <c r="A221" s="636"/>
      <c r="B221" s="200" t="s">
        <v>155</v>
      </c>
      <c r="D221" s="217" t="s">
        <v>239</v>
      </c>
      <c r="F221" s="200" t="s">
        <v>156</v>
      </c>
      <c r="J221" s="217" t="s">
        <v>239</v>
      </c>
      <c r="L221" s="200" t="s">
        <v>394</v>
      </c>
      <c r="M221" s="217" t="s">
        <v>239</v>
      </c>
      <c r="O221" s="202"/>
      <c r="P221" s="218"/>
      <c r="Q221" s="218"/>
      <c r="R221" s="205"/>
      <c r="S221" s="205"/>
      <c r="T221" s="205"/>
      <c r="U221" s="205"/>
    </row>
    <row r="222" spans="1:29" ht="24" customHeight="1">
      <c r="B222" s="1059" t="s">
        <v>123</v>
      </c>
      <c r="C222" s="1059" t="s">
        <v>160</v>
      </c>
      <c r="D222" s="500" t="s">
        <v>536</v>
      </c>
      <c r="F222" s="1059" t="s">
        <v>123</v>
      </c>
      <c r="G222" s="1128" t="s">
        <v>160</v>
      </c>
      <c r="H222" s="1129"/>
      <c r="I222" s="1130"/>
      <c r="J222" s="500" t="s">
        <v>536</v>
      </c>
      <c r="L222" s="1059" t="s">
        <v>374</v>
      </c>
      <c r="M222" s="500" t="s">
        <v>405</v>
      </c>
      <c r="O222" s="1152" t="s">
        <v>411</v>
      </c>
      <c r="P222" s="502"/>
      <c r="Q222" s="502"/>
    </row>
    <row r="223" spans="1:29" ht="21" customHeight="1">
      <c r="B223" s="1060"/>
      <c r="C223" s="1060"/>
      <c r="D223" s="501" t="str">
        <f>IF($I$6="消費税の扱いを選択してください","",IF($I$6="消費税を補助対象に含めない","（税抜）","（税込）"))</f>
        <v/>
      </c>
      <c r="F223" s="1060"/>
      <c r="G223" s="1131"/>
      <c r="H223" s="1132"/>
      <c r="I223" s="1133"/>
      <c r="J223" s="501" t="str">
        <f>IF($I$6="消費税の扱いを選択してください","",IF($I$6="消費税を補助対象に含めない","（税抜）","（税込）"))</f>
        <v/>
      </c>
      <c r="L223" s="1060"/>
      <c r="M223" s="501" t="str">
        <f>IF($I$6="消費税の扱いを選択してください","",IF($I$6="消費税を補助対象に含めない","（税抜）","（税込）"))</f>
        <v/>
      </c>
      <c r="O223" s="1153"/>
      <c r="P223" s="502"/>
      <c r="Q223" s="502"/>
    </row>
    <row r="224" spans="1:29" ht="27" customHeight="1">
      <c r="B224" s="1059" t="s">
        <v>118</v>
      </c>
      <c r="C224" s="181" t="s">
        <v>118</v>
      </c>
      <c r="D224" s="168">
        <f>SUMIF($D$13:$D$22,"職員",$G$13:$G$22)</f>
        <v>0</v>
      </c>
      <c r="E224" s="219"/>
      <c r="F224" s="186" t="s">
        <v>246</v>
      </c>
      <c r="G224" s="404" t="s">
        <v>118</v>
      </c>
      <c r="H224" s="1061" t="s">
        <v>118</v>
      </c>
      <c r="I224" s="1062"/>
      <c r="J224" s="178">
        <f>SUMIF($D$11:$D$24,"職員",$G$11:$G$24)</f>
        <v>0</v>
      </c>
      <c r="L224" s="413" t="s">
        <v>373</v>
      </c>
      <c r="M224" s="174">
        <f>IF(L224="","",SUMIF($B$10:$B$23,L224,$G$10:$G$23)+SUMIF($B$25:$B$220,L224,$E$25:$E$220)+SUMIF($C$60:$C$210,L224,$L$60:$L$210))</f>
        <v>0</v>
      </c>
      <c r="O224" s="346"/>
    </row>
    <row r="225" spans="2:17" ht="27" customHeight="1">
      <c r="B225" s="1141"/>
      <c r="C225" s="407" t="s">
        <v>537</v>
      </c>
      <c r="D225" s="408">
        <f>SUM(R62:R209)</f>
        <v>0</v>
      </c>
      <c r="E225" s="219"/>
      <c r="F225" s="379"/>
      <c r="G225" s="1063" t="s">
        <v>149</v>
      </c>
      <c r="H225" s="1065" t="s">
        <v>152</v>
      </c>
      <c r="I225" s="1066"/>
      <c r="J225" s="403">
        <f>SUMIF($D$11:$D$24,"事務補助員",$G$11:$G$24)</f>
        <v>0</v>
      </c>
      <c r="L225" s="414" t="str">
        <f>'補助事業概要説明書（別添１）１～４'!E16&amp;""</f>
        <v/>
      </c>
      <c r="M225" s="175" t="str">
        <f t="shared" ref="M225:M232" si="33">IF(L225="","",SUMIF($B$10:$B$23,L225,$G$10:$G$23)+SUMIF($B$25:$B$220,L225,$E$25:$E$220)+SUMIF($C$60:$C$210,L225,$L$60:$L$210))</f>
        <v/>
      </c>
    </row>
    <row r="226" spans="2:17" ht="27" customHeight="1">
      <c r="B226" s="1131"/>
      <c r="C226" s="409" t="s">
        <v>387</v>
      </c>
      <c r="D226" s="168">
        <f>SUM(D224:D225)</f>
        <v>0</v>
      </c>
      <c r="E226" s="219"/>
      <c r="F226" s="379"/>
      <c r="G226" s="1063"/>
      <c r="H226" s="1067" t="s">
        <v>200</v>
      </c>
      <c r="I226" s="1068"/>
      <c r="J226" s="175">
        <f>SUMIF($D$25:$D$49,"セミナー",$E$25:$E$49)</f>
        <v>0</v>
      </c>
      <c r="L226" s="414" t="str">
        <f>'補助事業概要説明書（別添１）１～４'!E17&amp;""</f>
        <v/>
      </c>
      <c r="M226" s="175" t="str">
        <f t="shared" si="33"/>
        <v/>
      </c>
    </row>
    <row r="227" spans="2:17" ht="27" customHeight="1">
      <c r="B227" s="1123" t="s">
        <v>149</v>
      </c>
      <c r="C227" s="182" t="s">
        <v>158</v>
      </c>
      <c r="D227" s="169">
        <f>SUM(T62:U208)</f>
        <v>0</v>
      </c>
      <c r="F227" s="379"/>
      <c r="G227" s="1063"/>
      <c r="H227" s="1067" t="s">
        <v>201</v>
      </c>
      <c r="I227" s="1068"/>
      <c r="J227" s="176">
        <f>SUMIF($D$25:$D$49,"連絡会",$E$25:$E$49)</f>
        <v>0</v>
      </c>
      <c r="L227" s="414" t="str">
        <f>'補助事業概要説明書（別添１）１～４'!E18&amp;""</f>
        <v/>
      </c>
      <c r="M227" s="175" t="str">
        <f t="shared" si="33"/>
        <v/>
      </c>
    </row>
    <row r="228" spans="2:17" ht="27" customHeight="1">
      <c r="B228" s="1124"/>
      <c r="C228" s="183" t="s">
        <v>200</v>
      </c>
      <c r="D228" s="170">
        <f>SUMIF($D$25:$D$49,"セミナー",$E$25:$E$49)</f>
        <v>0</v>
      </c>
      <c r="F228" s="379"/>
      <c r="G228" s="1063"/>
      <c r="H228" s="1067" t="s">
        <v>271</v>
      </c>
      <c r="I228" s="1068"/>
      <c r="J228" s="176">
        <f>SUMIF($D$25:$D$49,"外部団体との打合せ",$E$25:$E$49)</f>
        <v>0</v>
      </c>
      <c r="L228" s="414" t="str">
        <f>'補助事業概要説明書（別添１）１～４'!E19&amp;""</f>
        <v/>
      </c>
      <c r="M228" s="175" t="str">
        <f t="shared" si="33"/>
        <v/>
      </c>
    </row>
    <row r="229" spans="2:17" ht="27" customHeight="1">
      <c r="B229" s="1124"/>
      <c r="C229" s="183" t="s">
        <v>201</v>
      </c>
      <c r="D229" s="170">
        <f>SUMIF($D$25:$D$49,"連絡会",$E$25:$E$49)</f>
        <v>0</v>
      </c>
      <c r="F229" s="379"/>
      <c r="G229" s="1063"/>
      <c r="H229" s="1067" t="s">
        <v>272</v>
      </c>
      <c r="I229" s="1068"/>
      <c r="J229" s="176">
        <f>SUMIF($D$25:$D$49,"支援先の掘り起し",$E$25:$E$49)</f>
        <v>0</v>
      </c>
      <c r="L229" s="414" t="str">
        <f>'補助事業概要説明書（別添１）１～４'!E20&amp;""</f>
        <v/>
      </c>
      <c r="M229" s="175" t="str">
        <f t="shared" si="33"/>
        <v/>
      </c>
    </row>
    <row r="230" spans="2:17" ht="27" customHeight="1">
      <c r="B230" s="1124"/>
      <c r="C230" s="183" t="s">
        <v>271</v>
      </c>
      <c r="D230" s="170">
        <f>SUMIF($D$25:$D$49,"外部団体との打合せ",$E$25:$E$49)</f>
        <v>0</v>
      </c>
      <c r="F230" s="379"/>
      <c r="G230" s="1064"/>
      <c r="H230" s="1079" t="s">
        <v>222</v>
      </c>
      <c r="I230" s="1080"/>
      <c r="J230" s="177">
        <f>SUM(E50:E59)</f>
        <v>0</v>
      </c>
      <c r="L230" s="414" t="str">
        <f>'補助事業概要説明書（別添１）１～４'!E21&amp;""</f>
        <v/>
      </c>
      <c r="M230" s="175" t="str">
        <f t="shared" si="33"/>
        <v/>
      </c>
    </row>
    <row r="231" spans="2:17" ht="27" customHeight="1">
      <c r="B231" s="1124"/>
      <c r="C231" s="183" t="s">
        <v>272</v>
      </c>
      <c r="D231" s="170">
        <f>SUMIF($D$25:$D$46,"支援先の掘り起し",$E$25:$E$46)</f>
        <v>0</v>
      </c>
      <c r="F231" s="379"/>
      <c r="G231" s="1069" t="s">
        <v>153</v>
      </c>
      <c r="H231" s="1069"/>
      <c r="I231" s="1070"/>
      <c r="J231" s="178">
        <f>SUM(J224:J230)</f>
        <v>0</v>
      </c>
      <c r="L231" s="414" t="str">
        <f>'補助事業概要説明書（別添１）１～４'!E22&amp;""</f>
        <v/>
      </c>
      <c r="M231" s="175" t="str">
        <f t="shared" si="33"/>
        <v/>
      </c>
    </row>
    <row r="232" spans="2:17" ht="27" customHeight="1" thickBot="1">
      <c r="B232" s="1124"/>
      <c r="C232" s="183" t="s">
        <v>395</v>
      </c>
      <c r="D232" s="170">
        <f>SUM(S62:S208)</f>
        <v>0</v>
      </c>
      <c r="F232" s="187" t="s">
        <v>247</v>
      </c>
      <c r="G232" s="417" t="s">
        <v>118</v>
      </c>
      <c r="H232" s="1071" t="s">
        <v>378</v>
      </c>
      <c r="I232" s="1072"/>
      <c r="J232" s="406">
        <f>SUM(R62:R223)</f>
        <v>0</v>
      </c>
      <c r="L232" s="415" t="str">
        <f>'補助事業概要説明書（別添１）１～４'!E23&amp;""</f>
        <v/>
      </c>
      <c r="M232" s="176" t="str">
        <f t="shared" si="33"/>
        <v/>
      </c>
    </row>
    <row r="233" spans="2:17" ht="27" customHeight="1" thickTop="1">
      <c r="B233" s="1124"/>
      <c r="C233" s="347" t="s">
        <v>152</v>
      </c>
      <c r="D233" s="170">
        <f>SUMIF($D$13:$D$22,"事務補助員",$G$13:$G$22)</f>
        <v>0</v>
      </c>
      <c r="F233" s="379"/>
      <c r="G233" s="418" t="s">
        <v>538</v>
      </c>
      <c r="H233" s="1134" t="s">
        <v>395</v>
      </c>
      <c r="I233" s="1135"/>
      <c r="J233" s="174">
        <f>SUM(S62:S223)</f>
        <v>0</v>
      </c>
      <c r="L233" s="416" t="s">
        <v>392</v>
      </c>
      <c r="M233" s="180">
        <f>SUM(M224:M232)</f>
        <v>0</v>
      </c>
      <c r="P233" s="502"/>
      <c r="Q233" s="502"/>
    </row>
    <row r="234" spans="2:17" ht="27" customHeight="1">
      <c r="B234" s="1124"/>
      <c r="C234" s="184" t="s">
        <v>119</v>
      </c>
      <c r="D234" s="171">
        <f>SUM(E50:E59,E212:E221)</f>
        <v>0</v>
      </c>
      <c r="E234" s="219"/>
      <c r="F234" s="379"/>
      <c r="G234" s="379"/>
      <c r="H234" s="1073" t="s">
        <v>178</v>
      </c>
      <c r="I234" s="1074"/>
      <c r="J234" s="175">
        <f>SUM(T62:T223)</f>
        <v>0</v>
      </c>
      <c r="M234" s="219"/>
      <c r="O234" s="346"/>
      <c r="P234" s="502"/>
      <c r="Q234" s="502"/>
    </row>
    <row r="235" spans="2:17" ht="27" customHeight="1" thickBot="1">
      <c r="B235" s="1125"/>
      <c r="C235" s="185" t="s">
        <v>539</v>
      </c>
      <c r="D235" s="172">
        <f>SUM(D227:D234)</f>
        <v>0</v>
      </c>
      <c r="E235" s="219"/>
      <c r="F235" s="379"/>
      <c r="G235" s="379"/>
      <c r="H235" s="1073" t="s">
        <v>377</v>
      </c>
      <c r="I235" s="1074"/>
      <c r="J235" s="175">
        <f>SUM(U62:U223)</f>
        <v>0</v>
      </c>
      <c r="M235" s="219"/>
      <c r="O235" s="346"/>
    </row>
    <row r="236" spans="2:17" ht="27" customHeight="1" thickTop="1">
      <c r="B236" s="1121" t="str">
        <f>IF($I$6="消費税の扱いを選択してください","補助対象経費合計",(IF($I$6="消費税を補助対象に含めない","補助対象経費合計（税抜）","補助対象経費合計（税込）")))</f>
        <v>補助対象経費合計</v>
      </c>
      <c r="C236" s="1122"/>
      <c r="D236" s="173">
        <f>SUM(D235,D226)</f>
        <v>0</v>
      </c>
      <c r="F236" s="379"/>
      <c r="G236" s="380"/>
      <c r="H236" s="1075" t="s">
        <v>248</v>
      </c>
      <c r="I236" s="1076"/>
      <c r="J236" s="177">
        <f>SUM(E212:E221)</f>
        <v>0</v>
      </c>
    </row>
    <row r="237" spans="2:17" ht="27" customHeight="1" thickBot="1">
      <c r="F237" s="379"/>
      <c r="G237" s="1077" t="s">
        <v>154</v>
      </c>
      <c r="H237" s="1077"/>
      <c r="I237" s="1078"/>
      <c r="J237" s="179">
        <f>SUM(J232:J236)</f>
        <v>0</v>
      </c>
      <c r="L237" s="219"/>
    </row>
    <row r="238" spans="2:17" ht="18" thickTop="1">
      <c r="F238" s="1056" t="str">
        <f>IF($I$6="消費税の扱いを選択してください","補助対象経費合計",(IF($I$6="消費税を補助対象に含めない","補助対象経費合計（税抜）","補助対象経費合計（税込）")))</f>
        <v>補助対象経費合計</v>
      </c>
      <c r="G238" s="1057"/>
      <c r="H238" s="1057"/>
      <c r="I238" s="1058"/>
      <c r="J238" s="180">
        <f>SUM(J231,J237)</f>
        <v>0</v>
      </c>
    </row>
    <row r="239" spans="2:17">
      <c r="I239" s="207"/>
    </row>
    <row r="240" spans="2:17">
      <c r="I240" s="207"/>
    </row>
    <row r="243" spans="7:7">
      <c r="G243" s="219"/>
    </row>
  </sheetData>
  <sheetProtection algorithmName="SHA-512" hashValue="5HR9RzGyNMMbcU0XlSYYo3el9ZF8189FFPPaEyI7wLoCqg2M8s/HCrWJel77PlIO7MhzN7OOKmcnlmC7IsJFEA==" saltValue="uOjad/JZXqHbaJT+bSb2Lw==" spinCount="100000" sheet="1" formatRows="0" insertRows="0" deleteRows="0"/>
  <mergeCells count="288">
    <mergeCell ref="B120:B133"/>
    <mergeCell ref="L75:M75"/>
    <mergeCell ref="L76:M76"/>
    <mergeCell ref="D77:D78"/>
    <mergeCell ref="E77:E78"/>
    <mergeCell ref="F77:F78"/>
    <mergeCell ref="J88:M88"/>
    <mergeCell ref="J82:M82"/>
    <mergeCell ref="J83:M83"/>
    <mergeCell ref="C122:C123"/>
    <mergeCell ref="D122:D123"/>
    <mergeCell ref="C107:C108"/>
    <mergeCell ref="J97:M97"/>
    <mergeCell ref="J98:M98"/>
    <mergeCell ref="J99:M99"/>
    <mergeCell ref="J100:M100"/>
    <mergeCell ref="J101:M101"/>
    <mergeCell ref="J110:M110"/>
    <mergeCell ref="J112:M112"/>
    <mergeCell ref="L120:M120"/>
    <mergeCell ref="J113:M113"/>
    <mergeCell ref="J114:M114"/>
    <mergeCell ref="J102:M102"/>
    <mergeCell ref="J103:M103"/>
    <mergeCell ref="B50:B51"/>
    <mergeCell ref="C50:C51"/>
    <mergeCell ref="D50:D51"/>
    <mergeCell ref="F50:L51"/>
    <mergeCell ref="F52:L52"/>
    <mergeCell ref="J94:M94"/>
    <mergeCell ref="J95:M95"/>
    <mergeCell ref="J96:M96"/>
    <mergeCell ref="J72:M72"/>
    <mergeCell ref="J77:M78"/>
    <mergeCell ref="J84:M84"/>
    <mergeCell ref="J85:M85"/>
    <mergeCell ref="J86:M86"/>
    <mergeCell ref="D91:F91"/>
    <mergeCell ref="J80:M80"/>
    <mergeCell ref="J81:M81"/>
    <mergeCell ref="J79:M79"/>
    <mergeCell ref="D92:D93"/>
    <mergeCell ref="J87:M87"/>
    <mergeCell ref="J65:M65"/>
    <mergeCell ref="J71:M71"/>
    <mergeCell ref="L60:M60"/>
    <mergeCell ref="L61:M61"/>
    <mergeCell ref="O5:O9"/>
    <mergeCell ref="I7:M7"/>
    <mergeCell ref="O222:O223"/>
    <mergeCell ref="B105:B118"/>
    <mergeCell ref="D107:D108"/>
    <mergeCell ref="E107:E108"/>
    <mergeCell ref="F107:F108"/>
    <mergeCell ref="B90:B103"/>
    <mergeCell ref="C77:C78"/>
    <mergeCell ref="B75:B88"/>
    <mergeCell ref="J68:M68"/>
    <mergeCell ref="J73:M73"/>
    <mergeCell ref="J69:M69"/>
    <mergeCell ref="J70:M70"/>
    <mergeCell ref="L90:M90"/>
    <mergeCell ref="L105:M105"/>
    <mergeCell ref="L106:M106"/>
    <mergeCell ref="L91:M91"/>
    <mergeCell ref="J92:M93"/>
    <mergeCell ref="F214:L214"/>
    <mergeCell ref="F215:L215"/>
    <mergeCell ref="F216:L216"/>
    <mergeCell ref="F217:L217"/>
    <mergeCell ref="F218:L218"/>
    <mergeCell ref="B236:C236"/>
    <mergeCell ref="B227:B235"/>
    <mergeCell ref="C167:C168"/>
    <mergeCell ref="B220:H220"/>
    <mergeCell ref="B165:B178"/>
    <mergeCell ref="D167:D168"/>
    <mergeCell ref="E167:E168"/>
    <mergeCell ref="F167:F168"/>
    <mergeCell ref="G222:I223"/>
    <mergeCell ref="H233:I233"/>
    <mergeCell ref="H234:I234"/>
    <mergeCell ref="C222:C223"/>
    <mergeCell ref="C219:F219"/>
    <mergeCell ref="C212:C213"/>
    <mergeCell ref="B212:B213"/>
    <mergeCell ref="D181:F181"/>
    <mergeCell ref="D195:F195"/>
    <mergeCell ref="B222:B223"/>
    <mergeCell ref="B224:B226"/>
    <mergeCell ref="D212:D213"/>
    <mergeCell ref="F212:L213"/>
    <mergeCell ref="J208:M208"/>
    <mergeCell ref="J188:M188"/>
    <mergeCell ref="J189:M189"/>
    <mergeCell ref="B135:B148"/>
    <mergeCell ref="B195:B208"/>
    <mergeCell ref="D197:D198"/>
    <mergeCell ref="E197:E198"/>
    <mergeCell ref="F197:F198"/>
    <mergeCell ref="B180:B193"/>
    <mergeCell ref="D182:D183"/>
    <mergeCell ref="E182:E183"/>
    <mergeCell ref="F182:F183"/>
    <mergeCell ref="C182:C183"/>
    <mergeCell ref="C197:C198"/>
    <mergeCell ref="D152:D153"/>
    <mergeCell ref="E152:E153"/>
    <mergeCell ref="F152:F153"/>
    <mergeCell ref="C152:C153"/>
    <mergeCell ref="C137:C138"/>
    <mergeCell ref="B150:B163"/>
    <mergeCell ref="D137:D138"/>
    <mergeCell ref="D166:F166"/>
    <mergeCell ref="D180:F180"/>
    <mergeCell ref="L135:M135"/>
    <mergeCell ref="L136:M136"/>
    <mergeCell ref="J206:M206"/>
    <mergeCell ref="J140:M140"/>
    <mergeCell ref="J207:M207"/>
    <mergeCell ref="D196:F196"/>
    <mergeCell ref="J111:M111"/>
    <mergeCell ref="F122:F123"/>
    <mergeCell ref="J127:M127"/>
    <mergeCell ref="J129:M129"/>
    <mergeCell ref="J130:M130"/>
    <mergeCell ref="J131:M131"/>
    <mergeCell ref="J132:M132"/>
    <mergeCell ref="J133:M133"/>
    <mergeCell ref="J137:M138"/>
    <mergeCell ref="J122:M123"/>
    <mergeCell ref="J124:M124"/>
    <mergeCell ref="J128:M128"/>
    <mergeCell ref="J152:M153"/>
    <mergeCell ref="J154:M154"/>
    <mergeCell ref="J155:M155"/>
    <mergeCell ref="J178:M178"/>
    <mergeCell ref="L181:M181"/>
    <mergeCell ref="L195:M195"/>
    <mergeCell ref="R1:V1"/>
    <mergeCell ref="D4:G4"/>
    <mergeCell ref="I5:J5"/>
    <mergeCell ref="I6:J6"/>
    <mergeCell ref="D11:D12"/>
    <mergeCell ref="I2:M2"/>
    <mergeCell ref="I3:M3"/>
    <mergeCell ref="K5:M6"/>
    <mergeCell ref="F39:L39"/>
    <mergeCell ref="I9:M9"/>
    <mergeCell ref="I8:M8"/>
    <mergeCell ref="O3:O4"/>
    <mergeCell ref="B5:G9"/>
    <mergeCell ref="B3:C4"/>
    <mergeCell ref="F27:L27"/>
    <mergeCell ref="F28:L28"/>
    <mergeCell ref="F29:L29"/>
    <mergeCell ref="F30:L30"/>
    <mergeCell ref="F31:L31"/>
    <mergeCell ref="F32:L32"/>
    <mergeCell ref="F33:L33"/>
    <mergeCell ref="F36:L36"/>
    <mergeCell ref="F37:L37"/>
    <mergeCell ref="F38:L38"/>
    <mergeCell ref="H11:H12"/>
    <mergeCell ref="F25:L26"/>
    <mergeCell ref="D25:D26"/>
    <mergeCell ref="B58:H58"/>
    <mergeCell ref="E92:E93"/>
    <mergeCell ref="F92:F93"/>
    <mergeCell ref="J64:M64"/>
    <mergeCell ref="J66:M66"/>
    <mergeCell ref="J67:M67"/>
    <mergeCell ref="F34:L34"/>
    <mergeCell ref="F35:L35"/>
    <mergeCell ref="D61:F61"/>
    <mergeCell ref="D60:F60"/>
    <mergeCell ref="C62:C63"/>
    <mergeCell ref="C11:C12"/>
    <mergeCell ref="F53:L53"/>
    <mergeCell ref="F54:L54"/>
    <mergeCell ref="F55:L55"/>
    <mergeCell ref="F56:L56"/>
    <mergeCell ref="D75:F75"/>
    <mergeCell ref="D76:F76"/>
    <mergeCell ref="D90:F90"/>
    <mergeCell ref="B11:B12"/>
    <mergeCell ref="J62:M63"/>
    <mergeCell ref="J190:M190"/>
    <mergeCell ref="J191:M191"/>
    <mergeCell ref="J192:M192"/>
    <mergeCell ref="J193:M193"/>
    <mergeCell ref="J204:M204"/>
    <mergeCell ref="J200:M200"/>
    <mergeCell ref="J197:M198"/>
    <mergeCell ref="J199:M199"/>
    <mergeCell ref="L196:M196"/>
    <mergeCell ref="J125:M125"/>
    <mergeCell ref="J173:M173"/>
    <mergeCell ref="J186:M186"/>
    <mergeCell ref="J187:M187"/>
    <mergeCell ref="J182:M183"/>
    <mergeCell ref="J176:M176"/>
    <mergeCell ref="J162:M162"/>
    <mergeCell ref="J169:M169"/>
    <mergeCell ref="J163:M163"/>
    <mergeCell ref="J175:M175"/>
    <mergeCell ref="J167:M168"/>
    <mergeCell ref="J171:M171"/>
    <mergeCell ref="J172:M172"/>
    <mergeCell ref="L165:M165"/>
    <mergeCell ref="J177:M177"/>
    <mergeCell ref="L180:M180"/>
    <mergeCell ref="L166:M166"/>
    <mergeCell ref="L151:M151"/>
    <mergeCell ref="J126:M126"/>
    <mergeCell ref="J184:M184"/>
    <mergeCell ref="J185:M185"/>
    <mergeCell ref="J156:M156"/>
    <mergeCell ref="J157:M157"/>
    <mergeCell ref="J158:M158"/>
    <mergeCell ref="F40:L40"/>
    <mergeCell ref="F41:L41"/>
    <mergeCell ref="J107:M108"/>
    <mergeCell ref="J109:M109"/>
    <mergeCell ref="J174:M174"/>
    <mergeCell ref="L121:M121"/>
    <mergeCell ref="J115:M115"/>
    <mergeCell ref="J116:M116"/>
    <mergeCell ref="J117:M117"/>
    <mergeCell ref="J118:M118"/>
    <mergeCell ref="J170:M170"/>
    <mergeCell ref="J139:M139"/>
    <mergeCell ref="J143:M143"/>
    <mergeCell ref="J144:M144"/>
    <mergeCell ref="J145:M145"/>
    <mergeCell ref="J146:M146"/>
    <mergeCell ref="J147:M147"/>
    <mergeCell ref="J148:M148"/>
    <mergeCell ref="J142:M142"/>
    <mergeCell ref="J141:M141"/>
    <mergeCell ref="J159:M159"/>
    <mergeCell ref="L150:M150"/>
    <mergeCell ref="J160:M160"/>
    <mergeCell ref="J161:M161"/>
    <mergeCell ref="J205:M205"/>
    <mergeCell ref="J201:M201"/>
    <mergeCell ref="J202:M202"/>
    <mergeCell ref="J203:M203"/>
    <mergeCell ref="F238:I238"/>
    <mergeCell ref="F222:F223"/>
    <mergeCell ref="H224:I224"/>
    <mergeCell ref="G225:G230"/>
    <mergeCell ref="H225:I225"/>
    <mergeCell ref="H226:I226"/>
    <mergeCell ref="H227:I227"/>
    <mergeCell ref="G231:I231"/>
    <mergeCell ref="H232:I232"/>
    <mergeCell ref="H235:I235"/>
    <mergeCell ref="H236:I236"/>
    <mergeCell ref="G237:I237"/>
    <mergeCell ref="L222:L223"/>
    <mergeCell ref="H228:I228"/>
    <mergeCell ref="H229:I229"/>
    <mergeCell ref="H230:I230"/>
    <mergeCell ref="C25:C26"/>
    <mergeCell ref="B25:B26"/>
    <mergeCell ref="D151:F151"/>
    <mergeCell ref="D165:F165"/>
    <mergeCell ref="D105:F105"/>
    <mergeCell ref="D106:F106"/>
    <mergeCell ref="D120:F120"/>
    <mergeCell ref="D121:F121"/>
    <mergeCell ref="D135:F135"/>
    <mergeCell ref="D136:F136"/>
    <mergeCell ref="D150:F150"/>
    <mergeCell ref="C92:C93"/>
    <mergeCell ref="F62:F63"/>
    <mergeCell ref="D62:D63"/>
    <mergeCell ref="B60:B73"/>
    <mergeCell ref="E62:E63"/>
    <mergeCell ref="E122:E123"/>
    <mergeCell ref="E137:E138"/>
    <mergeCell ref="F137:F138"/>
    <mergeCell ref="F42:L42"/>
    <mergeCell ref="F43:L43"/>
    <mergeCell ref="F44:L44"/>
    <mergeCell ref="F45:L45"/>
    <mergeCell ref="F46:L46"/>
  </mergeCells>
  <phoneticPr fontId="1"/>
  <conditionalFormatting sqref="I3">
    <cfRule type="cellIs" dxfId="214" priority="1029" stopIfTrue="1" operator="equal">
      <formula>0</formula>
    </cfRule>
  </conditionalFormatting>
  <conditionalFormatting sqref="I6">
    <cfRule type="cellIs" dxfId="213" priority="1028" operator="equal">
      <formula>"消費税の扱いを選択してください"</formula>
    </cfRule>
  </conditionalFormatting>
  <conditionalFormatting sqref="I6 G63:I63 C62:E62 B11:G12 I62:J62 B25:F25 E26">
    <cfRule type="expression" dxfId="212" priority="1065">
      <formula>$I$6="消費税を補助対象に含める"</formula>
    </cfRule>
  </conditionalFormatting>
  <conditionalFormatting sqref="R1 T1:V1">
    <cfRule type="cellIs" dxfId="211" priority="537" operator="equal">
      <formula>"消費税の扱いを選択してください"</formula>
    </cfRule>
  </conditionalFormatting>
  <conditionalFormatting sqref="G62:H62">
    <cfRule type="expression" dxfId="210" priority="462">
      <formula>$I$6="消費税を補助対象に含める"</formula>
    </cfRule>
  </conditionalFormatting>
  <conditionalFormatting sqref="G92:H92 G107:H107 G122:H122 G137:H137 G152:H152 G167:H167 G182:H182 G197:H197">
    <cfRule type="expression" dxfId="209" priority="444">
      <formula>$I$6="消費税を補助対象に含める"</formula>
    </cfRule>
  </conditionalFormatting>
  <conditionalFormatting sqref="G93:I93 G108:I108 G123:I123 G138:I138 G153:I153 G168:I168 G183:I183 G198:I198 C92:E92 C107:F107 C122:F122 C137:F137 C152:F152 C167:F167 C182:F182 C197:F197 I92:J92 I107:J107 I122:J122 I137:J137 I152:J152 I167:J167 I182:J182 I197:J197 B135">
    <cfRule type="expression" dxfId="208" priority="446">
      <formula>$I$6="消費税を補助対象に含める"</formula>
    </cfRule>
  </conditionalFormatting>
  <conditionalFormatting sqref="G99:G103 G113:G118 G129:G133 G143:G148 G159:G163 G173:G178 G184:G193 G199:G208 J184:M184 J199:M199 J99:M103 J113:M118 J129:M133 J143:M148 J159:M163 J174:M178 J186:M193 J201:M208 J185 J200">
    <cfRule type="containsBlanks" dxfId="207" priority="445">
      <formula>LEN(TRIM(G99))=0</formula>
    </cfRule>
  </conditionalFormatting>
  <conditionalFormatting sqref="G94">
    <cfRule type="containsBlanks" dxfId="206" priority="405">
      <formula>LEN(TRIM(G94))=0</formula>
    </cfRule>
  </conditionalFormatting>
  <conditionalFormatting sqref="H11:H12">
    <cfRule type="expression" dxfId="205" priority="423">
      <formula>$I$6="消費税を補助対象に含める"</formula>
    </cfRule>
  </conditionalFormatting>
  <conditionalFormatting sqref="F77">
    <cfRule type="expression" dxfId="204" priority="394">
      <formula>$I$6="消費税を補助対象に含める"</formula>
    </cfRule>
  </conditionalFormatting>
  <conditionalFormatting sqref="D196">
    <cfRule type="containsBlanks" dxfId="203" priority="347">
      <formula>LEN(TRIM(D196))=0</formula>
    </cfRule>
  </conditionalFormatting>
  <conditionalFormatting sqref="G78:I78 C77:E77 I77:J77">
    <cfRule type="expression" dxfId="202" priority="414">
      <formula>$I$6="消費税を補助対象に含める"</formula>
    </cfRule>
  </conditionalFormatting>
  <conditionalFormatting sqref="J83:M88 G79:G88">
    <cfRule type="containsBlanks" dxfId="201" priority="413">
      <formula>LEN(TRIM(G79))=0</formula>
    </cfRule>
  </conditionalFormatting>
  <conditionalFormatting sqref="G77:H77">
    <cfRule type="expression" dxfId="200" priority="412">
      <formula>$I$6="消費税を補助対象に含める"</formula>
    </cfRule>
  </conditionalFormatting>
  <conditionalFormatting sqref="B60">
    <cfRule type="expression" dxfId="199" priority="344">
      <formula>$I$6="消費税を補助対象に含める"</formula>
    </cfRule>
  </conditionalFormatting>
  <conditionalFormatting sqref="J60 H60">
    <cfRule type="expression" dxfId="198" priority="342">
      <formula>$I$6="消費税を補助対象に含める"</formula>
    </cfRule>
  </conditionalFormatting>
  <conditionalFormatting sqref="F62">
    <cfRule type="expression" dxfId="197" priority="395">
      <formula>$I$6="消費税を補助対象に含める"</formula>
    </cfRule>
  </conditionalFormatting>
  <conditionalFormatting sqref="F92">
    <cfRule type="expression" dxfId="196" priority="393">
      <formula>$I$6="消費税を補助対象に含める"</formula>
    </cfRule>
  </conditionalFormatting>
  <conditionalFormatting sqref="I60">
    <cfRule type="expression" dxfId="195" priority="341">
      <formula>$I$6="消費税を補助対象に含める"</formula>
    </cfRule>
  </conditionalFormatting>
  <conditionalFormatting sqref="D76">
    <cfRule type="containsBlanks" dxfId="194" priority="386">
      <formula>LEN(TRIM(D76))=0</formula>
    </cfRule>
  </conditionalFormatting>
  <conditionalFormatting sqref="D91">
    <cfRule type="containsBlanks" dxfId="193" priority="375">
      <formula>LEN(TRIM(D91))=0</formula>
    </cfRule>
  </conditionalFormatting>
  <conditionalFormatting sqref="D106">
    <cfRule type="containsBlanks" dxfId="192" priority="371">
      <formula>LEN(TRIM(D106))=0</formula>
    </cfRule>
  </conditionalFormatting>
  <conditionalFormatting sqref="D121">
    <cfRule type="containsBlanks" dxfId="191" priority="367">
      <formula>LEN(TRIM(D121))=0</formula>
    </cfRule>
  </conditionalFormatting>
  <conditionalFormatting sqref="K135 G135 C135:D135">
    <cfRule type="expression" dxfId="190" priority="364">
      <formula>$I$6="消費税を補助対象に含める"</formula>
    </cfRule>
  </conditionalFormatting>
  <conditionalFormatting sqref="D136">
    <cfRule type="containsBlanks" dxfId="189" priority="363">
      <formula>LEN(TRIM(D136))=0</formula>
    </cfRule>
  </conditionalFormatting>
  <conditionalFormatting sqref="J135 H135">
    <cfRule type="expression" dxfId="188" priority="362">
      <formula>$I$6="消費税を補助対象に含める"</formula>
    </cfRule>
  </conditionalFormatting>
  <conditionalFormatting sqref="I135">
    <cfRule type="expression" dxfId="187" priority="361">
      <formula>$I$6="消費税を補助対象に含める"</formula>
    </cfRule>
  </conditionalFormatting>
  <conditionalFormatting sqref="D151">
    <cfRule type="containsBlanks" dxfId="186" priority="359">
      <formula>LEN(TRIM(D151))=0</formula>
    </cfRule>
  </conditionalFormatting>
  <conditionalFormatting sqref="D166">
    <cfRule type="containsBlanks" dxfId="185" priority="355">
      <formula>LEN(TRIM(D166))=0</formula>
    </cfRule>
  </conditionalFormatting>
  <conditionalFormatting sqref="D181">
    <cfRule type="containsBlanks" dxfId="184" priority="351">
      <formula>LEN(TRIM(D181))=0</formula>
    </cfRule>
  </conditionalFormatting>
  <conditionalFormatting sqref="K60 G60 C60:D60">
    <cfRule type="expression" dxfId="183" priority="343">
      <formula>$I$6="消費税を補助対象に含める"</formula>
    </cfRule>
  </conditionalFormatting>
  <conditionalFormatting sqref="B75">
    <cfRule type="expression" dxfId="182" priority="340">
      <formula>$I$6="消費税を補助対象に含める"</formula>
    </cfRule>
  </conditionalFormatting>
  <conditionalFormatting sqref="K75 G75 C75:D75">
    <cfRule type="expression" dxfId="181" priority="339">
      <formula>$I$6="消費税を補助対象に含める"</formula>
    </cfRule>
  </conditionalFormatting>
  <conditionalFormatting sqref="J75 H75">
    <cfRule type="expression" dxfId="180" priority="338">
      <formula>$I$6="消費税を補助対象に含める"</formula>
    </cfRule>
  </conditionalFormatting>
  <conditionalFormatting sqref="I75">
    <cfRule type="expression" dxfId="179" priority="337">
      <formula>$I$6="消費税を補助対象に含める"</formula>
    </cfRule>
  </conditionalFormatting>
  <conditionalFormatting sqref="B90">
    <cfRule type="expression" dxfId="178" priority="336">
      <formula>$I$6="消費税を補助対象に含める"</formula>
    </cfRule>
  </conditionalFormatting>
  <conditionalFormatting sqref="K90 G90 C90:D90">
    <cfRule type="expression" dxfId="177" priority="335">
      <formula>$I$6="消費税を補助対象に含める"</formula>
    </cfRule>
  </conditionalFormatting>
  <conditionalFormatting sqref="J90 H90">
    <cfRule type="expression" dxfId="176" priority="334">
      <formula>$I$6="消費税を補助対象に含める"</formula>
    </cfRule>
  </conditionalFormatting>
  <conditionalFormatting sqref="I90">
    <cfRule type="expression" dxfId="175" priority="333">
      <formula>$I$6="消費税を補助対象に含める"</formula>
    </cfRule>
  </conditionalFormatting>
  <conditionalFormatting sqref="B105">
    <cfRule type="expression" dxfId="174" priority="332">
      <formula>$I$6="消費税を補助対象に含める"</formula>
    </cfRule>
  </conditionalFormatting>
  <conditionalFormatting sqref="K105 G105 C105:D105">
    <cfRule type="expression" dxfId="173" priority="331">
      <formula>$I$6="消費税を補助対象に含める"</formula>
    </cfRule>
  </conditionalFormatting>
  <conditionalFormatting sqref="J105 H105">
    <cfRule type="expression" dxfId="172" priority="330">
      <formula>$I$6="消費税を補助対象に含める"</formula>
    </cfRule>
  </conditionalFormatting>
  <conditionalFormatting sqref="I105">
    <cfRule type="expression" dxfId="171" priority="329">
      <formula>$I$6="消費税を補助対象に含める"</formula>
    </cfRule>
  </conditionalFormatting>
  <conditionalFormatting sqref="B120">
    <cfRule type="expression" dxfId="170" priority="328">
      <formula>$I$6="消費税を補助対象に含める"</formula>
    </cfRule>
  </conditionalFormatting>
  <conditionalFormatting sqref="K120 G120 C120:D120">
    <cfRule type="expression" dxfId="169" priority="327">
      <formula>$I$6="消費税を補助対象に含める"</formula>
    </cfRule>
  </conditionalFormatting>
  <conditionalFormatting sqref="J120 H120">
    <cfRule type="expression" dxfId="168" priority="326">
      <formula>$I$6="消費税を補助対象に含める"</formula>
    </cfRule>
  </conditionalFormatting>
  <conditionalFormatting sqref="I120">
    <cfRule type="expression" dxfId="167" priority="325">
      <formula>$I$6="消費税を補助対象に含める"</formula>
    </cfRule>
  </conditionalFormatting>
  <conditionalFormatting sqref="B150">
    <cfRule type="expression" dxfId="166" priority="324">
      <formula>$I$6="消費税を補助対象に含める"</formula>
    </cfRule>
  </conditionalFormatting>
  <conditionalFormatting sqref="K150 G150 C150:D150">
    <cfRule type="expression" dxfId="165" priority="323">
      <formula>$I$6="消費税を補助対象に含める"</formula>
    </cfRule>
  </conditionalFormatting>
  <conditionalFormatting sqref="J150 H150">
    <cfRule type="expression" dxfId="164" priority="322">
      <formula>$I$6="消費税を補助対象に含める"</formula>
    </cfRule>
  </conditionalFormatting>
  <conditionalFormatting sqref="I150">
    <cfRule type="expression" dxfId="163" priority="321">
      <formula>$I$6="消費税を補助対象に含める"</formula>
    </cfRule>
  </conditionalFormatting>
  <conditionalFormatting sqref="B165">
    <cfRule type="expression" dxfId="162" priority="320">
      <formula>$I$6="消費税を補助対象に含める"</formula>
    </cfRule>
  </conditionalFormatting>
  <conditionalFormatting sqref="K165 G165 C165:D165">
    <cfRule type="expression" dxfId="161" priority="319">
      <formula>$I$6="消費税を補助対象に含める"</formula>
    </cfRule>
  </conditionalFormatting>
  <conditionalFormatting sqref="J165 H165">
    <cfRule type="expression" dxfId="160" priority="318">
      <formula>$I$6="消費税を補助対象に含める"</formula>
    </cfRule>
  </conditionalFormatting>
  <conditionalFormatting sqref="I165">
    <cfRule type="expression" dxfId="159" priority="317">
      <formula>$I$6="消費税を補助対象に含める"</formula>
    </cfRule>
  </conditionalFormatting>
  <conditionalFormatting sqref="B180">
    <cfRule type="expression" dxfId="158" priority="316">
      <formula>$I$6="消費税を補助対象に含める"</formula>
    </cfRule>
  </conditionalFormatting>
  <conditionalFormatting sqref="K180 G180 C180:D180">
    <cfRule type="expression" dxfId="157" priority="315">
      <formula>$I$6="消費税を補助対象に含める"</formula>
    </cfRule>
  </conditionalFormatting>
  <conditionalFormatting sqref="J180 H180">
    <cfRule type="expression" dxfId="156" priority="314">
      <formula>$I$6="消費税を補助対象に含める"</formula>
    </cfRule>
  </conditionalFormatting>
  <conditionalFormatting sqref="I180">
    <cfRule type="expression" dxfId="155" priority="313">
      <formula>$I$6="消費税を補助対象に含める"</formula>
    </cfRule>
  </conditionalFormatting>
  <conditionalFormatting sqref="B195">
    <cfRule type="expression" dxfId="154" priority="312">
      <formula>$I$6="消費税を補助対象に含める"</formula>
    </cfRule>
  </conditionalFormatting>
  <conditionalFormatting sqref="K195 G195 C195:D195">
    <cfRule type="expression" dxfId="153" priority="311">
      <formula>$I$6="消費税を補助対象に含める"</formula>
    </cfRule>
  </conditionalFormatting>
  <conditionalFormatting sqref="J195 H195">
    <cfRule type="expression" dxfId="152" priority="310">
      <formula>$I$6="消費税を補助対象に含める"</formula>
    </cfRule>
  </conditionalFormatting>
  <conditionalFormatting sqref="I195">
    <cfRule type="expression" dxfId="151" priority="309">
      <formula>$I$6="消費税を補助対象に含める"</formula>
    </cfRule>
  </conditionalFormatting>
  <conditionalFormatting sqref="L75">
    <cfRule type="expression" dxfId="150" priority="300">
      <formula>$I$6="消費税を補助対象に含める"</formula>
    </cfRule>
  </conditionalFormatting>
  <conditionalFormatting sqref="S1">
    <cfRule type="cellIs" dxfId="149" priority="298" operator="equal">
      <formula>"消費税の扱いを選択してください"</formula>
    </cfRule>
  </conditionalFormatting>
  <conditionalFormatting sqref="E33">
    <cfRule type="containsBlanks" dxfId="148" priority="276">
      <formula>LEN(TRIM(E33))=0</formula>
    </cfRule>
  </conditionalFormatting>
  <conditionalFormatting sqref="E37">
    <cfRule type="containsBlanks" dxfId="147" priority="295">
      <formula>LEN(TRIM(E37))=0</formula>
    </cfRule>
  </conditionalFormatting>
  <conditionalFormatting sqref="E32">
    <cfRule type="containsBlanks" dxfId="146" priority="291">
      <formula>LEN(TRIM(E32))=0</formula>
    </cfRule>
  </conditionalFormatting>
  <conditionalFormatting sqref="E35">
    <cfRule type="containsBlanks" dxfId="145" priority="272">
      <formula>LEN(TRIM(E35))=0</formula>
    </cfRule>
  </conditionalFormatting>
  <conditionalFormatting sqref="E34">
    <cfRule type="containsBlanks" dxfId="144" priority="274">
      <formula>LEN(TRIM(E34))=0</formula>
    </cfRule>
  </conditionalFormatting>
  <conditionalFormatting sqref="E36">
    <cfRule type="containsBlanks" dxfId="143" priority="250">
      <formula>LEN(TRIM(E36))=0</formula>
    </cfRule>
  </conditionalFormatting>
  <conditionalFormatting sqref="J64">
    <cfRule type="containsBlanks" dxfId="142" priority="245">
      <formula>LEN(TRIM(J64))=0</formula>
    </cfRule>
  </conditionalFormatting>
  <conditionalFormatting sqref="E38">
    <cfRule type="containsBlanks" dxfId="141" priority="249">
      <formula>LEN(TRIM(E38))=0</formula>
    </cfRule>
  </conditionalFormatting>
  <conditionalFormatting sqref="J65:M65">
    <cfRule type="containsBlanks" dxfId="140" priority="246">
      <formula>LEN(TRIM(J65))=0</formula>
    </cfRule>
  </conditionalFormatting>
  <conditionalFormatting sqref="G95 G97:G98">
    <cfRule type="containsBlanks" dxfId="139" priority="232">
      <formula>LEN(TRIM(G95))=0</formula>
    </cfRule>
  </conditionalFormatting>
  <conditionalFormatting sqref="J110:M110">
    <cfRule type="containsBlanks" dxfId="138" priority="231">
      <formula>LEN(TRIM(J110))=0</formula>
    </cfRule>
  </conditionalFormatting>
  <conditionalFormatting sqref="J109">
    <cfRule type="containsBlanks" dxfId="137" priority="228">
      <formula>LEN(TRIM(J109))=0</formula>
    </cfRule>
  </conditionalFormatting>
  <conditionalFormatting sqref="G110 G112">
    <cfRule type="containsBlanks" dxfId="136" priority="225">
      <formula>LEN(TRIM(G110))=0</formula>
    </cfRule>
  </conditionalFormatting>
  <conditionalFormatting sqref="J173:M173">
    <cfRule type="containsBlanks" dxfId="135" priority="192">
      <formula>LEN(TRIM(J173))=0</formula>
    </cfRule>
  </conditionalFormatting>
  <conditionalFormatting sqref="G96">
    <cfRule type="containsBlanks" dxfId="134" priority="181">
      <formula>LEN(TRIM(G96))=0</formula>
    </cfRule>
  </conditionalFormatting>
  <conditionalFormatting sqref="G111">
    <cfRule type="containsBlanks" dxfId="133" priority="180">
      <formula>LEN(TRIM(G111))=0</formula>
    </cfRule>
  </conditionalFormatting>
  <conditionalFormatting sqref="H64:H66">
    <cfRule type="expression" dxfId="132" priority="175">
      <formula>AND(E64="支援前後の活動",H64&gt;0)</formula>
    </cfRule>
  </conditionalFormatting>
  <conditionalFormatting sqref="H79:H88">
    <cfRule type="containsBlanks" dxfId="131" priority="174">
      <formula>LEN(TRIM(H79))=0</formula>
    </cfRule>
  </conditionalFormatting>
  <conditionalFormatting sqref="H79:H88">
    <cfRule type="expression" dxfId="130" priority="173">
      <formula>AND(E79="支援前後の活動",H79&gt;0)</formula>
    </cfRule>
  </conditionalFormatting>
  <conditionalFormatting sqref="H94:H103">
    <cfRule type="containsBlanks" dxfId="129" priority="172">
      <formula>LEN(TRIM(H94))=0</formula>
    </cfRule>
  </conditionalFormatting>
  <conditionalFormatting sqref="H94:H103">
    <cfRule type="expression" dxfId="128" priority="171">
      <formula>AND(E94="支援前後の活動",H94&gt;0)</formula>
    </cfRule>
  </conditionalFormatting>
  <conditionalFormatting sqref="H109:H118">
    <cfRule type="containsBlanks" dxfId="127" priority="170">
      <formula>LEN(TRIM(H109))=0</formula>
    </cfRule>
  </conditionalFormatting>
  <conditionalFormatting sqref="H109:H118">
    <cfRule type="expression" dxfId="126" priority="169">
      <formula>AND(E109="支援前後の活動",H109&gt;0)</formula>
    </cfRule>
  </conditionalFormatting>
  <conditionalFormatting sqref="H129:H133">
    <cfRule type="containsBlanks" dxfId="125" priority="168">
      <formula>LEN(TRIM(H129))=0</formula>
    </cfRule>
  </conditionalFormatting>
  <conditionalFormatting sqref="H129:H133">
    <cfRule type="expression" dxfId="124" priority="167">
      <formula>AND(E129="支援前後の活動",H129&gt;0)</formula>
    </cfRule>
  </conditionalFormatting>
  <conditionalFormatting sqref="H143:H148">
    <cfRule type="containsBlanks" dxfId="123" priority="166">
      <formula>LEN(TRIM(H143))=0</formula>
    </cfRule>
  </conditionalFormatting>
  <conditionalFormatting sqref="H143:H148">
    <cfRule type="expression" dxfId="122" priority="165">
      <formula>AND(E143="支援前後の活動",H143&gt;0)</formula>
    </cfRule>
  </conditionalFormatting>
  <conditionalFormatting sqref="H159:H163">
    <cfRule type="containsBlanks" dxfId="121" priority="164">
      <formula>LEN(TRIM(H159))=0</formula>
    </cfRule>
  </conditionalFormatting>
  <conditionalFormatting sqref="H159:H163">
    <cfRule type="expression" dxfId="120" priority="163">
      <formula>AND(E159="支援前後の活動",H159&gt;0)</formula>
    </cfRule>
  </conditionalFormatting>
  <conditionalFormatting sqref="H173:H178">
    <cfRule type="containsBlanks" dxfId="119" priority="162">
      <formula>LEN(TRIM(H173))=0</formula>
    </cfRule>
  </conditionalFormatting>
  <conditionalFormatting sqref="H173:H178">
    <cfRule type="expression" dxfId="118" priority="161">
      <formula>AND(E173="支援前後の活動",H173&gt;0)</formula>
    </cfRule>
  </conditionalFormatting>
  <conditionalFormatting sqref="H184:H193">
    <cfRule type="containsBlanks" dxfId="117" priority="160">
      <formula>LEN(TRIM(H184))=0</formula>
    </cfRule>
  </conditionalFormatting>
  <conditionalFormatting sqref="H184:H193">
    <cfRule type="expression" dxfId="116" priority="159">
      <formula>AND(E184="支援前後の活動",H184&gt;0)</formula>
    </cfRule>
  </conditionalFormatting>
  <conditionalFormatting sqref="H199:H208">
    <cfRule type="containsBlanks" dxfId="115" priority="158">
      <formula>LEN(TRIM(H199))=0</formula>
    </cfRule>
  </conditionalFormatting>
  <conditionalFormatting sqref="H199:H208">
    <cfRule type="expression" dxfId="114" priority="157">
      <formula>AND(E199="支援前後の活動",H199&gt;0)</formula>
    </cfRule>
  </conditionalFormatting>
  <conditionalFormatting sqref="L90">
    <cfRule type="expression" dxfId="113" priority="129">
      <formula>$I$6="消費税を補助対象に含める"</formula>
    </cfRule>
  </conditionalFormatting>
  <conditionalFormatting sqref="L105">
    <cfRule type="expression" dxfId="112" priority="128">
      <formula>$I$6="消費税を補助対象に含める"</formula>
    </cfRule>
  </conditionalFormatting>
  <conditionalFormatting sqref="L120">
    <cfRule type="expression" dxfId="111" priority="127">
      <formula>$I$6="消費税を補助対象に含める"</formula>
    </cfRule>
  </conditionalFormatting>
  <conditionalFormatting sqref="L135">
    <cfRule type="expression" dxfId="110" priority="126">
      <formula>$I$6="消費税を補助対象に含める"</formula>
    </cfRule>
  </conditionalFormatting>
  <conditionalFormatting sqref="L150">
    <cfRule type="expression" dxfId="109" priority="125">
      <formula>$I$6="消費税を補助対象に含める"</formula>
    </cfRule>
  </conditionalFormatting>
  <conditionalFormatting sqref="L165">
    <cfRule type="expression" dxfId="108" priority="124">
      <formula>$I$6="消費税を補助対象に含める"</formula>
    </cfRule>
  </conditionalFormatting>
  <conditionalFormatting sqref="L180">
    <cfRule type="expression" dxfId="107" priority="123">
      <formula>$I$6="消費税を補助対象に含める"</formula>
    </cfRule>
  </conditionalFormatting>
  <conditionalFormatting sqref="L195">
    <cfRule type="expression" dxfId="106" priority="122">
      <formula>$I$6="消費税を補助対象に含める"</formula>
    </cfRule>
  </conditionalFormatting>
  <conditionalFormatting sqref="J66:M66">
    <cfRule type="containsBlanks" dxfId="105" priority="119">
      <formula>LEN(TRIM(J66))=0</formula>
    </cfRule>
  </conditionalFormatting>
  <conditionalFormatting sqref="J69:M69">
    <cfRule type="containsBlanks" dxfId="104" priority="118">
      <formula>LEN(TRIM(J69))=0</formula>
    </cfRule>
  </conditionalFormatting>
  <conditionalFormatting sqref="G125 G127:G128">
    <cfRule type="containsBlanks" dxfId="103" priority="109">
      <formula>LEN(TRIM(G125))=0</formula>
    </cfRule>
  </conditionalFormatting>
  <conditionalFormatting sqref="G109">
    <cfRule type="containsBlanks" dxfId="102" priority="105">
      <formula>LEN(TRIM(G109))=0</formula>
    </cfRule>
  </conditionalFormatting>
  <conditionalFormatting sqref="J98:M98">
    <cfRule type="containsBlanks" dxfId="101" priority="114">
      <formula>LEN(TRIM(J98))=0</formula>
    </cfRule>
  </conditionalFormatting>
  <conditionalFormatting sqref="H124:H128">
    <cfRule type="containsBlanks" dxfId="100" priority="107">
      <formula>LEN(TRIM(H124))=0</formula>
    </cfRule>
  </conditionalFormatting>
  <conditionalFormatting sqref="J112:M112">
    <cfRule type="containsBlanks" dxfId="99" priority="112">
      <formula>LEN(TRIM(J112))=0</formula>
    </cfRule>
  </conditionalFormatting>
  <conditionalFormatting sqref="J111:M111">
    <cfRule type="containsBlanks" dxfId="98" priority="111">
      <formula>LEN(TRIM(J111))=0</formula>
    </cfRule>
  </conditionalFormatting>
  <conditionalFormatting sqref="G126">
    <cfRule type="containsBlanks" dxfId="97" priority="108">
      <formula>LEN(TRIM(G126))=0</formula>
    </cfRule>
  </conditionalFormatting>
  <conditionalFormatting sqref="H124:H128">
    <cfRule type="expression" dxfId="96" priority="106">
      <formula>AND(E124="支援前後の活動",H124&gt;0)</formula>
    </cfRule>
  </conditionalFormatting>
  <conditionalFormatting sqref="G124">
    <cfRule type="containsBlanks" dxfId="95" priority="104">
      <formula>LEN(TRIM(G124))=0</formula>
    </cfRule>
  </conditionalFormatting>
  <conditionalFormatting sqref="G140 G142">
    <cfRule type="containsBlanks" dxfId="94" priority="103">
      <formula>LEN(TRIM(G140))=0</formula>
    </cfRule>
  </conditionalFormatting>
  <conditionalFormatting sqref="G141">
    <cfRule type="containsBlanks" dxfId="93" priority="102">
      <formula>LEN(TRIM(G141))=0</formula>
    </cfRule>
  </conditionalFormatting>
  <conditionalFormatting sqref="H139:H142">
    <cfRule type="containsBlanks" dxfId="92" priority="101">
      <formula>LEN(TRIM(H139))=0</formula>
    </cfRule>
  </conditionalFormatting>
  <conditionalFormatting sqref="H139:H142">
    <cfRule type="expression" dxfId="91" priority="100">
      <formula>AND(E139="支援前後の活動",H139&gt;0)</formula>
    </cfRule>
  </conditionalFormatting>
  <conditionalFormatting sqref="G139">
    <cfRule type="containsBlanks" dxfId="90" priority="99">
      <formula>LEN(TRIM(G139))=0</formula>
    </cfRule>
  </conditionalFormatting>
  <conditionalFormatting sqref="J140:M140">
    <cfRule type="containsBlanks" dxfId="89" priority="98">
      <formula>LEN(TRIM(J140))=0</formula>
    </cfRule>
  </conditionalFormatting>
  <conditionalFormatting sqref="J139">
    <cfRule type="containsBlanks" dxfId="88" priority="97">
      <formula>LEN(TRIM(J139))=0</formula>
    </cfRule>
  </conditionalFormatting>
  <conditionalFormatting sqref="J142:M142">
    <cfRule type="containsBlanks" dxfId="87" priority="96">
      <formula>LEN(TRIM(J142))=0</formula>
    </cfRule>
  </conditionalFormatting>
  <conditionalFormatting sqref="J141:M141">
    <cfRule type="containsBlanks" dxfId="86" priority="95">
      <formula>LEN(TRIM(J141))=0</formula>
    </cfRule>
  </conditionalFormatting>
  <conditionalFormatting sqref="J125:M125">
    <cfRule type="containsBlanks" dxfId="85" priority="94">
      <formula>LEN(TRIM(J125))=0</formula>
    </cfRule>
  </conditionalFormatting>
  <conditionalFormatting sqref="J124">
    <cfRule type="containsBlanks" dxfId="84" priority="93">
      <formula>LEN(TRIM(J124))=0</formula>
    </cfRule>
  </conditionalFormatting>
  <conditionalFormatting sqref="J127:M127">
    <cfRule type="containsBlanks" dxfId="83" priority="92">
      <formula>LEN(TRIM(J127))=0</formula>
    </cfRule>
  </conditionalFormatting>
  <conditionalFormatting sqref="J128:M128">
    <cfRule type="containsBlanks" dxfId="82" priority="91">
      <formula>LEN(TRIM(J128))=0</formula>
    </cfRule>
  </conditionalFormatting>
  <conditionalFormatting sqref="J126:M126">
    <cfRule type="containsBlanks" dxfId="81" priority="90">
      <formula>LEN(TRIM(J126))=0</formula>
    </cfRule>
  </conditionalFormatting>
  <conditionalFormatting sqref="J155:M155">
    <cfRule type="containsBlanks" dxfId="80" priority="89">
      <formula>LEN(TRIM(J155))=0</formula>
    </cfRule>
  </conditionalFormatting>
  <conditionalFormatting sqref="J154">
    <cfRule type="containsBlanks" dxfId="79" priority="88">
      <formula>LEN(TRIM(J154))=0</formula>
    </cfRule>
  </conditionalFormatting>
  <conditionalFormatting sqref="J157:M157">
    <cfRule type="containsBlanks" dxfId="78" priority="87">
      <formula>LEN(TRIM(J157))=0</formula>
    </cfRule>
  </conditionalFormatting>
  <conditionalFormatting sqref="J158:M158">
    <cfRule type="containsBlanks" dxfId="77" priority="86">
      <formula>LEN(TRIM(J158))=0</formula>
    </cfRule>
  </conditionalFormatting>
  <conditionalFormatting sqref="J156:M156">
    <cfRule type="containsBlanks" dxfId="76" priority="85">
      <formula>LEN(TRIM(J156))=0</formula>
    </cfRule>
  </conditionalFormatting>
  <conditionalFormatting sqref="G155 G157:G158">
    <cfRule type="containsBlanks" dxfId="75" priority="84">
      <formula>LEN(TRIM(G155))=0</formula>
    </cfRule>
  </conditionalFormatting>
  <conditionalFormatting sqref="G156">
    <cfRule type="containsBlanks" dxfId="74" priority="83">
      <formula>LEN(TRIM(G156))=0</formula>
    </cfRule>
  </conditionalFormatting>
  <conditionalFormatting sqref="H154:H158">
    <cfRule type="containsBlanks" dxfId="73" priority="82">
      <formula>LEN(TRIM(H154))=0</formula>
    </cfRule>
  </conditionalFormatting>
  <conditionalFormatting sqref="H154:H158">
    <cfRule type="expression" dxfId="72" priority="81">
      <formula>AND(E154="支援前後の活動",H154&gt;0)</formula>
    </cfRule>
  </conditionalFormatting>
  <conditionalFormatting sqref="G154">
    <cfRule type="containsBlanks" dxfId="71" priority="80">
      <formula>LEN(TRIM(G154))=0</formula>
    </cfRule>
  </conditionalFormatting>
  <conditionalFormatting sqref="G170 G172">
    <cfRule type="containsBlanks" dxfId="70" priority="79">
      <formula>LEN(TRIM(G170))=0</formula>
    </cfRule>
  </conditionalFormatting>
  <conditionalFormatting sqref="G171">
    <cfRule type="containsBlanks" dxfId="69" priority="78">
      <formula>LEN(TRIM(G171))=0</formula>
    </cfRule>
  </conditionalFormatting>
  <conditionalFormatting sqref="H169:H172">
    <cfRule type="containsBlanks" dxfId="68" priority="77">
      <formula>LEN(TRIM(H169))=0</formula>
    </cfRule>
  </conditionalFormatting>
  <conditionalFormatting sqref="H169:H172">
    <cfRule type="expression" dxfId="67" priority="76">
      <formula>AND(E169="支援前後の活動",H169&gt;0)</formula>
    </cfRule>
  </conditionalFormatting>
  <conditionalFormatting sqref="G169">
    <cfRule type="containsBlanks" dxfId="66" priority="75">
      <formula>LEN(TRIM(G169))=0</formula>
    </cfRule>
  </conditionalFormatting>
  <conditionalFormatting sqref="J170:M170">
    <cfRule type="containsBlanks" dxfId="65" priority="74">
      <formula>LEN(TRIM(J170))=0</formula>
    </cfRule>
  </conditionalFormatting>
  <conditionalFormatting sqref="J169">
    <cfRule type="containsBlanks" dxfId="64" priority="73">
      <formula>LEN(TRIM(J169))=0</formula>
    </cfRule>
  </conditionalFormatting>
  <conditionalFormatting sqref="J172:M172">
    <cfRule type="containsBlanks" dxfId="63" priority="72">
      <formula>LEN(TRIM(J172))=0</formula>
    </cfRule>
  </conditionalFormatting>
  <conditionalFormatting sqref="J171:M171">
    <cfRule type="containsBlanks" dxfId="62" priority="71">
      <formula>LEN(TRIM(J171))=0</formula>
    </cfRule>
  </conditionalFormatting>
  <conditionalFormatting sqref="B222:C222 D222:D223 F222:G222 J222:J223 F224:H224 F238 H225 G231 H230 B231:C236 B229:B230 H236 F232:G234 G236:G237 F235:H235 B224:C224 B227:C228 C225:C226">
    <cfRule type="expression" dxfId="61" priority="65">
      <formula>$I$6="消費税を補助対象に含める"</formula>
    </cfRule>
  </conditionalFormatting>
  <conditionalFormatting sqref="H228">
    <cfRule type="expression" dxfId="60" priority="60">
      <formula>$I$6="消費税を補助対象に含める"</formula>
    </cfRule>
  </conditionalFormatting>
  <conditionalFormatting sqref="H227">
    <cfRule type="expression" dxfId="59" priority="61">
      <formula>$I$6="消費税を補助対象に含める"</formula>
    </cfRule>
  </conditionalFormatting>
  <conditionalFormatting sqref="C230">
    <cfRule type="expression" dxfId="58" priority="63">
      <formula>$I$6="消費税を補助対象に含める"</formula>
    </cfRule>
  </conditionalFormatting>
  <conditionalFormatting sqref="C229">
    <cfRule type="expression" dxfId="57" priority="64">
      <formula>$I$6="消費税を補助対象に含める"</formula>
    </cfRule>
  </conditionalFormatting>
  <conditionalFormatting sqref="H226 H229">
    <cfRule type="expression" dxfId="56" priority="62">
      <formula>$I$6="消費税を補助対象に含める"</formula>
    </cfRule>
  </conditionalFormatting>
  <conditionalFormatting sqref="F236:F237">
    <cfRule type="expression" dxfId="55" priority="59">
      <formula>$I$6="消費税を補助対象に含める"</formula>
    </cfRule>
  </conditionalFormatting>
  <conditionalFormatting sqref="F225:F231">
    <cfRule type="expression" dxfId="54" priority="58">
      <formula>$I$6="消費税を補助対象に含める"</formula>
    </cfRule>
  </conditionalFormatting>
  <conditionalFormatting sqref="G225">
    <cfRule type="expression" dxfId="53" priority="57">
      <formula>$I$6="消費税を補助対象に含める"</formula>
    </cfRule>
  </conditionalFormatting>
  <conditionalFormatting sqref="H232">
    <cfRule type="expression" dxfId="52" priority="56">
      <formula>$I$6="消費税を補助対象に含める"</formula>
    </cfRule>
  </conditionalFormatting>
  <conditionalFormatting sqref="H233:H234">
    <cfRule type="expression" dxfId="51" priority="55">
      <formula>$I$6="消費税を補助対象に含める"</formula>
    </cfRule>
  </conditionalFormatting>
  <conditionalFormatting sqref="M223">
    <cfRule type="expression" dxfId="50" priority="54">
      <formula>$I$6="消費税を補助対象に含める"</formula>
    </cfRule>
  </conditionalFormatting>
  <conditionalFormatting sqref="L222">
    <cfRule type="expression" dxfId="49" priority="53">
      <formula>$I$6="消費税を補助対象に含める"</formula>
    </cfRule>
  </conditionalFormatting>
  <conditionalFormatting sqref="L224:L233">
    <cfRule type="expression" dxfId="48" priority="51">
      <formula>$I$6="消費税を補助対象に含める"</formula>
    </cfRule>
  </conditionalFormatting>
  <conditionalFormatting sqref="M222">
    <cfRule type="expression" dxfId="47" priority="52">
      <formula>$I$6="消費税を補助対象に含める"</formula>
    </cfRule>
  </conditionalFormatting>
  <conditionalFormatting sqref="J81">
    <cfRule type="containsBlanks" dxfId="46" priority="50">
      <formula>LEN(TRIM(J81))=0</formula>
    </cfRule>
  </conditionalFormatting>
  <conditionalFormatting sqref="J79:M79">
    <cfRule type="containsBlanks" dxfId="45" priority="49">
      <formula>LEN(TRIM(J79))=0</formula>
    </cfRule>
  </conditionalFormatting>
  <conditionalFormatting sqref="J80:M80">
    <cfRule type="containsBlanks" dxfId="44" priority="48">
      <formula>LEN(TRIM(J80))=0</formula>
    </cfRule>
  </conditionalFormatting>
  <conditionalFormatting sqref="J82:M82">
    <cfRule type="containsBlanks" dxfId="43" priority="47">
      <formula>LEN(TRIM(J82))=0</formula>
    </cfRule>
  </conditionalFormatting>
  <conditionalFormatting sqref="J97:M97">
    <cfRule type="containsBlanks" dxfId="42" priority="43">
      <formula>LEN(TRIM(J97))=0</formula>
    </cfRule>
  </conditionalFormatting>
  <conditionalFormatting sqref="J95:M95">
    <cfRule type="containsBlanks" dxfId="41" priority="44">
      <formula>LEN(TRIM(J95))=0</formula>
    </cfRule>
  </conditionalFormatting>
  <conditionalFormatting sqref="J94">
    <cfRule type="containsBlanks" dxfId="40" priority="42">
      <formula>LEN(TRIM(J94))=0</formula>
    </cfRule>
  </conditionalFormatting>
  <conditionalFormatting sqref="J96:M96">
    <cfRule type="containsBlanks" dxfId="39" priority="41">
      <formula>LEN(TRIM(J96))=0</formula>
    </cfRule>
  </conditionalFormatting>
  <conditionalFormatting sqref="C52:F52">
    <cfRule type="containsBlanks" dxfId="38" priority="26">
      <formula>LEN(TRIM(C52))=0</formula>
    </cfRule>
  </conditionalFormatting>
  <conditionalFormatting sqref="F28">
    <cfRule type="containsBlanks" dxfId="37" priority="38">
      <formula>LEN(TRIM(F28))=0</formula>
    </cfRule>
  </conditionalFormatting>
  <conditionalFormatting sqref="F33">
    <cfRule type="containsBlanks" dxfId="36" priority="37">
      <formula>LEN(TRIM(F33))=0</formula>
    </cfRule>
  </conditionalFormatting>
  <conditionalFormatting sqref="F34">
    <cfRule type="containsBlanks" dxfId="35" priority="36">
      <formula>LEN(TRIM(F34))=0</formula>
    </cfRule>
  </conditionalFormatting>
  <conditionalFormatting sqref="F35">
    <cfRule type="containsBlanks" dxfId="34" priority="35">
      <formula>LEN(TRIM(F35))=0</formula>
    </cfRule>
  </conditionalFormatting>
  <conditionalFormatting sqref="F30">
    <cfRule type="containsBlanks" dxfId="33" priority="34">
      <formula>LEN(TRIM(F30))=0</formula>
    </cfRule>
  </conditionalFormatting>
  <conditionalFormatting sqref="F31">
    <cfRule type="containsBlanks" dxfId="32" priority="33">
      <formula>LEN(TRIM(F31))=0</formula>
    </cfRule>
  </conditionalFormatting>
  <conditionalFormatting sqref="F32">
    <cfRule type="containsBlanks" dxfId="31" priority="32">
      <formula>LEN(TRIM(F32))=0</formula>
    </cfRule>
  </conditionalFormatting>
  <conditionalFormatting sqref="F27">
    <cfRule type="containsBlanks" dxfId="30" priority="31">
      <formula>LEN(TRIM(F27))=0</formula>
    </cfRule>
  </conditionalFormatting>
  <conditionalFormatting sqref="F29">
    <cfRule type="containsBlanks" dxfId="29" priority="30">
      <formula>LEN(TRIM(F29))=0</formula>
    </cfRule>
  </conditionalFormatting>
  <conditionalFormatting sqref="F36">
    <cfRule type="containsBlanks" dxfId="28" priority="29">
      <formula>LEN(TRIM(F36))=0</formula>
    </cfRule>
  </conditionalFormatting>
  <conditionalFormatting sqref="F37:F38">
    <cfRule type="containsBlanks" dxfId="27" priority="28">
      <formula>LEN(TRIM(F37))=0</formula>
    </cfRule>
  </conditionalFormatting>
  <conditionalFormatting sqref="B50:F50 E51">
    <cfRule type="expression" dxfId="26" priority="27">
      <formula>$I$6="消費税を補助対象に含める"</formula>
    </cfRule>
  </conditionalFormatting>
  <conditionalFormatting sqref="L60">
    <cfRule type="expression" dxfId="25" priority="22">
      <formula>$I$6="消費税を補助対象に含める"</formula>
    </cfRule>
  </conditionalFormatting>
  <conditionalFormatting sqref="E39:E46">
    <cfRule type="containsBlanks" dxfId="24" priority="19">
      <formula>LEN(TRIM(E39))=0</formula>
    </cfRule>
  </conditionalFormatting>
  <conditionalFormatting sqref="F39 F42:F46">
    <cfRule type="containsBlanks" dxfId="23" priority="18">
      <formula>LEN(TRIM(F39))=0</formula>
    </cfRule>
  </conditionalFormatting>
  <conditionalFormatting sqref="C53:F56">
    <cfRule type="containsBlanks" dxfId="22" priority="17">
      <formula>LEN(TRIM(C53))=0</formula>
    </cfRule>
  </conditionalFormatting>
  <conditionalFormatting sqref="J70:M73">
    <cfRule type="containsBlanks" dxfId="21" priority="12">
      <formula>LEN(TRIM(J70))=0</formula>
    </cfRule>
  </conditionalFormatting>
  <conditionalFormatting sqref="G68:G73">
    <cfRule type="containsBlanks" dxfId="20" priority="16">
      <formula>LEN(TRIM(G68))=0</formula>
    </cfRule>
  </conditionalFormatting>
  <conditionalFormatting sqref="G64:G67">
    <cfRule type="containsBlanks" dxfId="19" priority="15">
      <formula>LEN(TRIM(G64))=0</formula>
    </cfRule>
  </conditionalFormatting>
  <conditionalFormatting sqref="H64:H73">
    <cfRule type="containsBlanks" dxfId="18" priority="14">
      <formula>LEN(TRIM(H64))=0</formula>
    </cfRule>
  </conditionalFormatting>
  <conditionalFormatting sqref="H64:H73">
    <cfRule type="expression" dxfId="17" priority="13">
      <formula>AND(E64="支援前後の活動",H64&gt;0)</formula>
    </cfRule>
  </conditionalFormatting>
  <conditionalFormatting sqref="F40:F41">
    <cfRule type="containsBlanks" dxfId="16" priority="11">
      <formula>LEN(TRIM(F40))=0</formula>
    </cfRule>
  </conditionalFormatting>
  <conditionalFormatting sqref="C215:F218">
    <cfRule type="containsBlanks" dxfId="15" priority="6">
      <formula>LEN(TRIM(C215))=0</formula>
    </cfRule>
  </conditionalFormatting>
  <conditionalFormatting sqref="C214:F214">
    <cfRule type="containsBlanks" dxfId="14" priority="9">
      <formula>LEN(TRIM(C214))=0</formula>
    </cfRule>
  </conditionalFormatting>
  <conditionalFormatting sqref="B212:F212 E213">
    <cfRule type="expression" dxfId="13" priority="10">
      <formula>$I$6="消費税を補助対象に含める"</formula>
    </cfRule>
  </conditionalFormatting>
  <conditionalFormatting sqref="J67:M67">
    <cfRule type="containsBlanks" dxfId="12" priority="5">
      <formula>LEN(TRIM(J67))=0</formula>
    </cfRule>
  </conditionalFormatting>
  <conditionalFormatting sqref="J68:M68">
    <cfRule type="containsBlanks" dxfId="11" priority="4">
      <formula>LEN(TRIM(J68))=0</formula>
    </cfRule>
  </conditionalFormatting>
  <conditionalFormatting sqref="E27:E31">
    <cfRule type="containsBlanks" dxfId="10" priority="3">
      <formula>LEN(TRIM(E27))=0</formula>
    </cfRule>
  </conditionalFormatting>
  <dataValidations count="6">
    <dataValidation type="list" allowBlank="1" showInputMessage="1" showErrorMessage="1" sqref="I6:J6" xr:uid="{00000000-0002-0000-0900-000000000000}">
      <formula1>消費税区分選択</formula1>
    </dataValidation>
    <dataValidation type="list" allowBlank="1" showInputMessage="1" showErrorMessage="1" sqref="C23" xr:uid="{00000000-0002-0000-0900-000002000000}">
      <formula1>INDIRECT("職員")</formula1>
    </dataValidation>
    <dataValidation type="list" allowBlank="1" showInputMessage="1" showErrorMessage="1" sqref="I9" xr:uid="{00000000-0002-0000-0900-000003000000}">
      <formula1>INDIRECT(I6:J6)</formula1>
    </dataValidation>
    <dataValidation type="list" allowBlank="1" showInputMessage="1" showErrorMessage="1" sqref="B52:B56 B214:B218" xr:uid="{00000000-0002-0000-0900-000006000000}">
      <formula1>INDIRECT("支援地域共通含む")</formula1>
    </dataValidation>
    <dataValidation type="list" allowBlank="1" showInputMessage="1" showErrorMessage="1" sqref="D47:D49" xr:uid="{00000000-0002-0000-0900-000001000000}">
      <formula1>"セミナー,PF連絡会,その他打合せ等"</formula1>
    </dataValidation>
    <dataValidation type="whole" allowBlank="1" showInputMessage="1" showErrorMessage="1" sqref="E27:E46" xr:uid="{00000000-0002-0000-0900-000005000000}">
      <formula1>0</formula1>
      <formula2>10000000</formula2>
    </dataValidation>
  </dataValidations>
  <hyperlinks>
    <hyperlink ref="H10" location="'人件費単価計算書（別添２-１）'!B2" display="・" xr:uid="{00000000-0004-0000-0900-000000000000}"/>
    <hyperlink ref="M59" location="'補助事業概要説明書（別添１）５'!N90" display="・" xr:uid="{00000000-0004-0000-0900-000001000000}"/>
  </hyperlinks>
  <pageMargins left="0" right="0" top="0.59055118110236227" bottom="0.15748031496062992" header="0.31496062992125984" footer="0.15748031496062992"/>
  <pageSetup paperSize="9" scale="63" fitToHeight="0" orientation="landscape" r:id="rId1"/>
  <rowBreaks count="8" manualBreakCount="8">
    <brk id="22" max="12" man="1"/>
    <brk id="56" max="12" man="1"/>
    <brk id="73" max="12" man="1"/>
    <brk id="103" max="12" man="1"/>
    <brk id="133" max="12" man="1"/>
    <brk id="163" max="12" man="1"/>
    <brk id="193" max="12" man="1"/>
    <brk id="218"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id="{2B0A6BCE-E63B-42CE-A8F9-FC81414E0258}">
            <xm:f>NOT(ISERROR(SEARCH("－選択－",B54)))</xm:f>
            <xm:f>"－選択－"</xm:f>
            <x14:dxf>
              <fill>
                <patternFill>
                  <bgColor theme="2" tint="-9.9948118533890809E-2"/>
                </patternFill>
              </fill>
            </x14:dxf>
          </x14:cfRule>
          <xm:sqref>B54:B56</xm:sqref>
        </x14:conditionalFormatting>
        <x14:conditionalFormatting xmlns:xm="http://schemas.microsoft.com/office/excel/2006/main">
          <x14:cfRule type="containsText" priority="7" operator="containsText" id="{06283592-2675-4D64-8BB3-F787AD90D815}">
            <xm:f>NOT(ISERROR(SEARCH("－選択－",B216)))</xm:f>
            <xm:f>"－選択－"</xm:f>
            <x14:dxf>
              <fill>
                <patternFill>
                  <bgColor theme="2" tint="-9.9948118533890809E-2"/>
                </patternFill>
              </fill>
            </x14:dxf>
          </x14:cfRule>
          <xm:sqref>B216:B218</xm:sqref>
        </x14:conditionalFormatting>
        <x14:conditionalFormatting xmlns:xm="http://schemas.microsoft.com/office/excel/2006/main">
          <x14:cfRule type="containsText" priority="2" operator="containsText" id="{3E3A4C01-04F6-422D-82AA-A3BECA63FB81}">
            <xm:f>NOT(ISERROR(SEARCH("－選択－",B52)))</xm:f>
            <xm:f>"－選択－"</xm:f>
            <x14:dxf>
              <fill>
                <patternFill>
                  <bgColor theme="2" tint="-9.9948118533890809E-2"/>
                </patternFill>
              </fill>
            </x14:dxf>
          </x14:cfRule>
          <xm:sqref>B52:B53</xm:sqref>
        </x14:conditionalFormatting>
        <x14:conditionalFormatting xmlns:xm="http://schemas.microsoft.com/office/excel/2006/main">
          <x14:cfRule type="containsText" priority="1" operator="containsText" id="{F00FE65E-07F7-4974-83BB-3EBF0343ABA7}">
            <xm:f>NOT(ISERROR(SEARCH("－選択－",B214)))</xm:f>
            <xm:f>"－選択－"</xm:f>
            <x14:dxf>
              <fill>
                <patternFill>
                  <bgColor theme="2" tint="-9.9948118533890809E-2"/>
                </patternFill>
              </fill>
            </x14:dxf>
          </x14:cfRule>
          <xm:sqref>B214:B215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A1:AC47"/>
  <sheetViews>
    <sheetView showGridLines="0" topLeftCell="A2" zoomScale="55" zoomScaleNormal="55" zoomScaleSheetLayoutView="70" workbookViewId="0">
      <selection activeCell="I30" sqref="I30"/>
    </sheetView>
  </sheetViews>
  <sheetFormatPr defaultColWidth="8.88671875" defaultRowHeight="15.75" customHeight="1"/>
  <cols>
    <col min="1" max="1" width="1.33203125" style="252" customWidth="1"/>
    <col min="2" max="2" width="5.21875" style="252" customWidth="1"/>
    <col min="3" max="3" width="14" style="252" customWidth="1"/>
    <col min="4" max="4" width="23.77734375" style="252" customWidth="1"/>
    <col min="5" max="5" width="21.77734375" style="252" customWidth="1"/>
    <col min="6" max="6" width="21.77734375" style="601" customWidth="1"/>
    <col min="7" max="7" width="13.44140625" style="252" customWidth="1"/>
    <col min="8" max="8" width="10.109375" style="252" customWidth="1"/>
    <col min="9" max="9" width="31.21875" style="252" customWidth="1"/>
    <col min="10" max="10" width="23.88671875" style="252" customWidth="1"/>
    <col min="11" max="11" width="39.77734375" style="252" customWidth="1"/>
    <col min="12" max="12" width="12.109375" style="252" customWidth="1"/>
    <col min="13" max="13" width="15.44140625" style="252" customWidth="1"/>
    <col min="14" max="14" width="33" style="252" customWidth="1"/>
    <col min="15" max="15" width="1.44140625" style="252" customWidth="1"/>
    <col min="16" max="29" width="8.88671875" style="352"/>
    <col min="30" max="16384" width="8.88671875" style="252"/>
  </cols>
  <sheetData>
    <row r="1" spans="1:29" ht="51" hidden="1" customHeight="1"/>
    <row r="2" spans="1:29" ht="15.75" customHeight="1">
      <c r="B2" s="301" t="s">
        <v>37</v>
      </c>
      <c r="C2" s="302"/>
      <c r="D2" s="302"/>
      <c r="E2" s="261"/>
      <c r="F2" s="602"/>
      <c r="G2" s="261"/>
      <c r="H2" s="261"/>
      <c r="I2" s="261"/>
      <c r="K2" s="261"/>
      <c r="L2" s="261"/>
      <c r="M2" s="303"/>
      <c r="N2" s="471" t="str">
        <f>IF(様式第１_交付申請書!F10="","",様式第１_交付申請書!F10)</f>
        <v/>
      </c>
    </row>
    <row r="3" spans="1:29" s="279" customFormat="1" ht="30" customHeight="1">
      <c r="B3" s="304" t="s">
        <v>41</v>
      </c>
      <c r="C3" s="305"/>
      <c r="D3" s="305"/>
      <c r="E3" s="306"/>
      <c r="F3" s="604"/>
      <c r="G3" s="306"/>
      <c r="H3" s="306"/>
      <c r="I3" s="306"/>
      <c r="K3" s="306"/>
      <c r="L3" s="306"/>
      <c r="M3" s="307"/>
      <c r="N3" s="307"/>
      <c r="P3" s="333"/>
      <c r="Q3" s="333"/>
      <c r="R3" s="333"/>
      <c r="S3" s="333"/>
      <c r="T3" s="333"/>
      <c r="U3" s="333"/>
      <c r="V3" s="333"/>
      <c r="W3" s="333"/>
      <c r="X3" s="333"/>
      <c r="Y3" s="333"/>
      <c r="Z3" s="333"/>
      <c r="AA3" s="333"/>
      <c r="AB3" s="333"/>
      <c r="AC3" s="333"/>
    </row>
    <row r="4" spans="1:29" ht="27" customHeight="1">
      <c r="B4" s="1164" t="s">
        <v>540</v>
      </c>
      <c r="C4" s="1165"/>
      <c r="D4" s="1165"/>
      <c r="E4" s="1165"/>
      <c r="F4" s="1165"/>
      <c r="G4" s="1165"/>
      <c r="H4" s="1165"/>
      <c r="I4" s="1165"/>
      <c r="J4" s="1165"/>
      <c r="K4" s="261"/>
      <c r="L4" s="261"/>
      <c r="M4" s="308"/>
      <c r="N4" s="308"/>
    </row>
    <row r="5" spans="1:29" s="279" customFormat="1" ht="27" customHeight="1">
      <c r="B5" s="1165"/>
      <c r="C5" s="1165"/>
      <c r="D5" s="1165"/>
      <c r="E5" s="1165"/>
      <c r="F5" s="1165"/>
      <c r="G5" s="1165"/>
      <c r="H5" s="1165"/>
      <c r="I5" s="1165"/>
      <c r="J5" s="1165"/>
      <c r="K5" s="306"/>
      <c r="L5" s="306"/>
      <c r="M5" s="306"/>
      <c r="N5" s="306"/>
      <c r="P5" s="1159" t="s">
        <v>2</v>
      </c>
      <c r="Q5" s="1160"/>
      <c r="R5" s="1160"/>
      <c r="S5" s="1160"/>
      <c r="T5" s="1160"/>
      <c r="U5" s="1160"/>
      <c r="V5" s="1160"/>
      <c r="W5" s="1160"/>
      <c r="X5" s="1160"/>
      <c r="Y5" s="1160"/>
      <c r="Z5" s="1160"/>
      <c r="AA5" s="1160"/>
      <c r="AB5" s="1160"/>
      <c r="AC5" s="1160"/>
    </row>
    <row r="6" spans="1:29" s="279" customFormat="1" ht="27.75" customHeight="1">
      <c r="B6" s="1166" t="s">
        <v>27</v>
      </c>
      <c r="C6" s="1167"/>
      <c r="D6" s="867" t="str">
        <f>IF(様式第１_交付申請書!C18="","",様式第１_交付申請書!C18)</f>
        <v/>
      </c>
      <c r="E6" s="868"/>
      <c r="F6" s="868"/>
      <c r="G6" s="869"/>
      <c r="K6" s="307"/>
      <c r="L6" s="307"/>
      <c r="M6" s="309"/>
      <c r="N6" s="309"/>
      <c r="P6" s="616" t="s">
        <v>256</v>
      </c>
      <c r="Q6" s="617"/>
      <c r="R6" s="617"/>
      <c r="S6" s="617"/>
      <c r="T6" s="617"/>
      <c r="U6" s="617"/>
      <c r="V6" s="617"/>
      <c r="W6" s="617"/>
      <c r="X6" s="617"/>
      <c r="Y6" s="617"/>
      <c r="Z6" s="617"/>
      <c r="AA6" s="617"/>
      <c r="AB6" s="617"/>
      <c r="AC6" s="618"/>
    </row>
    <row r="7" spans="1:29" s="279" customFormat="1" ht="27.75" customHeight="1">
      <c r="B7" s="1166" t="s">
        <v>28</v>
      </c>
      <c r="C7" s="1167"/>
      <c r="D7" s="870" t="str">
        <f>IF(様式第１_交付申請書!F10="","",様式第１_交付申請書!F10)</f>
        <v/>
      </c>
      <c r="E7" s="871"/>
      <c r="F7" s="871"/>
      <c r="G7" s="872"/>
      <c r="K7" s="307"/>
      <c r="L7" s="307"/>
      <c r="M7" s="309"/>
      <c r="N7" s="309"/>
      <c r="P7" s="619" t="s">
        <v>257</v>
      </c>
      <c r="Q7" s="611"/>
      <c r="R7" s="611"/>
      <c r="S7" s="611"/>
      <c r="T7" s="611"/>
      <c r="U7" s="611"/>
      <c r="V7" s="611"/>
      <c r="W7" s="611"/>
      <c r="X7" s="611"/>
      <c r="Y7" s="611"/>
      <c r="Z7" s="611"/>
      <c r="AA7" s="611"/>
      <c r="AB7" s="611"/>
      <c r="AC7" s="612"/>
    </row>
    <row r="8" spans="1:29" s="279" customFormat="1" ht="24.9" customHeight="1">
      <c r="B8" s="309"/>
      <c r="C8" s="309"/>
      <c r="D8" s="309"/>
      <c r="E8" s="309"/>
      <c r="F8" s="605"/>
      <c r="G8" s="309"/>
      <c r="H8" s="310" t="s">
        <v>42</v>
      </c>
      <c r="J8" s="309"/>
      <c r="K8" s="307"/>
      <c r="L8" s="307" t="s">
        <v>124</v>
      </c>
      <c r="M8" s="309"/>
      <c r="N8" s="309"/>
      <c r="P8" s="623"/>
      <c r="Q8" s="623"/>
      <c r="R8" s="623"/>
      <c r="S8" s="623"/>
      <c r="T8" s="623"/>
      <c r="U8" s="623"/>
      <c r="V8" s="623"/>
      <c r="W8" s="623"/>
      <c r="X8" s="623"/>
      <c r="Y8" s="623"/>
      <c r="Z8" s="623"/>
      <c r="AA8" s="623"/>
      <c r="AB8" s="623"/>
      <c r="AC8" s="623"/>
    </row>
    <row r="9" spans="1:29" s="279" customFormat="1" ht="24.9" hidden="1" customHeight="1">
      <c r="B9" s="309"/>
      <c r="C9" s="309"/>
      <c r="D9" s="309"/>
      <c r="E9" s="309"/>
      <c r="F9" s="605"/>
      <c r="G9" s="309"/>
      <c r="H9" s="310"/>
      <c r="J9" s="309"/>
      <c r="K9" s="307"/>
      <c r="L9" s="307"/>
      <c r="M9" s="309"/>
      <c r="N9" s="472" t="str">
        <f>IF(様式第１_交付申請書!F10="","",様式第１_交付申請書!F10)</f>
        <v/>
      </c>
      <c r="P9" s="623"/>
      <c r="Q9" s="623"/>
      <c r="R9" s="623"/>
      <c r="S9" s="623"/>
      <c r="T9" s="623"/>
      <c r="U9" s="623"/>
      <c r="V9" s="623"/>
      <c r="W9" s="623"/>
      <c r="X9" s="623"/>
      <c r="Y9" s="623"/>
      <c r="Z9" s="623"/>
      <c r="AA9" s="623"/>
      <c r="AB9" s="623"/>
      <c r="AC9" s="623"/>
    </row>
    <row r="10" spans="1:29" s="279" customFormat="1" ht="22.5" customHeight="1">
      <c r="B10" s="1155" t="s">
        <v>125</v>
      </c>
      <c r="C10" s="1155" t="s">
        <v>342</v>
      </c>
      <c r="D10" s="1155" t="s">
        <v>357</v>
      </c>
      <c r="E10" s="311"/>
      <c r="F10" s="606"/>
      <c r="G10" s="312"/>
      <c r="H10" s="312"/>
      <c r="I10" s="312" t="s">
        <v>112</v>
      </c>
      <c r="J10" s="312"/>
      <c r="K10" s="313"/>
      <c r="L10" s="1163" t="s">
        <v>126</v>
      </c>
      <c r="M10" s="1163"/>
      <c r="N10" s="1163"/>
      <c r="P10" s="623"/>
      <c r="Q10" s="623"/>
      <c r="R10" s="623"/>
      <c r="S10" s="623"/>
      <c r="T10" s="623"/>
      <c r="U10" s="623"/>
      <c r="V10" s="623"/>
      <c r="W10" s="623"/>
      <c r="X10" s="623"/>
      <c r="Y10" s="623"/>
      <c r="Z10" s="623"/>
      <c r="AA10" s="623"/>
      <c r="AB10" s="623"/>
      <c r="AC10" s="623"/>
    </row>
    <row r="11" spans="1:29" s="279" customFormat="1" ht="37.5" customHeight="1">
      <c r="B11" s="1168"/>
      <c r="C11" s="1169"/>
      <c r="D11" s="1169"/>
      <c r="E11" s="1155" t="s">
        <v>358</v>
      </c>
      <c r="F11" s="1155" t="s">
        <v>648</v>
      </c>
      <c r="G11" s="1157" t="s">
        <v>39</v>
      </c>
      <c r="H11" s="1010" t="s">
        <v>32</v>
      </c>
      <c r="I11" s="1012"/>
      <c r="J11" s="1157" t="s">
        <v>38</v>
      </c>
      <c r="K11" s="1155" t="s">
        <v>40</v>
      </c>
      <c r="L11" s="1157" t="s">
        <v>127</v>
      </c>
      <c r="M11" s="1161" t="s">
        <v>36</v>
      </c>
      <c r="N11" s="1161" t="s">
        <v>359</v>
      </c>
      <c r="P11" s="623"/>
      <c r="Q11" s="623"/>
      <c r="R11" s="623"/>
      <c r="S11" s="623"/>
      <c r="T11" s="623"/>
      <c r="U11" s="623"/>
      <c r="V11" s="623"/>
      <c r="W11" s="623"/>
      <c r="X11" s="623"/>
      <c r="Y11" s="623"/>
      <c r="Z11" s="623"/>
      <c r="AA11" s="623"/>
      <c r="AB11" s="623"/>
      <c r="AC11" s="623"/>
    </row>
    <row r="12" spans="1:29" s="279" customFormat="1" ht="16.5" customHeight="1">
      <c r="B12" s="1156"/>
      <c r="C12" s="1158"/>
      <c r="D12" s="1158"/>
      <c r="E12" s="1156"/>
      <c r="F12" s="1156"/>
      <c r="G12" s="1158"/>
      <c r="H12" s="314" t="s">
        <v>93</v>
      </c>
      <c r="I12" s="315" t="s">
        <v>94</v>
      </c>
      <c r="J12" s="1158"/>
      <c r="K12" s="1156"/>
      <c r="L12" s="1158"/>
      <c r="M12" s="1162"/>
      <c r="N12" s="1162"/>
      <c r="P12" s="623"/>
      <c r="Q12" s="623"/>
      <c r="R12" s="623"/>
      <c r="S12" s="623"/>
      <c r="T12" s="623"/>
      <c r="U12" s="623"/>
      <c r="V12" s="623"/>
      <c r="W12" s="623"/>
      <c r="X12" s="623"/>
      <c r="Y12" s="623"/>
      <c r="Z12" s="623"/>
      <c r="AA12" s="623"/>
      <c r="AB12" s="623"/>
      <c r="AC12" s="623"/>
    </row>
    <row r="13" spans="1:29" s="297" customFormat="1" ht="24.9" customHeight="1">
      <c r="A13" s="316"/>
      <c r="B13" s="473">
        <v>1</v>
      </c>
      <c r="C13" s="317"/>
      <c r="D13" s="318"/>
      <c r="E13" s="318"/>
      <c r="F13" s="620"/>
      <c r="G13" s="296"/>
      <c r="H13" s="293"/>
      <c r="I13" s="319"/>
      <c r="J13" s="318"/>
      <c r="K13" s="318"/>
      <c r="L13" s="296"/>
      <c r="M13" s="390"/>
      <c r="N13" s="155"/>
      <c r="P13" s="624" t="s">
        <v>585</v>
      </c>
      <c r="Q13" s="625"/>
      <c r="R13" s="625"/>
      <c r="S13" s="625"/>
      <c r="T13" s="625"/>
      <c r="U13" s="625"/>
      <c r="V13" s="625"/>
      <c r="W13" s="625"/>
      <c r="X13" s="625"/>
      <c r="Y13" s="625"/>
      <c r="Z13" s="625"/>
      <c r="AA13" s="625"/>
      <c r="AB13" s="625"/>
      <c r="AC13" s="626"/>
    </row>
    <row r="14" spans="1:29" s="297" customFormat="1" ht="24.9" customHeight="1">
      <c r="A14" s="320"/>
      <c r="B14" s="473">
        <v>2</v>
      </c>
      <c r="C14" s="317"/>
      <c r="D14" s="318"/>
      <c r="E14" s="318"/>
      <c r="F14" s="620"/>
      <c r="G14" s="296"/>
      <c r="H14" s="293"/>
      <c r="I14" s="319"/>
      <c r="J14" s="318"/>
      <c r="K14" s="318"/>
      <c r="L14" s="296"/>
      <c r="M14" s="390"/>
      <c r="N14" s="155"/>
      <c r="P14" s="613" t="s">
        <v>650</v>
      </c>
      <c r="Q14" s="608"/>
      <c r="R14" s="608"/>
      <c r="S14" s="608"/>
      <c r="T14" s="608"/>
      <c r="U14" s="608"/>
      <c r="V14" s="608"/>
      <c r="W14" s="608"/>
      <c r="X14" s="608"/>
      <c r="Y14" s="608"/>
      <c r="Z14" s="608"/>
      <c r="AA14" s="608"/>
      <c r="AB14" s="608"/>
      <c r="AC14" s="609"/>
    </row>
    <row r="15" spans="1:29" s="297" customFormat="1" ht="24.9" customHeight="1">
      <c r="A15" s="320"/>
      <c r="B15" s="473">
        <v>3</v>
      </c>
      <c r="C15" s="317"/>
      <c r="D15" s="318"/>
      <c r="E15" s="318"/>
      <c r="F15" s="620"/>
      <c r="G15" s="296"/>
      <c r="H15" s="293"/>
      <c r="I15" s="319"/>
      <c r="J15" s="318"/>
      <c r="K15" s="318"/>
      <c r="L15" s="296"/>
      <c r="M15" s="390"/>
      <c r="N15" s="155"/>
      <c r="P15" s="613"/>
      <c r="Q15" s="608"/>
      <c r="R15" s="608"/>
      <c r="S15" s="608"/>
      <c r="T15" s="608"/>
      <c r="U15" s="608"/>
      <c r="V15" s="608"/>
      <c r="W15" s="608"/>
      <c r="X15" s="608"/>
      <c r="Y15" s="608"/>
      <c r="Z15" s="608"/>
      <c r="AA15" s="608"/>
      <c r="AB15" s="608"/>
      <c r="AC15" s="609"/>
    </row>
    <row r="16" spans="1:29" s="297" customFormat="1" ht="24.9" customHeight="1">
      <c r="A16" s="320"/>
      <c r="B16" s="473">
        <v>4</v>
      </c>
      <c r="C16" s="317"/>
      <c r="D16" s="318"/>
      <c r="E16" s="318"/>
      <c r="F16" s="620"/>
      <c r="G16" s="296"/>
      <c r="H16" s="293"/>
      <c r="I16" s="319"/>
      <c r="J16" s="318"/>
      <c r="K16" s="318"/>
      <c r="L16" s="296"/>
      <c r="M16" s="390"/>
      <c r="N16" s="155"/>
      <c r="P16" s="613"/>
      <c r="Q16" s="608"/>
      <c r="R16" s="608"/>
      <c r="S16" s="608"/>
      <c r="T16" s="608"/>
      <c r="U16" s="608"/>
      <c r="V16" s="608"/>
      <c r="W16" s="608"/>
      <c r="X16" s="608"/>
      <c r="Y16" s="608"/>
      <c r="Z16" s="608"/>
      <c r="AA16" s="608"/>
      <c r="AB16" s="608"/>
      <c r="AC16" s="609"/>
    </row>
    <row r="17" spans="1:29" s="297" customFormat="1" ht="24.9" customHeight="1">
      <c r="A17" s="320"/>
      <c r="B17" s="473">
        <v>5</v>
      </c>
      <c r="C17" s="317"/>
      <c r="D17" s="318"/>
      <c r="E17" s="318"/>
      <c r="F17" s="620"/>
      <c r="G17" s="296"/>
      <c r="H17" s="293"/>
      <c r="I17" s="319"/>
      <c r="J17" s="318"/>
      <c r="K17" s="318"/>
      <c r="L17" s="296"/>
      <c r="M17" s="390"/>
      <c r="N17" s="155"/>
      <c r="P17" s="613"/>
      <c r="Q17" s="608"/>
      <c r="R17" s="608"/>
      <c r="S17" s="608"/>
      <c r="T17" s="608"/>
      <c r="U17" s="608"/>
      <c r="V17" s="608"/>
      <c r="W17" s="608"/>
      <c r="X17" s="608"/>
      <c r="Y17" s="608"/>
      <c r="Z17" s="608"/>
      <c r="AA17" s="608"/>
      <c r="AB17" s="608"/>
      <c r="AC17" s="609"/>
    </row>
    <row r="18" spans="1:29" s="297" customFormat="1" ht="24.9" customHeight="1">
      <c r="A18" s="320"/>
      <c r="B18" s="473">
        <v>6</v>
      </c>
      <c r="C18" s="317"/>
      <c r="D18" s="318"/>
      <c r="E18" s="318"/>
      <c r="F18" s="620"/>
      <c r="G18" s="296"/>
      <c r="H18" s="293"/>
      <c r="I18" s="319"/>
      <c r="J18" s="318"/>
      <c r="K18" s="318"/>
      <c r="L18" s="296"/>
      <c r="M18" s="390"/>
      <c r="N18" s="155"/>
      <c r="P18" s="613"/>
      <c r="Q18" s="608"/>
      <c r="R18" s="608"/>
      <c r="S18" s="608"/>
      <c r="T18" s="608"/>
      <c r="U18" s="608"/>
      <c r="V18" s="608"/>
      <c r="W18" s="608"/>
      <c r="X18" s="608"/>
      <c r="Y18" s="608"/>
      <c r="Z18" s="608"/>
      <c r="AA18" s="608"/>
      <c r="AB18" s="608"/>
      <c r="AC18" s="609"/>
    </row>
    <row r="19" spans="1:29" s="297" customFormat="1" ht="24.9" customHeight="1">
      <c r="A19" s="320"/>
      <c r="B19" s="473">
        <v>7</v>
      </c>
      <c r="C19" s="317"/>
      <c r="D19" s="318"/>
      <c r="E19" s="318"/>
      <c r="F19" s="620"/>
      <c r="G19" s="296"/>
      <c r="H19" s="293"/>
      <c r="I19" s="319"/>
      <c r="J19" s="318"/>
      <c r="K19" s="318"/>
      <c r="L19" s="296"/>
      <c r="M19" s="390"/>
      <c r="N19" s="155"/>
      <c r="P19" s="613"/>
      <c r="Q19" s="608"/>
      <c r="R19" s="608"/>
      <c r="S19" s="608"/>
      <c r="T19" s="608"/>
      <c r="U19" s="608"/>
      <c r="V19" s="608"/>
      <c r="W19" s="608"/>
      <c r="X19" s="608"/>
      <c r="Y19" s="608"/>
      <c r="Z19" s="608"/>
      <c r="AA19" s="608"/>
      <c r="AB19" s="608"/>
      <c r="AC19" s="609"/>
    </row>
    <row r="20" spans="1:29" s="297" customFormat="1" ht="24.9" customHeight="1">
      <c r="A20" s="320"/>
      <c r="B20" s="473">
        <v>8</v>
      </c>
      <c r="C20" s="317"/>
      <c r="D20" s="318"/>
      <c r="E20" s="318"/>
      <c r="F20" s="620"/>
      <c r="G20" s="296"/>
      <c r="H20" s="293"/>
      <c r="I20" s="319"/>
      <c r="J20" s="318"/>
      <c r="K20" s="318"/>
      <c r="L20" s="296"/>
      <c r="M20" s="390"/>
      <c r="N20" s="155"/>
      <c r="P20" s="613"/>
      <c r="Q20" s="608"/>
      <c r="R20" s="608"/>
      <c r="S20" s="608"/>
      <c r="T20" s="608"/>
      <c r="U20" s="608"/>
      <c r="V20" s="608"/>
      <c r="W20" s="608"/>
      <c r="X20" s="608"/>
      <c r="Y20" s="608"/>
      <c r="Z20" s="608"/>
      <c r="AA20" s="608"/>
      <c r="AB20" s="608"/>
      <c r="AC20" s="609"/>
    </row>
    <row r="21" spans="1:29" s="297" customFormat="1" ht="24.9" customHeight="1">
      <c r="A21" s="320"/>
      <c r="B21" s="473">
        <v>9</v>
      </c>
      <c r="C21" s="317"/>
      <c r="D21" s="318"/>
      <c r="E21" s="318"/>
      <c r="F21" s="620"/>
      <c r="G21" s="296"/>
      <c r="H21" s="293"/>
      <c r="I21" s="319"/>
      <c r="J21" s="318"/>
      <c r="K21" s="318"/>
      <c r="L21" s="296"/>
      <c r="M21" s="390"/>
      <c r="N21" s="155"/>
      <c r="P21" s="613"/>
      <c r="Q21" s="608"/>
      <c r="R21" s="608"/>
      <c r="S21" s="608"/>
      <c r="T21" s="608"/>
      <c r="U21" s="608"/>
      <c r="V21" s="608"/>
      <c r="W21" s="608"/>
      <c r="X21" s="608"/>
      <c r="Y21" s="608"/>
      <c r="Z21" s="608"/>
      <c r="AA21" s="608"/>
      <c r="AB21" s="608"/>
      <c r="AC21" s="609"/>
    </row>
    <row r="22" spans="1:29" s="297" customFormat="1" ht="24.9" customHeight="1">
      <c r="A22" s="320"/>
      <c r="B22" s="473">
        <v>10</v>
      </c>
      <c r="C22" s="317"/>
      <c r="D22" s="318"/>
      <c r="E22" s="318"/>
      <c r="F22" s="620"/>
      <c r="G22" s="296"/>
      <c r="H22" s="293"/>
      <c r="I22" s="319"/>
      <c r="J22" s="318"/>
      <c r="K22" s="318"/>
      <c r="L22" s="296"/>
      <c r="M22" s="390"/>
      <c r="N22" s="155"/>
      <c r="P22" s="613"/>
      <c r="Q22" s="608"/>
      <c r="R22" s="608"/>
      <c r="S22" s="608"/>
      <c r="T22" s="608"/>
      <c r="U22" s="608"/>
      <c r="V22" s="608"/>
      <c r="W22" s="608"/>
      <c r="X22" s="608"/>
      <c r="Y22" s="608"/>
      <c r="Z22" s="608"/>
      <c r="AA22" s="608"/>
      <c r="AB22" s="608"/>
      <c r="AC22" s="609"/>
    </row>
    <row r="23" spans="1:29" s="297" customFormat="1" ht="24.9" customHeight="1">
      <c r="A23" s="320"/>
      <c r="B23" s="473">
        <v>11</v>
      </c>
      <c r="C23" s="317"/>
      <c r="D23" s="318"/>
      <c r="E23" s="318"/>
      <c r="F23" s="620"/>
      <c r="G23" s="296"/>
      <c r="H23" s="293"/>
      <c r="I23" s="319"/>
      <c r="J23" s="318"/>
      <c r="K23" s="318"/>
      <c r="L23" s="296"/>
      <c r="M23" s="390"/>
      <c r="N23" s="155"/>
      <c r="P23" s="613"/>
      <c r="Q23" s="608"/>
      <c r="R23" s="608"/>
      <c r="S23" s="608"/>
      <c r="T23" s="608"/>
      <c r="U23" s="608"/>
      <c r="V23" s="608"/>
      <c r="W23" s="608"/>
      <c r="X23" s="608"/>
      <c r="Y23" s="608"/>
      <c r="Z23" s="608"/>
      <c r="AA23" s="608"/>
      <c r="AB23" s="608"/>
      <c r="AC23" s="609"/>
    </row>
    <row r="24" spans="1:29" s="297" customFormat="1" ht="24.9" customHeight="1">
      <c r="A24" s="320"/>
      <c r="B24" s="473">
        <v>12</v>
      </c>
      <c r="C24" s="317"/>
      <c r="D24" s="318"/>
      <c r="E24" s="318"/>
      <c r="F24" s="620"/>
      <c r="G24" s="296"/>
      <c r="H24" s="293"/>
      <c r="I24" s="319"/>
      <c r="J24" s="318"/>
      <c r="K24" s="318"/>
      <c r="L24" s="296"/>
      <c r="M24" s="390"/>
      <c r="N24" s="155"/>
      <c r="P24" s="613"/>
      <c r="Q24" s="608"/>
      <c r="R24" s="608"/>
      <c r="S24" s="608"/>
      <c r="T24" s="608"/>
      <c r="U24" s="608"/>
      <c r="V24" s="608"/>
      <c r="W24" s="608"/>
      <c r="X24" s="608"/>
      <c r="Y24" s="608"/>
      <c r="Z24" s="608"/>
      <c r="AA24" s="608"/>
      <c r="AB24" s="608"/>
      <c r="AC24" s="609"/>
    </row>
    <row r="25" spans="1:29" s="297" customFormat="1" ht="24.9" customHeight="1">
      <c r="A25" s="320"/>
      <c r="B25" s="473">
        <v>13</v>
      </c>
      <c r="C25" s="317"/>
      <c r="D25" s="318"/>
      <c r="E25" s="318"/>
      <c r="F25" s="620"/>
      <c r="G25" s="296"/>
      <c r="H25" s="293"/>
      <c r="I25" s="319"/>
      <c r="J25" s="318"/>
      <c r="K25" s="318"/>
      <c r="L25" s="296"/>
      <c r="M25" s="390"/>
      <c r="N25" s="155"/>
      <c r="P25" s="613" t="s">
        <v>531</v>
      </c>
      <c r="Q25" s="608"/>
      <c r="R25" s="608"/>
      <c r="S25" s="608"/>
      <c r="T25" s="608"/>
      <c r="U25" s="608"/>
      <c r="V25" s="608"/>
      <c r="W25" s="608"/>
      <c r="X25" s="608"/>
      <c r="Y25" s="608"/>
      <c r="Z25" s="608"/>
      <c r="AA25" s="608"/>
      <c r="AB25" s="608"/>
      <c r="AC25" s="609"/>
    </row>
    <row r="26" spans="1:29" s="297" customFormat="1" ht="24.9" customHeight="1">
      <c r="A26" s="320"/>
      <c r="B26" s="473">
        <v>14</v>
      </c>
      <c r="C26" s="317"/>
      <c r="D26" s="318"/>
      <c r="E26" s="318"/>
      <c r="F26" s="620"/>
      <c r="G26" s="296"/>
      <c r="H26" s="293"/>
      <c r="I26" s="319"/>
      <c r="J26" s="318"/>
      <c r="K26" s="318"/>
      <c r="L26" s="296"/>
      <c r="M26" s="390"/>
      <c r="N26" s="155"/>
      <c r="P26" s="613" t="s">
        <v>181</v>
      </c>
      <c r="Q26" s="608"/>
      <c r="R26" s="608"/>
      <c r="S26" s="608"/>
      <c r="T26" s="608"/>
      <c r="U26" s="608"/>
      <c r="V26" s="608"/>
      <c r="W26" s="608"/>
      <c r="X26" s="608"/>
      <c r="Y26" s="608"/>
      <c r="Z26" s="608"/>
      <c r="AA26" s="608"/>
      <c r="AB26" s="608"/>
      <c r="AC26" s="609"/>
    </row>
    <row r="27" spans="1:29" s="297" customFormat="1" ht="24.9" customHeight="1">
      <c r="A27" s="320"/>
      <c r="B27" s="473">
        <v>15</v>
      </c>
      <c r="C27" s="317"/>
      <c r="D27" s="318"/>
      <c r="E27" s="318"/>
      <c r="F27" s="620"/>
      <c r="G27" s="296"/>
      <c r="H27" s="293"/>
      <c r="I27" s="319"/>
      <c r="J27" s="318"/>
      <c r="K27" s="318"/>
      <c r="L27" s="296"/>
      <c r="M27" s="390"/>
      <c r="N27" s="155"/>
      <c r="P27" s="613" t="s">
        <v>532</v>
      </c>
      <c r="Q27" s="608"/>
      <c r="R27" s="608"/>
      <c r="S27" s="608"/>
      <c r="T27" s="608"/>
      <c r="U27" s="608"/>
      <c r="V27" s="608"/>
      <c r="W27" s="608"/>
      <c r="X27" s="608"/>
      <c r="Y27" s="608"/>
      <c r="Z27" s="608"/>
      <c r="AA27" s="608"/>
      <c r="AB27" s="608"/>
      <c r="AC27" s="609"/>
    </row>
    <row r="28" spans="1:29" s="297" customFormat="1" ht="24.9" customHeight="1">
      <c r="A28" s="320"/>
      <c r="B28" s="473">
        <v>16</v>
      </c>
      <c r="C28" s="317"/>
      <c r="D28" s="318"/>
      <c r="E28" s="318"/>
      <c r="F28" s="620"/>
      <c r="G28" s="296"/>
      <c r="H28" s="293"/>
      <c r="I28" s="319"/>
      <c r="J28" s="318"/>
      <c r="K28" s="318"/>
      <c r="L28" s="296"/>
      <c r="M28" s="390"/>
      <c r="N28" s="155"/>
      <c r="P28" s="613"/>
      <c r="Q28" s="614"/>
      <c r="R28" s="614"/>
      <c r="S28" s="614"/>
      <c r="T28" s="614"/>
      <c r="U28" s="614"/>
      <c r="V28" s="614"/>
      <c r="W28" s="614"/>
      <c r="X28" s="614"/>
      <c r="Y28" s="614"/>
      <c r="Z28" s="614"/>
      <c r="AA28" s="614"/>
      <c r="AB28" s="614"/>
      <c r="AC28" s="615"/>
    </row>
    <row r="29" spans="1:29" s="297" customFormat="1" ht="24.9" customHeight="1">
      <c r="A29" s="320"/>
      <c r="B29" s="473">
        <v>17</v>
      </c>
      <c r="C29" s="317"/>
      <c r="D29" s="318"/>
      <c r="E29" s="318"/>
      <c r="F29" s="620"/>
      <c r="G29" s="296"/>
      <c r="H29" s="293"/>
      <c r="I29" s="319"/>
      <c r="J29" s="318"/>
      <c r="K29" s="318"/>
      <c r="L29" s="296"/>
      <c r="M29" s="390"/>
      <c r="N29" s="155"/>
      <c r="P29" s="613"/>
      <c r="Q29" s="614"/>
      <c r="R29" s="614"/>
      <c r="S29" s="614"/>
      <c r="T29" s="614"/>
      <c r="U29" s="614"/>
      <c r="V29" s="614"/>
      <c r="W29" s="614"/>
      <c r="X29" s="614"/>
      <c r="Y29" s="614"/>
      <c r="Z29" s="614"/>
      <c r="AA29" s="614"/>
      <c r="AB29" s="614"/>
      <c r="AC29" s="615"/>
    </row>
    <row r="30" spans="1:29" s="297" customFormat="1" ht="24.9" customHeight="1">
      <c r="A30" s="320"/>
      <c r="B30" s="473">
        <v>18</v>
      </c>
      <c r="C30" s="317"/>
      <c r="D30" s="318"/>
      <c r="E30" s="318"/>
      <c r="F30" s="620"/>
      <c r="G30" s="296"/>
      <c r="H30" s="293"/>
      <c r="I30" s="319"/>
      <c r="J30" s="318"/>
      <c r="K30" s="318"/>
      <c r="L30" s="296"/>
      <c r="M30" s="390"/>
      <c r="N30" s="155"/>
      <c r="P30" s="613"/>
      <c r="Q30" s="614"/>
      <c r="R30" s="614"/>
      <c r="S30" s="614"/>
      <c r="T30" s="614"/>
      <c r="U30" s="614"/>
      <c r="V30" s="614"/>
      <c r="W30" s="614"/>
      <c r="X30" s="614"/>
      <c r="Y30" s="614"/>
      <c r="Z30" s="614"/>
      <c r="AA30" s="614"/>
      <c r="AB30" s="614"/>
      <c r="AC30" s="615"/>
    </row>
    <row r="31" spans="1:29" s="297" customFormat="1" ht="24.9" customHeight="1">
      <c r="A31" s="320"/>
      <c r="B31" s="473">
        <v>19</v>
      </c>
      <c r="C31" s="317"/>
      <c r="D31" s="318"/>
      <c r="E31" s="318"/>
      <c r="F31" s="620"/>
      <c r="G31" s="296"/>
      <c r="H31" s="293"/>
      <c r="I31" s="319"/>
      <c r="J31" s="318"/>
      <c r="K31" s="318"/>
      <c r="L31" s="296"/>
      <c r="M31" s="390"/>
      <c r="N31" s="155"/>
      <c r="P31" s="613"/>
      <c r="Q31" s="614"/>
      <c r="R31" s="614"/>
      <c r="S31" s="614"/>
      <c r="T31" s="614"/>
      <c r="U31" s="614"/>
      <c r="V31" s="614"/>
      <c r="W31" s="614"/>
      <c r="X31" s="614"/>
      <c r="Y31" s="614"/>
      <c r="Z31" s="614"/>
      <c r="AA31" s="614"/>
      <c r="AB31" s="614"/>
      <c r="AC31" s="615"/>
    </row>
    <row r="32" spans="1:29" s="297" customFormat="1" ht="24.9" customHeight="1">
      <c r="A32" s="320"/>
      <c r="B32" s="473">
        <v>20</v>
      </c>
      <c r="C32" s="317"/>
      <c r="D32" s="318"/>
      <c r="E32" s="318"/>
      <c r="F32" s="620"/>
      <c r="G32" s="296"/>
      <c r="H32" s="293"/>
      <c r="I32" s="319"/>
      <c r="J32" s="318"/>
      <c r="K32" s="318"/>
      <c r="L32" s="296"/>
      <c r="M32" s="390"/>
      <c r="N32" s="155"/>
      <c r="P32" s="613"/>
      <c r="Q32" s="614"/>
      <c r="R32" s="614"/>
      <c r="S32" s="614"/>
      <c r="T32" s="614"/>
      <c r="U32" s="614"/>
      <c r="V32" s="614"/>
      <c r="W32" s="614"/>
      <c r="X32" s="614"/>
      <c r="Y32" s="614"/>
      <c r="Z32" s="614"/>
      <c r="AA32" s="614"/>
      <c r="AB32" s="614"/>
      <c r="AC32" s="615"/>
    </row>
    <row r="33" spans="1:29" s="297" customFormat="1" ht="24.9" customHeight="1">
      <c r="A33" s="320"/>
      <c r="B33" s="473">
        <v>21</v>
      </c>
      <c r="C33" s="317"/>
      <c r="D33" s="318"/>
      <c r="E33" s="318"/>
      <c r="F33" s="620"/>
      <c r="G33" s="296"/>
      <c r="H33" s="293"/>
      <c r="I33" s="319"/>
      <c r="J33" s="318"/>
      <c r="K33" s="318"/>
      <c r="L33" s="296"/>
      <c r="M33" s="390"/>
      <c r="N33" s="155"/>
      <c r="P33" s="613"/>
      <c r="Q33" s="614"/>
      <c r="R33" s="614"/>
      <c r="S33" s="614"/>
      <c r="T33" s="614"/>
      <c r="U33" s="614"/>
      <c r="V33" s="614"/>
      <c r="W33" s="614"/>
      <c r="X33" s="614"/>
      <c r="Y33" s="614"/>
      <c r="Z33" s="614"/>
      <c r="AA33" s="614"/>
      <c r="AB33" s="614"/>
      <c r="AC33" s="615"/>
    </row>
    <row r="34" spans="1:29" s="297" customFormat="1" ht="24.9" customHeight="1">
      <c r="A34" s="320"/>
      <c r="B34" s="473">
        <v>22</v>
      </c>
      <c r="C34" s="317"/>
      <c r="D34" s="318"/>
      <c r="E34" s="318"/>
      <c r="F34" s="620"/>
      <c r="G34" s="296"/>
      <c r="H34" s="293"/>
      <c r="I34" s="319"/>
      <c r="J34" s="318"/>
      <c r="K34" s="318"/>
      <c r="L34" s="296"/>
      <c r="M34" s="390"/>
      <c r="N34" s="155"/>
      <c r="P34" s="613"/>
      <c r="Q34" s="614"/>
      <c r="R34" s="614"/>
      <c r="S34" s="614"/>
      <c r="T34" s="614"/>
      <c r="U34" s="614"/>
      <c r="V34" s="614"/>
      <c r="W34" s="614"/>
      <c r="X34" s="614"/>
      <c r="Y34" s="614"/>
      <c r="Z34" s="614"/>
      <c r="AA34" s="614"/>
      <c r="AB34" s="614"/>
      <c r="AC34" s="615"/>
    </row>
    <row r="35" spans="1:29" s="297" customFormat="1" ht="24.9" customHeight="1">
      <c r="A35" s="320"/>
      <c r="B35" s="473">
        <v>23</v>
      </c>
      <c r="C35" s="317"/>
      <c r="D35" s="318"/>
      <c r="E35" s="318"/>
      <c r="F35" s="620"/>
      <c r="G35" s="296"/>
      <c r="H35" s="293"/>
      <c r="I35" s="319"/>
      <c r="J35" s="318"/>
      <c r="K35" s="318"/>
      <c r="L35" s="296"/>
      <c r="M35" s="390"/>
      <c r="N35" s="155"/>
      <c r="P35" s="613"/>
      <c r="Q35" s="614"/>
      <c r="R35" s="614"/>
      <c r="S35" s="614"/>
      <c r="T35" s="614"/>
      <c r="U35" s="614"/>
      <c r="V35" s="614"/>
      <c r="W35" s="614"/>
      <c r="X35" s="614"/>
      <c r="Y35" s="614"/>
      <c r="Z35" s="614"/>
      <c r="AA35" s="614"/>
      <c r="AB35" s="614"/>
      <c r="AC35" s="615"/>
    </row>
    <row r="36" spans="1:29" s="297" customFormat="1" ht="24.9" customHeight="1">
      <c r="A36" s="320"/>
      <c r="B36" s="473">
        <v>24</v>
      </c>
      <c r="C36" s="317"/>
      <c r="D36" s="318"/>
      <c r="E36" s="318"/>
      <c r="F36" s="620"/>
      <c r="G36" s="296"/>
      <c r="H36" s="293"/>
      <c r="I36" s="319"/>
      <c r="J36" s="318"/>
      <c r="K36" s="318"/>
      <c r="L36" s="296"/>
      <c r="M36" s="390"/>
      <c r="N36" s="155"/>
      <c r="P36" s="613"/>
      <c r="Q36" s="614"/>
      <c r="R36" s="614"/>
      <c r="S36" s="614"/>
      <c r="T36" s="614"/>
      <c r="U36" s="614"/>
      <c r="V36" s="614"/>
      <c r="W36" s="614"/>
      <c r="X36" s="614"/>
      <c r="Y36" s="614"/>
      <c r="Z36" s="614"/>
      <c r="AA36" s="614"/>
      <c r="AB36" s="614"/>
      <c r="AC36" s="615"/>
    </row>
    <row r="37" spans="1:29" s="297" customFormat="1" ht="24.9" customHeight="1">
      <c r="A37" s="320"/>
      <c r="B37" s="473">
        <v>25</v>
      </c>
      <c r="C37" s="317"/>
      <c r="D37" s="318"/>
      <c r="E37" s="318"/>
      <c r="F37" s="620"/>
      <c r="G37" s="296"/>
      <c r="H37" s="293"/>
      <c r="I37" s="319"/>
      <c r="J37" s="318"/>
      <c r="K37" s="318"/>
      <c r="L37" s="296"/>
      <c r="M37" s="390"/>
      <c r="N37" s="155"/>
      <c r="P37" s="613"/>
      <c r="Q37" s="614"/>
      <c r="R37" s="614"/>
      <c r="S37" s="614"/>
      <c r="T37" s="614"/>
      <c r="U37" s="614"/>
      <c r="V37" s="614"/>
      <c r="W37" s="614"/>
      <c r="X37" s="614"/>
      <c r="Y37" s="614"/>
      <c r="Z37" s="614"/>
      <c r="AA37" s="614"/>
      <c r="AB37" s="614"/>
      <c r="AC37" s="615"/>
    </row>
    <row r="38" spans="1:29" s="297" customFormat="1" ht="24.9" customHeight="1">
      <c r="A38" s="320"/>
      <c r="B38" s="473">
        <v>26</v>
      </c>
      <c r="C38" s="317"/>
      <c r="D38" s="318"/>
      <c r="E38" s="318"/>
      <c r="F38" s="620"/>
      <c r="G38" s="296"/>
      <c r="H38" s="293"/>
      <c r="I38" s="319"/>
      <c r="J38" s="318"/>
      <c r="K38" s="318"/>
      <c r="L38" s="296"/>
      <c r="M38" s="390"/>
      <c r="N38" s="155"/>
      <c r="P38" s="613"/>
      <c r="Q38" s="614"/>
      <c r="R38" s="614"/>
      <c r="S38" s="614"/>
      <c r="T38" s="614"/>
      <c r="U38" s="614"/>
      <c r="V38" s="614"/>
      <c r="W38" s="614"/>
      <c r="X38" s="614"/>
      <c r="Y38" s="614"/>
      <c r="Z38" s="614"/>
      <c r="AA38" s="614"/>
      <c r="AB38" s="614"/>
      <c r="AC38" s="615"/>
    </row>
    <row r="39" spans="1:29" s="297" customFormat="1" ht="24.9" customHeight="1">
      <c r="A39" s="320"/>
      <c r="B39" s="473">
        <v>27</v>
      </c>
      <c r="C39" s="317"/>
      <c r="D39" s="318"/>
      <c r="E39" s="318"/>
      <c r="F39" s="620"/>
      <c r="G39" s="296"/>
      <c r="H39" s="293"/>
      <c r="I39" s="319"/>
      <c r="J39" s="318"/>
      <c r="K39" s="318"/>
      <c r="L39" s="296"/>
      <c r="M39" s="390"/>
      <c r="N39" s="155"/>
      <c r="P39" s="613"/>
      <c r="Q39" s="614"/>
      <c r="R39" s="614"/>
      <c r="S39" s="614"/>
      <c r="T39" s="614"/>
      <c r="U39" s="614"/>
      <c r="V39" s="614"/>
      <c r="W39" s="614"/>
      <c r="X39" s="614"/>
      <c r="Y39" s="614"/>
      <c r="Z39" s="614"/>
      <c r="AA39" s="614"/>
      <c r="AB39" s="614"/>
      <c r="AC39" s="615"/>
    </row>
    <row r="40" spans="1:29" s="297" customFormat="1" ht="24.9" customHeight="1">
      <c r="A40" s="320"/>
      <c r="B40" s="473">
        <v>28</v>
      </c>
      <c r="C40" s="317"/>
      <c r="D40" s="318"/>
      <c r="E40" s="318"/>
      <c r="F40" s="620"/>
      <c r="G40" s="296"/>
      <c r="H40" s="293"/>
      <c r="I40" s="319"/>
      <c r="J40" s="318"/>
      <c r="K40" s="318"/>
      <c r="L40" s="296"/>
      <c r="M40" s="390"/>
      <c r="N40" s="155"/>
      <c r="P40" s="613"/>
      <c r="Q40" s="614"/>
      <c r="R40" s="614"/>
      <c r="S40" s="614"/>
      <c r="T40" s="614"/>
      <c r="U40" s="614"/>
      <c r="V40" s="614"/>
      <c r="W40" s="614"/>
      <c r="X40" s="614"/>
      <c r="Y40" s="614"/>
      <c r="Z40" s="614"/>
      <c r="AA40" s="614"/>
      <c r="AB40" s="614"/>
      <c r="AC40" s="615"/>
    </row>
    <row r="41" spans="1:29" s="297" customFormat="1" ht="24.9" customHeight="1">
      <c r="A41" s="320"/>
      <c r="B41" s="473">
        <v>29</v>
      </c>
      <c r="C41" s="317"/>
      <c r="D41" s="318"/>
      <c r="E41" s="318"/>
      <c r="F41" s="620"/>
      <c r="G41" s="296"/>
      <c r="H41" s="293"/>
      <c r="I41" s="319"/>
      <c r="J41" s="318"/>
      <c r="K41" s="318"/>
      <c r="L41" s="296"/>
      <c r="M41" s="390"/>
      <c r="N41" s="155"/>
      <c r="P41" s="613" t="s">
        <v>180</v>
      </c>
      <c r="Q41" s="614"/>
      <c r="R41" s="614"/>
      <c r="S41" s="614"/>
      <c r="T41" s="614"/>
      <c r="U41" s="614"/>
      <c r="V41" s="614"/>
      <c r="W41" s="614"/>
      <c r="X41" s="614"/>
      <c r="Y41" s="614"/>
      <c r="Z41" s="614"/>
      <c r="AA41" s="614"/>
      <c r="AB41" s="614"/>
      <c r="AC41" s="615"/>
    </row>
    <row r="42" spans="1:29" s="297" customFormat="1" ht="24.9" customHeight="1">
      <c r="A42" s="320"/>
      <c r="B42" s="473">
        <v>30</v>
      </c>
      <c r="C42" s="317"/>
      <c r="D42" s="318"/>
      <c r="E42" s="318"/>
      <c r="F42" s="620"/>
      <c r="G42" s="296"/>
      <c r="H42" s="293"/>
      <c r="I42" s="319"/>
      <c r="J42" s="318"/>
      <c r="K42" s="318"/>
      <c r="L42" s="296"/>
      <c r="M42" s="390"/>
      <c r="N42" s="155"/>
      <c r="P42" s="610"/>
      <c r="Q42" s="621"/>
      <c r="R42" s="621"/>
      <c r="S42" s="621"/>
      <c r="T42" s="621"/>
      <c r="U42" s="621"/>
      <c r="V42" s="621"/>
      <c r="W42" s="621"/>
      <c r="X42" s="621"/>
      <c r="Y42" s="621"/>
      <c r="Z42" s="621"/>
      <c r="AA42" s="621"/>
      <c r="AB42" s="621"/>
      <c r="AC42" s="622"/>
    </row>
    <row r="43" spans="1:29" s="279" customFormat="1" ht="6" customHeight="1">
      <c r="B43" s="321"/>
      <c r="C43" s="321"/>
      <c r="D43" s="321"/>
      <c r="E43" s="321"/>
      <c r="F43" s="607"/>
      <c r="G43" s="321"/>
      <c r="H43" s="321"/>
      <c r="I43" s="321"/>
      <c r="J43" s="321"/>
      <c r="K43" s="321"/>
      <c r="L43" s="321"/>
      <c r="M43" s="321"/>
      <c r="N43" s="321"/>
      <c r="P43" s="352"/>
      <c r="Q43" s="352"/>
      <c r="R43" s="352"/>
      <c r="S43" s="352"/>
      <c r="T43" s="352"/>
      <c r="U43" s="352"/>
      <c r="V43" s="352"/>
      <c r="W43" s="352"/>
      <c r="X43" s="352"/>
      <c r="Y43" s="352"/>
      <c r="Z43" s="352"/>
      <c r="AA43" s="352"/>
      <c r="AB43" s="352"/>
      <c r="AC43" s="352"/>
    </row>
    <row r="44" spans="1:29" s="279" customFormat="1" ht="15.75" customHeight="1">
      <c r="F44" s="603"/>
      <c r="N44" s="474" t="str">
        <f>IF(様式第１_交付申請書!F10="","",様式第１_交付申請書!F10)</f>
        <v/>
      </c>
      <c r="P44" s="352"/>
      <c r="Q44" s="352"/>
      <c r="R44" s="352"/>
      <c r="S44" s="352"/>
      <c r="T44" s="352"/>
      <c r="U44" s="352"/>
      <c r="V44" s="352"/>
      <c r="W44" s="352"/>
      <c r="X44" s="352"/>
      <c r="Y44" s="352"/>
      <c r="Z44" s="352"/>
      <c r="AA44" s="352"/>
      <c r="AB44" s="352"/>
      <c r="AC44" s="352"/>
    </row>
    <row r="45" spans="1:29" s="279" customFormat="1" ht="15.75" customHeight="1">
      <c r="F45" s="603"/>
      <c r="P45" s="352"/>
      <c r="Q45" s="352"/>
      <c r="R45" s="352"/>
      <c r="S45" s="352"/>
      <c r="T45" s="352"/>
      <c r="U45" s="352"/>
      <c r="V45" s="352"/>
      <c r="W45" s="352"/>
      <c r="X45" s="352"/>
      <c r="Y45" s="352"/>
      <c r="Z45" s="352"/>
      <c r="AA45" s="352"/>
      <c r="AB45" s="352"/>
      <c r="AC45" s="352"/>
    </row>
    <row r="46" spans="1:29" s="279" customFormat="1" ht="15.75" customHeight="1">
      <c r="F46" s="603"/>
      <c r="P46" s="352"/>
      <c r="Q46" s="352"/>
      <c r="R46" s="352"/>
      <c r="S46" s="352"/>
      <c r="T46" s="352"/>
      <c r="U46" s="352"/>
      <c r="V46" s="352"/>
      <c r="W46" s="352"/>
      <c r="X46" s="352"/>
      <c r="Y46" s="352"/>
      <c r="Z46" s="352"/>
      <c r="AA46" s="352"/>
      <c r="AB46" s="352"/>
      <c r="AC46" s="352"/>
    </row>
    <row r="47" spans="1:29" s="279" customFormat="1" ht="15.75" customHeight="1">
      <c r="F47" s="603"/>
      <c r="P47" s="352"/>
      <c r="Q47" s="352"/>
      <c r="R47" s="352"/>
      <c r="S47" s="352"/>
      <c r="T47" s="352"/>
      <c r="U47" s="352"/>
      <c r="V47" s="352"/>
      <c r="W47" s="352"/>
      <c r="X47" s="352"/>
      <c r="Y47" s="352"/>
      <c r="Z47" s="352"/>
      <c r="AA47" s="352"/>
      <c r="AB47" s="352"/>
      <c r="AC47" s="352"/>
    </row>
  </sheetData>
  <sheetProtection password="CAD7" sheet="1" objects="1" scenarios="1" formatRows="0" insertRows="0" deleteRows="0"/>
  <mergeCells count="19">
    <mergeCell ref="B4:J5"/>
    <mergeCell ref="B6:C6"/>
    <mergeCell ref="B7:C7"/>
    <mergeCell ref="B10:B12"/>
    <mergeCell ref="C10:C12"/>
    <mergeCell ref="D10:D12"/>
    <mergeCell ref="D6:G6"/>
    <mergeCell ref="D7:G7"/>
    <mergeCell ref="E11:E12"/>
    <mergeCell ref="G11:G12"/>
    <mergeCell ref="H11:I11"/>
    <mergeCell ref="J11:J12"/>
    <mergeCell ref="F11:F12"/>
    <mergeCell ref="K11:K12"/>
    <mergeCell ref="L11:L12"/>
    <mergeCell ref="P5:AC5"/>
    <mergeCell ref="M11:M12"/>
    <mergeCell ref="N11:N12"/>
    <mergeCell ref="L10:N10"/>
  </mergeCells>
  <phoneticPr fontId="1"/>
  <conditionalFormatting sqref="C13:E14 G13:N14">
    <cfRule type="containsBlanks" dxfId="5" priority="8">
      <formula>LEN(TRIM(C13))=0</formula>
    </cfRule>
  </conditionalFormatting>
  <conditionalFormatting sqref="D7:G7">
    <cfRule type="cellIs" dxfId="4" priority="5" operator="equal">
      <formula>0</formula>
    </cfRule>
  </conditionalFormatting>
  <conditionalFormatting sqref="D6:G6">
    <cfRule type="cellIs" dxfId="3" priority="4" operator="equal">
      <formula>0</formula>
    </cfRule>
  </conditionalFormatting>
  <conditionalFormatting sqref="F13:F14">
    <cfRule type="containsBlanks" dxfId="2" priority="3">
      <formula>LEN(TRIM(F13))=0</formula>
    </cfRule>
  </conditionalFormatting>
  <conditionalFormatting sqref="C15:E42 G15:N42">
    <cfRule type="containsBlanks" dxfId="1" priority="2">
      <formula>LEN(TRIM(C15))=0</formula>
    </cfRule>
  </conditionalFormatting>
  <conditionalFormatting sqref="F15:F42">
    <cfRule type="containsBlanks" dxfId="0" priority="1">
      <formula>LEN(TRIM(F15))=0</formula>
    </cfRule>
  </conditionalFormatting>
  <dataValidations disablePrompts="1" count="3">
    <dataValidation type="list" allowBlank="1" showInputMessage="1" showErrorMessage="1" sqref="K13:K42" xr:uid="{00000000-0002-0000-0A00-000000000000}">
      <formula1>"実施同意が取れている,本事業の説明を行い、実施意向を確認している,近く事業説明を行う予定である,接触を図っている段階である"</formula1>
    </dataValidation>
    <dataValidation type="list" allowBlank="1" showInputMessage="1" showErrorMessage="1" sqref="C13:C42" xr:uid="{00000000-0002-0000-0A00-000001000000}">
      <formula1>支援地域</formula1>
    </dataValidation>
    <dataValidation imeMode="halfAlpha" allowBlank="1" showInputMessage="1" showErrorMessage="1" sqref="M13:N42" xr:uid="{00000000-0002-0000-0A00-000002000000}"/>
  </dataValidations>
  <printOptions horizontalCentered="1"/>
  <pageMargins left="0.46" right="0.31496062992125984" top="0.46" bottom="0.19685039370078741" header="0.31496062992125984" footer="0.15748031496062992"/>
  <pageSetup paperSize="9" scale="51"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2"/>
  <sheetViews>
    <sheetView zoomScaleNormal="100" workbookViewId="0">
      <selection activeCell="K26" sqref="K26"/>
    </sheetView>
  </sheetViews>
  <sheetFormatPr defaultRowHeight="13.2"/>
  <cols>
    <col min="1" max="1" width="9" style="80" customWidth="1"/>
    <col min="2" max="6" width="9" style="80"/>
    <col min="7" max="7" width="13" style="80" bestFit="1" customWidth="1"/>
    <col min="8" max="246" width="9" style="80"/>
    <col min="247" max="247" width="9.21875" style="80" bestFit="1" customWidth="1"/>
    <col min="248" max="502" width="9" style="80"/>
    <col min="503" max="503" width="9.21875" style="80" bestFit="1" customWidth="1"/>
    <col min="504" max="758" width="9" style="80"/>
    <col min="759" max="759" width="9.21875" style="80" bestFit="1" customWidth="1"/>
    <col min="760" max="1014" width="9" style="80"/>
    <col min="1015" max="1015" width="9.21875" style="80" bestFit="1" customWidth="1"/>
    <col min="1016" max="1270" width="9" style="80"/>
    <col min="1271" max="1271" width="9.21875" style="80" bestFit="1" customWidth="1"/>
    <col min="1272" max="1526" width="9" style="80"/>
    <col min="1527" max="1527" width="9.21875" style="80" bestFit="1" customWidth="1"/>
    <col min="1528" max="1782" width="9" style="80"/>
    <col min="1783" max="1783" width="9.21875" style="80" bestFit="1" customWidth="1"/>
    <col min="1784" max="2038" width="9" style="80"/>
    <col min="2039" max="2039" width="9.21875" style="80" bestFit="1" customWidth="1"/>
    <col min="2040" max="2294" width="9" style="80"/>
    <col min="2295" max="2295" width="9.21875" style="80" bestFit="1" customWidth="1"/>
    <col min="2296" max="2550" width="9" style="80"/>
    <col min="2551" max="2551" width="9.21875" style="80" bestFit="1" customWidth="1"/>
    <col min="2552" max="2806" width="9" style="80"/>
    <col min="2807" max="2807" width="9.21875" style="80" bestFit="1" customWidth="1"/>
    <col min="2808" max="3062" width="9" style="80"/>
    <col min="3063" max="3063" width="9.21875" style="80" bestFit="1" customWidth="1"/>
    <col min="3064" max="3318" width="9" style="80"/>
    <col min="3319" max="3319" width="9.21875" style="80" bestFit="1" customWidth="1"/>
    <col min="3320" max="3574" width="9" style="80"/>
    <col min="3575" max="3575" width="9.21875" style="80" bestFit="1" customWidth="1"/>
    <col min="3576" max="3830" width="9" style="80"/>
    <col min="3831" max="3831" width="9.21875" style="80" bestFit="1" customWidth="1"/>
    <col min="3832" max="4086" width="9" style="80"/>
    <col min="4087" max="4087" width="9.21875" style="80" bestFit="1" customWidth="1"/>
    <col min="4088" max="4342" width="9" style="80"/>
    <col min="4343" max="4343" width="9.21875" style="80" bestFit="1" customWidth="1"/>
    <col min="4344" max="4598" width="9" style="80"/>
    <col min="4599" max="4599" width="9.21875" style="80" bestFit="1" customWidth="1"/>
    <col min="4600" max="4854" width="9" style="80"/>
    <col min="4855" max="4855" width="9.21875" style="80" bestFit="1" customWidth="1"/>
    <col min="4856" max="5110" width="9" style="80"/>
    <col min="5111" max="5111" width="9.21875" style="80" bestFit="1" customWidth="1"/>
    <col min="5112" max="5366" width="9" style="80"/>
    <col min="5367" max="5367" width="9.21875" style="80" bestFit="1" customWidth="1"/>
    <col min="5368" max="5622" width="9" style="80"/>
    <col min="5623" max="5623" width="9.21875" style="80" bestFit="1" customWidth="1"/>
    <col min="5624" max="5878" width="9" style="80"/>
    <col min="5879" max="5879" width="9.21875" style="80" bestFit="1" customWidth="1"/>
    <col min="5880" max="6134" width="9" style="80"/>
    <col min="6135" max="6135" width="9.21875" style="80" bestFit="1" customWidth="1"/>
    <col min="6136" max="6390" width="9" style="80"/>
    <col min="6391" max="6391" width="9.21875" style="80" bestFit="1" customWidth="1"/>
    <col min="6392" max="6646" width="9" style="80"/>
    <col min="6647" max="6647" width="9.21875" style="80" bestFit="1" customWidth="1"/>
    <col min="6648" max="6902" width="9" style="80"/>
    <col min="6903" max="6903" width="9.21875" style="80" bestFit="1" customWidth="1"/>
    <col min="6904" max="7158" width="9" style="80"/>
    <col min="7159" max="7159" width="9.21875" style="80" bestFit="1" customWidth="1"/>
    <col min="7160" max="7414" width="9" style="80"/>
    <col min="7415" max="7415" width="9.21875" style="80" bestFit="1" customWidth="1"/>
    <col min="7416" max="7670" width="9" style="80"/>
    <col min="7671" max="7671" width="9.21875" style="80" bestFit="1" customWidth="1"/>
    <col min="7672" max="7926" width="9" style="80"/>
    <col min="7927" max="7927" width="9.21875" style="80" bestFit="1" customWidth="1"/>
    <col min="7928" max="8182" width="9" style="80"/>
    <col min="8183" max="8183" width="9.21875" style="80" bestFit="1" customWidth="1"/>
    <col min="8184" max="8438" width="9" style="80"/>
    <col min="8439" max="8439" width="9.21875" style="80" bestFit="1" customWidth="1"/>
    <col min="8440" max="8694" width="9" style="80"/>
    <col min="8695" max="8695" width="9.21875" style="80" bestFit="1" customWidth="1"/>
    <col min="8696" max="8950" width="9" style="80"/>
    <col min="8951" max="8951" width="9.21875" style="80" bestFit="1" customWidth="1"/>
    <col min="8952" max="9206" width="9" style="80"/>
    <col min="9207" max="9207" width="9.21875" style="80" bestFit="1" customWidth="1"/>
    <col min="9208" max="9462" width="9" style="80"/>
    <col min="9463" max="9463" width="9.21875" style="80" bestFit="1" customWidth="1"/>
    <col min="9464" max="9718" width="9" style="80"/>
    <col min="9719" max="9719" width="9.21875" style="80" bestFit="1" customWidth="1"/>
    <col min="9720" max="9974" width="9" style="80"/>
    <col min="9975" max="9975" width="9.21875" style="80" bestFit="1" customWidth="1"/>
    <col min="9976" max="10230" width="9" style="80"/>
    <col min="10231" max="10231" width="9.21875" style="80" bestFit="1" customWidth="1"/>
    <col min="10232" max="10486" width="9" style="80"/>
    <col min="10487" max="10487" width="9.21875" style="80" bestFit="1" customWidth="1"/>
    <col min="10488" max="10742" width="9" style="80"/>
    <col min="10743" max="10743" width="9.21875" style="80" bestFit="1" customWidth="1"/>
    <col min="10744" max="10998" width="9" style="80"/>
    <col min="10999" max="10999" width="9.21875" style="80" bestFit="1" customWidth="1"/>
    <col min="11000" max="11254" width="9" style="80"/>
    <col min="11255" max="11255" width="9.21875" style="80" bestFit="1" customWidth="1"/>
    <col min="11256" max="11510" width="9" style="80"/>
    <col min="11511" max="11511" width="9.21875" style="80" bestFit="1" customWidth="1"/>
    <col min="11512" max="11766" width="9" style="80"/>
    <col min="11767" max="11767" width="9.21875" style="80" bestFit="1" customWidth="1"/>
    <col min="11768" max="12022" width="9" style="80"/>
    <col min="12023" max="12023" width="9.21875" style="80" bestFit="1" customWidth="1"/>
    <col min="12024" max="12278" width="9" style="80"/>
    <col min="12279" max="12279" width="9.21875" style="80" bestFit="1" customWidth="1"/>
    <col min="12280" max="12534" width="9" style="80"/>
    <col min="12535" max="12535" width="9.21875" style="80" bestFit="1" customWidth="1"/>
    <col min="12536" max="12790" width="9" style="80"/>
    <col min="12791" max="12791" width="9.21875" style="80" bestFit="1" customWidth="1"/>
    <col min="12792" max="13046" width="9" style="80"/>
    <col min="13047" max="13047" width="9.21875" style="80" bestFit="1" customWidth="1"/>
    <col min="13048" max="13302" width="9" style="80"/>
    <col min="13303" max="13303" width="9.21875" style="80" bestFit="1" customWidth="1"/>
    <col min="13304" max="13558" width="9" style="80"/>
    <col min="13559" max="13559" width="9.21875" style="80" bestFit="1" customWidth="1"/>
    <col min="13560" max="13814" width="9" style="80"/>
    <col min="13815" max="13815" width="9.21875" style="80" bestFit="1" customWidth="1"/>
    <col min="13816" max="14070" width="9" style="80"/>
    <col min="14071" max="14071" width="9.21875" style="80" bestFit="1" customWidth="1"/>
    <col min="14072" max="14326" width="9" style="80"/>
    <col min="14327" max="14327" width="9.21875" style="80" bestFit="1" customWidth="1"/>
    <col min="14328" max="14582" width="9" style="80"/>
    <col min="14583" max="14583" width="9.21875" style="80" bestFit="1" customWidth="1"/>
    <col min="14584" max="14838" width="9" style="80"/>
    <col min="14839" max="14839" width="9.21875" style="80" bestFit="1" customWidth="1"/>
    <col min="14840" max="15094" width="9" style="80"/>
    <col min="15095" max="15095" width="9.21875" style="80" bestFit="1" customWidth="1"/>
    <col min="15096" max="15350" width="9" style="80"/>
    <col min="15351" max="15351" width="9.21875" style="80" bestFit="1" customWidth="1"/>
    <col min="15352" max="15606" width="9" style="80"/>
    <col min="15607" max="15607" width="9.21875" style="80" bestFit="1" customWidth="1"/>
    <col min="15608" max="15862" width="9" style="80"/>
    <col min="15863" max="15863" width="9.21875" style="80" bestFit="1" customWidth="1"/>
    <col min="15864" max="16118" width="9" style="80"/>
    <col min="16119" max="16119" width="9.21875" style="80" bestFit="1" customWidth="1"/>
    <col min="16120" max="16377" width="9" style="80"/>
    <col min="16378" max="16384" width="9" style="80" customWidth="1"/>
  </cols>
  <sheetData>
    <row r="1" spans="1:10">
      <c r="C1" s="80" t="s">
        <v>607</v>
      </c>
      <c r="D1" s="80" t="s">
        <v>608</v>
      </c>
    </row>
    <row r="2" spans="1:10">
      <c r="A2" s="349" t="s">
        <v>609</v>
      </c>
      <c r="B2" s="79" t="s">
        <v>83</v>
      </c>
      <c r="C2" s="79" t="s">
        <v>84</v>
      </c>
      <c r="D2" s="79" t="s">
        <v>85</v>
      </c>
      <c r="G2" s="79" t="s">
        <v>86</v>
      </c>
      <c r="H2" s="79" t="s">
        <v>87</v>
      </c>
      <c r="I2" s="79" t="s">
        <v>44</v>
      </c>
      <c r="J2" s="79" t="s">
        <v>83</v>
      </c>
    </row>
    <row r="3" spans="1:10">
      <c r="B3" s="80">
        <v>1</v>
      </c>
      <c r="C3" s="80">
        <v>350</v>
      </c>
      <c r="D3" s="80">
        <v>470</v>
      </c>
      <c r="G3" s="81">
        <v>1</v>
      </c>
      <c r="I3" s="80">
        <v>470</v>
      </c>
      <c r="J3" s="80">
        <v>1</v>
      </c>
    </row>
    <row r="4" spans="1:10">
      <c r="B4" s="80">
        <v>2</v>
      </c>
      <c r="C4" s="348">
        <v>410</v>
      </c>
      <c r="D4" s="80">
        <v>550</v>
      </c>
      <c r="G4" s="348">
        <v>84420</v>
      </c>
      <c r="I4" s="80">
        <v>550</v>
      </c>
      <c r="J4" s="80">
        <v>2</v>
      </c>
    </row>
    <row r="5" spans="1:10">
      <c r="B5" s="80">
        <v>3</v>
      </c>
      <c r="C5" s="80">
        <v>470</v>
      </c>
      <c r="D5" s="80">
        <v>630</v>
      </c>
      <c r="G5" s="348">
        <v>97820</v>
      </c>
      <c r="I5" s="80">
        <v>630</v>
      </c>
      <c r="J5" s="80">
        <v>3</v>
      </c>
    </row>
    <row r="6" spans="1:10">
      <c r="B6" s="80">
        <v>4</v>
      </c>
      <c r="C6" s="348">
        <v>530</v>
      </c>
      <c r="D6" s="80">
        <v>710</v>
      </c>
      <c r="G6" s="348">
        <v>111220</v>
      </c>
      <c r="I6" s="80">
        <v>710</v>
      </c>
      <c r="J6" s="80">
        <v>4</v>
      </c>
    </row>
    <row r="7" spans="1:10">
      <c r="B7" s="80">
        <v>5</v>
      </c>
      <c r="C7" s="80">
        <v>590</v>
      </c>
      <c r="D7" s="80">
        <v>790</v>
      </c>
      <c r="G7" s="348">
        <v>124620</v>
      </c>
      <c r="I7" s="80">
        <v>790</v>
      </c>
      <c r="J7" s="80">
        <v>5</v>
      </c>
    </row>
    <row r="8" spans="1:10">
      <c r="B8" s="80">
        <v>6</v>
      </c>
      <c r="C8" s="80">
        <v>630</v>
      </c>
      <c r="D8" s="80">
        <v>840</v>
      </c>
      <c r="G8" s="348">
        <v>135340</v>
      </c>
      <c r="I8" s="80">
        <v>840</v>
      </c>
      <c r="J8" s="80">
        <v>6</v>
      </c>
    </row>
    <row r="9" spans="1:10">
      <c r="B9" s="80">
        <v>7</v>
      </c>
      <c r="C9" s="80">
        <v>660</v>
      </c>
      <c r="D9" s="80">
        <v>890</v>
      </c>
      <c r="G9" s="348">
        <v>143380</v>
      </c>
      <c r="I9" s="80">
        <v>890</v>
      </c>
      <c r="J9" s="80">
        <v>7</v>
      </c>
    </row>
    <row r="10" spans="1:10">
      <c r="B10" s="80">
        <v>8</v>
      </c>
      <c r="C10" s="348">
        <v>710</v>
      </c>
      <c r="D10" s="80">
        <v>950</v>
      </c>
      <c r="G10" s="348">
        <v>152760</v>
      </c>
      <c r="I10" s="80">
        <v>950</v>
      </c>
      <c r="J10" s="80">
        <v>8</v>
      </c>
    </row>
    <row r="11" spans="1:10">
      <c r="B11" s="80">
        <v>9</v>
      </c>
      <c r="C11" s="80">
        <v>760</v>
      </c>
      <c r="D11" s="348">
        <v>1020</v>
      </c>
      <c r="G11" s="348">
        <v>163480</v>
      </c>
      <c r="I11" s="348">
        <v>1020</v>
      </c>
      <c r="J11" s="80">
        <v>9</v>
      </c>
    </row>
    <row r="12" spans="1:10">
      <c r="B12" s="80">
        <v>10</v>
      </c>
      <c r="C12" s="80">
        <v>810</v>
      </c>
      <c r="D12" s="348">
        <v>1080</v>
      </c>
      <c r="G12" s="348">
        <v>174200</v>
      </c>
      <c r="I12" s="348">
        <v>1080</v>
      </c>
      <c r="J12" s="80">
        <v>10</v>
      </c>
    </row>
    <row r="13" spans="1:10">
      <c r="B13" s="80">
        <v>11</v>
      </c>
      <c r="C13" s="348">
        <v>860</v>
      </c>
      <c r="D13" s="348">
        <v>1150</v>
      </c>
      <c r="G13" s="348">
        <v>184920</v>
      </c>
      <c r="I13" s="348">
        <v>1150</v>
      </c>
      <c r="J13" s="80">
        <v>11</v>
      </c>
    </row>
    <row r="14" spans="1:10">
      <c r="B14" s="80">
        <v>12</v>
      </c>
      <c r="C14" s="348">
        <v>910</v>
      </c>
      <c r="D14" s="348">
        <v>1210</v>
      </c>
      <c r="G14" s="348">
        <v>195640</v>
      </c>
      <c r="I14" s="348">
        <v>1210</v>
      </c>
      <c r="J14" s="80">
        <v>12</v>
      </c>
    </row>
    <row r="15" spans="1:10">
      <c r="B15" s="80">
        <v>13</v>
      </c>
      <c r="C15" s="80">
        <v>970</v>
      </c>
      <c r="D15" s="348">
        <v>1300</v>
      </c>
      <c r="G15" s="348">
        <v>207700</v>
      </c>
      <c r="I15" s="348">
        <v>1300</v>
      </c>
      <c r="J15" s="80">
        <v>13</v>
      </c>
    </row>
    <row r="16" spans="1:10">
      <c r="B16" s="80">
        <v>14</v>
      </c>
      <c r="C16" s="348">
        <v>1030</v>
      </c>
      <c r="D16" s="348">
        <v>1380</v>
      </c>
      <c r="G16" s="348">
        <v>221100</v>
      </c>
      <c r="I16" s="348">
        <v>1380</v>
      </c>
      <c r="J16" s="80">
        <v>14</v>
      </c>
    </row>
    <row r="17" spans="2:10">
      <c r="B17" s="80">
        <v>15</v>
      </c>
      <c r="C17" s="348">
        <v>1090</v>
      </c>
      <c r="D17" s="348">
        <v>1460</v>
      </c>
      <c r="G17" s="348">
        <v>234500</v>
      </c>
      <c r="I17" s="348">
        <v>1460</v>
      </c>
      <c r="J17" s="80">
        <v>15</v>
      </c>
    </row>
    <row r="18" spans="2:10">
      <c r="B18" s="80">
        <v>16</v>
      </c>
      <c r="C18" s="348">
        <v>1150</v>
      </c>
      <c r="D18" s="348">
        <v>1540</v>
      </c>
      <c r="G18" s="348">
        <v>247900</v>
      </c>
      <c r="I18" s="348">
        <v>1540</v>
      </c>
      <c r="J18" s="80">
        <v>16</v>
      </c>
    </row>
    <row r="19" spans="2:10">
      <c r="B19" s="80">
        <v>17</v>
      </c>
      <c r="C19" s="348">
        <v>1210</v>
      </c>
      <c r="D19" s="348">
        <v>1620</v>
      </c>
      <c r="G19" s="348">
        <v>261300</v>
      </c>
      <c r="I19" s="348">
        <v>1620</v>
      </c>
      <c r="J19" s="80">
        <v>17</v>
      </c>
    </row>
    <row r="20" spans="2:10">
      <c r="B20" s="80">
        <v>18</v>
      </c>
      <c r="C20" s="348">
        <v>1330</v>
      </c>
      <c r="D20" s="348">
        <v>1780</v>
      </c>
      <c r="G20" s="348">
        <v>281400</v>
      </c>
      <c r="I20" s="348">
        <v>1780</v>
      </c>
      <c r="J20" s="80">
        <v>18</v>
      </c>
    </row>
    <row r="21" spans="2:10">
      <c r="B21" s="80">
        <v>19</v>
      </c>
      <c r="C21" s="348">
        <v>1450</v>
      </c>
      <c r="D21" s="348">
        <v>1950</v>
      </c>
      <c r="G21" s="348">
        <v>308200</v>
      </c>
      <c r="I21" s="348">
        <v>1950</v>
      </c>
      <c r="J21" s="80">
        <v>19</v>
      </c>
    </row>
    <row r="22" spans="2:10">
      <c r="B22" s="80">
        <v>20</v>
      </c>
      <c r="C22" s="348">
        <v>1570</v>
      </c>
      <c r="D22" s="348">
        <v>2110</v>
      </c>
      <c r="G22" s="348">
        <v>335000</v>
      </c>
      <c r="I22" s="348">
        <v>2110</v>
      </c>
      <c r="J22" s="80">
        <v>20</v>
      </c>
    </row>
    <row r="23" spans="2:10">
      <c r="B23" s="80">
        <v>21</v>
      </c>
      <c r="C23" s="348">
        <v>1690</v>
      </c>
      <c r="D23" s="348">
        <v>2270</v>
      </c>
      <c r="G23" s="348">
        <v>361800</v>
      </c>
      <c r="I23" s="348">
        <v>2270</v>
      </c>
      <c r="J23" s="80">
        <v>21</v>
      </c>
    </row>
    <row r="24" spans="2:10">
      <c r="B24" s="80">
        <v>22</v>
      </c>
      <c r="C24" s="348">
        <v>1820</v>
      </c>
      <c r="D24" s="348">
        <v>2430</v>
      </c>
      <c r="G24" s="348">
        <v>388600</v>
      </c>
      <c r="I24" s="348">
        <v>2430</v>
      </c>
      <c r="J24" s="80">
        <v>22</v>
      </c>
    </row>
    <row r="25" spans="2:10">
      <c r="B25" s="80">
        <v>23</v>
      </c>
      <c r="C25" s="348">
        <v>1940</v>
      </c>
      <c r="D25" s="348">
        <v>2600</v>
      </c>
      <c r="G25" s="348">
        <v>415400</v>
      </c>
      <c r="I25" s="348">
        <v>2600</v>
      </c>
      <c r="J25" s="80">
        <v>23</v>
      </c>
    </row>
    <row r="26" spans="2:10">
      <c r="B26" s="80">
        <v>24</v>
      </c>
      <c r="C26" s="348">
        <v>2060</v>
      </c>
      <c r="D26" s="348">
        <v>2760</v>
      </c>
      <c r="G26" s="348">
        <v>442200</v>
      </c>
      <c r="I26" s="348">
        <v>2760</v>
      </c>
      <c r="J26" s="80">
        <v>24</v>
      </c>
    </row>
    <row r="27" spans="2:10">
      <c r="B27" s="80">
        <v>25</v>
      </c>
      <c r="C27" s="348">
        <v>2180</v>
      </c>
      <c r="D27" s="348">
        <v>2920</v>
      </c>
      <c r="G27" s="348">
        <v>469000</v>
      </c>
      <c r="I27" s="348">
        <v>2920</v>
      </c>
      <c r="J27" s="80">
        <v>25</v>
      </c>
    </row>
    <row r="28" spans="2:10">
      <c r="B28" s="80">
        <v>26</v>
      </c>
      <c r="C28" s="348">
        <v>2300</v>
      </c>
      <c r="D28" s="348">
        <v>3080</v>
      </c>
      <c r="G28" s="348">
        <v>495800</v>
      </c>
      <c r="I28" s="348">
        <v>3080</v>
      </c>
      <c r="J28" s="80">
        <v>26</v>
      </c>
    </row>
    <row r="29" spans="2:10">
      <c r="B29" s="80">
        <v>27</v>
      </c>
      <c r="C29" s="348">
        <v>2480</v>
      </c>
      <c r="D29" s="348">
        <v>3330</v>
      </c>
      <c r="G29" s="348">
        <v>529300</v>
      </c>
      <c r="I29" s="348">
        <v>3330</v>
      </c>
      <c r="J29" s="80">
        <v>27</v>
      </c>
    </row>
    <row r="30" spans="2:10">
      <c r="B30" s="80">
        <v>28</v>
      </c>
      <c r="C30" s="348">
        <v>2660</v>
      </c>
      <c r="D30" s="348">
        <v>3570</v>
      </c>
      <c r="G30" s="348">
        <v>569500</v>
      </c>
      <c r="I30" s="348">
        <v>3570</v>
      </c>
      <c r="J30" s="80">
        <v>28</v>
      </c>
    </row>
    <row r="31" spans="2:10">
      <c r="B31" s="80">
        <v>29</v>
      </c>
      <c r="C31" s="348">
        <v>2850</v>
      </c>
      <c r="D31" s="348">
        <v>3820</v>
      </c>
      <c r="G31" s="348">
        <v>609700</v>
      </c>
      <c r="I31" s="348">
        <v>3820</v>
      </c>
      <c r="J31" s="80">
        <v>29</v>
      </c>
    </row>
    <row r="32" spans="2:10">
      <c r="B32" s="80">
        <v>30</v>
      </c>
      <c r="C32" s="348">
        <v>3030</v>
      </c>
      <c r="D32" s="348">
        <v>4060</v>
      </c>
      <c r="G32" s="348">
        <v>649900</v>
      </c>
      <c r="I32" s="348">
        <v>4060</v>
      </c>
      <c r="J32" s="80">
        <v>30</v>
      </c>
    </row>
    <row r="33" spans="2:10">
      <c r="B33" s="80">
        <v>31</v>
      </c>
      <c r="C33" s="348">
        <v>3210</v>
      </c>
      <c r="D33" s="348">
        <v>4300</v>
      </c>
      <c r="G33" s="348">
        <v>690100</v>
      </c>
      <c r="I33" s="348">
        <v>4300</v>
      </c>
      <c r="J33" s="80">
        <v>31</v>
      </c>
    </row>
    <row r="34" spans="2:10">
      <c r="B34" s="80">
        <v>32</v>
      </c>
      <c r="C34" s="348">
        <v>3390</v>
      </c>
      <c r="D34" s="348">
        <v>4550</v>
      </c>
      <c r="G34" s="348">
        <v>730300</v>
      </c>
      <c r="I34" s="348">
        <v>4550</v>
      </c>
      <c r="J34" s="80">
        <v>32</v>
      </c>
    </row>
    <row r="35" spans="2:10">
      <c r="B35" s="80">
        <v>33</v>
      </c>
      <c r="C35" s="348">
        <v>3580</v>
      </c>
      <c r="D35" s="348">
        <v>4790</v>
      </c>
      <c r="G35" s="348">
        <v>770500</v>
      </c>
      <c r="I35" s="348">
        <v>4790</v>
      </c>
      <c r="J35" s="80">
        <v>33</v>
      </c>
    </row>
    <row r="36" spans="2:10">
      <c r="B36" s="80">
        <v>34</v>
      </c>
      <c r="C36" s="348">
        <v>3760</v>
      </c>
      <c r="D36" s="348">
        <v>5040</v>
      </c>
      <c r="G36" s="348">
        <v>810700</v>
      </c>
      <c r="I36" s="348">
        <v>5040</v>
      </c>
      <c r="J36" s="80">
        <v>34</v>
      </c>
    </row>
    <row r="37" spans="2:10">
      <c r="B37" s="80">
        <v>35</v>
      </c>
      <c r="C37" s="348">
        <v>3940</v>
      </c>
      <c r="D37" s="348">
        <v>5280</v>
      </c>
      <c r="G37" s="348">
        <v>850900</v>
      </c>
      <c r="I37" s="348">
        <v>5280</v>
      </c>
      <c r="J37" s="80">
        <v>35</v>
      </c>
    </row>
    <row r="38" spans="2:10">
      <c r="B38" s="80">
        <v>36</v>
      </c>
      <c r="C38" s="348">
        <v>4120</v>
      </c>
      <c r="D38" s="348">
        <v>5520</v>
      </c>
      <c r="G38" s="348">
        <v>891100</v>
      </c>
      <c r="I38" s="348">
        <v>5520</v>
      </c>
      <c r="J38" s="80">
        <v>36</v>
      </c>
    </row>
    <row r="39" spans="2:10">
      <c r="B39" s="80">
        <v>37</v>
      </c>
      <c r="C39" s="348">
        <v>4300</v>
      </c>
      <c r="D39" s="348">
        <v>5770</v>
      </c>
      <c r="G39" s="348">
        <v>931300</v>
      </c>
      <c r="I39" s="348">
        <v>5770</v>
      </c>
      <c r="J39" s="80">
        <v>37</v>
      </c>
    </row>
    <row r="40" spans="2:10">
      <c r="B40" s="80">
        <v>38</v>
      </c>
      <c r="C40" s="348">
        <v>4550</v>
      </c>
      <c r="D40" s="348">
        <v>6090</v>
      </c>
      <c r="G40" s="348">
        <v>978200</v>
      </c>
      <c r="I40" s="348">
        <v>6090</v>
      </c>
      <c r="J40" s="80">
        <v>38</v>
      </c>
    </row>
    <row r="41" spans="2:10">
      <c r="B41" s="80">
        <v>39</v>
      </c>
      <c r="C41" s="348">
        <v>4790</v>
      </c>
      <c r="D41" s="348">
        <v>6420</v>
      </c>
      <c r="G41" s="348">
        <v>1031800</v>
      </c>
      <c r="I41" s="348">
        <v>6420</v>
      </c>
      <c r="J41" s="80">
        <v>39</v>
      </c>
    </row>
    <row r="42" spans="2:10">
      <c r="B42" s="80">
        <v>40</v>
      </c>
      <c r="C42" s="348">
        <v>5030</v>
      </c>
      <c r="D42" s="348">
        <v>6740</v>
      </c>
      <c r="G42" s="348">
        <v>1085400</v>
      </c>
      <c r="I42" s="348">
        <v>6740</v>
      </c>
      <c r="J42" s="80">
        <v>40</v>
      </c>
    </row>
    <row r="43" spans="2:10">
      <c r="B43" s="80">
        <v>41</v>
      </c>
      <c r="C43" s="348">
        <v>5330</v>
      </c>
      <c r="D43" s="348">
        <v>7150</v>
      </c>
      <c r="G43" s="348">
        <v>1145700</v>
      </c>
      <c r="I43" s="348">
        <v>7150</v>
      </c>
      <c r="J43" s="80">
        <v>41</v>
      </c>
    </row>
    <row r="44" spans="2:10">
      <c r="B44" s="80">
        <v>42</v>
      </c>
      <c r="C44" s="348">
        <v>5640</v>
      </c>
      <c r="D44" s="348">
        <v>7560</v>
      </c>
      <c r="G44" s="348">
        <v>1212700</v>
      </c>
      <c r="I44" s="348">
        <v>7560</v>
      </c>
      <c r="J44" s="80">
        <v>42</v>
      </c>
    </row>
    <row r="45" spans="2:10">
      <c r="B45" s="80">
        <v>43</v>
      </c>
      <c r="C45" s="348">
        <v>5940</v>
      </c>
      <c r="D45" s="348">
        <v>7960</v>
      </c>
      <c r="G45" s="348">
        <v>1279700</v>
      </c>
      <c r="I45" s="348">
        <v>7960</v>
      </c>
      <c r="J45" s="80">
        <v>43</v>
      </c>
    </row>
    <row r="46" spans="2:10">
      <c r="B46" s="80">
        <v>44</v>
      </c>
      <c r="C46" s="348">
        <v>6250</v>
      </c>
      <c r="D46" s="348">
        <v>8370</v>
      </c>
      <c r="G46" s="348">
        <v>1346700</v>
      </c>
      <c r="I46" s="348">
        <v>8370</v>
      </c>
      <c r="J46" s="80">
        <v>44</v>
      </c>
    </row>
    <row r="47" spans="2:10">
      <c r="B47" s="80">
        <v>45</v>
      </c>
      <c r="C47" s="348">
        <v>6610</v>
      </c>
      <c r="D47" s="348">
        <v>8860</v>
      </c>
      <c r="G47" s="348">
        <v>1413700</v>
      </c>
      <c r="I47" s="348">
        <v>8860</v>
      </c>
      <c r="J47" s="80">
        <v>45</v>
      </c>
    </row>
    <row r="48" spans="2:10">
      <c r="B48" s="80">
        <v>46</v>
      </c>
      <c r="C48" s="348">
        <v>6970</v>
      </c>
      <c r="D48" s="348">
        <v>9350</v>
      </c>
      <c r="G48" s="348">
        <v>1494100</v>
      </c>
      <c r="I48" s="348">
        <v>9350</v>
      </c>
      <c r="J48" s="80">
        <v>46</v>
      </c>
    </row>
    <row r="49" spans="2:10">
      <c r="B49" s="80">
        <v>47</v>
      </c>
      <c r="C49" s="348">
        <v>7340</v>
      </c>
      <c r="D49" s="348">
        <v>9830</v>
      </c>
      <c r="G49" s="348">
        <v>1574500</v>
      </c>
      <c r="I49" s="348">
        <v>9830</v>
      </c>
      <c r="J49" s="80">
        <v>47</v>
      </c>
    </row>
    <row r="50" spans="2:10">
      <c r="B50" s="80">
        <v>48</v>
      </c>
      <c r="C50" s="348">
        <v>7700</v>
      </c>
      <c r="D50" s="348">
        <v>10320</v>
      </c>
      <c r="G50" s="348">
        <v>1654900</v>
      </c>
      <c r="I50" s="348">
        <v>10320</v>
      </c>
      <c r="J50" s="80">
        <v>48</v>
      </c>
    </row>
    <row r="51" spans="2:10">
      <c r="B51" s="80">
        <v>49</v>
      </c>
      <c r="C51" s="348">
        <v>8070</v>
      </c>
      <c r="D51" s="348">
        <v>10810</v>
      </c>
      <c r="G51" s="348">
        <v>1735300</v>
      </c>
      <c r="I51" s="348">
        <v>10810</v>
      </c>
      <c r="J51" s="80">
        <v>49</v>
      </c>
    </row>
    <row r="52" spans="2:10">
      <c r="B52" s="80">
        <v>50</v>
      </c>
      <c r="C52" s="348">
        <v>8430</v>
      </c>
      <c r="D52" s="348">
        <v>11300</v>
      </c>
      <c r="G52" s="348">
        <v>1815700</v>
      </c>
      <c r="I52" s="348">
        <v>11300</v>
      </c>
      <c r="J52" s="80">
        <v>50</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7:Y84"/>
  <sheetViews>
    <sheetView zoomScaleNormal="100" workbookViewId="0">
      <selection activeCell="K26" sqref="K26"/>
    </sheetView>
  </sheetViews>
  <sheetFormatPr defaultColWidth="9" defaultRowHeight="10.8"/>
  <cols>
    <col min="1" max="2" width="9" style="110"/>
    <col min="3" max="3" width="7.6640625" style="110" bestFit="1" customWidth="1"/>
    <col min="4" max="4" width="4.33203125" style="110" customWidth="1"/>
    <col min="5" max="5" width="13.6640625" style="110" bestFit="1" customWidth="1"/>
    <col min="6" max="6" width="4.33203125" style="110" customWidth="1"/>
    <col min="7" max="7" width="13" style="110" bestFit="1" customWidth="1"/>
    <col min="8" max="8" width="4.33203125" style="110" customWidth="1"/>
    <col min="9" max="9" width="13" style="110" bestFit="1" customWidth="1"/>
    <col min="10" max="10" width="4.33203125" style="110" customWidth="1"/>
    <col min="11" max="11" width="13" style="110" bestFit="1" customWidth="1"/>
    <col min="12" max="12" width="4.33203125" style="110" customWidth="1"/>
    <col min="13" max="13" width="13" style="110" bestFit="1" customWidth="1"/>
    <col min="14" max="14" width="4.33203125" style="110" customWidth="1"/>
    <col min="15" max="15" width="13" style="110" bestFit="1" customWidth="1"/>
    <col min="16" max="16" width="4.33203125" style="110" customWidth="1"/>
    <col min="17" max="17" width="13" style="110" bestFit="1" customWidth="1"/>
    <col min="18" max="18" width="4.33203125" style="110" customWidth="1"/>
    <col min="19" max="19" width="13" style="110" bestFit="1" customWidth="1"/>
    <col min="20" max="20" width="4.33203125" style="110" customWidth="1"/>
    <col min="21" max="21" width="13" style="110" bestFit="1" customWidth="1"/>
    <col min="22" max="22" width="4.33203125" style="110" customWidth="1"/>
    <col min="23" max="23" width="14.109375" style="110" bestFit="1" customWidth="1"/>
    <col min="24" max="16384" width="9" style="110"/>
  </cols>
  <sheetData>
    <row r="7" spans="3:25">
      <c r="C7" s="110" t="s">
        <v>407</v>
      </c>
      <c r="D7" s="110">
        <f>COUNTIFS('補助事業概要説明書（別添１）５'!$A:$A,E9&amp;"*",'補助事業概要説明書（別添１）５'!$H:$H,"*")</f>
        <v>0</v>
      </c>
      <c r="F7" s="110">
        <f>COUNTIFS('補助事業概要説明書（別添１）５'!$A:$A,G9&amp;"*",'補助事業概要説明書（別添１）５'!$H:$H,"*")</f>
        <v>0</v>
      </c>
      <c r="H7" s="110">
        <f>COUNTIFS('補助事業概要説明書（別添１）５'!$A:$A,I9&amp;"*",'補助事業概要説明書（別添１）５'!$H:$H,"*")</f>
        <v>0</v>
      </c>
      <c r="J7" s="110">
        <f>COUNTIFS('補助事業概要説明書（別添１）５'!$A:$A,K9&amp;"*",'補助事業概要説明書（別添１）５'!$H:$H,"*")</f>
        <v>0</v>
      </c>
      <c r="L7" s="110">
        <f>COUNTIFS('補助事業概要説明書（別添１）５'!$A:$A,M9&amp;"*",'補助事業概要説明書（別添１）５'!$H:$H,"*")</f>
        <v>0</v>
      </c>
      <c r="N7" s="110">
        <f>COUNTIFS('補助事業概要説明書（別添１）５'!$A:$A,O9&amp;"*",'補助事業概要説明書（別添１）５'!$H:$H,"*")</f>
        <v>0</v>
      </c>
      <c r="P7" s="110">
        <f>COUNTIFS('補助事業概要説明書（別添１）５'!$A:$A,Q9&amp;"*",'補助事業概要説明書（別添１）５'!$H:$H,"*")</f>
        <v>0</v>
      </c>
      <c r="R7" s="110">
        <f>COUNTIFS('補助事業概要説明書（別添１）５'!$A:$A,S9&amp;"*",'補助事業概要説明書（別添１）５'!$H:$H,"*")</f>
        <v>0</v>
      </c>
      <c r="T7" s="110">
        <f>COUNTIFS('補助事業概要説明書（別添１）５'!$A:$A,U9&amp;"*",'補助事業概要説明書（別添１）５'!$H:$H,"*")</f>
        <v>0</v>
      </c>
      <c r="V7" s="110">
        <f>COUNTIFS('補助事業概要説明書（別添１）５'!$A:$A,W9&amp;"*",'補助事業概要説明書（別添１）５'!$H:$H,"*")</f>
        <v>0</v>
      </c>
    </row>
    <row r="8" spans="3:25">
      <c r="C8" s="110" t="s">
        <v>259</v>
      </c>
      <c r="D8" s="110">
        <f>COUNTIFS('補助事業概要説明書（別添１）５'!$A:$A,E9&amp;"*",'補助事業概要説明書（別添１）５'!$N:$N,"*")</f>
        <v>0</v>
      </c>
      <c r="F8" s="110">
        <f>COUNTIFS('補助事業概要説明書（別添１）５'!$A:$A,G9&amp;"*",'補助事業概要説明書（別添１）５'!$N:$N,"*")</f>
        <v>0</v>
      </c>
      <c r="H8" s="110">
        <f>COUNTIFS('補助事業概要説明書（別添１）５'!$A:$A,I9&amp;"*",'補助事業概要説明書（別添１）５'!$N:$N,"*")</f>
        <v>0</v>
      </c>
      <c r="J8" s="110">
        <f>COUNTIFS('補助事業概要説明書（別添１）５'!$A:$A,K9&amp;"*",'補助事業概要説明書（別添１）５'!$N:$N,"*")</f>
        <v>0</v>
      </c>
      <c r="L8" s="110">
        <f>COUNTIFS('補助事業概要説明書（別添１）５'!$A:$A,M9&amp;"*",'補助事業概要説明書（別添１）５'!$N:$N,"*")</f>
        <v>0</v>
      </c>
      <c r="N8" s="110">
        <f>COUNTIFS('補助事業概要説明書（別添１）５'!$A:$A,O9&amp;"*",'補助事業概要説明書（別添１）５'!$N:$N,"*")</f>
        <v>0</v>
      </c>
      <c r="P8" s="110">
        <f>COUNTIFS('補助事業概要説明書（別添１）５'!$A:$A,Q9&amp;"*",'補助事業概要説明書（別添１）５'!$N:$N,"*")</f>
        <v>0</v>
      </c>
      <c r="R8" s="110">
        <f>COUNTIFS('補助事業概要説明書（別添１）５'!$A:$A,S9&amp;"*",'補助事業概要説明書（別添１）５'!$N:$N,"*")</f>
        <v>0</v>
      </c>
      <c r="T8" s="110">
        <f>COUNTIFS('補助事業概要説明書（別添１）５'!$A:$A,U9&amp;"*",'補助事業概要説明書（別添１）５'!$N:$N,"*")</f>
        <v>0</v>
      </c>
      <c r="V8" s="110">
        <f>COUNTIFS('補助事業概要説明書（別添１）５'!$A:$A,W9&amp;"*",'補助事業概要説明書（別添１）５'!$N:$N,"*")</f>
        <v>0</v>
      </c>
    </row>
    <row r="9" spans="3:25">
      <c r="D9" s="110" t="s">
        <v>260</v>
      </c>
      <c r="E9" s="110" t="s">
        <v>214</v>
      </c>
      <c r="G9" s="110" t="s">
        <v>252</v>
      </c>
      <c r="I9" s="110" t="s">
        <v>261</v>
      </c>
      <c r="K9" s="110" t="s">
        <v>262</v>
      </c>
      <c r="M9" s="110" t="s">
        <v>263</v>
      </c>
      <c r="O9" s="110" t="s">
        <v>264</v>
      </c>
      <c r="Q9" s="110" t="s">
        <v>265</v>
      </c>
      <c r="S9" s="110" t="s">
        <v>266</v>
      </c>
      <c r="U9" s="110" t="s">
        <v>267</v>
      </c>
      <c r="W9" s="110" t="s">
        <v>268</v>
      </c>
    </row>
    <row r="11" spans="3:25">
      <c r="C11" s="110" t="s">
        <v>121</v>
      </c>
      <c r="D11" s="110">
        <v>1</v>
      </c>
      <c r="E11" s="110" t="str">
        <f>IF(D11&gt;(D$7+D$8),"",IF(D11&lt;=D$7,VLOOKUP(E$9&amp;D11,'補助事業概要説明書（別添１）５'!$A:$H,8,0),VLOOKUP(E$9&amp;(D11-D$7),'補助事業概要説明書（別添１）５'!$A:$N,14,0)))</f>
        <v/>
      </c>
      <c r="F11" s="110">
        <v>1</v>
      </c>
      <c r="G11" s="110" t="str">
        <f>IF(F11&gt;(F$7+F$8),"",IF(F11&lt;=F$7,VLOOKUP(G$9&amp;F11,'補助事業概要説明書（別添１）５'!$A:$H,8,0),VLOOKUP(G$9&amp;(F11-F$7),'補助事業概要説明書（別添１）５'!$A:$N,14,0)))</f>
        <v/>
      </c>
      <c r="H11" s="110">
        <v>1</v>
      </c>
      <c r="I11" s="110" t="str">
        <f>IF(H11&gt;(H$7+H$8),"",IF(H11&lt;=H$7,VLOOKUP(I$9&amp;H11,'補助事業概要説明書（別添１）５'!$A:$H,8,0),VLOOKUP(I$9&amp;(H11-H$7),'補助事業概要説明書（別添１）５'!$A:$N,14,0)))</f>
        <v/>
      </c>
      <c r="J11" s="110">
        <v>1</v>
      </c>
      <c r="K11" s="110" t="str">
        <f>IF(J11&gt;(J$7+J$8),"",IF(J11&lt;=J$7,VLOOKUP(K$9&amp;J11,'補助事業概要説明書（別添１）５'!$A:$H,8,0),VLOOKUP(K$9&amp;(J11-J$7),'補助事業概要説明書（別添１）５'!$A:$N,14,0)))</f>
        <v/>
      </c>
      <c r="L11" s="110">
        <v>1</v>
      </c>
      <c r="M11" s="110" t="str">
        <f>IF(L11&gt;(L$7+L$8),"",IF(L11&lt;=L$7,VLOOKUP(M$9&amp;L11,'補助事業概要説明書（別添１）５'!$A:$H,8,0),VLOOKUP(M$9&amp;(L11-L$7),'補助事業概要説明書（別添１）５'!$A:$N,14,0)))</f>
        <v/>
      </c>
      <c r="N11" s="110">
        <v>1</v>
      </c>
      <c r="O11" s="110" t="str">
        <f>IF(N11&gt;(N$7+N$8),"",IF(N11&lt;=N$7,VLOOKUP(O$9&amp;N11,'補助事業概要説明書（別添１）５'!$A:$H,8,0),VLOOKUP(O$9&amp;(N11-N$7),'補助事業概要説明書（別添１）５'!$A:$N,14,0)))</f>
        <v/>
      </c>
      <c r="P11" s="110">
        <v>1</v>
      </c>
      <c r="Q11" s="110" t="str">
        <f>IF(P11&gt;(P$7+P$8),"",IF(P11&lt;=P$7,VLOOKUP(Q$9&amp;P11,'補助事業概要説明書（別添１）５'!$A:$H,8,0),VLOOKUP(Q$9&amp;(P11-P$7),'補助事業概要説明書（別添１）５'!$A:$N,14,0)))</f>
        <v/>
      </c>
      <c r="R11" s="110">
        <v>1</v>
      </c>
      <c r="S11" s="110" t="str">
        <f>IF(R11&gt;(R$7+R$8),"",IF(R11&lt;=R$7,VLOOKUP(S$9&amp;R11,'補助事業概要説明書（別添１）５'!$A:$H,8,0),VLOOKUP(S$9&amp;(R11-R$7),'補助事業概要説明書（別添１）５'!$A:$N,14,0)))</f>
        <v/>
      </c>
      <c r="T11" s="110">
        <v>1</v>
      </c>
      <c r="U11" s="110" t="str">
        <f>IF(T11&gt;(T$7+T$8),"",IF(T11&lt;=T$7,VLOOKUP(U$9&amp;T11,'補助事業概要説明書（別添１）５'!$A:$H,8,0),VLOOKUP(U$9&amp;(T11-T$7),'補助事業概要説明書（別添１）５'!$A:$N,14,0)))</f>
        <v/>
      </c>
      <c r="V11" s="110">
        <v>1</v>
      </c>
      <c r="W11" s="110" t="str">
        <f>IF(V11&gt;(V$7+V$8),"",IF(V11&lt;=V$7,VLOOKUP(W$9&amp;V11,'補助事業概要説明書（別添１）５'!$A:$H,8,0),VLOOKUP(W$9&amp;(V11-V$7),'補助事業概要説明書（別添１）５'!$A:$N,14,0)))</f>
        <v/>
      </c>
      <c r="X11" s="111"/>
      <c r="Y11" s="111"/>
    </row>
    <row r="12" spans="3:25">
      <c r="D12" s="110">
        <v>2</v>
      </c>
      <c r="E12" s="110" t="str">
        <f>IF(D12&gt;(D$7+D$8),"",IF(D12&lt;=D$7,VLOOKUP(E$9&amp;D12,'補助事業概要説明書（別添１）５'!$A:$H,8,0),VLOOKUP(E$9&amp;(D12-D$7),'補助事業概要説明書（別添１）５'!$A:$N,14,0)))</f>
        <v/>
      </c>
      <c r="F12" s="110">
        <v>2</v>
      </c>
      <c r="G12" s="110" t="str">
        <f>IF(F12&gt;(F$7+F$8),"",IF(F12&lt;=F$7,VLOOKUP(G$9&amp;F12,'補助事業概要説明書（別添１）５'!$A:$H,8,0),VLOOKUP(G$9&amp;(F12-F$7),'補助事業概要説明書（別添１）５'!$A:$N,14,0)))</f>
        <v/>
      </c>
      <c r="H12" s="110">
        <v>2</v>
      </c>
      <c r="I12" s="110" t="str">
        <f>IF(H12&gt;(H$7+H$8),"",IF(H12&lt;=H$7,VLOOKUP(I$9&amp;H12,'補助事業概要説明書（別添１）５'!$A:$H,8,0),VLOOKUP(I$9&amp;(H12-H$7),'補助事業概要説明書（別添１）５'!$A:$N,14,0)))</f>
        <v/>
      </c>
      <c r="J12" s="110">
        <v>2</v>
      </c>
      <c r="K12" s="110" t="str">
        <f>IF(J12&gt;(J$7+J$8),"",IF(J12&lt;=J$7,VLOOKUP(K$9&amp;J12,'補助事業概要説明書（別添１）５'!$A:$H,8,0),VLOOKUP(K$9&amp;(J12-J$7),'補助事業概要説明書（別添１）５'!$A:$N,14,0)))</f>
        <v/>
      </c>
      <c r="L12" s="110">
        <v>2</v>
      </c>
      <c r="M12" s="110" t="str">
        <f>IF(L12&gt;(L$7+L$8),"",IF(L12&lt;=L$7,VLOOKUP(M$9&amp;L12,'補助事業概要説明書（別添１）５'!$A:$H,8,0),VLOOKUP(M$9&amp;(L12-L$7),'補助事業概要説明書（別添１）５'!$A:$N,14,0)))</f>
        <v/>
      </c>
      <c r="N12" s="110">
        <v>2</v>
      </c>
      <c r="O12" s="110" t="str">
        <f>IF(N12&gt;(N$7+N$8),"",IF(N12&lt;=N$7,VLOOKUP(O$9&amp;N12,'補助事業概要説明書（別添１）５'!$A:$H,8,0),VLOOKUP(O$9&amp;(N12-N$7),'補助事業概要説明書（別添１）５'!$A:$N,14,0)))</f>
        <v/>
      </c>
      <c r="P12" s="110">
        <v>2</v>
      </c>
      <c r="Q12" s="110" t="str">
        <f>IF(P12&gt;(P$7+P$8),"",IF(P12&lt;=P$7,VLOOKUP(Q$9&amp;P12,'補助事業概要説明書（別添１）５'!$A:$H,8,0),VLOOKUP(Q$9&amp;(P12-P$7),'補助事業概要説明書（別添１）５'!$A:$N,14,0)))</f>
        <v/>
      </c>
      <c r="R12" s="110">
        <v>2</v>
      </c>
      <c r="S12" s="110" t="str">
        <f>IF(R12&gt;(R$7+R$8),"",IF(R12&lt;=R$7,VLOOKUP(S$9&amp;R12,'補助事業概要説明書（別添１）５'!$A:$H,8,0),VLOOKUP(S$9&amp;(R12-R$7),'補助事業概要説明書（別添１）５'!$A:$N,14,0)))</f>
        <v/>
      </c>
      <c r="T12" s="110">
        <v>2</v>
      </c>
      <c r="U12" s="110" t="str">
        <f>IF(T12&gt;(T$7+T$8),"",IF(T12&lt;=T$7,VLOOKUP(U$9&amp;T12,'補助事業概要説明書（別添１）５'!$A:$H,8,0),VLOOKUP(U$9&amp;(T12-T$7),'補助事業概要説明書（別添１）５'!$A:$N,14,0)))</f>
        <v/>
      </c>
      <c r="V12" s="110">
        <v>2</v>
      </c>
      <c r="W12" s="110" t="str">
        <f>IF(V12&gt;(V$7+V$8),"",IF(V12&lt;=V$7,VLOOKUP(W$9&amp;V12,'補助事業概要説明書（別添１）５'!$A:$H,8,0),VLOOKUP(W$9&amp;(V12-V$7),'補助事業概要説明書（別添１）５'!$A:$N,14,0)))</f>
        <v/>
      </c>
    </row>
    <row r="13" spans="3:25">
      <c r="D13" s="110">
        <v>3</v>
      </c>
      <c r="E13" s="110" t="str">
        <f>IF(D13&gt;(D$7+D$8),"",IF(D13&lt;=D$7,VLOOKUP(E$9&amp;D13,'補助事業概要説明書（別添１）５'!$A:$H,8,0),VLOOKUP(E$9&amp;(D13-D$7),'補助事業概要説明書（別添１）５'!$A:$N,14,0)))</f>
        <v/>
      </c>
      <c r="F13" s="110">
        <v>3</v>
      </c>
      <c r="G13" s="110" t="str">
        <f>IF(F13&gt;(F$7+F$8),"",IF(F13&lt;=F$7,VLOOKUP(G$9&amp;F13,'補助事業概要説明書（別添１）５'!$A:$H,8,0),VLOOKUP(G$9&amp;(F13-F$7),'補助事業概要説明書（別添１）５'!$A:$N,14,0)))</f>
        <v/>
      </c>
      <c r="H13" s="110">
        <v>3</v>
      </c>
      <c r="I13" s="110" t="str">
        <f>IF(H13&gt;(H$7+H$8),"",IF(H13&lt;=H$7,VLOOKUP(I$9&amp;H13,'補助事業概要説明書（別添１）５'!$A:$H,8,0),VLOOKUP(I$9&amp;(H13-H$7),'補助事業概要説明書（別添１）５'!$A:$N,14,0)))</f>
        <v/>
      </c>
      <c r="J13" s="110">
        <v>3</v>
      </c>
      <c r="K13" s="110" t="str">
        <f>IF(J13&gt;(J$7+J$8),"",IF(J13&lt;=J$7,VLOOKUP(K$9&amp;J13,'補助事業概要説明書（別添１）５'!$A:$H,8,0),VLOOKUP(K$9&amp;(J13-J$7),'補助事業概要説明書（別添１）５'!$A:$N,14,0)))</f>
        <v/>
      </c>
      <c r="L13" s="110">
        <v>3</v>
      </c>
      <c r="M13" s="110" t="str">
        <f>IF(L13&gt;(L$7+L$8),"",IF(L13&lt;=L$7,VLOOKUP(M$9&amp;L13,'補助事業概要説明書（別添１）５'!$A:$H,8,0),VLOOKUP(M$9&amp;(L13-L$7),'補助事業概要説明書（別添１）５'!$A:$N,14,0)))</f>
        <v/>
      </c>
      <c r="N13" s="110">
        <v>3</v>
      </c>
      <c r="O13" s="110" t="str">
        <f>IF(N13&gt;(N$7+N$8),"",IF(N13&lt;=N$7,VLOOKUP(O$9&amp;N13,'補助事業概要説明書（別添１）５'!$A:$H,8,0),VLOOKUP(O$9&amp;(N13-N$7),'補助事業概要説明書（別添１）５'!$A:$N,14,0)))</f>
        <v/>
      </c>
      <c r="P13" s="110">
        <v>3</v>
      </c>
      <c r="Q13" s="110" t="str">
        <f>IF(P13&gt;(P$7+P$8),"",IF(P13&lt;=P$7,VLOOKUP(Q$9&amp;P13,'補助事業概要説明書（別添１）５'!$A:$H,8,0),VLOOKUP(Q$9&amp;(P13-P$7),'補助事業概要説明書（別添１）５'!$A:$N,14,0)))</f>
        <v/>
      </c>
      <c r="R13" s="110">
        <v>3</v>
      </c>
      <c r="S13" s="110" t="str">
        <f>IF(R13&gt;(R$7+R$8),"",IF(R13&lt;=R$7,VLOOKUP(S$9&amp;R13,'補助事業概要説明書（別添１）５'!$A:$H,8,0),VLOOKUP(S$9&amp;(R13-R$7),'補助事業概要説明書（別添１）５'!$A:$N,14,0)))</f>
        <v/>
      </c>
      <c r="T13" s="110">
        <v>3</v>
      </c>
      <c r="U13" s="110" t="str">
        <f>IF(T13&gt;(T$7+T$8),"",IF(T13&lt;=T$7,VLOOKUP(U$9&amp;T13,'補助事業概要説明書（別添１）５'!$A:$H,8,0),VLOOKUP(U$9&amp;(T13-T$7),'補助事業概要説明書（別添１）５'!$A:$N,14,0)))</f>
        <v/>
      </c>
      <c r="V13" s="110">
        <v>3</v>
      </c>
      <c r="W13" s="110" t="str">
        <f>IF(V13&gt;(V$7+V$8),"",IF(V13&lt;=V$7,VLOOKUP(W$9&amp;V13,'補助事業概要説明書（別添１）５'!$A:$H,8,0),VLOOKUP(W$9&amp;(V13-V$7),'補助事業概要説明書（別添１）５'!$A:$N,14,0)))</f>
        <v/>
      </c>
    </row>
    <row r="14" spans="3:25">
      <c r="D14" s="110">
        <v>4</v>
      </c>
      <c r="E14" s="110" t="str">
        <f>IF(D14&gt;(D$7+D$8),"",IF(D14&lt;=D$7,VLOOKUP(E$9&amp;D14,'補助事業概要説明書（別添１）５'!$A:$H,8,0),VLOOKUP(E$9&amp;(D14-D$7),'補助事業概要説明書（別添１）５'!$A:$N,14,0)))</f>
        <v/>
      </c>
      <c r="F14" s="110">
        <v>4</v>
      </c>
      <c r="G14" s="110" t="str">
        <f>IF(F14&gt;(F$7+F$8),"",IF(F14&lt;=F$7,VLOOKUP(G$9&amp;F14,'補助事業概要説明書（別添１）５'!$A:$H,8,0),VLOOKUP(G$9&amp;(F14-F$7),'補助事業概要説明書（別添１）５'!$A:$N,14,0)))</f>
        <v/>
      </c>
      <c r="H14" s="110">
        <v>4</v>
      </c>
      <c r="I14" s="110" t="str">
        <f>IF(H14&gt;(H$7+H$8),"",IF(H14&lt;=H$7,VLOOKUP(I$9&amp;H14,'補助事業概要説明書（別添１）５'!$A:$H,8,0),VLOOKUP(I$9&amp;(H14-H$7),'補助事業概要説明書（別添１）５'!$A:$N,14,0)))</f>
        <v/>
      </c>
      <c r="J14" s="110">
        <v>4</v>
      </c>
      <c r="K14" s="110" t="str">
        <f>IF(J14&gt;(J$7+J$8),"",IF(J14&lt;=J$7,VLOOKUP(K$9&amp;J14,'補助事業概要説明書（別添１）５'!$A:$H,8,0),VLOOKUP(K$9&amp;(J14-J$7),'補助事業概要説明書（別添１）５'!$A:$N,14,0)))</f>
        <v/>
      </c>
      <c r="L14" s="110">
        <v>4</v>
      </c>
      <c r="M14" s="110" t="str">
        <f>IF(L14&gt;(L$7+L$8),"",IF(L14&lt;=L$7,VLOOKUP(M$9&amp;L14,'補助事業概要説明書（別添１）５'!$A:$H,8,0),VLOOKUP(M$9&amp;(L14-L$7),'補助事業概要説明書（別添１）５'!$A:$N,14,0)))</f>
        <v/>
      </c>
      <c r="N14" s="110">
        <v>4</v>
      </c>
      <c r="O14" s="110" t="str">
        <f>IF(N14&gt;(N$7+N$8),"",IF(N14&lt;=N$7,VLOOKUP(O$9&amp;N14,'補助事業概要説明書（別添１）５'!$A:$H,8,0),VLOOKUP(O$9&amp;(N14-N$7),'補助事業概要説明書（別添１）５'!$A:$N,14,0)))</f>
        <v/>
      </c>
      <c r="P14" s="110">
        <v>4</v>
      </c>
      <c r="Q14" s="110" t="str">
        <f>IF(P14&gt;(P$7+P$8),"",IF(P14&lt;=P$7,VLOOKUP(Q$9&amp;P14,'補助事業概要説明書（別添１）５'!$A:$H,8,0),VLOOKUP(Q$9&amp;(P14-P$7),'補助事業概要説明書（別添１）５'!$A:$N,14,0)))</f>
        <v/>
      </c>
      <c r="R14" s="110">
        <v>4</v>
      </c>
      <c r="S14" s="110" t="str">
        <f>IF(R14&gt;(R$7+R$8),"",IF(R14&lt;=R$7,VLOOKUP(S$9&amp;R14,'補助事業概要説明書（別添１）５'!$A:$H,8,0),VLOOKUP(S$9&amp;(R14-R$7),'補助事業概要説明書（別添１）５'!$A:$N,14,0)))</f>
        <v/>
      </c>
      <c r="T14" s="110">
        <v>4</v>
      </c>
      <c r="U14" s="110" t="str">
        <f>IF(T14&gt;(T$7+T$8),"",IF(T14&lt;=T$7,VLOOKUP(U$9&amp;T14,'補助事業概要説明書（別添１）５'!$A:$H,8,0),VLOOKUP(U$9&amp;(T14-T$7),'補助事業概要説明書（別添１）５'!$A:$N,14,0)))</f>
        <v/>
      </c>
      <c r="V14" s="110">
        <v>4</v>
      </c>
      <c r="W14" s="110" t="str">
        <f>IF(V14&gt;(V$7+V$8),"",IF(V14&lt;=V$7,VLOOKUP(W$9&amp;V14,'補助事業概要説明書（別添１）５'!$A:$H,8,0),VLOOKUP(W$9&amp;(V14-V$7),'補助事業概要説明書（別添１）５'!$A:$N,14,0)))</f>
        <v/>
      </c>
    </row>
    <row r="15" spans="3:25">
      <c r="D15" s="110">
        <v>5</v>
      </c>
      <c r="E15" s="110" t="str">
        <f>IF(D15&gt;(D$7+D$8),"",IF(D15&lt;=D$7,VLOOKUP(E$9&amp;D15,'補助事業概要説明書（別添１）５'!$A:$H,8,0),VLOOKUP(E$9&amp;(D15-D$7),'補助事業概要説明書（別添１）５'!$A:$N,14,0)))</f>
        <v/>
      </c>
      <c r="F15" s="110">
        <v>5</v>
      </c>
      <c r="G15" s="110" t="str">
        <f>IF(F15&gt;(F$7+F$8),"",IF(F15&lt;=F$7,VLOOKUP(G$9&amp;F15,'補助事業概要説明書（別添１）５'!$A:$H,8,0),VLOOKUP(G$9&amp;(F15-F$7),'補助事業概要説明書（別添１）５'!$A:$N,14,0)))</f>
        <v/>
      </c>
      <c r="H15" s="110">
        <v>5</v>
      </c>
      <c r="I15" s="110" t="str">
        <f>IF(H15&gt;(H$7+H$8),"",IF(H15&lt;=H$7,VLOOKUP(I$9&amp;H15,'補助事業概要説明書（別添１）５'!$A:$H,8,0),VLOOKUP(I$9&amp;(H15-H$7),'補助事業概要説明書（別添１）５'!$A:$N,14,0)))</f>
        <v/>
      </c>
      <c r="J15" s="110">
        <v>5</v>
      </c>
      <c r="K15" s="110" t="str">
        <f>IF(J15&gt;(J$7+J$8),"",IF(J15&lt;=J$7,VLOOKUP(K$9&amp;J15,'補助事業概要説明書（別添１）５'!$A:$H,8,0),VLOOKUP(K$9&amp;(J15-J$7),'補助事業概要説明書（別添１）５'!$A:$N,14,0)))</f>
        <v/>
      </c>
      <c r="L15" s="110">
        <v>5</v>
      </c>
      <c r="M15" s="110" t="str">
        <f>IF(L15&gt;(L$7+L$8),"",IF(L15&lt;=L$7,VLOOKUP(M$9&amp;L15,'補助事業概要説明書（別添１）５'!$A:$H,8,0),VLOOKUP(M$9&amp;(L15-L$7),'補助事業概要説明書（別添１）５'!$A:$N,14,0)))</f>
        <v/>
      </c>
      <c r="N15" s="110">
        <v>5</v>
      </c>
      <c r="O15" s="110" t="str">
        <f>IF(N15&gt;(N$7+N$8),"",IF(N15&lt;=N$7,VLOOKUP(O$9&amp;N15,'補助事業概要説明書（別添１）５'!$A:$H,8,0),VLOOKUP(O$9&amp;(N15-N$7),'補助事業概要説明書（別添１）５'!$A:$N,14,0)))</f>
        <v/>
      </c>
      <c r="P15" s="110">
        <v>5</v>
      </c>
      <c r="Q15" s="110" t="str">
        <f>IF(P15&gt;(P$7+P$8),"",IF(P15&lt;=P$7,VLOOKUP(Q$9&amp;P15,'補助事業概要説明書（別添１）５'!$A:$H,8,0),VLOOKUP(Q$9&amp;(P15-P$7),'補助事業概要説明書（別添１）５'!$A:$N,14,0)))</f>
        <v/>
      </c>
      <c r="R15" s="110">
        <v>5</v>
      </c>
      <c r="S15" s="110" t="str">
        <f>IF(R15&gt;(R$7+R$8),"",IF(R15&lt;=R$7,VLOOKUP(S$9&amp;R15,'補助事業概要説明書（別添１）５'!$A:$H,8,0),VLOOKUP(S$9&amp;(R15-R$7),'補助事業概要説明書（別添１）５'!$A:$N,14,0)))</f>
        <v/>
      </c>
      <c r="T15" s="110">
        <v>5</v>
      </c>
      <c r="U15" s="110" t="str">
        <f>IF(T15&gt;(T$7+T$8),"",IF(T15&lt;=T$7,VLOOKUP(U$9&amp;T15,'補助事業概要説明書（別添１）５'!$A:$H,8,0),VLOOKUP(U$9&amp;(T15-T$7),'補助事業概要説明書（別添１）５'!$A:$N,14,0)))</f>
        <v/>
      </c>
      <c r="V15" s="110">
        <v>5</v>
      </c>
      <c r="W15" s="110" t="str">
        <f>IF(V15&gt;(V$7+V$8),"",IF(V15&lt;=V$7,VLOOKUP(W$9&amp;V15,'補助事業概要説明書（別添１）５'!$A:$H,8,0),VLOOKUP(W$9&amp;(V15-V$7),'補助事業概要説明書（別添１）５'!$A:$N,14,0)))</f>
        <v/>
      </c>
    </row>
    <row r="16" spans="3:25">
      <c r="D16" s="110">
        <v>6</v>
      </c>
      <c r="E16" s="110" t="str">
        <f>IF(D16&gt;(D$7+D$8),"",IF(D16&lt;=D$7,VLOOKUP(E$9&amp;D16,'補助事業概要説明書（別添１）５'!$A:$H,8,0),VLOOKUP(E$9&amp;(D16-D$7),'補助事業概要説明書（別添１）５'!$A:$N,14,0)))</f>
        <v/>
      </c>
      <c r="F16" s="110">
        <v>6</v>
      </c>
      <c r="G16" s="110" t="str">
        <f>IF(F16&gt;(F$7+F$8),"",IF(F16&lt;=F$7,VLOOKUP(G$9&amp;F16,'補助事業概要説明書（別添１）５'!$A:$H,8,0),VLOOKUP(G$9&amp;(F16-F$7),'補助事業概要説明書（別添１）５'!$A:$N,14,0)))</f>
        <v/>
      </c>
      <c r="H16" s="110">
        <v>6</v>
      </c>
      <c r="I16" s="110" t="str">
        <f>IF(H16&gt;(H$7+H$8),"",IF(H16&lt;=H$7,VLOOKUP(I$9&amp;H16,'補助事業概要説明書（別添１）５'!$A:$H,8,0),VLOOKUP(I$9&amp;(H16-H$7),'補助事業概要説明書（別添１）５'!$A:$N,14,0)))</f>
        <v/>
      </c>
      <c r="J16" s="110">
        <v>6</v>
      </c>
      <c r="K16" s="110" t="str">
        <f>IF(J16&gt;(J$7+J$8),"",IF(J16&lt;=J$7,VLOOKUP(K$9&amp;J16,'補助事業概要説明書（別添１）５'!$A:$H,8,0),VLOOKUP(K$9&amp;(J16-J$7),'補助事業概要説明書（別添１）５'!$A:$N,14,0)))</f>
        <v/>
      </c>
      <c r="L16" s="110">
        <v>6</v>
      </c>
      <c r="M16" s="110" t="str">
        <f>IF(L16&gt;(L$7+L$8),"",IF(L16&lt;=L$7,VLOOKUP(M$9&amp;L16,'補助事業概要説明書（別添１）５'!$A:$H,8,0),VLOOKUP(M$9&amp;(L16-L$7),'補助事業概要説明書（別添１）５'!$A:$N,14,0)))</f>
        <v/>
      </c>
      <c r="N16" s="110">
        <v>6</v>
      </c>
      <c r="O16" s="110" t="str">
        <f>IF(N16&gt;(N$7+N$8),"",IF(N16&lt;=N$7,VLOOKUP(O$9&amp;N16,'補助事業概要説明書（別添１）５'!$A:$H,8,0),VLOOKUP(O$9&amp;(N16-N$7),'補助事業概要説明書（別添１）５'!$A:$N,14,0)))</f>
        <v/>
      </c>
      <c r="P16" s="110">
        <v>6</v>
      </c>
      <c r="Q16" s="110" t="str">
        <f>IF(P16&gt;(P$7+P$8),"",IF(P16&lt;=P$7,VLOOKUP(Q$9&amp;P16,'補助事業概要説明書（別添１）５'!$A:$H,8,0),VLOOKUP(Q$9&amp;(P16-P$7),'補助事業概要説明書（別添１）５'!$A:$N,14,0)))</f>
        <v/>
      </c>
      <c r="R16" s="110">
        <v>6</v>
      </c>
      <c r="S16" s="110" t="str">
        <f>IF(R16&gt;(R$7+R$8),"",IF(R16&lt;=R$7,VLOOKUP(S$9&amp;R16,'補助事業概要説明書（別添１）５'!$A:$H,8,0),VLOOKUP(S$9&amp;(R16-R$7),'補助事業概要説明書（別添１）５'!$A:$N,14,0)))</f>
        <v/>
      </c>
      <c r="T16" s="110">
        <v>6</v>
      </c>
      <c r="U16" s="110" t="str">
        <f>IF(T16&gt;(T$7+T$8),"",IF(T16&lt;=T$7,VLOOKUP(U$9&amp;T16,'補助事業概要説明書（別添１）５'!$A:$H,8,0),VLOOKUP(U$9&amp;(T16-T$7),'補助事業概要説明書（別添１）５'!$A:$N,14,0)))</f>
        <v/>
      </c>
      <c r="V16" s="110">
        <v>6</v>
      </c>
      <c r="W16" s="110" t="str">
        <f>IF(V16&gt;(V$7+V$8),"",IF(V16&lt;=V$7,VLOOKUP(W$9&amp;V16,'補助事業概要説明書（別添１）５'!$A:$H,8,0),VLOOKUP(W$9&amp;(V16-V$7),'補助事業概要説明書（別添１）５'!$A:$N,14,0)))</f>
        <v/>
      </c>
    </row>
    <row r="17" spans="4:23">
      <c r="D17" s="110">
        <v>7</v>
      </c>
      <c r="E17" s="110" t="str">
        <f>IF(D17&gt;(D$7+D$8),"",IF(D17&lt;=D$7,VLOOKUP(E$9&amp;D17,'補助事業概要説明書（別添１）５'!$A:$H,8,0),VLOOKUP(E$9&amp;(D17-D$7),'補助事業概要説明書（別添１）５'!$A:$N,14,0)))</f>
        <v/>
      </c>
      <c r="F17" s="110">
        <v>7</v>
      </c>
      <c r="G17" s="110" t="str">
        <f>IF(F17&gt;(F$7+F$8),"",IF(F17&lt;=F$7,VLOOKUP(G$9&amp;F17,'補助事業概要説明書（別添１）５'!$A:$H,8,0),VLOOKUP(G$9&amp;(F17-F$7),'補助事業概要説明書（別添１）５'!$A:$N,14,0)))</f>
        <v/>
      </c>
      <c r="H17" s="110">
        <v>7</v>
      </c>
      <c r="I17" s="110" t="str">
        <f>IF(H17&gt;(H$7+H$8),"",IF(H17&lt;=H$7,VLOOKUP(I$9&amp;H17,'補助事業概要説明書（別添１）５'!$A:$H,8,0),VLOOKUP(I$9&amp;(H17-H$7),'補助事業概要説明書（別添１）５'!$A:$N,14,0)))</f>
        <v/>
      </c>
      <c r="J17" s="110">
        <v>7</v>
      </c>
      <c r="K17" s="110" t="str">
        <f>IF(J17&gt;(J$7+J$8),"",IF(J17&lt;=J$7,VLOOKUP(K$9&amp;J17,'補助事業概要説明書（別添１）５'!$A:$H,8,0),VLOOKUP(K$9&amp;(J17-J$7),'補助事業概要説明書（別添１）５'!$A:$N,14,0)))</f>
        <v/>
      </c>
      <c r="L17" s="110">
        <v>7</v>
      </c>
      <c r="M17" s="110" t="str">
        <f>IF(L17&gt;(L$7+L$8),"",IF(L17&lt;=L$7,VLOOKUP(M$9&amp;L17,'補助事業概要説明書（別添１）５'!$A:$H,8,0),VLOOKUP(M$9&amp;(L17-L$7),'補助事業概要説明書（別添１）５'!$A:$N,14,0)))</f>
        <v/>
      </c>
      <c r="N17" s="110">
        <v>7</v>
      </c>
      <c r="O17" s="110" t="str">
        <f>IF(N17&gt;(N$7+N$8),"",IF(N17&lt;=N$7,VLOOKUP(O$9&amp;N17,'補助事業概要説明書（別添１）５'!$A:$H,8,0),VLOOKUP(O$9&amp;(N17-N$7),'補助事業概要説明書（別添１）５'!$A:$N,14,0)))</f>
        <v/>
      </c>
      <c r="P17" s="110">
        <v>7</v>
      </c>
      <c r="Q17" s="110" t="str">
        <f>IF(P17&gt;(P$7+P$8),"",IF(P17&lt;=P$7,VLOOKUP(Q$9&amp;P17,'補助事業概要説明書（別添１）５'!$A:$H,8,0),VLOOKUP(Q$9&amp;(P17-P$7),'補助事業概要説明書（別添１）５'!$A:$N,14,0)))</f>
        <v/>
      </c>
      <c r="R17" s="110">
        <v>7</v>
      </c>
      <c r="S17" s="110" t="str">
        <f>IF(R17&gt;(R$7+R$8),"",IF(R17&lt;=R$7,VLOOKUP(S$9&amp;R17,'補助事業概要説明書（別添１）５'!$A:$H,8,0),VLOOKUP(S$9&amp;(R17-R$7),'補助事業概要説明書（別添１）５'!$A:$N,14,0)))</f>
        <v/>
      </c>
      <c r="T17" s="110">
        <v>7</v>
      </c>
      <c r="U17" s="110" t="str">
        <f>IF(T17&gt;(T$7+T$8),"",IF(T17&lt;=T$7,VLOOKUP(U$9&amp;T17,'補助事業概要説明書（別添１）５'!$A:$H,8,0),VLOOKUP(U$9&amp;(T17-T$7),'補助事業概要説明書（別添１）５'!$A:$N,14,0)))</f>
        <v/>
      </c>
      <c r="V17" s="110">
        <v>7</v>
      </c>
      <c r="W17" s="110" t="str">
        <f>IF(V17&gt;(V$7+V$8),"",IF(V17&lt;=V$7,VLOOKUP(W$9&amp;V17,'補助事業概要説明書（別添１）５'!$A:$H,8,0),VLOOKUP(W$9&amp;(V17-V$7),'補助事業概要説明書（別添１）５'!$A:$N,14,0)))</f>
        <v/>
      </c>
    </row>
    <row r="18" spans="4:23">
      <c r="D18" s="110">
        <v>8</v>
      </c>
      <c r="E18" s="110" t="str">
        <f>IF(D18&gt;(D$7+D$8),"",IF(D18&lt;=D$7,VLOOKUP(E$9&amp;D18,'補助事業概要説明書（別添１）５'!$A:$H,8,0),VLOOKUP(E$9&amp;(D18-D$7),'補助事業概要説明書（別添１）５'!$A:$N,14,0)))</f>
        <v/>
      </c>
      <c r="F18" s="110">
        <v>8</v>
      </c>
      <c r="G18" s="110" t="str">
        <f>IF(F18&gt;(F$7+F$8),"",IF(F18&lt;=F$7,VLOOKUP(G$9&amp;F18,'補助事業概要説明書（別添１）５'!$A:$H,8,0),VLOOKUP(G$9&amp;(F18-F$7),'補助事業概要説明書（別添１）５'!$A:$N,14,0)))</f>
        <v/>
      </c>
      <c r="H18" s="110">
        <v>8</v>
      </c>
      <c r="I18" s="110" t="str">
        <f>IF(H18&gt;(H$7+H$8),"",IF(H18&lt;=H$7,VLOOKUP(I$9&amp;H18,'補助事業概要説明書（別添１）５'!$A:$H,8,0),VLOOKUP(I$9&amp;(H18-H$7),'補助事業概要説明書（別添１）５'!$A:$N,14,0)))</f>
        <v/>
      </c>
      <c r="J18" s="110">
        <v>8</v>
      </c>
      <c r="K18" s="110" t="str">
        <f>IF(J18&gt;(J$7+J$8),"",IF(J18&lt;=J$7,VLOOKUP(K$9&amp;J18,'補助事業概要説明書（別添１）５'!$A:$H,8,0),VLOOKUP(K$9&amp;(J18-J$7),'補助事業概要説明書（別添１）５'!$A:$N,14,0)))</f>
        <v/>
      </c>
      <c r="L18" s="110">
        <v>8</v>
      </c>
      <c r="M18" s="110" t="str">
        <f>IF(L18&gt;(L$7+L$8),"",IF(L18&lt;=L$7,VLOOKUP(M$9&amp;L18,'補助事業概要説明書（別添１）５'!$A:$H,8,0),VLOOKUP(M$9&amp;(L18-L$7),'補助事業概要説明書（別添１）５'!$A:$N,14,0)))</f>
        <v/>
      </c>
      <c r="N18" s="110">
        <v>8</v>
      </c>
      <c r="O18" s="110" t="str">
        <f>IF(N18&gt;(N$7+N$8),"",IF(N18&lt;=N$7,VLOOKUP(O$9&amp;N18,'補助事業概要説明書（別添１）５'!$A:$H,8,0),VLOOKUP(O$9&amp;(N18-N$7),'補助事業概要説明書（別添１）５'!$A:$N,14,0)))</f>
        <v/>
      </c>
      <c r="P18" s="110">
        <v>8</v>
      </c>
      <c r="Q18" s="110" t="str">
        <f>IF(P18&gt;(P$7+P$8),"",IF(P18&lt;=P$7,VLOOKUP(Q$9&amp;P18,'補助事業概要説明書（別添１）５'!$A:$H,8,0),VLOOKUP(Q$9&amp;(P18-P$7),'補助事業概要説明書（別添１）５'!$A:$N,14,0)))</f>
        <v/>
      </c>
      <c r="R18" s="110">
        <v>8</v>
      </c>
      <c r="S18" s="110" t="str">
        <f>IF(R18&gt;(R$7+R$8),"",IF(R18&lt;=R$7,VLOOKUP(S$9&amp;R18,'補助事業概要説明書（別添１）５'!$A:$H,8,0),VLOOKUP(S$9&amp;(R18-R$7),'補助事業概要説明書（別添１）５'!$A:$N,14,0)))</f>
        <v/>
      </c>
      <c r="T18" s="110">
        <v>8</v>
      </c>
      <c r="U18" s="110" t="str">
        <f>IF(T18&gt;(T$7+T$8),"",IF(T18&lt;=T$7,VLOOKUP(U$9&amp;T18,'補助事業概要説明書（別添１）５'!$A:$H,8,0),VLOOKUP(U$9&amp;(T18-T$7),'補助事業概要説明書（別添１）５'!$A:$N,14,0)))</f>
        <v/>
      </c>
      <c r="V18" s="110">
        <v>8</v>
      </c>
      <c r="W18" s="110" t="str">
        <f>IF(V18&gt;(V$7+V$8),"",IF(V18&lt;=V$7,VLOOKUP(W$9&amp;V18,'補助事業概要説明書（別添１）５'!$A:$H,8,0),VLOOKUP(W$9&amp;(V18-V$7),'補助事業概要説明書（別添１）５'!$A:$N,14,0)))</f>
        <v/>
      </c>
    </row>
    <row r="19" spans="4:23">
      <c r="D19" s="110">
        <v>9</v>
      </c>
      <c r="E19" s="110" t="str">
        <f>IF(D19&gt;(D$7+D$8),"",IF(D19&lt;=D$7,VLOOKUP(E$9&amp;D19,'補助事業概要説明書（別添１）５'!$A:$H,8,0),VLOOKUP(E$9&amp;(D19-D$7),'補助事業概要説明書（別添１）５'!$A:$N,14,0)))</f>
        <v/>
      </c>
      <c r="F19" s="110">
        <v>9</v>
      </c>
      <c r="G19" s="110" t="str">
        <f>IF(F19&gt;(F$7+F$8),"",IF(F19&lt;=F$7,VLOOKUP(G$9&amp;F19,'補助事業概要説明書（別添１）５'!$A:$H,8,0),VLOOKUP(G$9&amp;(F19-F$7),'補助事業概要説明書（別添１）５'!$A:$N,14,0)))</f>
        <v/>
      </c>
      <c r="H19" s="110">
        <v>9</v>
      </c>
      <c r="I19" s="110" t="str">
        <f>IF(H19&gt;(H$7+H$8),"",IF(H19&lt;=H$7,VLOOKUP(I$9&amp;H19,'補助事業概要説明書（別添１）５'!$A:$H,8,0),VLOOKUP(I$9&amp;(H19-H$7),'補助事業概要説明書（別添１）５'!$A:$N,14,0)))</f>
        <v/>
      </c>
      <c r="J19" s="110">
        <v>9</v>
      </c>
      <c r="K19" s="110" t="str">
        <f>IF(J19&gt;(J$7+J$8),"",IF(J19&lt;=J$7,VLOOKUP(K$9&amp;J19,'補助事業概要説明書（別添１）５'!$A:$H,8,0),VLOOKUP(K$9&amp;(J19-J$7),'補助事業概要説明書（別添１）５'!$A:$N,14,0)))</f>
        <v/>
      </c>
      <c r="L19" s="110">
        <v>9</v>
      </c>
      <c r="M19" s="110" t="str">
        <f>IF(L19&gt;(L$7+L$8),"",IF(L19&lt;=L$7,VLOOKUP(M$9&amp;L19,'補助事業概要説明書（別添１）５'!$A:$H,8,0),VLOOKUP(M$9&amp;(L19-L$7),'補助事業概要説明書（別添１）５'!$A:$N,14,0)))</f>
        <v/>
      </c>
      <c r="N19" s="110">
        <v>9</v>
      </c>
      <c r="O19" s="110" t="str">
        <f>IF(N19&gt;(N$7+N$8),"",IF(N19&lt;=N$7,VLOOKUP(O$9&amp;N19,'補助事業概要説明書（別添１）５'!$A:$H,8,0),VLOOKUP(O$9&amp;(N19-N$7),'補助事業概要説明書（別添１）５'!$A:$N,14,0)))</f>
        <v/>
      </c>
      <c r="P19" s="110">
        <v>9</v>
      </c>
      <c r="Q19" s="110" t="str">
        <f>IF(P19&gt;(P$7+P$8),"",IF(P19&lt;=P$7,VLOOKUP(Q$9&amp;P19,'補助事業概要説明書（別添１）５'!$A:$H,8,0),VLOOKUP(Q$9&amp;(P19-P$7),'補助事業概要説明書（別添１）５'!$A:$N,14,0)))</f>
        <v/>
      </c>
      <c r="R19" s="110">
        <v>9</v>
      </c>
      <c r="S19" s="110" t="str">
        <f>IF(R19&gt;(R$7+R$8),"",IF(R19&lt;=R$7,VLOOKUP(S$9&amp;R19,'補助事業概要説明書（別添１）５'!$A:$H,8,0),VLOOKUP(S$9&amp;(R19-R$7),'補助事業概要説明書（別添１）５'!$A:$N,14,0)))</f>
        <v/>
      </c>
      <c r="T19" s="110">
        <v>9</v>
      </c>
      <c r="U19" s="110" t="str">
        <f>IF(T19&gt;(T$7+T$8),"",IF(T19&lt;=T$7,VLOOKUP(U$9&amp;T19,'補助事業概要説明書（別添１）５'!$A:$H,8,0),VLOOKUP(U$9&amp;(T19-T$7),'補助事業概要説明書（別添１）５'!$A:$N,14,0)))</f>
        <v/>
      </c>
      <c r="V19" s="110">
        <v>9</v>
      </c>
      <c r="W19" s="110" t="str">
        <f>IF(V19&gt;(V$7+V$8),"",IF(V19&lt;=V$7,VLOOKUP(W$9&amp;V19,'補助事業概要説明書（別添１）５'!$A:$H,8,0),VLOOKUP(W$9&amp;(V19-V$7),'補助事業概要説明書（別添１）５'!$A:$N,14,0)))</f>
        <v/>
      </c>
    </row>
    <row r="20" spans="4:23">
      <c r="D20" s="110">
        <v>10</v>
      </c>
      <c r="E20" s="110" t="str">
        <f>IF(D20&gt;(D$7+D$8),"",IF(D20&lt;=D$7,VLOOKUP(E$9&amp;D20,'補助事業概要説明書（別添１）５'!$A:$H,8,0),VLOOKUP(E$9&amp;(D20-D$7),'補助事業概要説明書（別添１）５'!$A:$N,14,0)))</f>
        <v/>
      </c>
      <c r="F20" s="110">
        <v>10</v>
      </c>
      <c r="G20" s="110" t="str">
        <f>IF(F20&gt;(F$7+F$8),"",IF(F20&lt;=F$7,VLOOKUP(G$9&amp;F20,'補助事業概要説明書（別添１）５'!$A:$H,8,0),VLOOKUP(G$9&amp;(F20-F$7),'補助事業概要説明書（別添１）５'!$A:$N,14,0)))</f>
        <v/>
      </c>
      <c r="H20" s="110">
        <v>10</v>
      </c>
      <c r="I20" s="110" t="str">
        <f>IF(H20&gt;(H$7+H$8),"",IF(H20&lt;=H$7,VLOOKUP(I$9&amp;H20,'補助事業概要説明書（別添１）５'!$A:$H,8,0),VLOOKUP(I$9&amp;(H20-H$7),'補助事業概要説明書（別添１）５'!$A:$N,14,0)))</f>
        <v/>
      </c>
      <c r="J20" s="110">
        <v>10</v>
      </c>
      <c r="K20" s="110" t="str">
        <f>IF(J20&gt;(J$7+J$8),"",IF(J20&lt;=J$7,VLOOKUP(K$9&amp;J20,'補助事業概要説明書（別添１）５'!$A:$H,8,0),VLOOKUP(K$9&amp;(J20-J$7),'補助事業概要説明書（別添１）５'!$A:$N,14,0)))</f>
        <v/>
      </c>
      <c r="L20" s="110">
        <v>10</v>
      </c>
      <c r="M20" s="110" t="str">
        <f>IF(L20&gt;(L$7+L$8),"",IF(L20&lt;=L$7,VLOOKUP(M$9&amp;L20,'補助事業概要説明書（別添１）５'!$A:$H,8,0),VLOOKUP(M$9&amp;(L20-L$7),'補助事業概要説明書（別添１）５'!$A:$N,14,0)))</f>
        <v/>
      </c>
      <c r="N20" s="110">
        <v>10</v>
      </c>
      <c r="O20" s="110" t="str">
        <f>IF(N20&gt;(N$7+N$8),"",IF(N20&lt;=N$7,VLOOKUP(O$9&amp;N20,'補助事業概要説明書（別添１）５'!$A:$H,8,0),VLOOKUP(O$9&amp;(N20-N$7),'補助事業概要説明書（別添１）５'!$A:$N,14,0)))</f>
        <v/>
      </c>
      <c r="P20" s="110">
        <v>10</v>
      </c>
      <c r="Q20" s="110" t="str">
        <f>IF(P20&gt;(P$7+P$8),"",IF(P20&lt;=P$7,VLOOKUP(Q$9&amp;P20,'補助事業概要説明書（別添１）５'!$A:$H,8,0),VLOOKUP(Q$9&amp;(P20-P$7),'補助事業概要説明書（別添１）５'!$A:$N,14,0)))</f>
        <v/>
      </c>
      <c r="R20" s="110">
        <v>10</v>
      </c>
      <c r="S20" s="110" t="str">
        <f>IF(R20&gt;(R$7+R$8),"",IF(R20&lt;=R$7,VLOOKUP(S$9&amp;R20,'補助事業概要説明書（別添１）５'!$A:$H,8,0),VLOOKUP(S$9&amp;(R20-R$7),'補助事業概要説明書（別添１）５'!$A:$N,14,0)))</f>
        <v/>
      </c>
      <c r="T20" s="110">
        <v>10</v>
      </c>
      <c r="U20" s="110" t="str">
        <f>IF(T20&gt;(T$7+T$8),"",IF(T20&lt;=T$7,VLOOKUP(U$9&amp;T20,'補助事業概要説明書（別添１）５'!$A:$H,8,0),VLOOKUP(U$9&amp;(T20-T$7),'補助事業概要説明書（別添１）５'!$A:$N,14,0)))</f>
        <v/>
      </c>
      <c r="V20" s="110">
        <v>10</v>
      </c>
      <c r="W20" s="110" t="str">
        <f>IF(V20&gt;(V$7+V$8),"",IF(V20&lt;=V$7,VLOOKUP(W$9&amp;V20,'補助事業概要説明書（別添１）５'!$A:$H,8,0),VLOOKUP(W$9&amp;(V20-V$7),'補助事業概要説明書（別添１）５'!$A:$N,14,0)))</f>
        <v/>
      </c>
    </row>
    <row r="21" spans="4:23">
      <c r="D21" s="110">
        <v>11</v>
      </c>
      <c r="E21" s="110" t="str">
        <f>IF(D21&gt;(D$7+D$8),"",IF(D21&lt;=D$7,VLOOKUP(E$9&amp;D21,'補助事業概要説明書（別添１）５'!$A:$H,8,0),VLOOKUP(E$9&amp;(D21-D$7),'補助事業概要説明書（別添１）５'!$A:$N,14,0)))</f>
        <v/>
      </c>
      <c r="F21" s="110">
        <v>11</v>
      </c>
      <c r="G21" s="110" t="str">
        <f>IF(F21&gt;(F$7+F$8),"",IF(F21&lt;=F$7,VLOOKUP(G$9&amp;F21,'補助事業概要説明書（別添１）５'!$A:$H,8,0),VLOOKUP(G$9&amp;(F21-F$7),'補助事業概要説明書（別添１）５'!$A:$N,14,0)))</f>
        <v/>
      </c>
      <c r="H21" s="110">
        <v>11</v>
      </c>
      <c r="I21" s="110" t="str">
        <f>IF(H21&gt;(H$7+H$8),"",IF(H21&lt;=H$7,VLOOKUP(I$9&amp;H21,'補助事業概要説明書（別添１）５'!$A:$H,8,0),VLOOKUP(I$9&amp;(H21-H$7),'補助事業概要説明書（別添１）５'!$A:$N,14,0)))</f>
        <v/>
      </c>
      <c r="J21" s="110">
        <v>11</v>
      </c>
      <c r="K21" s="110" t="str">
        <f>IF(J21&gt;(J$7+J$8),"",IF(J21&lt;=J$7,VLOOKUP(K$9&amp;J21,'補助事業概要説明書（別添１）５'!$A:$H,8,0),VLOOKUP(K$9&amp;(J21-J$7),'補助事業概要説明書（別添１）５'!$A:$N,14,0)))</f>
        <v/>
      </c>
      <c r="L21" s="110">
        <v>11</v>
      </c>
      <c r="M21" s="110" t="str">
        <f>IF(L21&gt;(L$7+L$8),"",IF(L21&lt;=L$7,VLOOKUP(M$9&amp;L21,'補助事業概要説明書（別添１）５'!$A:$H,8,0),VLOOKUP(M$9&amp;(L21-L$7),'補助事業概要説明書（別添１）５'!$A:$N,14,0)))</f>
        <v/>
      </c>
      <c r="N21" s="110">
        <v>11</v>
      </c>
      <c r="O21" s="110" t="str">
        <f>IF(N21&gt;(N$7+N$8),"",IF(N21&lt;=N$7,VLOOKUP(O$9&amp;N21,'補助事業概要説明書（別添１）５'!$A:$H,8,0),VLOOKUP(O$9&amp;(N21-N$7),'補助事業概要説明書（別添１）５'!$A:$N,14,0)))</f>
        <v/>
      </c>
      <c r="P21" s="110">
        <v>11</v>
      </c>
      <c r="Q21" s="110" t="str">
        <f>IF(P21&gt;(P$7+P$8),"",IF(P21&lt;=P$7,VLOOKUP(Q$9&amp;P21,'補助事業概要説明書（別添１）５'!$A:$H,8,0),VLOOKUP(Q$9&amp;(P21-P$7),'補助事業概要説明書（別添１）５'!$A:$N,14,0)))</f>
        <v/>
      </c>
      <c r="R21" s="110">
        <v>11</v>
      </c>
      <c r="S21" s="110" t="str">
        <f>IF(R21&gt;(R$7+R$8),"",IF(R21&lt;=R$7,VLOOKUP(S$9&amp;R21,'補助事業概要説明書（別添１）５'!$A:$H,8,0),VLOOKUP(S$9&amp;(R21-R$7),'補助事業概要説明書（別添１）５'!$A:$N,14,0)))</f>
        <v/>
      </c>
      <c r="T21" s="110">
        <v>11</v>
      </c>
      <c r="U21" s="110" t="str">
        <f>IF(T21&gt;(T$7+T$8),"",IF(T21&lt;=T$7,VLOOKUP(U$9&amp;T21,'補助事業概要説明書（別添１）５'!$A:$H,8,0),VLOOKUP(U$9&amp;(T21-T$7),'補助事業概要説明書（別添１）５'!$A:$N,14,0)))</f>
        <v/>
      </c>
      <c r="V21" s="110">
        <v>11</v>
      </c>
      <c r="W21" s="110" t="str">
        <f>IF(V21&gt;(V$7+V$8),"",IF(V21&lt;=V$7,VLOOKUP(W$9&amp;V21,'補助事業概要説明書（別添１）５'!$A:$H,8,0),VLOOKUP(W$9&amp;(V21-V$7),'補助事業概要説明書（別添１）５'!$A:$N,14,0)))</f>
        <v/>
      </c>
    </row>
    <row r="22" spans="4:23">
      <c r="D22" s="110">
        <v>12</v>
      </c>
      <c r="E22" s="110" t="str">
        <f>IF(D22&gt;(D$7+D$8),"",IF(D22&lt;=D$7,VLOOKUP(E$9&amp;D22,'補助事業概要説明書（別添１）５'!$A:$H,8,0),VLOOKUP(E$9&amp;(D22-D$7),'補助事業概要説明書（別添１）５'!$A:$N,14,0)))</f>
        <v/>
      </c>
      <c r="F22" s="110">
        <v>12</v>
      </c>
      <c r="G22" s="110" t="str">
        <f>IF(F22&gt;(F$7+F$8),"",IF(F22&lt;=F$7,VLOOKUP(G$9&amp;F22,'補助事業概要説明書（別添１）５'!$A:$H,8,0),VLOOKUP(G$9&amp;(F22-F$7),'補助事業概要説明書（別添１）５'!$A:$N,14,0)))</f>
        <v/>
      </c>
      <c r="H22" s="110">
        <v>12</v>
      </c>
      <c r="I22" s="110" t="str">
        <f>IF(H22&gt;(H$7+H$8),"",IF(H22&lt;=H$7,VLOOKUP(I$9&amp;H22,'補助事業概要説明書（別添１）５'!$A:$H,8,0),VLOOKUP(I$9&amp;(H22-H$7),'補助事業概要説明書（別添１）５'!$A:$N,14,0)))</f>
        <v/>
      </c>
      <c r="J22" s="110">
        <v>12</v>
      </c>
      <c r="K22" s="110" t="str">
        <f>IF(J22&gt;(J$7+J$8),"",IF(J22&lt;=J$7,VLOOKUP(K$9&amp;J22,'補助事業概要説明書（別添１）５'!$A:$H,8,0),VLOOKUP(K$9&amp;(J22-J$7),'補助事業概要説明書（別添１）５'!$A:$N,14,0)))</f>
        <v/>
      </c>
      <c r="L22" s="110">
        <v>12</v>
      </c>
      <c r="M22" s="110" t="str">
        <f>IF(L22&gt;(L$7+L$8),"",IF(L22&lt;=L$7,VLOOKUP(M$9&amp;L22,'補助事業概要説明書（別添１）５'!$A:$H,8,0),VLOOKUP(M$9&amp;(L22-L$7),'補助事業概要説明書（別添１）５'!$A:$N,14,0)))</f>
        <v/>
      </c>
      <c r="N22" s="110">
        <v>12</v>
      </c>
      <c r="O22" s="110" t="str">
        <f>IF(N22&gt;(N$7+N$8),"",IF(N22&lt;=N$7,VLOOKUP(O$9&amp;N22,'補助事業概要説明書（別添１）５'!$A:$H,8,0),VLOOKUP(O$9&amp;(N22-N$7),'補助事業概要説明書（別添１）５'!$A:$N,14,0)))</f>
        <v/>
      </c>
      <c r="P22" s="110">
        <v>12</v>
      </c>
      <c r="Q22" s="110" t="str">
        <f>IF(P22&gt;(P$7+P$8),"",IF(P22&lt;=P$7,VLOOKUP(Q$9&amp;P22,'補助事業概要説明書（別添１）５'!$A:$H,8,0),VLOOKUP(Q$9&amp;(P22-P$7),'補助事業概要説明書（別添１）５'!$A:$N,14,0)))</f>
        <v/>
      </c>
      <c r="R22" s="110">
        <v>12</v>
      </c>
      <c r="S22" s="110" t="str">
        <f>IF(R22&gt;(R$7+R$8),"",IF(R22&lt;=R$7,VLOOKUP(S$9&amp;R22,'補助事業概要説明書（別添１）５'!$A:$H,8,0),VLOOKUP(S$9&amp;(R22-R$7),'補助事業概要説明書（別添１）５'!$A:$N,14,0)))</f>
        <v/>
      </c>
      <c r="T22" s="110">
        <v>12</v>
      </c>
      <c r="U22" s="110" t="str">
        <f>IF(T22&gt;(T$7+T$8),"",IF(T22&lt;=T$7,VLOOKUP(U$9&amp;T22,'補助事業概要説明書（別添１）５'!$A:$H,8,0),VLOOKUP(U$9&amp;(T22-T$7),'補助事業概要説明書（別添１）５'!$A:$N,14,0)))</f>
        <v/>
      </c>
      <c r="V22" s="110">
        <v>12</v>
      </c>
      <c r="W22" s="110" t="str">
        <f>IF(V22&gt;(V$7+V$8),"",IF(V22&lt;=V$7,VLOOKUP(W$9&amp;V22,'補助事業概要説明書（別添１）５'!$A:$H,8,0),VLOOKUP(W$9&amp;(V22-V$7),'補助事業概要説明書（別添１）５'!$A:$N,14,0)))</f>
        <v/>
      </c>
    </row>
    <row r="23" spans="4:23">
      <c r="D23" s="110">
        <v>13</v>
      </c>
      <c r="E23" s="110" t="str">
        <f>IF(D23&gt;(D$7+D$8),"",IF(D23&lt;=D$7,VLOOKUP(E$9&amp;D23,'補助事業概要説明書（別添１）５'!$A:$H,8,0),VLOOKUP(E$9&amp;(D23-D$7),'補助事業概要説明書（別添１）５'!$A:$N,14,0)))</f>
        <v/>
      </c>
      <c r="F23" s="110">
        <v>13</v>
      </c>
      <c r="G23" s="110" t="str">
        <f>IF(F23&gt;(F$7+F$8),"",IF(F23&lt;=F$7,VLOOKUP(G$9&amp;F23,'補助事業概要説明書（別添１）５'!$A:$H,8,0),VLOOKUP(G$9&amp;(F23-F$7),'補助事業概要説明書（別添１）５'!$A:$N,14,0)))</f>
        <v/>
      </c>
      <c r="H23" s="110">
        <v>13</v>
      </c>
      <c r="I23" s="110" t="str">
        <f>IF(H23&gt;(H$7+H$8),"",IF(H23&lt;=H$7,VLOOKUP(I$9&amp;H23,'補助事業概要説明書（別添１）５'!$A:$H,8,0),VLOOKUP(I$9&amp;(H23-H$7),'補助事業概要説明書（別添１）５'!$A:$N,14,0)))</f>
        <v/>
      </c>
      <c r="J23" s="110">
        <v>13</v>
      </c>
      <c r="K23" s="110" t="str">
        <f>IF(J23&gt;(J$7+J$8),"",IF(J23&lt;=J$7,VLOOKUP(K$9&amp;J23,'補助事業概要説明書（別添１）５'!$A:$H,8,0),VLOOKUP(K$9&amp;(J23-J$7),'補助事業概要説明書（別添１）５'!$A:$N,14,0)))</f>
        <v/>
      </c>
      <c r="L23" s="110">
        <v>13</v>
      </c>
      <c r="M23" s="110" t="str">
        <f>IF(L23&gt;(L$7+L$8),"",IF(L23&lt;=L$7,VLOOKUP(M$9&amp;L23,'補助事業概要説明書（別添１）５'!$A:$H,8,0),VLOOKUP(M$9&amp;(L23-L$7),'補助事業概要説明書（別添１）５'!$A:$N,14,0)))</f>
        <v/>
      </c>
      <c r="N23" s="110">
        <v>13</v>
      </c>
      <c r="O23" s="110" t="str">
        <f>IF(N23&gt;(N$7+N$8),"",IF(N23&lt;=N$7,VLOOKUP(O$9&amp;N23,'補助事業概要説明書（別添１）５'!$A:$H,8,0),VLOOKUP(O$9&amp;(N23-N$7),'補助事業概要説明書（別添１）５'!$A:$N,14,0)))</f>
        <v/>
      </c>
      <c r="P23" s="110">
        <v>13</v>
      </c>
      <c r="Q23" s="110" t="str">
        <f>IF(P23&gt;(P$7+P$8),"",IF(P23&lt;=P$7,VLOOKUP(Q$9&amp;P23,'補助事業概要説明書（別添１）５'!$A:$H,8,0),VLOOKUP(Q$9&amp;(P23-P$7),'補助事業概要説明書（別添１）５'!$A:$N,14,0)))</f>
        <v/>
      </c>
      <c r="R23" s="110">
        <v>13</v>
      </c>
      <c r="S23" s="110" t="str">
        <f>IF(R23&gt;(R$7+R$8),"",IF(R23&lt;=R$7,VLOOKUP(S$9&amp;R23,'補助事業概要説明書（別添１）５'!$A:$H,8,0),VLOOKUP(S$9&amp;(R23-R$7),'補助事業概要説明書（別添１）５'!$A:$N,14,0)))</f>
        <v/>
      </c>
      <c r="T23" s="110">
        <v>13</v>
      </c>
      <c r="U23" s="110" t="str">
        <f>IF(T23&gt;(T$7+T$8),"",IF(T23&lt;=T$7,VLOOKUP(U$9&amp;T23,'補助事業概要説明書（別添１）５'!$A:$H,8,0),VLOOKUP(U$9&amp;(T23-T$7),'補助事業概要説明書（別添１）５'!$A:$N,14,0)))</f>
        <v/>
      </c>
      <c r="V23" s="110">
        <v>13</v>
      </c>
      <c r="W23" s="110" t="str">
        <f>IF(V23&gt;(V$7+V$8),"",IF(V23&lt;=V$7,VLOOKUP(W$9&amp;V23,'補助事業概要説明書（別添１）５'!$A:$H,8,0),VLOOKUP(W$9&amp;(V23-V$7),'補助事業概要説明書（別添１）５'!$A:$N,14,0)))</f>
        <v/>
      </c>
    </row>
    <row r="24" spans="4:23">
      <c r="D24" s="110">
        <v>14</v>
      </c>
      <c r="E24" s="110" t="str">
        <f>IF(D24&gt;(D$7+D$8),"",IF(D24&lt;=D$7,VLOOKUP(E$9&amp;D24,'補助事業概要説明書（別添１）５'!$A:$H,8,0),VLOOKUP(E$9&amp;(D24-D$7),'補助事業概要説明書（別添１）５'!$A:$N,14,0)))</f>
        <v/>
      </c>
      <c r="F24" s="110">
        <v>14</v>
      </c>
      <c r="G24" s="110" t="str">
        <f>IF(F24&gt;(F$7+F$8),"",IF(F24&lt;=F$7,VLOOKUP(G$9&amp;F24,'補助事業概要説明書（別添１）５'!$A:$H,8,0),VLOOKUP(G$9&amp;(F24-F$7),'補助事業概要説明書（別添１）５'!$A:$N,14,0)))</f>
        <v/>
      </c>
      <c r="H24" s="110">
        <v>14</v>
      </c>
      <c r="I24" s="110" t="str">
        <f>IF(H24&gt;(H$7+H$8),"",IF(H24&lt;=H$7,VLOOKUP(I$9&amp;H24,'補助事業概要説明書（別添１）５'!$A:$H,8,0),VLOOKUP(I$9&amp;(H24-H$7),'補助事業概要説明書（別添１）５'!$A:$N,14,0)))</f>
        <v/>
      </c>
      <c r="J24" s="110">
        <v>14</v>
      </c>
      <c r="K24" s="110" t="str">
        <f>IF(J24&gt;(J$7+J$8),"",IF(J24&lt;=J$7,VLOOKUP(K$9&amp;J24,'補助事業概要説明書（別添１）５'!$A:$H,8,0),VLOOKUP(K$9&amp;(J24-J$7),'補助事業概要説明書（別添１）５'!$A:$N,14,0)))</f>
        <v/>
      </c>
      <c r="L24" s="110">
        <v>14</v>
      </c>
      <c r="M24" s="110" t="str">
        <f>IF(L24&gt;(L$7+L$8),"",IF(L24&lt;=L$7,VLOOKUP(M$9&amp;L24,'補助事業概要説明書（別添１）５'!$A:$H,8,0),VLOOKUP(M$9&amp;(L24-L$7),'補助事業概要説明書（別添１）５'!$A:$N,14,0)))</f>
        <v/>
      </c>
      <c r="N24" s="110">
        <v>14</v>
      </c>
      <c r="O24" s="110" t="str">
        <f>IF(N24&gt;(N$7+N$8),"",IF(N24&lt;=N$7,VLOOKUP(O$9&amp;N24,'補助事業概要説明書（別添１）５'!$A:$H,8,0),VLOOKUP(O$9&amp;(N24-N$7),'補助事業概要説明書（別添１）５'!$A:$N,14,0)))</f>
        <v/>
      </c>
      <c r="P24" s="110">
        <v>14</v>
      </c>
      <c r="Q24" s="110" t="str">
        <f>IF(P24&gt;(P$7+P$8),"",IF(P24&lt;=P$7,VLOOKUP(Q$9&amp;P24,'補助事業概要説明書（別添１）５'!$A:$H,8,0),VLOOKUP(Q$9&amp;(P24-P$7),'補助事業概要説明書（別添１）５'!$A:$N,14,0)))</f>
        <v/>
      </c>
      <c r="R24" s="110">
        <v>14</v>
      </c>
      <c r="S24" s="110" t="str">
        <f>IF(R24&gt;(R$7+R$8),"",IF(R24&lt;=R$7,VLOOKUP(S$9&amp;R24,'補助事業概要説明書（別添１）５'!$A:$H,8,0),VLOOKUP(S$9&amp;(R24-R$7),'補助事業概要説明書（別添１）５'!$A:$N,14,0)))</f>
        <v/>
      </c>
      <c r="T24" s="110">
        <v>14</v>
      </c>
      <c r="U24" s="110" t="str">
        <f>IF(T24&gt;(T$7+T$8),"",IF(T24&lt;=T$7,VLOOKUP(U$9&amp;T24,'補助事業概要説明書（別添１）５'!$A:$H,8,0),VLOOKUP(U$9&amp;(T24-T$7),'補助事業概要説明書（別添１）５'!$A:$N,14,0)))</f>
        <v/>
      </c>
      <c r="V24" s="110">
        <v>14</v>
      </c>
      <c r="W24" s="110" t="str">
        <f>IF(V24&gt;(V$7+V$8),"",IF(V24&lt;=V$7,VLOOKUP(W$9&amp;V24,'補助事業概要説明書（別添１）５'!$A:$H,8,0),VLOOKUP(W$9&amp;(V24-V$7),'補助事業概要説明書（別添１）５'!$A:$N,14,0)))</f>
        <v/>
      </c>
    </row>
    <row r="31" spans="4:23">
      <c r="E31" s="110" t="s">
        <v>421</v>
      </c>
      <c r="G31" s="110" t="s">
        <v>422</v>
      </c>
    </row>
    <row r="32" spans="4:23">
      <c r="D32" s="110">
        <v>0</v>
      </c>
      <c r="F32" s="110">
        <v>0</v>
      </c>
    </row>
    <row r="33" spans="4:7">
      <c r="D33" s="110">
        <v>1</v>
      </c>
      <c r="E33" s="110" t="str">
        <f>IFERROR(VLOOKUP(D33,'補助事業概要説明書（別添１）１～４'!A:B,2,0),"")</f>
        <v/>
      </c>
      <c r="F33" s="110">
        <v>0</v>
      </c>
      <c r="G33" s="110" t="s">
        <v>217</v>
      </c>
    </row>
    <row r="34" spans="4:7">
      <c r="D34" s="110">
        <v>2</v>
      </c>
      <c r="E34" s="110" t="str">
        <f>IFERROR(VLOOKUP(D34,'補助事業概要説明書（別添１）１～４'!A:B,2,0),"")</f>
        <v/>
      </c>
      <c r="F34" s="110">
        <v>0</v>
      </c>
      <c r="G34" s="110" t="s">
        <v>269</v>
      </c>
    </row>
    <row r="35" spans="4:7">
      <c r="D35" s="110">
        <v>3</v>
      </c>
      <c r="E35" s="110" t="str">
        <f>IFERROR(VLOOKUP(D35,'補助事業概要説明書（別添１）１～４'!A:B,2,0),"")</f>
        <v/>
      </c>
      <c r="F35" s="110">
        <v>1</v>
      </c>
      <c r="G35" s="110" t="str">
        <f>IFERROR(VLOOKUP(F35,'専門家一覧（別紙１）'!A:J,10,0),"")</f>
        <v/>
      </c>
    </row>
    <row r="36" spans="4:7">
      <c r="D36" s="110">
        <v>4</v>
      </c>
      <c r="E36" s="110" t="str">
        <f>IFERROR(VLOOKUP(D36,'補助事業概要説明書（別添１）１～４'!A:B,2,0),"")</f>
        <v/>
      </c>
      <c r="F36" s="110">
        <v>2</v>
      </c>
      <c r="G36" s="110" t="str">
        <f>IFERROR(VLOOKUP(F36,'専門家一覧（別紙１）'!A:J,10,0),"")</f>
        <v/>
      </c>
    </row>
    <row r="37" spans="4:7">
      <c r="D37" s="110">
        <v>5</v>
      </c>
      <c r="E37" s="110" t="str">
        <f>IFERROR(VLOOKUP(D37,'補助事業概要説明書（別添１）１～４'!A:B,2,0),"")</f>
        <v/>
      </c>
      <c r="F37" s="110">
        <v>3</v>
      </c>
      <c r="G37" s="110" t="str">
        <f>IFERROR(VLOOKUP(F37,'専門家一覧（別紙１）'!A:J,10,0),"")</f>
        <v/>
      </c>
    </row>
    <row r="38" spans="4:7">
      <c r="D38" s="110">
        <v>6</v>
      </c>
      <c r="E38" s="110" t="str">
        <f>IFERROR(VLOOKUP(D38,'補助事業概要説明書（別添１）１～４'!A:B,2,0),"")</f>
        <v/>
      </c>
      <c r="F38" s="110">
        <v>4</v>
      </c>
      <c r="G38" s="110" t="str">
        <f>IFERROR(VLOOKUP(F38,'専門家一覧（別紙１）'!A:J,10,0),"")</f>
        <v/>
      </c>
    </row>
    <row r="39" spans="4:7">
      <c r="D39" s="110">
        <v>7</v>
      </c>
      <c r="E39" s="110" t="str">
        <f>IFERROR(VLOOKUP(D39,'補助事業概要説明書（別添１）１～４'!A:B,2,0),"")</f>
        <v/>
      </c>
      <c r="F39" s="110">
        <v>5</v>
      </c>
      <c r="G39" s="110" t="str">
        <f>IFERROR(VLOOKUP(F39,'専門家一覧（別紙１）'!A:J,10,0),"")</f>
        <v/>
      </c>
    </row>
    <row r="40" spans="4:7">
      <c r="D40" s="110">
        <v>8</v>
      </c>
      <c r="E40" s="110" t="str">
        <f>IFERROR(VLOOKUP(D40,'補助事業概要説明書（別添１）１～４'!A:B,2,0),"")</f>
        <v/>
      </c>
      <c r="F40" s="110">
        <v>6</v>
      </c>
      <c r="G40" s="110" t="str">
        <f>IFERROR(VLOOKUP(F40,'専門家一覧（別紙１）'!A:J,10,0),"")</f>
        <v/>
      </c>
    </row>
    <row r="41" spans="4:7">
      <c r="D41" s="110">
        <v>9</v>
      </c>
      <c r="E41" s="110" t="str">
        <f>IFERROR(VLOOKUP(D41,'補助事業概要説明書（別添１）１～４'!A:B,2,0),"")</f>
        <v/>
      </c>
      <c r="F41" s="110">
        <v>7</v>
      </c>
      <c r="G41" s="110" t="str">
        <f>IFERROR(VLOOKUP(F41,'専門家一覧（別紙１）'!A:J,10,0),"")</f>
        <v/>
      </c>
    </row>
    <row r="42" spans="4:7">
      <c r="D42" s="110">
        <v>10</v>
      </c>
      <c r="E42" s="110" t="str">
        <f>IFERROR(VLOOKUP(D42,'補助事業概要説明書（別添１）１～４'!A:B,2,0),"")</f>
        <v/>
      </c>
      <c r="F42" s="110">
        <v>8</v>
      </c>
      <c r="G42" s="110" t="str">
        <f>IFERROR(VLOOKUP(F42,'専門家一覧（別紙１）'!A:J,10,0),"")</f>
        <v/>
      </c>
    </row>
    <row r="43" spans="4:7">
      <c r="D43" s="110">
        <v>11</v>
      </c>
      <c r="E43" s="110" t="str">
        <f>IFERROR(VLOOKUP(D43,'補助事業概要説明書（別添１）１～４'!A:B,2,0),"")</f>
        <v/>
      </c>
      <c r="F43" s="110">
        <v>9</v>
      </c>
      <c r="G43" s="110" t="str">
        <f>IFERROR(VLOOKUP(F43,'専門家一覧（別紙１）'!A:J,10,0),"")</f>
        <v/>
      </c>
    </row>
    <row r="44" spans="4:7">
      <c r="D44" s="110">
        <v>12</v>
      </c>
      <c r="E44" s="110" t="str">
        <f>IFERROR(VLOOKUP(D44,'補助事業概要説明書（別添１）１～４'!A:B,2,0),"")</f>
        <v/>
      </c>
      <c r="F44" s="110">
        <v>10</v>
      </c>
      <c r="G44" s="110" t="str">
        <f>IFERROR(VLOOKUP(F44,'専門家一覧（別紙１）'!A:J,10,0),"")</f>
        <v/>
      </c>
    </row>
    <row r="45" spans="4:7">
      <c r="D45" s="110">
        <v>13</v>
      </c>
      <c r="E45" s="110" t="str">
        <f>IFERROR(VLOOKUP(D45,'補助事業概要説明書（別添１）１～４'!A:B,2,0),"")</f>
        <v/>
      </c>
      <c r="F45" s="110">
        <v>11</v>
      </c>
      <c r="G45" s="110" t="str">
        <f>IFERROR(VLOOKUP(F45,'専門家一覧（別紙１）'!A:J,10,0),"")</f>
        <v/>
      </c>
    </row>
    <row r="46" spans="4:7">
      <c r="D46" s="110">
        <v>14</v>
      </c>
      <c r="E46" s="110" t="str">
        <f>IFERROR(VLOOKUP(D46,'補助事業概要説明書（別添１）１～４'!A:B,2,0),"")</f>
        <v/>
      </c>
      <c r="F46" s="110">
        <v>12</v>
      </c>
      <c r="G46" s="110" t="str">
        <f>IFERROR(VLOOKUP(F46,'専門家一覧（別紙１）'!A:J,10,0),"")</f>
        <v/>
      </c>
    </row>
    <row r="47" spans="4:7">
      <c r="D47" s="110">
        <v>15</v>
      </c>
      <c r="E47" s="110" t="str">
        <f>IFERROR(VLOOKUP(D47,'補助事業概要説明書（別添１）１～４'!A:B,2,0),"")</f>
        <v/>
      </c>
      <c r="F47" s="110">
        <v>13</v>
      </c>
      <c r="G47" s="110" t="str">
        <f>IFERROR(VLOOKUP(F47,'専門家一覧（別紙１）'!A:J,10,0),"")</f>
        <v/>
      </c>
    </row>
    <row r="48" spans="4:7">
      <c r="D48" s="110">
        <v>16</v>
      </c>
      <c r="E48" s="110" t="str">
        <f>IFERROR(VLOOKUP(D48,'補助事業概要説明書（別添１）１～４'!A:B,2,0),"")</f>
        <v/>
      </c>
      <c r="F48" s="110">
        <v>14</v>
      </c>
      <c r="G48" s="110" t="str">
        <f>IFERROR(VLOOKUP(F48,'専門家一覧（別紙１）'!A:J,10,0),"")</f>
        <v/>
      </c>
    </row>
    <row r="49" spans="4:7">
      <c r="D49" s="110">
        <v>17</v>
      </c>
      <c r="E49" s="110" t="str">
        <f>IFERROR(VLOOKUP(D49,'補助事業概要説明書（別添１）１～４'!A:B,2,0),"")</f>
        <v/>
      </c>
      <c r="F49" s="110">
        <v>15</v>
      </c>
      <c r="G49" s="110" t="str">
        <f>IFERROR(VLOOKUP(F49,'専門家一覧（別紙１）'!A:J,10,0),"")</f>
        <v/>
      </c>
    </row>
    <row r="50" spans="4:7">
      <c r="D50" s="110">
        <v>18</v>
      </c>
      <c r="E50" s="110" t="str">
        <f>IFERROR(VLOOKUP(D50,'補助事業概要説明書（別添１）１～４'!A:B,2,0),"")</f>
        <v/>
      </c>
      <c r="F50" s="110">
        <v>16</v>
      </c>
      <c r="G50" s="110" t="str">
        <f>IFERROR(VLOOKUP(F50,'専門家一覧（別紙１）'!A:J,10,0),"")</f>
        <v/>
      </c>
    </row>
    <row r="51" spans="4:7">
      <c r="D51" s="110">
        <v>19</v>
      </c>
      <c r="E51" s="110" t="str">
        <f>IFERROR(VLOOKUP(D51,'補助事業概要説明書（別添１）１～４'!A:B,2,0),"")</f>
        <v/>
      </c>
      <c r="F51" s="110">
        <v>17</v>
      </c>
      <c r="G51" s="110" t="str">
        <f>IFERROR(VLOOKUP(F51,'専門家一覧（別紙１）'!A:J,10,0),"")</f>
        <v/>
      </c>
    </row>
    <row r="52" spans="4:7">
      <c r="D52" s="110">
        <v>20</v>
      </c>
      <c r="E52" s="110" t="str">
        <f>IFERROR(VLOOKUP(D52,'補助事業概要説明書（別添１）１～４'!A:B,2,0),"")</f>
        <v/>
      </c>
      <c r="F52" s="110">
        <v>18</v>
      </c>
      <c r="G52" s="110" t="str">
        <f>IFERROR(VLOOKUP(F52,'専門家一覧（別紙１）'!A:J,10,0),"")</f>
        <v/>
      </c>
    </row>
    <row r="53" spans="4:7">
      <c r="F53" s="110">
        <v>19</v>
      </c>
      <c r="G53" s="110" t="str">
        <f>IFERROR(VLOOKUP(F53,'専門家一覧（別紙１）'!A:J,10,0),"")</f>
        <v/>
      </c>
    </row>
    <row r="54" spans="4:7">
      <c r="F54" s="110">
        <v>20</v>
      </c>
      <c r="G54" s="110" t="str">
        <f>IFERROR(VLOOKUP(F54,'専門家一覧（別紙１）'!A:J,10,0),"")</f>
        <v/>
      </c>
    </row>
    <row r="55" spans="4:7">
      <c r="F55" s="110">
        <v>21</v>
      </c>
      <c r="G55" s="110" t="str">
        <f>IFERROR(VLOOKUP(F55,'専門家一覧（別紙１）'!A:J,10,0),"")</f>
        <v/>
      </c>
    </row>
    <row r="56" spans="4:7">
      <c r="F56" s="110">
        <v>22</v>
      </c>
      <c r="G56" s="110" t="str">
        <f>IFERROR(VLOOKUP(F56,'専門家一覧（別紙１）'!A:J,10,0),"")</f>
        <v/>
      </c>
    </row>
    <row r="57" spans="4:7">
      <c r="F57" s="110">
        <v>23</v>
      </c>
      <c r="G57" s="110" t="str">
        <f>IFERROR(VLOOKUP(F57,'専門家一覧（別紙１）'!A:J,10,0),"")</f>
        <v/>
      </c>
    </row>
    <row r="58" spans="4:7">
      <c r="F58" s="110">
        <v>24</v>
      </c>
      <c r="G58" s="110" t="str">
        <f>IFERROR(VLOOKUP(F58,'専門家一覧（別紙１）'!A:J,10,0),"")</f>
        <v/>
      </c>
    </row>
    <row r="59" spans="4:7">
      <c r="F59" s="110">
        <v>25</v>
      </c>
      <c r="G59" s="110" t="str">
        <f>IFERROR(VLOOKUP(F59,'専門家一覧（別紙１）'!A:J,10,0),"")</f>
        <v/>
      </c>
    </row>
    <row r="60" spans="4:7">
      <c r="F60" s="110">
        <v>26</v>
      </c>
      <c r="G60" s="110" t="str">
        <f>IFERROR(VLOOKUP(F60,'専門家一覧（別紙１）'!A:J,10,0),"")</f>
        <v/>
      </c>
    </row>
    <row r="61" spans="4:7">
      <c r="F61" s="110">
        <v>27</v>
      </c>
      <c r="G61" s="110" t="str">
        <f>IFERROR(VLOOKUP(F61,'専門家一覧（別紙１）'!A:J,10,0),"")</f>
        <v/>
      </c>
    </row>
    <row r="62" spans="4:7">
      <c r="F62" s="110">
        <v>28</v>
      </c>
      <c r="G62" s="110" t="str">
        <f>IFERROR(VLOOKUP(F62,'専門家一覧（別紙１）'!A:J,10,0),"")</f>
        <v/>
      </c>
    </row>
    <row r="63" spans="4:7">
      <c r="F63" s="110">
        <v>29</v>
      </c>
      <c r="G63" s="110" t="str">
        <f>IFERROR(VLOOKUP(F63,'専門家一覧（別紙１）'!A:J,10,0),"")</f>
        <v/>
      </c>
    </row>
    <row r="64" spans="4:7">
      <c r="F64" s="110">
        <v>30</v>
      </c>
      <c r="G64" s="110" t="str">
        <f>IFERROR(VLOOKUP(F64,'専門家一覧（別紙１）'!A:J,10,0),"")</f>
        <v/>
      </c>
    </row>
    <row r="65" spans="6:7">
      <c r="F65" s="110">
        <v>31</v>
      </c>
      <c r="G65" s="110" t="str">
        <f>IFERROR(VLOOKUP(F65,'専門家一覧（別紙１）'!A:J,10,0),"")</f>
        <v/>
      </c>
    </row>
    <row r="66" spans="6:7">
      <c r="F66" s="110">
        <v>32</v>
      </c>
      <c r="G66" s="110" t="str">
        <f>IFERROR(VLOOKUP(F66,'専門家一覧（別紙１）'!A:J,10,0),"")</f>
        <v/>
      </c>
    </row>
    <row r="67" spans="6:7">
      <c r="F67" s="110">
        <v>33</v>
      </c>
      <c r="G67" s="110" t="str">
        <f>IFERROR(VLOOKUP(F67,'専門家一覧（別紙１）'!A:J,10,0),"")</f>
        <v/>
      </c>
    </row>
    <row r="68" spans="6:7">
      <c r="F68" s="110">
        <v>34</v>
      </c>
      <c r="G68" s="110" t="str">
        <f>IFERROR(VLOOKUP(F68,'専門家一覧（別紙１）'!A:J,10,0),"")</f>
        <v/>
      </c>
    </row>
    <row r="69" spans="6:7">
      <c r="F69" s="110">
        <v>35</v>
      </c>
      <c r="G69" s="110" t="str">
        <f>IFERROR(VLOOKUP(F69,'専門家一覧（別紙１）'!A:J,10,0),"")</f>
        <v/>
      </c>
    </row>
    <row r="70" spans="6:7">
      <c r="F70" s="110">
        <v>36</v>
      </c>
      <c r="G70" s="110" t="str">
        <f>IFERROR(VLOOKUP(F70,'専門家一覧（別紙１）'!A:J,10,0),"")</f>
        <v/>
      </c>
    </row>
    <row r="71" spans="6:7">
      <c r="F71" s="110">
        <v>37</v>
      </c>
      <c r="G71" s="110" t="str">
        <f>IFERROR(VLOOKUP(F71,'専門家一覧（別紙１）'!A:J,10,0),"")</f>
        <v/>
      </c>
    </row>
    <row r="72" spans="6:7">
      <c r="F72" s="110">
        <v>38</v>
      </c>
      <c r="G72" s="110" t="str">
        <f>IFERROR(VLOOKUP(F72,'専門家一覧（別紙１）'!A:J,10,0),"")</f>
        <v/>
      </c>
    </row>
    <row r="73" spans="6:7">
      <c r="F73" s="110">
        <v>39</v>
      </c>
      <c r="G73" s="110" t="str">
        <f>IFERROR(VLOOKUP(F73,'専門家一覧（別紙１）'!A:J,10,0),"")</f>
        <v/>
      </c>
    </row>
    <row r="74" spans="6:7">
      <c r="F74" s="110">
        <v>40</v>
      </c>
      <c r="G74" s="110" t="str">
        <f>IFERROR(VLOOKUP(F74,'専門家一覧（別紙１）'!A:J,10,0),"")</f>
        <v/>
      </c>
    </row>
    <row r="75" spans="6:7">
      <c r="F75" s="110">
        <v>41</v>
      </c>
      <c r="G75" s="110" t="str">
        <f>IFERROR(VLOOKUP(F75,'専門家一覧（別紙１）'!A:J,10,0),"")</f>
        <v/>
      </c>
    </row>
    <row r="76" spans="6:7">
      <c r="F76" s="110">
        <v>42</v>
      </c>
      <c r="G76" s="110" t="str">
        <f>IFERROR(VLOOKUP(F76,'専門家一覧（別紙１）'!A:J,10,0),"")</f>
        <v/>
      </c>
    </row>
    <row r="77" spans="6:7">
      <c r="F77" s="110">
        <v>43</v>
      </c>
      <c r="G77" s="110" t="str">
        <f>IFERROR(VLOOKUP(F77,'専門家一覧（別紙１）'!A:J,10,0),"")</f>
        <v/>
      </c>
    </row>
    <row r="78" spans="6:7">
      <c r="F78" s="110">
        <v>44</v>
      </c>
      <c r="G78" s="110" t="str">
        <f>IFERROR(VLOOKUP(F78,'専門家一覧（別紙１）'!A:J,10,0),"")</f>
        <v/>
      </c>
    </row>
    <row r="79" spans="6:7">
      <c r="F79" s="110">
        <v>45</v>
      </c>
      <c r="G79" s="110" t="str">
        <f>IFERROR(VLOOKUP(F79,'専門家一覧（別紙１）'!A:J,10,0),"")</f>
        <v/>
      </c>
    </row>
    <row r="80" spans="6:7">
      <c r="F80" s="110">
        <v>46</v>
      </c>
      <c r="G80" s="110" t="str">
        <f>IFERROR(VLOOKUP(F80,'専門家一覧（別紙１）'!A:J,10,0),"")</f>
        <v/>
      </c>
    </row>
    <row r="81" spans="6:7">
      <c r="F81" s="110">
        <v>47</v>
      </c>
      <c r="G81" s="110" t="str">
        <f>IFERROR(VLOOKUP(F81,'専門家一覧（別紙１）'!A:J,10,0),"")</f>
        <v/>
      </c>
    </row>
    <row r="82" spans="6:7">
      <c r="F82" s="110">
        <v>48</v>
      </c>
      <c r="G82" s="110" t="str">
        <f>IFERROR(VLOOKUP(F82,'専門家一覧（別紙１）'!A:J,10,0),"")</f>
        <v/>
      </c>
    </row>
    <row r="83" spans="6:7">
      <c r="F83" s="110">
        <v>49</v>
      </c>
      <c r="G83" s="110" t="str">
        <f>IFERROR(VLOOKUP(F83,'専門家一覧（別紙１）'!A:J,10,0),"")</f>
        <v/>
      </c>
    </row>
    <row r="84" spans="6:7">
      <c r="F84" s="110">
        <v>50</v>
      </c>
      <c r="G84" s="110" t="str">
        <f>IFERROR(VLOOKUP(F84,'専門家一覧（別紙１）'!A:J,10,0),"")</f>
        <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1:BI22"/>
  <sheetViews>
    <sheetView zoomScaleNormal="100" workbookViewId="0">
      <selection activeCell="K26" sqref="K26"/>
    </sheetView>
  </sheetViews>
  <sheetFormatPr defaultColWidth="9" defaultRowHeight="10.8"/>
  <cols>
    <col min="1" max="2" width="9" style="110"/>
    <col min="3" max="3" width="4.44140625" style="110" customWidth="1"/>
    <col min="4" max="4" width="3" style="110" customWidth="1"/>
    <col min="5" max="6" width="9" style="110"/>
    <col min="7" max="7" width="7.88671875" style="460" customWidth="1"/>
    <col min="8" max="8" width="6" style="110" customWidth="1"/>
    <col min="9" max="9" width="4.44140625" style="110" customWidth="1"/>
    <col min="10" max="10" width="3" style="110" customWidth="1"/>
    <col min="11" max="12" width="9" style="110"/>
    <col min="13" max="13" width="7.88671875" style="460" customWidth="1"/>
    <col min="14" max="14" width="6" style="110" customWidth="1"/>
    <col min="15" max="15" width="4.44140625" style="110" customWidth="1"/>
    <col min="16" max="16" width="3" style="110" customWidth="1"/>
    <col min="17" max="18" width="9" style="110"/>
    <col min="19" max="19" width="7.88671875" style="460" customWidth="1"/>
    <col min="20" max="20" width="6" style="110" customWidth="1"/>
    <col min="21" max="21" width="4.44140625" style="110" customWidth="1"/>
    <col min="22" max="22" width="3" style="110" customWidth="1"/>
    <col min="23" max="24" width="9" style="110"/>
    <col min="25" max="25" width="7.88671875" style="460" customWidth="1"/>
    <col min="26" max="26" width="6" style="110" customWidth="1"/>
    <col min="27" max="27" width="4.44140625" style="110" customWidth="1"/>
    <col min="28" max="28" width="3" style="110" customWidth="1"/>
    <col min="29" max="30" width="9" style="110"/>
    <col min="31" max="31" width="7.88671875" style="460" customWidth="1"/>
    <col min="32" max="32" width="6" style="110" customWidth="1"/>
    <col min="33" max="33" width="4.44140625" style="110" customWidth="1"/>
    <col min="34" max="34" width="3" style="110" customWidth="1"/>
    <col min="35" max="36" width="9" style="110"/>
    <col min="37" max="37" width="7.88671875" style="460" customWidth="1"/>
    <col min="38" max="38" width="6" style="110" customWidth="1"/>
    <col min="39" max="39" width="4.44140625" style="110" customWidth="1"/>
    <col min="40" max="40" width="3" style="110" customWidth="1"/>
    <col min="41" max="42" width="9" style="110"/>
    <col min="43" max="43" width="7.88671875" style="460" customWidth="1"/>
    <col min="44" max="44" width="6" style="110" customWidth="1"/>
    <col min="45" max="45" width="4.44140625" style="110" customWidth="1"/>
    <col min="46" max="46" width="3" style="110" customWidth="1"/>
    <col min="47" max="48" width="9" style="110"/>
    <col min="49" max="49" width="7.88671875" style="460" customWidth="1"/>
    <col min="50" max="50" width="6" style="110" customWidth="1"/>
    <col min="51" max="51" width="4.44140625" style="110" customWidth="1"/>
    <col min="52" max="52" width="3" style="110" customWidth="1"/>
    <col min="53" max="54" width="9" style="110"/>
    <col min="55" max="55" width="7.88671875" style="460" customWidth="1"/>
    <col min="56" max="56" width="6" style="110" customWidth="1"/>
    <col min="57" max="57" width="4.44140625" style="110" customWidth="1"/>
    <col min="58" max="58" width="3" style="110" customWidth="1"/>
    <col min="59" max="60" width="9" style="110"/>
    <col min="61" max="61" width="7.88671875" style="460" customWidth="1"/>
    <col min="62" max="62" width="6" style="110" customWidth="1"/>
    <col min="63" max="16384" width="9" style="110"/>
  </cols>
  <sheetData>
    <row r="1" spans="3:61">
      <c r="E1" s="110">
        <v>98</v>
      </c>
      <c r="F1" s="110">
        <v>102</v>
      </c>
      <c r="K1" s="110">
        <f>E1+15</f>
        <v>113</v>
      </c>
      <c r="L1" s="110">
        <f>F1+15</f>
        <v>117</v>
      </c>
      <c r="Q1" s="110">
        <f>K1+15</f>
        <v>128</v>
      </c>
      <c r="R1" s="110">
        <f>L1+15</f>
        <v>132</v>
      </c>
      <c r="W1" s="110">
        <f>Q1+15</f>
        <v>143</v>
      </c>
      <c r="X1" s="110">
        <f>R1+15</f>
        <v>147</v>
      </c>
      <c r="AC1" s="110">
        <f>W1+15</f>
        <v>158</v>
      </c>
      <c r="AD1" s="110">
        <f>X1+15</f>
        <v>162</v>
      </c>
      <c r="AI1" s="110">
        <f>AC1+15</f>
        <v>173</v>
      </c>
      <c r="AJ1" s="110">
        <f>AD1+15</f>
        <v>177</v>
      </c>
      <c r="AO1" s="110">
        <f>AI1+15</f>
        <v>188</v>
      </c>
      <c r="AP1" s="110">
        <f>AJ1+15</f>
        <v>192</v>
      </c>
      <c r="AU1" s="110">
        <f>AO1+15</f>
        <v>203</v>
      </c>
      <c r="AV1" s="110">
        <f>AP1+15</f>
        <v>207</v>
      </c>
      <c r="BA1" s="110">
        <f>AU1+15</f>
        <v>218</v>
      </c>
      <c r="BB1" s="110">
        <f>AV1+15</f>
        <v>222</v>
      </c>
      <c r="BG1" s="110">
        <f>BA1+15</f>
        <v>233</v>
      </c>
      <c r="BH1" s="110">
        <f>BB1+15</f>
        <v>237</v>
      </c>
    </row>
    <row r="2" spans="3:61">
      <c r="C2" s="110" t="s">
        <v>214</v>
      </c>
      <c r="I2" s="110" t="s">
        <v>252</v>
      </c>
      <c r="O2" s="110" t="s">
        <v>261</v>
      </c>
      <c r="U2" s="110" t="s">
        <v>262</v>
      </c>
      <c r="AA2" s="110" t="s">
        <v>263</v>
      </c>
      <c r="AG2" s="110" t="s">
        <v>264</v>
      </c>
      <c r="AM2" s="110" t="s">
        <v>265</v>
      </c>
      <c r="AS2" s="110" t="s">
        <v>266</v>
      </c>
      <c r="AY2" s="110" t="s">
        <v>267</v>
      </c>
      <c r="BE2" s="110" t="s">
        <v>268</v>
      </c>
    </row>
    <row r="3" spans="3:61">
      <c r="C3" s="110" t="str">
        <f>"T1"&amp;D3</f>
        <v>T10</v>
      </c>
      <c r="D3" s="110">
        <f>IF(E3="",D2,D2+1)</f>
        <v>0</v>
      </c>
      <c r="E3" s="457" t="str">
        <f>IF('補助事業概要説明書（別添１）５'!$G182="","",'補助事業概要説明書（別添１）５'!$G182)</f>
        <v/>
      </c>
      <c r="F3" s="457" t="str">
        <f>IF('補助事業概要説明書（別添１）５'!$G182="","",'補助事業概要説明書（別添１）５'!$H182)</f>
        <v/>
      </c>
      <c r="G3" s="461" t="str">
        <f>IF(F3="","","訪問支援")</f>
        <v/>
      </c>
      <c r="I3" s="110" t="str">
        <f>"T2"&amp;J3</f>
        <v>T20</v>
      </c>
      <c r="J3" s="110">
        <f t="shared" ref="J3:J22" si="0">IF(K3="",J2,J2+1)</f>
        <v>0</v>
      </c>
      <c r="K3" s="457" t="str">
        <f>IF('補助事業概要説明書（別添１）５'!$G197="","",'補助事業概要説明書（別添１）５'!$G197)</f>
        <v/>
      </c>
      <c r="L3" s="457" t="str">
        <f>IF('補助事業概要説明書（別添１）５'!$G197="","",'補助事業概要説明書（別添１）５'!$H197)</f>
        <v/>
      </c>
      <c r="M3" s="461" t="str">
        <f>IF(L3="","","訪問支援")</f>
        <v/>
      </c>
      <c r="O3" s="110" t="str">
        <f>"T3"&amp;P3</f>
        <v>T30</v>
      </c>
      <c r="P3" s="110">
        <f t="shared" ref="P3:P22" si="1">IF(Q3="",P2,P2+1)</f>
        <v>0</v>
      </c>
      <c r="Q3" s="457" t="str">
        <f>IF('補助事業概要説明書（別添１）５'!$G212="","",'補助事業概要説明書（別添１）５'!$G212)</f>
        <v/>
      </c>
      <c r="R3" s="457" t="str">
        <f>IF('補助事業概要説明書（別添１）５'!$G212="","",'補助事業概要説明書（別添１）５'!$H212)</f>
        <v/>
      </c>
      <c r="S3" s="461" t="str">
        <f>IF(R3="","","訪問支援")</f>
        <v/>
      </c>
      <c r="U3" s="110" t="str">
        <f>"T4"&amp;V3</f>
        <v>T40</v>
      </c>
      <c r="V3" s="110">
        <f t="shared" ref="V3:V22" si="2">IF(W3="",V2,V2+1)</f>
        <v>0</v>
      </c>
      <c r="W3" s="457" t="str">
        <f>IF('補助事業概要説明書（別添１）５'!$G227="","",'補助事業概要説明書（別添１）５'!$G227)</f>
        <v/>
      </c>
      <c r="X3" s="457" t="str">
        <f>IF('補助事業概要説明書（別添１）５'!$G227="","",'補助事業概要説明書（別添１）５'!$H227)</f>
        <v/>
      </c>
      <c r="Y3" s="461" t="str">
        <f>IF(X3="","","訪問支援")</f>
        <v/>
      </c>
      <c r="AA3" s="110" t="str">
        <f>"T5"&amp;AB3</f>
        <v>T50</v>
      </c>
      <c r="AB3" s="110">
        <f t="shared" ref="AB3:AB22" si="3">IF(AC3="",AB2,AB2+1)</f>
        <v>0</v>
      </c>
      <c r="AC3" s="457" t="str">
        <f>IF('補助事業概要説明書（別添１）５'!$G242="","",'補助事業概要説明書（別添１）５'!$G242)</f>
        <v/>
      </c>
      <c r="AD3" s="457" t="str">
        <f>IF('補助事業概要説明書（別添１）５'!$G242="","",'補助事業概要説明書（別添１）５'!$H242)</f>
        <v/>
      </c>
      <c r="AE3" s="461" t="str">
        <f>IF(AD3="","","訪問支援")</f>
        <v/>
      </c>
      <c r="AG3" s="110" t="str">
        <f>"T6"&amp;AH3</f>
        <v>T60</v>
      </c>
      <c r="AH3" s="110">
        <f t="shared" ref="AH3:AH22" si="4">IF(AI3="",AH2,AH2+1)</f>
        <v>0</v>
      </c>
      <c r="AI3" s="457" t="str">
        <f>IF('補助事業概要説明書（別添１）５'!$G257="","",'補助事業概要説明書（別添１）５'!$G257)</f>
        <v/>
      </c>
      <c r="AJ3" s="457" t="str">
        <f>IF('補助事業概要説明書（別添１）５'!$G257="","",'補助事業概要説明書（別添１）５'!$H257)</f>
        <v/>
      </c>
      <c r="AK3" s="461" t="str">
        <f>IF(AJ3="","","訪問支援")</f>
        <v/>
      </c>
      <c r="AM3" s="110" t="str">
        <f>"T7"&amp;AN3</f>
        <v>T70</v>
      </c>
      <c r="AN3" s="110">
        <f t="shared" ref="AN3:AN22" si="5">IF(AO3="",AN2,AN2+1)</f>
        <v>0</v>
      </c>
      <c r="AO3" s="457" t="str">
        <f>IF('補助事業概要説明書（別添１）５'!$G272="","",'補助事業概要説明書（別添１）５'!$G272)</f>
        <v/>
      </c>
      <c r="AP3" s="457" t="str">
        <f>IF('補助事業概要説明書（別添１）５'!$G272="","",'補助事業概要説明書（別添１）５'!$H272)</f>
        <v/>
      </c>
      <c r="AQ3" s="461" t="str">
        <f>IF(AP3="","","訪問支援")</f>
        <v/>
      </c>
      <c r="AS3" s="110" t="str">
        <f>"T8"&amp;AT3</f>
        <v>T80</v>
      </c>
      <c r="AT3" s="110">
        <f t="shared" ref="AT3:AT22" si="6">IF(AU3="",AT2,AT2+1)</f>
        <v>0</v>
      </c>
      <c r="AU3" s="457" t="str">
        <f>IF('補助事業概要説明書（別添１）５'!$G287="","",'補助事業概要説明書（別添１）５'!$G287)</f>
        <v/>
      </c>
      <c r="AV3" s="457" t="str">
        <f>IF('補助事業概要説明書（別添１）５'!$G287="","",'補助事業概要説明書（別添１）５'!$H287)</f>
        <v/>
      </c>
      <c r="AW3" s="461" t="str">
        <f>IF(AV3="","","訪問支援")</f>
        <v/>
      </c>
      <c r="AY3" s="110" t="str">
        <f>"T9"&amp;AZ3</f>
        <v>T90</v>
      </c>
      <c r="AZ3" s="110">
        <f t="shared" ref="AZ3:AZ22" si="7">IF(BA3="",AZ2,AZ2+1)</f>
        <v>0</v>
      </c>
      <c r="BA3" s="457" t="str">
        <f>IF('補助事業概要説明書（別添１）５'!$G302="","",'補助事業概要説明書（別添１）５'!$G302)</f>
        <v/>
      </c>
      <c r="BB3" s="457" t="str">
        <f>IF('補助事業概要説明書（別添１）５'!$G302="","",'補助事業概要説明書（別添１）５'!$H302)</f>
        <v/>
      </c>
      <c r="BC3" s="461" t="str">
        <f>IF(BB3="","","訪問支援")</f>
        <v/>
      </c>
      <c r="BE3" s="110" t="str">
        <f>"T10"&amp;BF3</f>
        <v>T100</v>
      </c>
      <c r="BF3" s="110">
        <f t="shared" ref="BF3:BF22" si="8">IF(BG3="",BF2,BF2+1)</f>
        <v>0</v>
      </c>
      <c r="BG3" s="457" t="str">
        <f>IF('補助事業概要説明書（別添１）５'!$G317="","",'補助事業概要説明書（別添１）５'!$G317)</f>
        <v/>
      </c>
      <c r="BH3" s="457" t="str">
        <f>IF('補助事業概要説明書（別添１）５'!$G317="","",'補助事業概要説明書（別添１）５'!$H317)</f>
        <v/>
      </c>
      <c r="BI3" s="461" t="str">
        <f>IF(BH3="","","訪問支援")</f>
        <v/>
      </c>
    </row>
    <row r="4" spans="3:61">
      <c r="C4" s="110" t="str">
        <f t="shared" ref="C4:C22" si="9">"T1"&amp;D4</f>
        <v>T10</v>
      </c>
      <c r="D4" s="110">
        <f t="shared" ref="D4:D22" si="10">IF(E4="",D3,D3+1)</f>
        <v>0</v>
      </c>
      <c r="E4" s="457" t="str">
        <f>IF('補助事業概要説明書（別添１）５'!$G183="","",'補助事業概要説明書（別添１）５'!$G183)</f>
        <v/>
      </c>
      <c r="F4" s="457" t="str">
        <f>IF('補助事業概要説明書（別添１）５'!$G183="","",'補助事業概要説明書（別添１）５'!$H183)</f>
        <v/>
      </c>
      <c r="G4" s="461" t="str">
        <f t="shared" ref="G4:G12" si="11">IF(F4="","","訪問支援")</f>
        <v/>
      </c>
      <c r="I4" s="110" t="str">
        <f t="shared" ref="I4:I22" si="12">"T2"&amp;J4</f>
        <v>T20</v>
      </c>
      <c r="J4" s="110">
        <f t="shared" si="0"/>
        <v>0</v>
      </c>
      <c r="K4" s="457" t="str">
        <f>IF('補助事業概要説明書（別添１）５'!$G198="","",'補助事業概要説明書（別添１）５'!$G198)</f>
        <v/>
      </c>
      <c r="L4" s="457" t="str">
        <f>IF('補助事業概要説明書（別添１）５'!$G198="","",'補助事業概要説明書（別添１）５'!$H198)</f>
        <v/>
      </c>
      <c r="M4" s="461" t="str">
        <f t="shared" ref="M4:M12" si="13">IF(L4="","","訪問支援")</f>
        <v/>
      </c>
      <c r="O4" s="110" t="str">
        <f t="shared" ref="O4:O22" si="14">"T3"&amp;P4</f>
        <v>T30</v>
      </c>
      <c r="P4" s="110">
        <f t="shared" si="1"/>
        <v>0</v>
      </c>
      <c r="Q4" s="457" t="str">
        <f>IF('補助事業概要説明書（別添１）５'!$G213="","",'補助事業概要説明書（別添１）５'!$G213)</f>
        <v/>
      </c>
      <c r="R4" s="457" t="str">
        <f>IF('補助事業概要説明書（別添１）５'!$G213="","",'補助事業概要説明書（別添１）５'!$H213)</f>
        <v/>
      </c>
      <c r="S4" s="461" t="str">
        <f t="shared" ref="S4:S12" si="15">IF(R4="","","訪問支援")</f>
        <v/>
      </c>
      <c r="U4" s="110" t="str">
        <f t="shared" ref="U4:U22" si="16">"T4"&amp;V4</f>
        <v>T40</v>
      </c>
      <c r="V4" s="110">
        <f t="shared" si="2"/>
        <v>0</v>
      </c>
      <c r="W4" s="457" t="str">
        <f>IF('補助事業概要説明書（別添１）５'!$G228="","",'補助事業概要説明書（別添１）５'!$G228)</f>
        <v/>
      </c>
      <c r="X4" s="457" t="str">
        <f>IF('補助事業概要説明書（別添１）５'!$G228="","",'補助事業概要説明書（別添１）５'!$H228)</f>
        <v/>
      </c>
      <c r="Y4" s="461" t="str">
        <f t="shared" ref="Y4:Y12" si="17">IF(X4="","","訪問支援")</f>
        <v/>
      </c>
      <c r="AA4" s="110" t="str">
        <f t="shared" ref="AA4:AA22" si="18">"T5"&amp;AB4</f>
        <v>T50</v>
      </c>
      <c r="AB4" s="110">
        <f t="shared" si="3"/>
        <v>0</v>
      </c>
      <c r="AC4" s="457" t="str">
        <f>IF('補助事業概要説明書（別添１）５'!$G243="","",'補助事業概要説明書（別添１）５'!$G243)</f>
        <v/>
      </c>
      <c r="AD4" s="457" t="str">
        <f>IF('補助事業概要説明書（別添１）５'!$G243="","",'補助事業概要説明書（別添１）５'!$H243)</f>
        <v/>
      </c>
      <c r="AE4" s="461" t="str">
        <f t="shared" ref="AE4:AE12" si="19">IF(AD4="","","訪問支援")</f>
        <v/>
      </c>
      <c r="AG4" s="110" t="str">
        <f t="shared" ref="AG4:AG22" si="20">"T6"&amp;AH4</f>
        <v>T60</v>
      </c>
      <c r="AH4" s="110">
        <f t="shared" si="4"/>
        <v>0</v>
      </c>
      <c r="AI4" s="457" t="str">
        <f>IF('補助事業概要説明書（別添１）５'!$G258="","",'補助事業概要説明書（別添１）５'!$G258)</f>
        <v/>
      </c>
      <c r="AJ4" s="457" t="str">
        <f>IF('補助事業概要説明書（別添１）５'!$G258="","",'補助事業概要説明書（別添１）５'!$H258)</f>
        <v/>
      </c>
      <c r="AK4" s="461" t="str">
        <f t="shared" ref="AK4:AK12" si="21">IF(AJ4="","","訪問支援")</f>
        <v/>
      </c>
      <c r="AM4" s="110" t="str">
        <f t="shared" ref="AM4:AM22" si="22">"T7"&amp;AN4</f>
        <v>T70</v>
      </c>
      <c r="AN4" s="110">
        <f t="shared" si="5"/>
        <v>0</v>
      </c>
      <c r="AO4" s="457" t="str">
        <f>IF('補助事業概要説明書（別添１）５'!$G273="","",'補助事業概要説明書（別添１）５'!$G273)</f>
        <v/>
      </c>
      <c r="AP4" s="457" t="str">
        <f>IF('補助事業概要説明書（別添１）５'!$G273="","",'補助事業概要説明書（別添１）５'!$H273)</f>
        <v/>
      </c>
      <c r="AQ4" s="461" t="str">
        <f t="shared" ref="AQ4:AQ12" si="23">IF(AP4="","","訪問支援")</f>
        <v/>
      </c>
      <c r="AS4" s="110" t="str">
        <f t="shared" ref="AS4:AS22" si="24">"T8"&amp;AT4</f>
        <v>T80</v>
      </c>
      <c r="AT4" s="110">
        <f t="shared" si="6"/>
        <v>0</v>
      </c>
      <c r="AU4" s="457" t="str">
        <f>IF('補助事業概要説明書（別添１）５'!$G288="","",'補助事業概要説明書（別添１）５'!$G288)</f>
        <v/>
      </c>
      <c r="AV4" s="457" t="str">
        <f>IF('補助事業概要説明書（別添１）５'!$G288="","",'補助事業概要説明書（別添１）５'!$H288)</f>
        <v/>
      </c>
      <c r="AW4" s="461" t="str">
        <f t="shared" ref="AW4:AW12" si="25">IF(AV4="","","訪問支援")</f>
        <v/>
      </c>
      <c r="AY4" s="110" t="str">
        <f t="shared" ref="AY4:AY22" si="26">"T9"&amp;AZ4</f>
        <v>T90</v>
      </c>
      <c r="AZ4" s="110">
        <f t="shared" si="7"/>
        <v>0</v>
      </c>
      <c r="BA4" s="457" t="str">
        <f>IF('補助事業概要説明書（別添１）５'!$G303="","",'補助事業概要説明書（別添１）５'!$G303)</f>
        <v/>
      </c>
      <c r="BB4" s="457" t="str">
        <f>IF('補助事業概要説明書（別添１）５'!$G303="","",'補助事業概要説明書（別添１）５'!$H303)</f>
        <v/>
      </c>
      <c r="BC4" s="461" t="str">
        <f t="shared" ref="BC4:BC12" si="27">IF(BB4="","","訪問支援")</f>
        <v/>
      </c>
      <c r="BE4" s="110" t="str">
        <f t="shared" ref="BE4:BE22" si="28">"T10"&amp;BF4</f>
        <v>T100</v>
      </c>
      <c r="BF4" s="110">
        <f t="shared" si="8"/>
        <v>0</v>
      </c>
      <c r="BG4" s="457" t="str">
        <f>IF('補助事業概要説明書（別添１）５'!$G318="","",'補助事業概要説明書（別添１）５'!$G318)</f>
        <v/>
      </c>
      <c r="BH4" s="457" t="str">
        <f>IF('補助事業概要説明書（別添１）５'!$G318="","",'補助事業概要説明書（別添１）５'!$H318)</f>
        <v/>
      </c>
      <c r="BI4" s="461" t="str">
        <f t="shared" ref="BI4:BI12" si="29">IF(BH4="","","訪問支援")</f>
        <v/>
      </c>
    </row>
    <row r="5" spans="3:61">
      <c r="C5" s="110" t="str">
        <f t="shared" si="9"/>
        <v>T10</v>
      </c>
      <c r="D5" s="110">
        <f t="shared" si="10"/>
        <v>0</v>
      </c>
      <c r="E5" s="457" t="str">
        <f>IF('補助事業概要説明書（別添１）５'!$G184="","",'補助事業概要説明書（別添１）５'!$G184)</f>
        <v/>
      </c>
      <c r="F5" s="457" t="str">
        <f>IF('補助事業概要説明書（別添１）５'!$G184="","",'補助事業概要説明書（別添１）５'!$H184)</f>
        <v/>
      </c>
      <c r="G5" s="461" t="str">
        <f t="shared" si="11"/>
        <v/>
      </c>
      <c r="I5" s="110" t="str">
        <f t="shared" si="12"/>
        <v>T20</v>
      </c>
      <c r="J5" s="110">
        <f t="shared" si="0"/>
        <v>0</v>
      </c>
      <c r="K5" s="457" t="str">
        <f>IF('補助事業概要説明書（別添１）５'!$G199="","",'補助事業概要説明書（別添１）５'!$G199)</f>
        <v/>
      </c>
      <c r="L5" s="457" t="str">
        <f>IF('補助事業概要説明書（別添１）５'!$G199="","",'補助事業概要説明書（別添１）５'!$H199)</f>
        <v/>
      </c>
      <c r="M5" s="461" t="str">
        <f t="shared" si="13"/>
        <v/>
      </c>
      <c r="O5" s="110" t="str">
        <f t="shared" si="14"/>
        <v>T30</v>
      </c>
      <c r="P5" s="110">
        <f t="shared" si="1"/>
        <v>0</v>
      </c>
      <c r="Q5" s="457" t="str">
        <f>IF('補助事業概要説明書（別添１）５'!$G214="","",'補助事業概要説明書（別添１）５'!$G214)</f>
        <v/>
      </c>
      <c r="R5" s="457" t="str">
        <f>IF('補助事業概要説明書（別添１）５'!$G214="","",'補助事業概要説明書（別添１）５'!$H214)</f>
        <v/>
      </c>
      <c r="S5" s="461" t="str">
        <f t="shared" si="15"/>
        <v/>
      </c>
      <c r="U5" s="110" t="str">
        <f t="shared" si="16"/>
        <v>T40</v>
      </c>
      <c r="V5" s="110">
        <f t="shared" si="2"/>
        <v>0</v>
      </c>
      <c r="W5" s="457" t="str">
        <f>IF('補助事業概要説明書（別添１）５'!$G229="","",'補助事業概要説明書（別添１）５'!$G229)</f>
        <v/>
      </c>
      <c r="X5" s="457" t="str">
        <f>IF('補助事業概要説明書（別添１）５'!$G229="","",'補助事業概要説明書（別添１）５'!$H229)</f>
        <v/>
      </c>
      <c r="Y5" s="461" t="str">
        <f t="shared" si="17"/>
        <v/>
      </c>
      <c r="AA5" s="110" t="str">
        <f t="shared" si="18"/>
        <v>T50</v>
      </c>
      <c r="AB5" s="110">
        <f t="shared" si="3"/>
        <v>0</v>
      </c>
      <c r="AC5" s="457" t="str">
        <f>IF('補助事業概要説明書（別添１）５'!$G244="","",'補助事業概要説明書（別添１）５'!$G244)</f>
        <v/>
      </c>
      <c r="AD5" s="457" t="str">
        <f>IF('補助事業概要説明書（別添１）５'!$G244="","",'補助事業概要説明書（別添１）５'!$H244)</f>
        <v/>
      </c>
      <c r="AE5" s="461" t="str">
        <f t="shared" si="19"/>
        <v/>
      </c>
      <c r="AG5" s="110" t="str">
        <f t="shared" si="20"/>
        <v>T60</v>
      </c>
      <c r="AH5" s="110">
        <f t="shared" si="4"/>
        <v>0</v>
      </c>
      <c r="AI5" s="457" t="str">
        <f>IF('補助事業概要説明書（別添１）５'!$G259="","",'補助事業概要説明書（別添１）５'!$G259)</f>
        <v/>
      </c>
      <c r="AJ5" s="457" t="str">
        <f>IF('補助事業概要説明書（別添１）５'!$G259="","",'補助事業概要説明書（別添１）５'!$H259)</f>
        <v/>
      </c>
      <c r="AK5" s="461" t="str">
        <f t="shared" si="21"/>
        <v/>
      </c>
      <c r="AM5" s="110" t="str">
        <f t="shared" si="22"/>
        <v>T70</v>
      </c>
      <c r="AN5" s="110">
        <f t="shared" si="5"/>
        <v>0</v>
      </c>
      <c r="AO5" s="457" t="str">
        <f>IF('補助事業概要説明書（別添１）５'!$G274="","",'補助事業概要説明書（別添１）５'!$G274)</f>
        <v/>
      </c>
      <c r="AP5" s="457" t="str">
        <f>IF('補助事業概要説明書（別添１）５'!$G274="","",'補助事業概要説明書（別添１）５'!$H274)</f>
        <v/>
      </c>
      <c r="AQ5" s="461" t="str">
        <f t="shared" si="23"/>
        <v/>
      </c>
      <c r="AS5" s="110" t="str">
        <f t="shared" si="24"/>
        <v>T80</v>
      </c>
      <c r="AT5" s="110">
        <f t="shared" si="6"/>
        <v>0</v>
      </c>
      <c r="AU5" s="457" t="str">
        <f>IF('補助事業概要説明書（別添１）５'!$G289="","",'補助事業概要説明書（別添１）５'!$G289)</f>
        <v/>
      </c>
      <c r="AV5" s="457" t="str">
        <f>IF('補助事業概要説明書（別添１）５'!$G289="","",'補助事業概要説明書（別添１）５'!$H289)</f>
        <v/>
      </c>
      <c r="AW5" s="461" t="str">
        <f t="shared" si="25"/>
        <v/>
      </c>
      <c r="AY5" s="110" t="str">
        <f t="shared" si="26"/>
        <v>T90</v>
      </c>
      <c r="AZ5" s="110">
        <f t="shared" si="7"/>
        <v>0</v>
      </c>
      <c r="BA5" s="457" t="str">
        <f>IF('補助事業概要説明書（別添１）５'!$G304="","",'補助事業概要説明書（別添１）５'!$G304)</f>
        <v/>
      </c>
      <c r="BB5" s="457" t="str">
        <f>IF('補助事業概要説明書（別添１）５'!$G304="","",'補助事業概要説明書（別添１）５'!$H304)</f>
        <v/>
      </c>
      <c r="BC5" s="461" t="str">
        <f t="shared" si="27"/>
        <v/>
      </c>
      <c r="BE5" s="110" t="str">
        <f t="shared" si="28"/>
        <v>T100</v>
      </c>
      <c r="BF5" s="110">
        <f t="shared" si="8"/>
        <v>0</v>
      </c>
      <c r="BG5" s="457" t="str">
        <f>IF('補助事業概要説明書（別添１）５'!$G319="","",'補助事業概要説明書（別添１）５'!$G319)</f>
        <v/>
      </c>
      <c r="BH5" s="457" t="str">
        <f>IF('補助事業概要説明書（別添１）５'!$G319="","",'補助事業概要説明書（別添１）５'!$H319)</f>
        <v/>
      </c>
      <c r="BI5" s="461" t="str">
        <f t="shared" si="29"/>
        <v/>
      </c>
    </row>
    <row r="6" spans="3:61">
      <c r="C6" s="110" t="str">
        <f t="shared" si="9"/>
        <v>T10</v>
      </c>
      <c r="D6" s="110">
        <f t="shared" si="10"/>
        <v>0</v>
      </c>
      <c r="E6" s="457" t="str">
        <f>IF('補助事業概要説明書（別添１）５'!$G185="","",'補助事業概要説明書（別添１）５'!$G185)</f>
        <v/>
      </c>
      <c r="F6" s="457" t="str">
        <f>IF('補助事業概要説明書（別添１）５'!$G185="","",'補助事業概要説明書（別添１）５'!$H185)</f>
        <v/>
      </c>
      <c r="G6" s="461" t="str">
        <f t="shared" si="11"/>
        <v/>
      </c>
      <c r="I6" s="110" t="str">
        <f t="shared" si="12"/>
        <v>T20</v>
      </c>
      <c r="J6" s="110">
        <f t="shared" si="0"/>
        <v>0</v>
      </c>
      <c r="K6" s="457" t="str">
        <f>IF('補助事業概要説明書（別添１）５'!$G200="","",'補助事業概要説明書（別添１）５'!$G200)</f>
        <v/>
      </c>
      <c r="L6" s="457" t="str">
        <f>IF('補助事業概要説明書（別添１）５'!$G200="","",'補助事業概要説明書（別添１）５'!$H200)</f>
        <v/>
      </c>
      <c r="M6" s="461" t="str">
        <f t="shared" si="13"/>
        <v/>
      </c>
      <c r="O6" s="110" t="str">
        <f t="shared" si="14"/>
        <v>T30</v>
      </c>
      <c r="P6" s="110">
        <f t="shared" si="1"/>
        <v>0</v>
      </c>
      <c r="Q6" s="457" t="str">
        <f>IF('補助事業概要説明書（別添１）５'!$G215="","",'補助事業概要説明書（別添１）５'!$G215)</f>
        <v/>
      </c>
      <c r="R6" s="457" t="str">
        <f>IF('補助事業概要説明書（別添１）５'!$G215="","",'補助事業概要説明書（別添１）５'!$H215)</f>
        <v/>
      </c>
      <c r="S6" s="461" t="str">
        <f t="shared" si="15"/>
        <v/>
      </c>
      <c r="U6" s="110" t="str">
        <f t="shared" si="16"/>
        <v>T40</v>
      </c>
      <c r="V6" s="110">
        <f t="shared" si="2"/>
        <v>0</v>
      </c>
      <c r="W6" s="457" t="str">
        <f>IF('補助事業概要説明書（別添１）５'!$G230="","",'補助事業概要説明書（別添１）５'!$G230)</f>
        <v/>
      </c>
      <c r="X6" s="457" t="str">
        <f>IF('補助事業概要説明書（別添１）５'!$G230="","",'補助事業概要説明書（別添１）５'!$H230)</f>
        <v/>
      </c>
      <c r="Y6" s="461" t="str">
        <f t="shared" si="17"/>
        <v/>
      </c>
      <c r="AA6" s="110" t="str">
        <f t="shared" si="18"/>
        <v>T50</v>
      </c>
      <c r="AB6" s="110">
        <f t="shared" si="3"/>
        <v>0</v>
      </c>
      <c r="AC6" s="457" t="str">
        <f>IF('補助事業概要説明書（別添１）５'!$G245="","",'補助事業概要説明書（別添１）５'!$G245)</f>
        <v/>
      </c>
      <c r="AD6" s="457" t="str">
        <f>IF('補助事業概要説明書（別添１）５'!$G245="","",'補助事業概要説明書（別添１）５'!$H245)</f>
        <v/>
      </c>
      <c r="AE6" s="461" t="str">
        <f t="shared" si="19"/>
        <v/>
      </c>
      <c r="AG6" s="110" t="str">
        <f t="shared" si="20"/>
        <v>T60</v>
      </c>
      <c r="AH6" s="110">
        <f t="shared" si="4"/>
        <v>0</v>
      </c>
      <c r="AI6" s="457" t="str">
        <f>IF('補助事業概要説明書（別添１）５'!$G260="","",'補助事業概要説明書（別添１）５'!$G260)</f>
        <v/>
      </c>
      <c r="AJ6" s="457" t="str">
        <f>IF('補助事業概要説明書（別添１）５'!$G260="","",'補助事業概要説明書（別添１）５'!$H260)</f>
        <v/>
      </c>
      <c r="AK6" s="461" t="str">
        <f t="shared" si="21"/>
        <v/>
      </c>
      <c r="AM6" s="110" t="str">
        <f t="shared" si="22"/>
        <v>T70</v>
      </c>
      <c r="AN6" s="110">
        <f t="shared" si="5"/>
        <v>0</v>
      </c>
      <c r="AO6" s="457" t="str">
        <f>IF('補助事業概要説明書（別添１）５'!$G275="","",'補助事業概要説明書（別添１）５'!$G275)</f>
        <v/>
      </c>
      <c r="AP6" s="457" t="str">
        <f>IF('補助事業概要説明書（別添１）５'!$G275="","",'補助事業概要説明書（別添１）５'!$H275)</f>
        <v/>
      </c>
      <c r="AQ6" s="461" t="str">
        <f t="shared" si="23"/>
        <v/>
      </c>
      <c r="AS6" s="110" t="str">
        <f t="shared" si="24"/>
        <v>T80</v>
      </c>
      <c r="AT6" s="110">
        <f t="shared" si="6"/>
        <v>0</v>
      </c>
      <c r="AU6" s="457" t="str">
        <f>IF('補助事業概要説明書（別添１）５'!$G290="","",'補助事業概要説明書（別添１）５'!$G290)</f>
        <v/>
      </c>
      <c r="AV6" s="457" t="str">
        <f>IF('補助事業概要説明書（別添１）５'!$G290="","",'補助事業概要説明書（別添１）５'!$H290)</f>
        <v/>
      </c>
      <c r="AW6" s="461" t="str">
        <f t="shared" si="25"/>
        <v/>
      </c>
      <c r="AY6" s="110" t="str">
        <f t="shared" si="26"/>
        <v>T90</v>
      </c>
      <c r="AZ6" s="110">
        <f t="shared" si="7"/>
        <v>0</v>
      </c>
      <c r="BA6" s="457" t="str">
        <f>IF('補助事業概要説明書（別添１）５'!$G305="","",'補助事業概要説明書（別添１）５'!$G305)</f>
        <v/>
      </c>
      <c r="BB6" s="457" t="str">
        <f>IF('補助事業概要説明書（別添１）５'!$G305="","",'補助事業概要説明書（別添１）５'!$H305)</f>
        <v/>
      </c>
      <c r="BC6" s="461" t="str">
        <f t="shared" si="27"/>
        <v/>
      </c>
      <c r="BE6" s="110" t="str">
        <f t="shared" si="28"/>
        <v>T100</v>
      </c>
      <c r="BF6" s="110">
        <f t="shared" si="8"/>
        <v>0</v>
      </c>
      <c r="BG6" s="457" t="str">
        <f>IF('補助事業概要説明書（別添１）５'!$G320="","",'補助事業概要説明書（別添１）５'!$G320)</f>
        <v/>
      </c>
      <c r="BH6" s="457" t="str">
        <f>IF('補助事業概要説明書（別添１）５'!$G320="","",'補助事業概要説明書（別添１）５'!$H320)</f>
        <v/>
      </c>
      <c r="BI6" s="461" t="str">
        <f t="shared" si="29"/>
        <v/>
      </c>
    </row>
    <row r="7" spans="3:61">
      <c r="C7" s="110" t="str">
        <f t="shared" si="9"/>
        <v>T10</v>
      </c>
      <c r="D7" s="110">
        <f t="shared" si="10"/>
        <v>0</v>
      </c>
      <c r="E7" s="457" t="str">
        <f>IF('補助事業概要説明書（別添１）５'!$G186="","",'補助事業概要説明書（別添１）５'!$G186)</f>
        <v/>
      </c>
      <c r="F7" s="457" t="str">
        <f>IF('補助事業概要説明書（別添１）５'!$G186="","",'補助事業概要説明書（別添１）５'!$H186)</f>
        <v/>
      </c>
      <c r="G7" s="461" t="str">
        <f t="shared" si="11"/>
        <v/>
      </c>
      <c r="I7" s="110" t="str">
        <f t="shared" si="12"/>
        <v>T20</v>
      </c>
      <c r="J7" s="110">
        <f t="shared" si="0"/>
        <v>0</v>
      </c>
      <c r="K7" s="457" t="str">
        <f>IF('補助事業概要説明書（別添１）５'!$G201="","",'補助事業概要説明書（別添１）５'!$G201)</f>
        <v/>
      </c>
      <c r="L7" s="457" t="str">
        <f>IF('補助事業概要説明書（別添１）５'!$G201="","",'補助事業概要説明書（別添１）５'!$H201)</f>
        <v/>
      </c>
      <c r="M7" s="461" t="str">
        <f t="shared" si="13"/>
        <v/>
      </c>
      <c r="O7" s="110" t="str">
        <f t="shared" si="14"/>
        <v>T30</v>
      </c>
      <c r="P7" s="110">
        <f t="shared" si="1"/>
        <v>0</v>
      </c>
      <c r="Q7" s="457" t="str">
        <f>IF('補助事業概要説明書（別添１）５'!$G216="","",'補助事業概要説明書（別添１）５'!$G216)</f>
        <v/>
      </c>
      <c r="R7" s="457" t="str">
        <f>IF('補助事業概要説明書（別添１）５'!$G216="","",'補助事業概要説明書（別添１）５'!$H216)</f>
        <v/>
      </c>
      <c r="S7" s="461" t="str">
        <f t="shared" si="15"/>
        <v/>
      </c>
      <c r="U7" s="110" t="str">
        <f t="shared" si="16"/>
        <v>T40</v>
      </c>
      <c r="V7" s="110">
        <f t="shared" si="2"/>
        <v>0</v>
      </c>
      <c r="W7" s="457" t="str">
        <f>IF('補助事業概要説明書（別添１）５'!$G231="","",'補助事業概要説明書（別添１）５'!$G231)</f>
        <v/>
      </c>
      <c r="X7" s="457" t="str">
        <f>IF('補助事業概要説明書（別添１）５'!$G231="","",'補助事業概要説明書（別添１）５'!$H231)</f>
        <v/>
      </c>
      <c r="Y7" s="461" t="str">
        <f t="shared" si="17"/>
        <v/>
      </c>
      <c r="AA7" s="110" t="str">
        <f t="shared" si="18"/>
        <v>T50</v>
      </c>
      <c r="AB7" s="110">
        <f t="shared" si="3"/>
        <v>0</v>
      </c>
      <c r="AC7" s="457" t="str">
        <f>IF('補助事業概要説明書（別添１）５'!$G246="","",'補助事業概要説明書（別添１）５'!$G246)</f>
        <v/>
      </c>
      <c r="AD7" s="457" t="str">
        <f>IF('補助事業概要説明書（別添１）５'!$G246="","",'補助事業概要説明書（別添１）５'!$H246)</f>
        <v/>
      </c>
      <c r="AE7" s="461" t="str">
        <f t="shared" si="19"/>
        <v/>
      </c>
      <c r="AG7" s="110" t="str">
        <f t="shared" si="20"/>
        <v>T60</v>
      </c>
      <c r="AH7" s="110">
        <f t="shared" si="4"/>
        <v>0</v>
      </c>
      <c r="AI7" s="457" t="str">
        <f>IF('補助事業概要説明書（別添１）５'!$G261="","",'補助事業概要説明書（別添１）５'!$G261)</f>
        <v/>
      </c>
      <c r="AJ7" s="457" t="str">
        <f>IF('補助事業概要説明書（別添１）５'!$G261="","",'補助事業概要説明書（別添１）５'!$H261)</f>
        <v/>
      </c>
      <c r="AK7" s="461" t="str">
        <f t="shared" si="21"/>
        <v/>
      </c>
      <c r="AM7" s="110" t="str">
        <f t="shared" si="22"/>
        <v>T70</v>
      </c>
      <c r="AN7" s="110">
        <f t="shared" si="5"/>
        <v>0</v>
      </c>
      <c r="AO7" s="457" t="str">
        <f>IF('補助事業概要説明書（別添１）５'!$G276="","",'補助事業概要説明書（別添１）５'!$G276)</f>
        <v/>
      </c>
      <c r="AP7" s="457" t="str">
        <f>IF('補助事業概要説明書（別添１）５'!$G276="","",'補助事業概要説明書（別添１）５'!$H276)</f>
        <v/>
      </c>
      <c r="AQ7" s="461" t="str">
        <f t="shared" si="23"/>
        <v/>
      </c>
      <c r="AS7" s="110" t="str">
        <f t="shared" si="24"/>
        <v>T80</v>
      </c>
      <c r="AT7" s="110">
        <f t="shared" si="6"/>
        <v>0</v>
      </c>
      <c r="AU7" s="457" t="str">
        <f>IF('補助事業概要説明書（別添１）５'!$G291="","",'補助事業概要説明書（別添１）５'!$G291)</f>
        <v/>
      </c>
      <c r="AV7" s="457" t="str">
        <f>IF('補助事業概要説明書（別添１）５'!$G291="","",'補助事業概要説明書（別添１）５'!$H291)</f>
        <v/>
      </c>
      <c r="AW7" s="461" t="str">
        <f t="shared" si="25"/>
        <v/>
      </c>
      <c r="AY7" s="110" t="str">
        <f t="shared" si="26"/>
        <v>T90</v>
      </c>
      <c r="AZ7" s="110">
        <f t="shared" si="7"/>
        <v>0</v>
      </c>
      <c r="BA7" s="457" t="str">
        <f>IF('補助事業概要説明書（別添１）５'!$G306="","",'補助事業概要説明書（別添１）５'!$G306)</f>
        <v/>
      </c>
      <c r="BB7" s="457" t="str">
        <f>IF('補助事業概要説明書（別添１）５'!$G306="","",'補助事業概要説明書（別添１）５'!$H306)</f>
        <v/>
      </c>
      <c r="BC7" s="461" t="str">
        <f t="shared" si="27"/>
        <v/>
      </c>
      <c r="BE7" s="110" t="str">
        <f t="shared" si="28"/>
        <v>T100</v>
      </c>
      <c r="BF7" s="110">
        <f t="shared" si="8"/>
        <v>0</v>
      </c>
      <c r="BG7" s="457" t="str">
        <f>IF('補助事業概要説明書（別添１）５'!$G321="","",'補助事業概要説明書（別添１）５'!$G321)</f>
        <v/>
      </c>
      <c r="BH7" s="457" t="str">
        <f>IF('補助事業概要説明書（別添１）５'!$G321="","",'補助事業概要説明書（別添１）５'!$H321)</f>
        <v/>
      </c>
      <c r="BI7" s="461" t="str">
        <f t="shared" si="29"/>
        <v/>
      </c>
    </row>
    <row r="8" spans="3:61">
      <c r="C8" s="110" t="str">
        <f t="shared" si="9"/>
        <v>T10</v>
      </c>
      <c r="D8" s="110">
        <f t="shared" si="10"/>
        <v>0</v>
      </c>
      <c r="E8" s="458" t="str">
        <f>IF('補助事業概要説明書（別添１）５'!$M182="","",IF(ISNA(VLOOKUP('補助事業概要説明書（別添１）５'!$N182,支援人員!F$3:F$7,1,0)),'補助事業概要説明書（別添１）５'!$M182,""))</f>
        <v/>
      </c>
      <c r="F8" s="458" t="str">
        <f>IF('補助事業概要説明書（別添１）５'!$N182="","",IF(ISNA(VLOOKUP('補助事業概要説明書（別添１）５'!$N182,支援人員!F$3:F$7,1,0)),'補助事業概要説明書（別添１）５'!$N182,""))</f>
        <v/>
      </c>
      <c r="G8" s="461" t="str">
        <f t="shared" si="11"/>
        <v/>
      </c>
      <c r="I8" s="110" t="str">
        <f t="shared" si="12"/>
        <v>T20</v>
      </c>
      <c r="J8" s="110">
        <f t="shared" si="0"/>
        <v>0</v>
      </c>
      <c r="K8" s="458" t="str">
        <f>IF('補助事業概要説明書（別添１）５'!$M197="","",IF(ISNA(VLOOKUP('補助事業概要説明書（別添１）５'!$N197,支援人員!L$3:L$7,1,0)),'補助事業概要説明書（別添１）５'!$M197,""))</f>
        <v/>
      </c>
      <c r="L8" s="458" t="str">
        <f>IF('補助事業概要説明書（別添１）５'!$N197="","",IF(ISNA(VLOOKUP('補助事業概要説明書（別添１）５'!$N197,支援人員!L$3:L$7,1,0)),'補助事業概要説明書（別添１）５'!$N197,""))</f>
        <v/>
      </c>
      <c r="M8" s="461" t="str">
        <f t="shared" si="13"/>
        <v/>
      </c>
      <c r="O8" s="110" t="str">
        <f t="shared" si="14"/>
        <v>T30</v>
      </c>
      <c r="P8" s="110">
        <f t="shared" si="1"/>
        <v>0</v>
      </c>
      <c r="Q8" s="458" t="str">
        <f>IF('補助事業概要説明書（別添１）５'!$M212="","",IF(ISNA(VLOOKUP('補助事業概要説明書（別添１）５'!$N212,支援人員!R$3:R$7,1,0)),'補助事業概要説明書（別添１）５'!$M212,""))</f>
        <v/>
      </c>
      <c r="R8" s="458" t="str">
        <f>IF('補助事業概要説明書（別添１）５'!$N212="","",IF(ISNA(VLOOKUP('補助事業概要説明書（別添１）５'!$N212,支援人員!R$3:R$7,1,0)),'補助事業概要説明書（別添１）５'!$N212,""))</f>
        <v/>
      </c>
      <c r="S8" s="461" t="str">
        <f t="shared" si="15"/>
        <v/>
      </c>
      <c r="U8" s="110" t="str">
        <f t="shared" si="16"/>
        <v>T40</v>
      </c>
      <c r="V8" s="110">
        <f t="shared" si="2"/>
        <v>0</v>
      </c>
      <c r="W8" s="458" t="str">
        <f>IF('補助事業概要説明書（別添１）５'!$M227="","",IF(ISNA(VLOOKUP('補助事業概要説明書（別添１）５'!$N227,支援人員!X$3:X$7,1,0)),'補助事業概要説明書（別添１）５'!$M227,""))</f>
        <v/>
      </c>
      <c r="X8" s="458" t="str">
        <f>IF('補助事業概要説明書（別添１）５'!$N227="","",IF(ISNA(VLOOKUP('補助事業概要説明書（別添１）５'!$N227,支援人員!X$3:X$7,1,0)),'補助事業概要説明書（別添１）５'!$N227,""))</f>
        <v/>
      </c>
      <c r="Y8" s="461" t="str">
        <f t="shared" si="17"/>
        <v/>
      </c>
      <c r="AA8" s="110" t="str">
        <f t="shared" si="18"/>
        <v>T50</v>
      </c>
      <c r="AB8" s="110">
        <f t="shared" si="3"/>
        <v>0</v>
      </c>
      <c r="AC8" s="458" t="str">
        <f>IF('補助事業概要説明書（別添１）５'!$M242="","",IF(ISNA(VLOOKUP('補助事業概要説明書（別添１）５'!$N242,支援人員!AD$3:AD$7,1,0)),'補助事業概要説明書（別添１）５'!$M242,""))</f>
        <v/>
      </c>
      <c r="AD8" s="458" t="str">
        <f>IF('補助事業概要説明書（別添１）５'!$N242="","",IF(ISNA(VLOOKUP('補助事業概要説明書（別添１）５'!$N242,支援人員!AD$3:AD$7,1,0)),'補助事業概要説明書（別添１）５'!$N242,""))</f>
        <v/>
      </c>
      <c r="AE8" s="461" t="str">
        <f t="shared" si="19"/>
        <v/>
      </c>
      <c r="AG8" s="110" t="str">
        <f t="shared" si="20"/>
        <v>T60</v>
      </c>
      <c r="AH8" s="110">
        <f t="shared" si="4"/>
        <v>0</v>
      </c>
      <c r="AI8" s="458" t="str">
        <f>IF('補助事業概要説明書（別添１）５'!$M257="","",IF(ISNA(VLOOKUP('補助事業概要説明書（別添１）５'!$N257,支援人員!AJ$3:AJ$7,1,0)),'補助事業概要説明書（別添１）５'!$M257,""))</f>
        <v/>
      </c>
      <c r="AJ8" s="458" t="str">
        <f>IF('補助事業概要説明書（別添１）５'!$N257="","",IF(ISNA(VLOOKUP('補助事業概要説明書（別添１）５'!$N257,支援人員!AJ$3:AJ$7,1,0)),'補助事業概要説明書（別添１）５'!$N257,""))</f>
        <v/>
      </c>
      <c r="AK8" s="461" t="str">
        <f t="shared" si="21"/>
        <v/>
      </c>
      <c r="AM8" s="110" t="str">
        <f t="shared" si="22"/>
        <v>T70</v>
      </c>
      <c r="AN8" s="110">
        <f t="shared" si="5"/>
        <v>0</v>
      </c>
      <c r="AO8" s="458" t="str">
        <f>IF('補助事業概要説明書（別添１）５'!$M272="","",IF(ISNA(VLOOKUP('補助事業概要説明書（別添１）５'!$N272,支援人員!AP$3:AP$7,1,0)),'補助事業概要説明書（別添１）５'!$M272,""))</f>
        <v/>
      </c>
      <c r="AP8" s="458" t="str">
        <f>IF('補助事業概要説明書（別添１）５'!$N272="","",IF(ISNA(VLOOKUP('補助事業概要説明書（別添１）５'!$N272,支援人員!AP$3:AP$7,1,0)),'補助事業概要説明書（別添１）５'!$N272,""))</f>
        <v/>
      </c>
      <c r="AQ8" s="461" t="str">
        <f t="shared" si="23"/>
        <v/>
      </c>
      <c r="AS8" s="110" t="str">
        <f t="shared" si="24"/>
        <v>T80</v>
      </c>
      <c r="AT8" s="110">
        <f t="shared" si="6"/>
        <v>0</v>
      </c>
      <c r="AU8" s="458" t="str">
        <f>IF('補助事業概要説明書（別添１）５'!$M287="","",IF(ISNA(VLOOKUP('補助事業概要説明書（別添１）５'!$N287,支援人員!AV$3:AV$7,1,0)),'補助事業概要説明書（別添１）５'!$M287,""))</f>
        <v/>
      </c>
      <c r="AV8" s="458" t="str">
        <f>IF('補助事業概要説明書（別添１）５'!$N287="","",IF(ISNA(VLOOKUP('補助事業概要説明書（別添１）５'!$N287,支援人員!AV$3:AV$7,1,0)),'補助事業概要説明書（別添１）５'!$N287,""))</f>
        <v/>
      </c>
      <c r="AW8" s="461" t="str">
        <f t="shared" si="25"/>
        <v/>
      </c>
      <c r="AY8" s="110" t="str">
        <f t="shared" si="26"/>
        <v>T90</v>
      </c>
      <c r="AZ8" s="110">
        <f t="shared" si="7"/>
        <v>0</v>
      </c>
      <c r="BA8" s="458" t="str">
        <f>IF('補助事業概要説明書（別添１）５'!$M302="","",IF(ISNA(VLOOKUP('補助事業概要説明書（別添１）５'!$N302,支援人員!BB$3:BB$7,1,0)),'補助事業概要説明書（別添１）５'!$M302,""))</f>
        <v/>
      </c>
      <c r="BB8" s="458" t="str">
        <f>IF('補助事業概要説明書（別添１）５'!$N302="","",IF(ISNA(VLOOKUP('補助事業概要説明書（別添１）５'!$N302,支援人員!BB$3:BB$7,1,0)),'補助事業概要説明書（別添１）５'!$N302,""))</f>
        <v/>
      </c>
      <c r="BC8" s="461" t="str">
        <f t="shared" si="27"/>
        <v/>
      </c>
      <c r="BE8" s="110" t="str">
        <f t="shared" si="28"/>
        <v>T100</v>
      </c>
      <c r="BF8" s="110">
        <f t="shared" si="8"/>
        <v>0</v>
      </c>
      <c r="BG8" s="458" t="str">
        <f>IF('補助事業概要説明書（別添１）５'!$M317="","",IF(ISNA(VLOOKUP('補助事業概要説明書（別添１）５'!$N317,支援人員!BH$3:BH$7,1,0)),'補助事業概要説明書（別添１）５'!$M317,""))</f>
        <v/>
      </c>
      <c r="BH8" s="458" t="str">
        <f>IF('補助事業概要説明書（別添１）５'!$N317="","",IF(ISNA(VLOOKUP('補助事業概要説明書（別添１）５'!$N317,支援人員!BH$3:BH$7,1,0)),'補助事業概要説明書（別添１）５'!$N317,""))</f>
        <v/>
      </c>
      <c r="BI8" s="461" t="str">
        <f t="shared" si="29"/>
        <v/>
      </c>
    </row>
    <row r="9" spans="3:61">
      <c r="C9" s="110" t="str">
        <f t="shared" si="9"/>
        <v>T10</v>
      </c>
      <c r="D9" s="110">
        <f t="shared" si="10"/>
        <v>0</v>
      </c>
      <c r="E9" s="458" t="str">
        <f>IF('補助事業概要説明書（別添１）５'!$M183="","",IF(ISNA(VLOOKUP('補助事業概要説明書（別添１）５'!$N183,支援人員!F$3:F$7,1,0)),'補助事業概要説明書（別添１）５'!$M183,""))</f>
        <v/>
      </c>
      <c r="F9" s="458" t="str">
        <f>IF('補助事業概要説明書（別添１）５'!$N183="","",IF(ISNA(VLOOKUP('補助事業概要説明書（別添１）５'!$N183,支援人員!F$3:F$7,1,0)),'補助事業概要説明書（別添１）５'!$N183,""))</f>
        <v/>
      </c>
      <c r="G9" s="461" t="str">
        <f t="shared" si="11"/>
        <v/>
      </c>
      <c r="I9" s="110" t="str">
        <f t="shared" si="12"/>
        <v>T20</v>
      </c>
      <c r="J9" s="110">
        <f t="shared" si="0"/>
        <v>0</v>
      </c>
      <c r="K9" s="458" t="str">
        <f>IF('補助事業概要説明書（別添１）５'!$M198="","",IF(ISNA(VLOOKUP('補助事業概要説明書（別添１）５'!$N198,支援人員!L$3:L$7,1,0)),'補助事業概要説明書（別添１）５'!$M198,""))</f>
        <v/>
      </c>
      <c r="L9" s="458" t="str">
        <f>IF('補助事業概要説明書（別添１）５'!$N198="","",IF(ISNA(VLOOKUP('補助事業概要説明書（別添１）５'!$N198,支援人員!L$3:L$7,1,0)),'補助事業概要説明書（別添１）５'!$N198,""))</f>
        <v/>
      </c>
      <c r="M9" s="461" t="str">
        <f t="shared" si="13"/>
        <v/>
      </c>
      <c r="O9" s="110" t="str">
        <f t="shared" si="14"/>
        <v>T30</v>
      </c>
      <c r="P9" s="110">
        <f t="shared" si="1"/>
        <v>0</v>
      </c>
      <c r="Q9" s="458" t="str">
        <f>IF('補助事業概要説明書（別添１）５'!$M213="","",IF(ISNA(VLOOKUP('補助事業概要説明書（別添１）５'!$N213,支援人員!R$3:R$7,1,0)),'補助事業概要説明書（別添１）５'!$M213,""))</f>
        <v/>
      </c>
      <c r="R9" s="458" t="str">
        <f>IF('補助事業概要説明書（別添１）５'!$N213="","",IF(ISNA(VLOOKUP('補助事業概要説明書（別添１）５'!$N213,支援人員!R$3:R$7,1,0)),'補助事業概要説明書（別添１）５'!$N213,""))</f>
        <v/>
      </c>
      <c r="S9" s="461" t="str">
        <f t="shared" si="15"/>
        <v/>
      </c>
      <c r="U9" s="110" t="str">
        <f t="shared" si="16"/>
        <v>T40</v>
      </c>
      <c r="V9" s="110">
        <f t="shared" si="2"/>
        <v>0</v>
      </c>
      <c r="W9" s="458" t="str">
        <f>IF('補助事業概要説明書（別添１）５'!$M228="","",IF(ISNA(VLOOKUP('補助事業概要説明書（別添１）５'!$N228,支援人員!X$3:X$7,1,0)),'補助事業概要説明書（別添１）５'!$M228,""))</f>
        <v/>
      </c>
      <c r="X9" s="458" t="str">
        <f>IF('補助事業概要説明書（別添１）５'!$N228="","",IF(ISNA(VLOOKUP('補助事業概要説明書（別添１）５'!$N228,支援人員!X$3:X$7,1,0)),'補助事業概要説明書（別添１）５'!$N228,""))</f>
        <v/>
      </c>
      <c r="Y9" s="461" t="str">
        <f t="shared" si="17"/>
        <v/>
      </c>
      <c r="AA9" s="110" t="str">
        <f t="shared" si="18"/>
        <v>T50</v>
      </c>
      <c r="AB9" s="110">
        <f t="shared" si="3"/>
        <v>0</v>
      </c>
      <c r="AC9" s="458" t="str">
        <f>IF('補助事業概要説明書（別添１）５'!$M243="","",IF(ISNA(VLOOKUP('補助事業概要説明書（別添１）５'!$N243,支援人員!AD$3:AD$7,1,0)),'補助事業概要説明書（別添１）５'!$M243,""))</f>
        <v/>
      </c>
      <c r="AD9" s="458" t="str">
        <f>IF('補助事業概要説明書（別添１）５'!$N243="","",IF(ISNA(VLOOKUP('補助事業概要説明書（別添１）５'!$N243,支援人員!AD$3:AD$7,1,0)),'補助事業概要説明書（別添１）５'!$N243,""))</f>
        <v/>
      </c>
      <c r="AE9" s="461" t="str">
        <f t="shared" si="19"/>
        <v/>
      </c>
      <c r="AG9" s="110" t="str">
        <f t="shared" si="20"/>
        <v>T60</v>
      </c>
      <c r="AH9" s="110">
        <f t="shared" si="4"/>
        <v>0</v>
      </c>
      <c r="AI9" s="458" t="str">
        <f>IF('補助事業概要説明書（別添１）５'!$M258="","",IF(ISNA(VLOOKUP('補助事業概要説明書（別添１）５'!$N258,支援人員!AJ$3:AJ$7,1,0)),'補助事業概要説明書（別添１）５'!$M258,""))</f>
        <v/>
      </c>
      <c r="AJ9" s="458" t="str">
        <f>IF('補助事業概要説明書（別添１）５'!$N258="","",IF(ISNA(VLOOKUP('補助事業概要説明書（別添１）５'!$N258,支援人員!AJ$3:AJ$7,1,0)),'補助事業概要説明書（別添１）５'!$N258,""))</f>
        <v/>
      </c>
      <c r="AK9" s="461" t="str">
        <f t="shared" si="21"/>
        <v/>
      </c>
      <c r="AM9" s="110" t="str">
        <f t="shared" si="22"/>
        <v>T70</v>
      </c>
      <c r="AN9" s="110">
        <f t="shared" si="5"/>
        <v>0</v>
      </c>
      <c r="AO9" s="458" t="str">
        <f>IF('補助事業概要説明書（別添１）５'!$M273="","",IF(ISNA(VLOOKUP('補助事業概要説明書（別添１）５'!$N273,支援人員!AP$3:AP$7,1,0)),'補助事業概要説明書（別添１）５'!$M273,""))</f>
        <v/>
      </c>
      <c r="AP9" s="458" t="str">
        <f>IF('補助事業概要説明書（別添１）５'!$N273="","",IF(ISNA(VLOOKUP('補助事業概要説明書（別添１）５'!$N273,支援人員!AP$3:AP$7,1,0)),'補助事業概要説明書（別添１）５'!$N273,""))</f>
        <v/>
      </c>
      <c r="AQ9" s="461" t="str">
        <f t="shared" si="23"/>
        <v/>
      </c>
      <c r="AS9" s="110" t="str">
        <f t="shared" si="24"/>
        <v>T80</v>
      </c>
      <c r="AT9" s="110">
        <f t="shared" si="6"/>
        <v>0</v>
      </c>
      <c r="AU9" s="458" t="str">
        <f>IF('補助事業概要説明書（別添１）５'!$M288="","",IF(ISNA(VLOOKUP('補助事業概要説明書（別添１）５'!$N288,支援人員!AV$3:AV$7,1,0)),'補助事業概要説明書（別添１）５'!$M288,""))</f>
        <v/>
      </c>
      <c r="AV9" s="458" t="str">
        <f>IF('補助事業概要説明書（別添１）５'!$N288="","",IF(ISNA(VLOOKUP('補助事業概要説明書（別添１）５'!$N288,支援人員!AV$3:AV$7,1,0)),'補助事業概要説明書（別添１）５'!$N288,""))</f>
        <v/>
      </c>
      <c r="AW9" s="461" t="str">
        <f t="shared" si="25"/>
        <v/>
      </c>
      <c r="AY9" s="110" t="str">
        <f t="shared" si="26"/>
        <v>T90</v>
      </c>
      <c r="AZ9" s="110">
        <f t="shared" si="7"/>
        <v>0</v>
      </c>
      <c r="BA9" s="458" t="str">
        <f>IF('補助事業概要説明書（別添１）５'!$M303="","",IF(ISNA(VLOOKUP('補助事業概要説明書（別添１）５'!$N303,支援人員!BB$3:BB$7,1,0)),'補助事業概要説明書（別添１）５'!$M303,""))</f>
        <v/>
      </c>
      <c r="BB9" s="458" t="str">
        <f>IF('補助事業概要説明書（別添１）５'!$N303="","",IF(ISNA(VLOOKUP('補助事業概要説明書（別添１）５'!$N303,支援人員!BB$3:BB$7,1,0)),'補助事業概要説明書（別添１）５'!$N303,""))</f>
        <v/>
      </c>
      <c r="BC9" s="461" t="str">
        <f t="shared" si="27"/>
        <v/>
      </c>
      <c r="BE9" s="110" t="str">
        <f t="shared" si="28"/>
        <v>T100</v>
      </c>
      <c r="BF9" s="110">
        <f t="shared" si="8"/>
        <v>0</v>
      </c>
      <c r="BG9" s="458" t="str">
        <f>IF('補助事業概要説明書（別添１）５'!$M318="","",IF(ISNA(VLOOKUP('補助事業概要説明書（別添１）５'!$N318,支援人員!BH$3:BH$7,1,0)),'補助事業概要説明書（別添１）５'!$M318,""))</f>
        <v/>
      </c>
      <c r="BH9" s="458" t="str">
        <f>IF('補助事業概要説明書（別添１）５'!$N318="","",IF(ISNA(VLOOKUP('補助事業概要説明書（別添１）５'!$N318,支援人員!BH$3:BH$7,1,0)),'補助事業概要説明書（別添１）５'!$N318,""))</f>
        <v/>
      </c>
      <c r="BI9" s="461" t="str">
        <f t="shared" si="29"/>
        <v/>
      </c>
    </row>
    <row r="10" spans="3:61">
      <c r="C10" s="110" t="str">
        <f t="shared" si="9"/>
        <v>T10</v>
      </c>
      <c r="D10" s="110">
        <f t="shared" si="10"/>
        <v>0</v>
      </c>
      <c r="E10" s="458" t="str">
        <f>IF('補助事業概要説明書（別添１）５'!$M184="","",IF(ISNA(VLOOKUP('補助事業概要説明書（別添１）５'!$N184,支援人員!F$3:F$7,1,0)),'補助事業概要説明書（別添１）５'!$M184,""))</f>
        <v/>
      </c>
      <c r="F10" s="458" t="str">
        <f>IF('補助事業概要説明書（別添１）５'!$N184="","",IF(ISNA(VLOOKUP('補助事業概要説明書（別添１）５'!$N184,支援人員!F$3:F$7,1,0)),'補助事業概要説明書（別添１）５'!$N184,""))</f>
        <v/>
      </c>
      <c r="G10" s="461" t="str">
        <f t="shared" si="11"/>
        <v/>
      </c>
      <c r="I10" s="110" t="str">
        <f t="shared" si="12"/>
        <v>T20</v>
      </c>
      <c r="J10" s="110">
        <f t="shared" si="0"/>
        <v>0</v>
      </c>
      <c r="K10" s="458" t="str">
        <f>IF('補助事業概要説明書（別添１）５'!$M199="","",IF(ISNA(VLOOKUP('補助事業概要説明書（別添１）５'!$N199,支援人員!L$3:L$7,1,0)),'補助事業概要説明書（別添１）５'!$M199,""))</f>
        <v/>
      </c>
      <c r="L10" s="458" t="str">
        <f>IF('補助事業概要説明書（別添１）５'!$N199="","",IF(ISNA(VLOOKUP('補助事業概要説明書（別添１）５'!$N199,支援人員!L$3:L$7,1,0)),'補助事業概要説明書（別添１）５'!$N199,""))</f>
        <v/>
      </c>
      <c r="M10" s="461" t="str">
        <f t="shared" si="13"/>
        <v/>
      </c>
      <c r="O10" s="110" t="str">
        <f t="shared" si="14"/>
        <v>T30</v>
      </c>
      <c r="P10" s="110">
        <f t="shared" si="1"/>
        <v>0</v>
      </c>
      <c r="Q10" s="458" t="str">
        <f>IF('補助事業概要説明書（別添１）５'!$M214="","",IF(ISNA(VLOOKUP('補助事業概要説明書（別添１）５'!$N214,支援人員!R$3:R$7,1,0)),'補助事業概要説明書（別添１）５'!$M214,""))</f>
        <v/>
      </c>
      <c r="R10" s="458" t="str">
        <f>IF('補助事業概要説明書（別添１）５'!$N214="","",IF(ISNA(VLOOKUP('補助事業概要説明書（別添１）５'!$N214,支援人員!R$3:R$7,1,0)),'補助事業概要説明書（別添１）５'!$N214,""))</f>
        <v/>
      </c>
      <c r="S10" s="461" t="str">
        <f t="shared" si="15"/>
        <v/>
      </c>
      <c r="U10" s="110" t="str">
        <f t="shared" si="16"/>
        <v>T40</v>
      </c>
      <c r="V10" s="110">
        <f t="shared" si="2"/>
        <v>0</v>
      </c>
      <c r="W10" s="458" t="str">
        <f>IF('補助事業概要説明書（別添１）５'!$M229="","",IF(ISNA(VLOOKUP('補助事業概要説明書（別添１）５'!$N229,支援人員!X$3:X$7,1,0)),'補助事業概要説明書（別添１）５'!$M229,""))</f>
        <v/>
      </c>
      <c r="X10" s="458" t="str">
        <f>IF('補助事業概要説明書（別添１）５'!$N229="","",IF(ISNA(VLOOKUP('補助事業概要説明書（別添１）５'!$N229,支援人員!X$3:X$7,1,0)),'補助事業概要説明書（別添１）５'!$N229,""))</f>
        <v/>
      </c>
      <c r="Y10" s="461" t="str">
        <f t="shared" si="17"/>
        <v/>
      </c>
      <c r="AA10" s="110" t="str">
        <f t="shared" si="18"/>
        <v>T50</v>
      </c>
      <c r="AB10" s="110">
        <f t="shared" si="3"/>
        <v>0</v>
      </c>
      <c r="AC10" s="458" t="str">
        <f>IF('補助事業概要説明書（別添１）５'!$M244="","",IF(ISNA(VLOOKUP('補助事業概要説明書（別添１）５'!$N244,支援人員!AD$3:AD$7,1,0)),'補助事業概要説明書（別添１）５'!$M244,""))</f>
        <v/>
      </c>
      <c r="AD10" s="458" t="str">
        <f>IF('補助事業概要説明書（別添１）５'!$N244="","",IF(ISNA(VLOOKUP('補助事業概要説明書（別添１）５'!$N244,支援人員!AD$3:AD$7,1,0)),'補助事業概要説明書（別添１）５'!$N244,""))</f>
        <v/>
      </c>
      <c r="AE10" s="461" t="str">
        <f t="shared" si="19"/>
        <v/>
      </c>
      <c r="AG10" s="110" t="str">
        <f t="shared" si="20"/>
        <v>T60</v>
      </c>
      <c r="AH10" s="110">
        <f t="shared" si="4"/>
        <v>0</v>
      </c>
      <c r="AI10" s="458" t="str">
        <f>IF('補助事業概要説明書（別添１）５'!$M259="","",IF(ISNA(VLOOKUP('補助事業概要説明書（別添１）５'!$N259,支援人員!AJ$3:AJ$7,1,0)),'補助事業概要説明書（別添１）５'!$M259,""))</f>
        <v/>
      </c>
      <c r="AJ10" s="458" t="str">
        <f>IF('補助事業概要説明書（別添１）５'!$N259="","",IF(ISNA(VLOOKUP('補助事業概要説明書（別添１）５'!$N259,支援人員!AJ$3:AJ$7,1,0)),'補助事業概要説明書（別添１）５'!$N259,""))</f>
        <v/>
      </c>
      <c r="AK10" s="461" t="str">
        <f t="shared" si="21"/>
        <v/>
      </c>
      <c r="AM10" s="110" t="str">
        <f t="shared" si="22"/>
        <v>T70</v>
      </c>
      <c r="AN10" s="110">
        <f t="shared" si="5"/>
        <v>0</v>
      </c>
      <c r="AO10" s="458" t="str">
        <f>IF('補助事業概要説明書（別添１）５'!$M274="","",IF(ISNA(VLOOKUP('補助事業概要説明書（別添１）５'!$N274,支援人員!AP$3:AP$7,1,0)),'補助事業概要説明書（別添１）５'!$M274,""))</f>
        <v/>
      </c>
      <c r="AP10" s="458" t="str">
        <f>IF('補助事業概要説明書（別添１）５'!$N274="","",IF(ISNA(VLOOKUP('補助事業概要説明書（別添１）５'!$N274,支援人員!AP$3:AP$7,1,0)),'補助事業概要説明書（別添１）５'!$N274,""))</f>
        <v/>
      </c>
      <c r="AQ10" s="461" t="str">
        <f t="shared" si="23"/>
        <v/>
      </c>
      <c r="AS10" s="110" t="str">
        <f t="shared" si="24"/>
        <v>T80</v>
      </c>
      <c r="AT10" s="110">
        <f t="shared" si="6"/>
        <v>0</v>
      </c>
      <c r="AU10" s="458" t="str">
        <f>IF('補助事業概要説明書（別添１）５'!$M289="","",IF(ISNA(VLOOKUP('補助事業概要説明書（別添１）５'!$N289,支援人員!AV$3:AV$7,1,0)),'補助事業概要説明書（別添１）５'!$M289,""))</f>
        <v/>
      </c>
      <c r="AV10" s="458" t="str">
        <f>IF('補助事業概要説明書（別添１）５'!$N289="","",IF(ISNA(VLOOKUP('補助事業概要説明書（別添１）５'!$N289,支援人員!AV$3:AV$7,1,0)),'補助事業概要説明書（別添１）５'!$N289,""))</f>
        <v/>
      </c>
      <c r="AW10" s="461" t="str">
        <f t="shared" si="25"/>
        <v/>
      </c>
      <c r="AY10" s="110" t="str">
        <f t="shared" si="26"/>
        <v>T90</v>
      </c>
      <c r="AZ10" s="110">
        <f t="shared" si="7"/>
        <v>0</v>
      </c>
      <c r="BA10" s="458" t="str">
        <f>IF('補助事業概要説明書（別添１）５'!$M304="","",IF(ISNA(VLOOKUP('補助事業概要説明書（別添１）５'!$N304,支援人員!BB$3:BB$7,1,0)),'補助事業概要説明書（別添１）５'!$M304,""))</f>
        <v/>
      </c>
      <c r="BB10" s="458" t="str">
        <f>IF('補助事業概要説明書（別添１）５'!$N304="","",IF(ISNA(VLOOKUP('補助事業概要説明書（別添１）５'!$N304,支援人員!BB$3:BB$7,1,0)),'補助事業概要説明書（別添１）５'!$N304,""))</f>
        <v/>
      </c>
      <c r="BC10" s="461" t="str">
        <f t="shared" si="27"/>
        <v/>
      </c>
      <c r="BE10" s="110" t="str">
        <f t="shared" si="28"/>
        <v>T100</v>
      </c>
      <c r="BF10" s="110">
        <f t="shared" si="8"/>
        <v>0</v>
      </c>
      <c r="BG10" s="458" t="str">
        <f>IF('補助事業概要説明書（別添１）５'!$M319="","",IF(ISNA(VLOOKUP('補助事業概要説明書（別添１）５'!$N319,支援人員!BH$3:BH$7,1,0)),'補助事業概要説明書（別添１）５'!$M319,""))</f>
        <v/>
      </c>
      <c r="BH10" s="458" t="str">
        <f>IF('補助事業概要説明書（別添１）５'!$N319="","",IF(ISNA(VLOOKUP('補助事業概要説明書（別添１）５'!$N319,支援人員!BH$3:BH$7,1,0)),'補助事業概要説明書（別添１）５'!$N319,""))</f>
        <v/>
      </c>
      <c r="BI10" s="461" t="str">
        <f t="shared" si="29"/>
        <v/>
      </c>
    </row>
    <row r="11" spans="3:61">
      <c r="C11" s="110" t="str">
        <f t="shared" si="9"/>
        <v>T10</v>
      </c>
      <c r="D11" s="110">
        <f t="shared" si="10"/>
        <v>0</v>
      </c>
      <c r="E11" s="458" t="str">
        <f>IF('補助事業概要説明書（別添１）５'!$M185="","",IF(ISNA(VLOOKUP('補助事業概要説明書（別添１）５'!$N185,支援人員!F$3:F$7,1,0)),'補助事業概要説明書（別添１）５'!$M185,""))</f>
        <v/>
      </c>
      <c r="F11" s="458" t="str">
        <f>IF('補助事業概要説明書（別添１）５'!$N185="","",IF(ISNA(VLOOKUP('補助事業概要説明書（別添１）５'!$N185,支援人員!F$3:F$7,1,0)),'補助事業概要説明書（別添１）５'!$N185,""))</f>
        <v/>
      </c>
      <c r="G11" s="461" t="str">
        <f t="shared" si="11"/>
        <v/>
      </c>
      <c r="I11" s="110" t="str">
        <f t="shared" si="12"/>
        <v>T20</v>
      </c>
      <c r="J11" s="110">
        <f t="shared" si="0"/>
        <v>0</v>
      </c>
      <c r="K11" s="458" t="str">
        <f>IF('補助事業概要説明書（別添１）５'!$M200="","",IF(ISNA(VLOOKUP('補助事業概要説明書（別添１）５'!$N200,支援人員!L$3:L$7,1,0)),'補助事業概要説明書（別添１）５'!$M200,""))</f>
        <v/>
      </c>
      <c r="L11" s="458" t="str">
        <f>IF('補助事業概要説明書（別添１）５'!$N200="","",IF(ISNA(VLOOKUP('補助事業概要説明書（別添１）５'!$N200,支援人員!L$3:L$7,1,0)),'補助事業概要説明書（別添１）５'!$N200,""))</f>
        <v/>
      </c>
      <c r="M11" s="461" t="str">
        <f t="shared" si="13"/>
        <v/>
      </c>
      <c r="O11" s="110" t="str">
        <f t="shared" si="14"/>
        <v>T30</v>
      </c>
      <c r="P11" s="110">
        <f t="shared" si="1"/>
        <v>0</v>
      </c>
      <c r="Q11" s="458" t="str">
        <f>IF('補助事業概要説明書（別添１）５'!$M215="","",IF(ISNA(VLOOKUP('補助事業概要説明書（別添１）５'!$N215,支援人員!R$3:R$7,1,0)),'補助事業概要説明書（別添１）５'!$M215,""))</f>
        <v/>
      </c>
      <c r="R11" s="458" t="str">
        <f>IF('補助事業概要説明書（別添１）５'!$N215="","",IF(ISNA(VLOOKUP('補助事業概要説明書（別添１）５'!$N215,支援人員!R$3:R$7,1,0)),'補助事業概要説明書（別添１）５'!$N215,""))</f>
        <v/>
      </c>
      <c r="S11" s="461" t="str">
        <f t="shared" si="15"/>
        <v/>
      </c>
      <c r="U11" s="110" t="str">
        <f t="shared" si="16"/>
        <v>T40</v>
      </c>
      <c r="V11" s="110">
        <f t="shared" si="2"/>
        <v>0</v>
      </c>
      <c r="W11" s="458" t="str">
        <f>IF('補助事業概要説明書（別添１）５'!$M230="","",IF(ISNA(VLOOKUP('補助事業概要説明書（別添１）５'!$N230,支援人員!X$3:X$7,1,0)),'補助事業概要説明書（別添１）５'!$M230,""))</f>
        <v/>
      </c>
      <c r="X11" s="458" t="str">
        <f>IF('補助事業概要説明書（別添１）５'!$N230="","",IF(ISNA(VLOOKUP('補助事業概要説明書（別添１）５'!$N230,支援人員!X$3:X$7,1,0)),'補助事業概要説明書（別添１）５'!$N230,""))</f>
        <v/>
      </c>
      <c r="Y11" s="461" t="str">
        <f t="shared" si="17"/>
        <v/>
      </c>
      <c r="AA11" s="110" t="str">
        <f t="shared" si="18"/>
        <v>T50</v>
      </c>
      <c r="AB11" s="110">
        <f t="shared" si="3"/>
        <v>0</v>
      </c>
      <c r="AC11" s="458" t="str">
        <f>IF('補助事業概要説明書（別添１）５'!$M245="","",IF(ISNA(VLOOKUP('補助事業概要説明書（別添１）５'!$N245,支援人員!AD$3:AD$7,1,0)),'補助事業概要説明書（別添１）５'!$M245,""))</f>
        <v/>
      </c>
      <c r="AD11" s="458" t="str">
        <f>IF('補助事業概要説明書（別添１）５'!$N245="","",IF(ISNA(VLOOKUP('補助事業概要説明書（別添１）５'!$N245,支援人員!AD$3:AD$7,1,0)),'補助事業概要説明書（別添１）５'!$N245,""))</f>
        <v/>
      </c>
      <c r="AE11" s="461" t="str">
        <f t="shared" si="19"/>
        <v/>
      </c>
      <c r="AG11" s="110" t="str">
        <f t="shared" si="20"/>
        <v>T60</v>
      </c>
      <c r="AH11" s="110">
        <f t="shared" si="4"/>
        <v>0</v>
      </c>
      <c r="AI11" s="458" t="str">
        <f>IF('補助事業概要説明書（別添１）５'!$M260="","",IF(ISNA(VLOOKUP('補助事業概要説明書（別添１）５'!$N260,支援人員!AJ$3:AJ$7,1,0)),'補助事業概要説明書（別添１）５'!$M260,""))</f>
        <v/>
      </c>
      <c r="AJ11" s="458" t="str">
        <f>IF('補助事業概要説明書（別添１）５'!$N260="","",IF(ISNA(VLOOKUP('補助事業概要説明書（別添１）５'!$N260,支援人員!AJ$3:AJ$7,1,0)),'補助事業概要説明書（別添１）５'!$N260,""))</f>
        <v/>
      </c>
      <c r="AK11" s="461" t="str">
        <f t="shared" si="21"/>
        <v/>
      </c>
      <c r="AM11" s="110" t="str">
        <f t="shared" si="22"/>
        <v>T70</v>
      </c>
      <c r="AN11" s="110">
        <f t="shared" si="5"/>
        <v>0</v>
      </c>
      <c r="AO11" s="458" t="str">
        <f>IF('補助事業概要説明書（別添１）５'!$M275="","",IF(ISNA(VLOOKUP('補助事業概要説明書（別添１）５'!$N275,支援人員!AP$3:AP$7,1,0)),'補助事業概要説明書（別添１）５'!$M275,""))</f>
        <v/>
      </c>
      <c r="AP11" s="458" t="str">
        <f>IF('補助事業概要説明書（別添１）５'!$N275="","",IF(ISNA(VLOOKUP('補助事業概要説明書（別添１）５'!$N275,支援人員!AP$3:AP$7,1,0)),'補助事業概要説明書（別添１）５'!$N275,""))</f>
        <v/>
      </c>
      <c r="AQ11" s="461" t="str">
        <f t="shared" si="23"/>
        <v/>
      </c>
      <c r="AS11" s="110" t="str">
        <f t="shared" si="24"/>
        <v>T80</v>
      </c>
      <c r="AT11" s="110">
        <f t="shared" si="6"/>
        <v>0</v>
      </c>
      <c r="AU11" s="458" t="str">
        <f>IF('補助事業概要説明書（別添１）５'!$M290="","",IF(ISNA(VLOOKUP('補助事業概要説明書（別添１）５'!$N290,支援人員!AV$3:AV$7,1,0)),'補助事業概要説明書（別添１）５'!$M290,""))</f>
        <v/>
      </c>
      <c r="AV11" s="458" t="str">
        <f>IF('補助事業概要説明書（別添１）５'!$N290="","",IF(ISNA(VLOOKUP('補助事業概要説明書（別添１）５'!$N290,支援人員!AV$3:AV$7,1,0)),'補助事業概要説明書（別添１）５'!$N290,""))</f>
        <v/>
      </c>
      <c r="AW11" s="461" t="str">
        <f t="shared" si="25"/>
        <v/>
      </c>
      <c r="AY11" s="110" t="str">
        <f t="shared" si="26"/>
        <v>T90</v>
      </c>
      <c r="AZ11" s="110">
        <f t="shared" si="7"/>
        <v>0</v>
      </c>
      <c r="BA11" s="458" t="str">
        <f>IF('補助事業概要説明書（別添１）５'!$M305="","",IF(ISNA(VLOOKUP('補助事業概要説明書（別添１）５'!$N305,支援人員!BB$3:BB$7,1,0)),'補助事業概要説明書（別添１）５'!$M305,""))</f>
        <v/>
      </c>
      <c r="BB11" s="458" t="str">
        <f>IF('補助事業概要説明書（別添１）５'!$N305="","",IF(ISNA(VLOOKUP('補助事業概要説明書（別添１）５'!$N305,支援人員!BB$3:BB$7,1,0)),'補助事業概要説明書（別添１）５'!$N305,""))</f>
        <v/>
      </c>
      <c r="BC11" s="461" t="str">
        <f t="shared" si="27"/>
        <v/>
      </c>
      <c r="BE11" s="110" t="str">
        <f t="shared" si="28"/>
        <v>T100</v>
      </c>
      <c r="BF11" s="110">
        <f t="shared" si="8"/>
        <v>0</v>
      </c>
      <c r="BG11" s="458" t="str">
        <f>IF('補助事業概要説明書（別添１）５'!$M320="","",IF(ISNA(VLOOKUP('補助事業概要説明書（別添１）５'!$N320,支援人員!BH$3:BH$7,1,0)),'補助事業概要説明書（別添１）５'!$M320,""))</f>
        <v/>
      </c>
      <c r="BH11" s="458" t="str">
        <f>IF('補助事業概要説明書（別添１）５'!$N320="","",IF(ISNA(VLOOKUP('補助事業概要説明書（別添１）５'!$N320,支援人員!BH$3:BH$7,1,0)),'補助事業概要説明書（別添１）５'!$N320,""))</f>
        <v/>
      </c>
      <c r="BI11" s="461" t="str">
        <f t="shared" si="29"/>
        <v/>
      </c>
    </row>
    <row r="12" spans="3:61">
      <c r="C12" s="110" t="str">
        <f t="shared" si="9"/>
        <v>T10</v>
      </c>
      <c r="D12" s="110">
        <f t="shared" si="10"/>
        <v>0</v>
      </c>
      <c r="E12" s="458" t="str">
        <f>IF('補助事業概要説明書（別添１）５'!$M186="","",IF(ISNA(VLOOKUP('補助事業概要説明書（別添１）５'!$N186,支援人員!F$3:F$7,1,0)),'補助事業概要説明書（別添１）５'!$M186,""))</f>
        <v/>
      </c>
      <c r="F12" s="458" t="str">
        <f>IF('補助事業概要説明書（別添１）５'!$N186="","",IF(ISNA(VLOOKUP('補助事業概要説明書（別添１）５'!$N186,支援人員!F$3:F$7,1,0)),'補助事業概要説明書（別添１）５'!$N186,""))</f>
        <v/>
      </c>
      <c r="G12" s="461" t="str">
        <f t="shared" si="11"/>
        <v/>
      </c>
      <c r="I12" s="110" t="str">
        <f t="shared" si="12"/>
        <v>T20</v>
      </c>
      <c r="J12" s="110">
        <f t="shared" si="0"/>
        <v>0</v>
      </c>
      <c r="K12" s="458" t="str">
        <f>IF('補助事業概要説明書（別添１）５'!$M201="","",IF(ISNA(VLOOKUP('補助事業概要説明書（別添１）５'!$N201,支援人員!L$3:L$7,1,0)),'補助事業概要説明書（別添１）５'!$M201,""))</f>
        <v/>
      </c>
      <c r="L12" s="458" t="str">
        <f>IF('補助事業概要説明書（別添１）５'!$N201="","",IF(ISNA(VLOOKUP('補助事業概要説明書（別添１）５'!$N201,支援人員!L$3:L$7,1,0)),'補助事業概要説明書（別添１）５'!$N201,""))</f>
        <v/>
      </c>
      <c r="M12" s="461" t="str">
        <f t="shared" si="13"/>
        <v/>
      </c>
      <c r="O12" s="110" t="str">
        <f t="shared" si="14"/>
        <v>T30</v>
      </c>
      <c r="P12" s="110">
        <f t="shared" si="1"/>
        <v>0</v>
      </c>
      <c r="Q12" s="458" t="str">
        <f>IF('補助事業概要説明書（別添１）５'!$M216="","",IF(ISNA(VLOOKUP('補助事業概要説明書（別添１）５'!$N216,支援人員!R$3:R$7,1,0)),'補助事業概要説明書（別添１）５'!$M216,""))</f>
        <v/>
      </c>
      <c r="R12" s="458" t="str">
        <f>IF('補助事業概要説明書（別添１）５'!$N216="","",IF(ISNA(VLOOKUP('補助事業概要説明書（別添１）５'!$N216,支援人員!R$3:R$7,1,0)),'補助事業概要説明書（別添１）５'!$N216,""))</f>
        <v/>
      </c>
      <c r="S12" s="461" t="str">
        <f t="shared" si="15"/>
        <v/>
      </c>
      <c r="U12" s="110" t="str">
        <f t="shared" si="16"/>
        <v>T40</v>
      </c>
      <c r="V12" s="110">
        <f t="shared" si="2"/>
        <v>0</v>
      </c>
      <c r="W12" s="458" t="str">
        <f>IF('補助事業概要説明書（別添１）５'!$M231="","",IF(ISNA(VLOOKUP('補助事業概要説明書（別添１）５'!$N231,支援人員!X$3:X$7,1,0)),'補助事業概要説明書（別添１）５'!$M231,""))</f>
        <v/>
      </c>
      <c r="X12" s="458" t="str">
        <f>IF('補助事業概要説明書（別添１）５'!$N231="","",IF(ISNA(VLOOKUP('補助事業概要説明書（別添１）５'!$N231,支援人員!X$3:X$7,1,0)),'補助事業概要説明書（別添１）５'!$N231,""))</f>
        <v/>
      </c>
      <c r="Y12" s="461" t="str">
        <f t="shared" si="17"/>
        <v/>
      </c>
      <c r="AA12" s="110" t="str">
        <f t="shared" si="18"/>
        <v>T50</v>
      </c>
      <c r="AB12" s="110">
        <f t="shared" si="3"/>
        <v>0</v>
      </c>
      <c r="AC12" s="458" t="str">
        <f>IF('補助事業概要説明書（別添１）５'!$M246="","",IF(ISNA(VLOOKUP('補助事業概要説明書（別添１）５'!$N246,支援人員!AD$3:AD$7,1,0)),'補助事業概要説明書（別添１）５'!$M246,""))</f>
        <v/>
      </c>
      <c r="AD12" s="458" t="str">
        <f>IF('補助事業概要説明書（別添１）５'!$N246="","",IF(ISNA(VLOOKUP('補助事業概要説明書（別添１）５'!$N246,支援人員!AD$3:AD$7,1,0)),'補助事業概要説明書（別添１）５'!$N246,""))</f>
        <v/>
      </c>
      <c r="AE12" s="461" t="str">
        <f t="shared" si="19"/>
        <v/>
      </c>
      <c r="AG12" s="110" t="str">
        <f t="shared" si="20"/>
        <v>T60</v>
      </c>
      <c r="AH12" s="110">
        <f t="shared" si="4"/>
        <v>0</v>
      </c>
      <c r="AI12" s="458" t="str">
        <f>IF('補助事業概要説明書（別添１）５'!$M261="","",IF(ISNA(VLOOKUP('補助事業概要説明書（別添１）５'!$N261,支援人員!AJ$3:AJ$7,1,0)),'補助事業概要説明書（別添１）５'!$M261,""))</f>
        <v/>
      </c>
      <c r="AJ12" s="458" t="str">
        <f>IF('補助事業概要説明書（別添１）５'!$N261="","",IF(ISNA(VLOOKUP('補助事業概要説明書（別添１）５'!$N261,支援人員!AJ$3:AJ$7,1,0)),'補助事業概要説明書（別添１）５'!$N261,""))</f>
        <v/>
      </c>
      <c r="AK12" s="461" t="str">
        <f t="shared" si="21"/>
        <v/>
      </c>
      <c r="AM12" s="110" t="str">
        <f t="shared" si="22"/>
        <v>T70</v>
      </c>
      <c r="AN12" s="110">
        <f t="shared" si="5"/>
        <v>0</v>
      </c>
      <c r="AO12" s="458" t="str">
        <f>IF('補助事業概要説明書（別添１）５'!$M276="","",IF(ISNA(VLOOKUP('補助事業概要説明書（別添１）５'!$N276,支援人員!AP$3:AP$7,1,0)),'補助事業概要説明書（別添１）５'!$M276,""))</f>
        <v/>
      </c>
      <c r="AP12" s="458" t="str">
        <f>IF('補助事業概要説明書（別添１）５'!$N276="","",IF(ISNA(VLOOKUP('補助事業概要説明書（別添１）５'!$N276,支援人員!AP$3:AP$7,1,0)),'補助事業概要説明書（別添１）５'!$N276,""))</f>
        <v/>
      </c>
      <c r="AQ12" s="461" t="str">
        <f t="shared" si="23"/>
        <v/>
      </c>
      <c r="AS12" s="110" t="str">
        <f t="shared" si="24"/>
        <v>T80</v>
      </c>
      <c r="AT12" s="110">
        <f t="shared" si="6"/>
        <v>0</v>
      </c>
      <c r="AU12" s="458" t="str">
        <f>IF('補助事業概要説明書（別添１）５'!$M291="","",IF(ISNA(VLOOKUP('補助事業概要説明書（別添１）５'!$N291,支援人員!AV$3:AV$7,1,0)),'補助事業概要説明書（別添１）５'!$M291,""))</f>
        <v/>
      </c>
      <c r="AV12" s="458" t="str">
        <f>IF('補助事業概要説明書（別添１）５'!$N291="","",IF(ISNA(VLOOKUP('補助事業概要説明書（別添１）５'!$N291,支援人員!AV$3:AV$7,1,0)),'補助事業概要説明書（別添１）５'!$N291,""))</f>
        <v/>
      </c>
      <c r="AW12" s="461" t="str">
        <f t="shared" si="25"/>
        <v/>
      </c>
      <c r="AY12" s="110" t="str">
        <f t="shared" si="26"/>
        <v>T90</v>
      </c>
      <c r="AZ12" s="110">
        <f t="shared" si="7"/>
        <v>0</v>
      </c>
      <c r="BA12" s="458" t="str">
        <f>IF('補助事業概要説明書（別添１）５'!$M306="","",IF(ISNA(VLOOKUP('補助事業概要説明書（別添１）５'!$N306,支援人員!BB$3:BB$7,1,0)),'補助事業概要説明書（別添１）５'!$M306,""))</f>
        <v/>
      </c>
      <c r="BB12" s="458" t="str">
        <f>IF('補助事業概要説明書（別添１）５'!$N306="","",IF(ISNA(VLOOKUP('補助事業概要説明書（別添１）５'!$N306,支援人員!BB$3:BB$7,1,0)),'補助事業概要説明書（別添１）５'!$N306,""))</f>
        <v/>
      </c>
      <c r="BC12" s="461" t="str">
        <f t="shared" si="27"/>
        <v/>
      </c>
      <c r="BE12" s="110" t="str">
        <f t="shared" si="28"/>
        <v>T100</v>
      </c>
      <c r="BF12" s="110">
        <f t="shared" si="8"/>
        <v>0</v>
      </c>
      <c r="BG12" s="458" t="str">
        <f>IF('補助事業概要説明書（別添１）５'!$M321="","",IF(ISNA(VLOOKUP('補助事業概要説明書（別添１）５'!$N321,支援人員!BH$3:BH$7,1,0)),'補助事業概要説明書（別添１）５'!$M321,""))</f>
        <v/>
      </c>
      <c r="BH12" s="458" t="str">
        <f>IF('補助事業概要説明書（別添１）５'!$N321="","",IF(ISNA(VLOOKUP('補助事業概要説明書（別添１）５'!$N321,支援人員!BH$3:BH$7,1,0)),'補助事業概要説明書（別添１）５'!$N321,""))</f>
        <v/>
      </c>
      <c r="BI12" s="461" t="str">
        <f t="shared" si="29"/>
        <v/>
      </c>
    </row>
    <row r="13" spans="3:61">
      <c r="C13" s="110" t="str">
        <f t="shared" si="9"/>
        <v>T10</v>
      </c>
      <c r="D13" s="110">
        <f t="shared" si="10"/>
        <v>0</v>
      </c>
      <c r="E13" s="456" t="str">
        <f>IF('補助事業概要説明書（別添１）５'!$L182="","",'補助事業概要説明書（別添１）５'!$G182)</f>
        <v/>
      </c>
      <c r="F13" s="456" t="str">
        <f>IF('補助事業概要説明書（別添１）５'!$L182="","",'補助事業概要説明書（別添１）５'!$H182)</f>
        <v/>
      </c>
      <c r="G13" s="462" t="str">
        <f>IF(F13="","","支援前後の活動")</f>
        <v/>
      </c>
      <c r="I13" s="110" t="str">
        <f t="shared" si="12"/>
        <v>T20</v>
      </c>
      <c r="J13" s="110">
        <f t="shared" si="0"/>
        <v>0</v>
      </c>
      <c r="K13" s="456" t="str">
        <f>IF('補助事業概要説明書（別添１）５'!$L197="","",'補助事業概要説明書（別添１）５'!$G197)</f>
        <v/>
      </c>
      <c r="L13" s="456" t="str">
        <f>IF('補助事業概要説明書（別添１）５'!$L197="","",'補助事業概要説明書（別添１）５'!$H197)</f>
        <v/>
      </c>
      <c r="M13" s="462" t="str">
        <f>IF(L13="","","支援前後の活動")</f>
        <v/>
      </c>
      <c r="O13" s="110" t="str">
        <f t="shared" si="14"/>
        <v>T30</v>
      </c>
      <c r="P13" s="110">
        <f t="shared" si="1"/>
        <v>0</v>
      </c>
      <c r="Q13" s="456" t="str">
        <f>IF('補助事業概要説明書（別添１）５'!$L212="","",'補助事業概要説明書（別添１）５'!$G212)</f>
        <v/>
      </c>
      <c r="R13" s="456" t="str">
        <f>IF('補助事業概要説明書（別添１）５'!$L212="","",'補助事業概要説明書（別添１）５'!$H212)</f>
        <v/>
      </c>
      <c r="S13" s="462" t="str">
        <f>IF(R13="","","支援前後の活動")</f>
        <v/>
      </c>
      <c r="U13" s="110" t="str">
        <f t="shared" si="16"/>
        <v>T40</v>
      </c>
      <c r="V13" s="110">
        <f t="shared" si="2"/>
        <v>0</v>
      </c>
      <c r="W13" s="456" t="str">
        <f>IF('補助事業概要説明書（別添１）５'!$L227="","",'補助事業概要説明書（別添１）５'!$G227)</f>
        <v/>
      </c>
      <c r="X13" s="456" t="str">
        <f>IF('補助事業概要説明書（別添１）５'!$L227="","",'補助事業概要説明書（別添１）５'!$H227)</f>
        <v/>
      </c>
      <c r="Y13" s="462" t="str">
        <f>IF(X13="","","支援前後の活動")</f>
        <v/>
      </c>
      <c r="AA13" s="110" t="str">
        <f t="shared" si="18"/>
        <v>T50</v>
      </c>
      <c r="AB13" s="110">
        <f t="shared" si="3"/>
        <v>0</v>
      </c>
      <c r="AC13" s="456" t="str">
        <f>IF('補助事業概要説明書（別添１）５'!$L242="","",'補助事業概要説明書（別添１）５'!$G242)</f>
        <v/>
      </c>
      <c r="AD13" s="456" t="str">
        <f>IF('補助事業概要説明書（別添１）５'!$L242="","",'補助事業概要説明書（別添１）５'!$H242)</f>
        <v/>
      </c>
      <c r="AE13" s="462" t="str">
        <f>IF(AD13="","","支援前後の活動")</f>
        <v/>
      </c>
      <c r="AG13" s="110" t="str">
        <f t="shared" si="20"/>
        <v>T60</v>
      </c>
      <c r="AH13" s="110">
        <f t="shared" si="4"/>
        <v>0</v>
      </c>
      <c r="AI13" s="456" t="str">
        <f>IF('補助事業概要説明書（別添１）５'!$L257="","",'補助事業概要説明書（別添１）５'!$G257)</f>
        <v/>
      </c>
      <c r="AJ13" s="456" t="str">
        <f>IF('補助事業概要説明書（別添１）５'!$L257="","",'補助事業概要説明書（別添１）５'!$H257)</f>
        <v/>
      </c>
      <c r="AK13" s="462" t="str">
        <f>IF(AJ13="","","支援前後の活動")</f>
        <v/>
      </c>
      <c r="AM13" s="110" t="str">
        <f t="shared" si="22"/>
        <v>T70</v>
      </c>
      <c r="AN13" s="110">
        <f t="shared" si="5"/>
        <v>0</v>
      </c>
      <c r="AO13" s="456" t="str">
        <f>IF('補助事業概要説明書（別添１）５'!$L272="","",'補助事業概要説明書（別添１）５'!$G272)</f>
        <v/>
      </c>
      <c r="AP13" s="456" t="str">
        <f>IF('補助事業概要説明書（別添１）５'!$L272="","",'補助事業概要説明書（別添１）５'!$H272)</f>
        <v/>
      </c>
      <c r="AQ13" s="462" t="str">
        <f>IF(AP13="","","支援前後の活動")</f>
        <v/>
      </c>
      <c r="AS13" s="110" t="str">
        <f t="shared" si="24"/>
        <v>T80</v>
      </c>
      <c r="AT13" s="110">
        <f t="shared" si="6"/>
        <v>0</v>
      </c>
      <c r="AU13" s="456" t="str">
        <f>IF('補助事業概要説明書（別添１）５'!$L287="","",'補助事業概要説明書（別添１）５'!$G287)</f>
        <v/>
      </c>
      <c r="AV13" s="456" t="str">
        <f>IF('補助事業概要説明書（別添１）５'!$L287="","",'補助事業概要説明書（別添１）５'!$H287)</f>
        <v/>
      </c>
      <c r="AW13" s="462" t="str">
        <f>IF(AV13="","","支援前後の活動")</f>
        <v/>
      </c>
      <c r="AY13" s="110" t="str">
        <f t="shared" si="26"/>
        <v>T90</v>
      </c>
      <c r="AZ13" s="110">
        <f t="shared" si="7"/>
        <v>0</v>
      </c>
      <c r="BA13" s="456" t="str">
        <f>IF('補助事業概要説明書（別添１）５'!$L302="","",'補助事業概要説明書（別添１）５'!$G302)</f>
        <v/>
      </c>
      <c r="BB13" s="456" t="str">
        <f>IF('補助事業概要説明書（別添１）５'!$L302="","",'補助事業概要説明書（別添１）５'!$H302)</f>
        <v/>
      </c>
      <c r="BC13" s="462" t="str">
        <f>IF(BB13="","","支援前後の活動")</f>
        <v/>
      </c>
      <c r="BE13" s="110" t="str">
        <f t="shared" si="28"/>
        <v>T100</v>
      </c>
      <c r="BF13" s="110">
        <f t="shared" si="8"/>
        <v>0</v>
      </c>
      <c r="BG13" s="456" t="str">
        <f>IF('補助事業概要説明書（別添１）５'!$L317="","",'補助事業概要説明書（別添１）５'!$G317)</f>
        <v/>
      </c>
      <c r="BH13" s="456" t="str">
        <f>IF('補助事業概要説明書（別添１）５'!$L317="","",'補助事業概要説明書（別添１）５'!$H317)</f>
        <v/>
      </c>
      <c r="BI13" s="462" t="str">
        <f>IF(BH13="","","支援前後の活動")</f>
        <v/>
      </c>
    </row>
    <row r="14" spans="3:61">
      <c r="C14" s="110" t="str">
        <f t="shared" si="9"/>
        <v>T10</v>
      </c>
      <c r="D14" s="110">
        <f t="shared" si="10"/>
        <v>0</v>
      </c>
      <c r="E14" s="456" t="str">
        <f>IF('補助事業概要説明書（別添１）５'!$L183="","",'補助事業概要説明書（別添１）５'!$G183)</f>
        <v/>
      </c>
      <c r="F14" s="456" t="str">
        <f>IF('補助事業概要説明書（別添１）５'!$L183="","",'補助事業概要説明書（別添１）５'!$H183)</f>
        <v/>
      </c>
      <c r="G14" s="462" t="str">
        <f t="shared" ref="G14:G22" si="30">IF(F14="","","支援前後の活動")</f>
        <v/>
      </c>
      <c r="I14" s="110" t="str">
        <f t="shared" si="12"/>
        <v>T20</v>
      </c>
      <c r="J14" s="110">
        <f t="shared" si="0"/>
        <v>0</v>
      </c>
      <c r="K14" s="456" t="str">
        <f>IF('補助事業概要説明書（別添１）５'!$L198="","",'補助事業概要説明書（別添１）５'!$G198)</f>
        <v/>
      </c>
      <c r="L14" s="456" t="str">
        <f>IF('補助事業概要説明書（別添１）５'!$L198="","",'補助事業概要説明書（別添１）５'!$H198)</f>
        <v/>
      </c>
      <c r="M14" s="462" t="str">
        <f t="shared" ref="M14:M22" si="31">IF(L14="","","支援前後の活動")</f>
        <v/>
      </c>
      <c r="O14" s="110" t="str">
        <f t="shared" si="14"/>
        <v>T30</v>
      </c>
      <c r="P14" s="110">
        <f t="shared" si="1"/>
        <v>0</v>
      </c>
      <c r="Q14" s="456" t="str">
        <f>IF('補助事業概要説明書（別添１）５'!$L213="","",'補助事業概要説明書（別添１）５'!$G213)</f>
        <v/>
      </c>
      <c r="R14" s="456" t="str">
        <f>IF('補助事業概要説明書（別添１）５'!$L213="","",'補助事業概要説明書（別添１）５'!$H213)</f>
        <v/>
      </c>
      <c r="S14" s="462" t="str">
        <f t="shared" ref="S14:S22" si="32">IF(R14="","","支援前後の活動")</f>
        <v/>
      </c>
      <c r="U14" s="110" t="str">
        <f t="shared" si="16"/>
        <v>T40</v>
      </c>
      <c r="V14" s="110">
        <f t="shared" si="2"/>
        <v>0</v>
      </c>
      <c r="W14" s="456" t="str">
        <f>IF('補助事業概要説明書（別添１）５'!$L228="","",'補助事業概要説明書（別添１）５'!$G228)</f>
        <v/>
      </c>
      <c r="X14" s="456" t="str">
        <f>IF('補助事業概要説明書（別添１）５'!$L228="","",'補助事業概要説明書（別添１）５'!$H228)</f>
        <v/>
      </c>
      <c r="Y14" s="462" t="str">
        <f t="shared" ref="Y14:Y22" si="33">IF(X14="","","支援前後の活動")</f>
        <v/>
      </c>
      <c r="AA14" s="110" t="str">
        <f t="shared" si="18"/>
        <v>T50</v>
      </c>
      <c r="AB14" s="110">
        <f t="shared" si="3"/>
        <v>0</v>
      </c>
      <c r="AC14" s="456" t="str">
        <f>IF('補助事業概要説明書（別添１）５'!$L243="","",'補助事業概要説明書（別添１）５'!$G243)</f>
        <v/>
      </c>
      <c r="AD14" s="456" t="str">
        <f>IF('補助事業概要説明書（別添１）５'!$L243="","",'補助事業概要説明書（別添１）５'!$H243)</f>
        <v/>
      </c>
      <c r="AE14" s="462" t="str">
        <f t="shared" ref="AE14:AE22" si="34">IF(AD14="","","支援前後の活動")</f>
        <v/>
      </c>
      <c r="AG14" s="110" t="str">
        <f t="shared" si="20"/>
        <v>T60</v>
      </c>
      <c r="AH14" s="110">
        <f t="shared" si="4"/>
        <v>0</v>
      </c>
      <c r="AI14" s="456" t="str">
        <f>IF('補助事業概要説明書（別添１）５'!$L258="","",'補助事業概要説明書（別添１）５'!$G258)</f>
        <v/>
      </c>
      <c r="AJ14" s="456" t="str">
        <f>IF('補助事業概要説明書（別添１）５'!$L258="","",'補助事業概要説明書（別添１）５'!$H258)</f>
        <v/>
      </c>
      <c r="AK14" s="462" t="str">
        <f t="shared" ref="AK14:AK22" si="35">IF(AJ14="","","支援前後の活動")</f>
        <v/>
      </c>
      <c r="AM14" s="110" t="str">
        <f t="shared" si="22"/>
        <v>T70</v>
      </c>
      <c r="AN14" s="110">
        <f t="shared" si="5"/>
        <v>0</v>
      </c>
      <c r="AO14" s="456" t="str">
        <f>IF('補助事業概要説明書（別添１）５'!$L273="","",'補助事業概要説明書（別添１）５'!$G273)</f>
        <v/>
      </c>
      <c r="AP14" s="456" t="str">
        <f>IF('補助事業概要説明書（別添１）５'!$L273="","",'補助事業概要説明書（別添１）５'!$H273)</f>
        <v/>
      </c>
      <c r="AQ14" s="462" t="str">
        <f t="shared" ref="AQ14:AQ22" si="36">IF(AP14="","","支援前後の活動")</f>
        <v/>
      </c>
      <c r="AS14" s="110" t="str">
        <f t="shared" si="24"/>
        <v>T80</v>
      </c>
      <c r="AT14" s="110">
        <f t="shared" si="6"/>
        <v>0</v>
      </c>
      <c r="AU14" s="456" t="str">
        <f>IF('補助事業概要説明書（別添１）５'!$L288="","",'補助事業概要説明書（別添１）５'!$G288)</f>
        <v/>
      </c>
      <c r="AV14" s="456" t="str">
        <f>IF('補助事業概要説明書（別添１）５'!$L288="","",'補助事業概要説明書（別添１）５'!$H288)</f>
        <v/>
      </c>
      <c r="AW14" s="462" t="str">
        <f t="shared" ref="AW14:AW22" si="37">IF(AV14="","","支援前後の活動")</f>
        <v/>
      </c>
      <c r="AY14" s="110" t="str">
        <f t="shared" si="26"/>
        <v>T90</v>
      </c>
      <c r="AZ14" s="110">
        <f t="shared" si="7"/>
        <v>0</v>
      </c>
      <c r="BA14" s="456" t="str">
        <f>IF('補助事業概要説明書（別添１）５'!$L303="","",'補助事業概要説明書（別添１）５'!$G303)</f>
        <v/>
      </c>
      <c r="BB14" s="456" t="str">
        <f>IF('補助事業概要説明書（別添１）５'!$L303="","",'補助事業概要説明書（別添１）５'!$H303)</f>
        <v/>
      </c>
      <c r="BC14" s="462" t="str">
        <f t="shared" ref="BC14:BC22" si="38">IF(BB14="","","支援前後の活動")</f>
        <v/>
      </c>
      <c r="BE14" s="110" t="str">
        <f t="shared" si="28"/>
        <v>T100</v>
      </c>
      <c r="BF14" s="110">
        <f t="shared" si="8"/>
        <v>0</v>
      </c>
      <c r="BG14" s="456" t="str">
        <f>IF('補助事業概要説明書（別添１）５'!$L318="","",'補助事業概要説明書（別添１）５'!$G318)</f>
        <v/>
      </c>
      <c r="BH14" s="456" t="str">
        <f>IF('補助事業概要説明書（別添１）５'!$L318="","",'補助事業概要説明書（別添１）５'!$H318)</f>
        <v/>
      </c>
      <c r="BI14" s="462" t="str">
        <f t="shared" ref="BI14:BI22" si="39">IF(BH14="","","支援前後の活動")</f>
        <v/>
      </c>
    </row>
    <row r="15" spans="3:61">
      <c r="C15" s="110" t="str">
        <f t="shared" si="9"/>
        <v>T10</v>
      </c>
      <c r="D15" s="110">
        <f t="shared" si="10"/>
        <v>0</v>
      </c>
      <c r="E15" s="456" t="str">
        <f>IF('補助事業概要説明書（別添１）５'!$L184="","",'補助事業概要説明書（別添１）５'!$G184)</f>
        <v/>
      </c>
      <c r="F15" s="456" t="str">
        <f>IF('補助事業概要説明書（別添１）５'!$L184="","",'補助事業概要説明書（別添１）５'!$H184)</f>
        <v/>
      </c>
      <c r="G15" s="462" t="str">
        <f t="shared" si="30"/>
        <v/>
      </c>
      <c r="I15" s="110" t="str">
        <f t="shared" si="12"/>
        <v>T20</v>
      </c>
      <c r="J15" s="110">
        <f t="shared" si="0"/>
        <v>0</v>
      </c>
      <c r="K15" s="456" t="str">
        <f>IF('補助事業概要説明書（別添１）５'!$L199="","",'補助事業概要説明書（別添１）５'!$G199)</f>
        <v/>
      </c>
      <c r="L15" s="456" t="str">
        <f>IF('補助事業概要説明書（別添１）５'!$L199="","",'補助事業概要説明書（別添１）５'!$H199)</f>
        <v/>
      </c>
      <c r="M15" s="462" t="str">
        <f t="shared" si="31"/>
        <v/>
      </c>
      <c r="O15" s="110" t="str">
        <f t="shared" si="14"/>
        <v>T30</v>
      </c>
      <c r="P15" s="110">
        <f t="shared" si="1"/>
        <v>0</v>
      </c>
      <c r="Q15" s="456" t="str">
        <f>IF('補助事業概要説明書（別添１）５'!$L214="","",'補助事業概要説明書（別添１）５'!$G214)</f>
        <v/>
      </c>
      <c r="R15" s="456" t="str">
        <f>IF('補助事業概要説明書（別添１）５'!$L214="","",'補助事業概要説明書（別添１）５'!$H214)</f>
        <v/>
      </c>
      <c r="S15" s="462" t="str">
        <f t="shared" si="32"/>
        <v/>
      </c>
      <c r="U15" s="110" t="str">
        <f t="shared" si="16"/>
        <v>T40</v>
      </c>
      <c r="V15" s="110">
        <f t="shared" si="2"/>
        <v>0</v>
      </c>
      <c r="W15" s="456" t="str">
        <f>IF('補助事業概要説明書（別添１）５'!$L229="","",'補助事業概要説明書（別添１）５'!$G229)</f>
        <v/>
      </c>
      <c r="X15" s="456" t="str">
        <f>IF('補助事業概要説明書（別添１）５'!$L229="","",'補助事業概要説明書（別添１）５'!$H229)</f>
        <v/>
      </c>
      <c r="Y15" s="462" t="str">
        <f t="shared" si="33"/>
        <v/>
      </c>
      <c r="AA15" s="110" t="str">
        <f t="shared" si="18"/>
        <v>T50</v>
      </c>
      <c r="AB15" s="110">
        <f t="shared" si="3"/>
        <v>0</v>
      </c>
      <c r="AC15" s="456" t="str">
        <f>IF('補助事業概要説明書（別添１）５'!$L244="","",'補助事業概要説明書（別添１）５'!$G244)</f>
        <v/>
      </c>
      <c r="AD15" s="456" t="str">
        <f>IF('補助事業概要説明書（別添１）５'!$L244="","",'補助事業概要説明書（別添１）５'!$H244)</f>
        <v/>
      </c>
      <c r="AE15" s="462" t="str">
        <f t="shared" si="34"/>
        <v/>
      </c>
      <c r="AG15" s="110" t="str">
        <f t="shared" si="20"/>
        <v>T60</v>
      </c>
      <c r="AH15" s="110">
        <f t="shared" si="4"/>
        <v>0</v>
      </c>
      <c r="AI15" s="456" t="str">
        <f>IF('補助事業概要説明書（別添１）５'!$L259="","",'補助事業概要説明書（別添１）５'!$G259)</f>
        <v/>
      </c>
      <c r="AJ15" s="456" t="str">
        <f>IF('補助事業概要説明書（別添１）５'!$L259="","",'補助事業概要説明書（別添１）５'!$H259)</f>
        <v/>
      </c>
      <c r="AK15" s="462" t="str">
        <f t="shared" si="35"/>
        <v/>
      </c>
      <c r="AM15" s="110" t="str">
        <f t="shared" si="22"/>
        <v>T70</v>
      </c>
      <c r="AN15" s="110">
        <f t="shared" si="5"/>
        <v>0</v>
      </c>
      <c r="AO15" s="456" t="str">
        <f>IF('補助事業概要説明書（別添１）５'!$L274="","",'補助事業概要説明書（別添１）５'!$G274)</f>
        <v/>
      </c>
      <c r="AP15" s="456" t="str">
        <f>IF('補助事業概要説明書（別添１）５'!$L274="","",'補助事業概要説明書（別添１）５'!$H274)</f>
        <v/>
      </c>
      <c r="AQ15" s="462" t="str">
        <f t="shared" si="36"/>
        <v/>
      </c>
      <c r="AS15" s="110" t="str">
        <f t="shared" si="24"/>
        <v>T80</v>
      </c>
      <c r="AT15" s="110">
        <f t="shared" si="6"/>
        <v>0</v>
      </c>
      <c r="AU15" s="456" t="str">
        <f>IF('補助事業概要説明書（別添１）５'!$L289="","",'補助事業概要説明書（別添１）５'!$G289)</f>
        <v/>
      </c>
      <c r="AV15" s="456" t="str">
        <f>IF('補助事業概要説明書（別添１）５'!$L289="","",'補助事業概要説明書（別添１）５'!$H289)</f>
        <v/>
      </c>
      <c r="AW15" s="462" t="str">
        <f t="shared" si="37"/>
        <v/>
      </c>
      <c r="AY15" s="110" t="str">
        <f t="shared" si="26"/>
        <v>T90</v>
      </c>
      <c r="AZ15" s="110">
        <f t="shared" si="7"/>
        <v>0</v>
      </c>
      <c r="BA15" s="456" t="str">
        <f>IF('補助事業概要説明書（別添１）５'!$L304="","",'補助事業概要説明書（別添１）５'!$G304)</f>
        <v/>
      </c>
      <c r="BB15" s="456" t="str">
        <f>IF('補助事業概要説明書（別添１）５'!$L304="","",'補助事業概要説明書（別添１）５'!$H304)</f>
        <v/>
      </c>
      <c r="BC15" s="462" t="str">
        <f t="shared" si="38"/>
        <v/>
      </c>
      <c r="BE15" s="110" t="str">
        <f t="shared" si="28"/>
        <v>T100</v>
      </c>
      <c r="BF15" s="110">
        <f t="shared" si="8"/>
        <v>0</v>
      </c>
      <c r="BG15" s="456" t="str">
        <f>IF('補助事業概要説明書（別添１）５'!$L319="","",'補助事業概要説明書（別添１）５'!$G319)</f>
        <v/>
      </c>
      <c r="BH15" s="456" t="str">
        <f>IF('補助事業概要説明書（別添１）５'!$L319="","",'補助事業概要説明書（別添１）５'!$H319)</f>
        <v/>
      </c>
      <c r="BI15" s="462" t="str">
        <f t="shared" si="39"/>
        <v/>
      </c>
    </row>
    <row r="16" spans="3:61">
      <c r="C16" s="110" t="str">
        <f t="shared" si="9"/>
        <v>T10</v>
      </c>
      <c r="D16" s="110">
        <f t="shared" si="10"/>
        <v>0</v>
      </c>
      <c r="E16" s="456" t="str">
        <f>IF('補助事業概要説明書（別添１）５'!$L185="","",'補助事業概要説明書（別添１）５'!$G185)</f>
        <v/>
      </c>
      <c r="F16" s="456" t="str">
        <f>IF('補助事業概要説明書（別添１）５'!$L185="","",'補助事業概要説明書（別添１）５'!$H185)</f>
        <v/>
      </c>
      <c r="G16" s="462" t="str">
        <f t="shared" si="30"/>
        <v/>
      </c>
      <c r="I16" s="110" t="str">
        <f t="shared" si="12"/>
        <v>T20</v>
      </c>
      <c r="J16" s="110">
        <f t="shared" si="0"/>
        <v>0</v>
      </c>
      <c r="K16" s="456" t="str">
        <f>IF('補助事業概要説明書（別添１）５'!$L200="","",'補助事業概要説明書（別添１）５'!$G200)</f>
        <v/>
      </c>
      <c r="L16" s="456" t="str">
        <f>IF('補助事業概要説明書（別添１）５'!$L200="","",'補助事業概要説明書（別添１）５'!$H200)</f>
        <v/>
      </c>
      <c r="M16" s="462" t="str">
        <f t="shared" si="31"/>
        <v/>
      </c>
      <c r="O16" s="110" t="str">
        <f t="shared" si="14"/>
        <v>T30</v>
      </c>
      <c r="P16" s="110">
        <f t="shared" si="1"/>
        <v>0</v>
      </c>
      <c r="Q16" s="456" t="str">
        <f>IF('補助事業概要説明書（別添１）５'!$L215="","",'補助事業概要説明書（別添１）５'!$G215)</f>
        <v/>
      </c>
      <c r="R16" s="456" t="str">
        <f>IF('補助事業概要説明書（別添１）５'!$L215="","",'補助事業概要説明書（別添１）５'!$H215)</f>
        <v/>
      </c>
      <c r="S16" s="462" t="str">
        <f t="shared" si="32"/>
        <v/>
      </c>
      <c r="U16" s="110" t="str">
        <f t="shared" si="16"/>
        <v>T40</v>
      </c>
      <c r="V16" s="110">
        <f t="shared" si="2"/>
        <v>0</v>
      </c>
      <c r="W16" s="456" t="str">
        <f>IF('補助事業概要説明書（別添１）５'!$L230="","",'補助事業概要説明書（別添１）５'!$G230)</f>
        <v/>
      </c>
      <c r="X16" s="456" t="str">
        <f>IF('補助事業概要説明書（別添１）５'!$L230="","",'補助事業概要説明書（別添１）５'!$H230)</f>
        <v/>
      </c>
      <c r="Y16" s="462" t="str">
        <f t="shared" si="33"/>
        <v/>
      </c>
      <c r="AA16" s="110" t="str">
        <f t="shared" si="18"/>
        <v>T50</v>
      </c>
      <c r="AB16" s="110">
        <f t="shared" si="3"/>
        <v>0</v>
      </c>
      <c r="AC16" s="456" t="str">
        <f>IF('補助事業概要説明書（別添１）５'!$L245="","",'補助事業概要説明書（別添１）５'!$G245)</f>
        <v/>
      </c>
      <c r="AD16" s="456" t="str">
        <f>IF('補助事業概要説明書（別添１）５'!$L245="","",'補助事業概要説明書（別添１）５'!$H245)</f>
        <v/>
      </c>
      <c r="AE16" s="462" t="str">
        <f t="shared" si="34"/>
        <v/>
      </c>
      <c r="AG16" s="110" t="str">
        <f t="shared" si="20"/>
        <v>T60</v>
      </c>
      <c r="AH16" s="110">
        <f t="shared" si="4"/>
        <v>0</v>
      </c>
      <c r="AI16" s="456" t="str">
        <f>IF('補助事業概要説明書（別添１）５'!$L260="","",'補助事業概要説明書（別添１）５'!$G260)</f>
        <v/>
      </c>
      <c r="AJ16" s="456" t="str">
        <f>IF('補助事業概要説明書（別添１）５'!$L260="","",'補助事業概要説明書（別添１）５'!$H260)</f>
        <v/>
      </c>
      <c r="AK16" s="462" t="str">
        <f t="shared" si="35"/>
        <v/>
      </c>
      <c r="AM16" s="110" t="str">
        <f t="shared" si="22"/>
        <v>T70</v>
      </c>
      <c r="AN16" s="110">
        <f t="shared" si="5"/>
        <v>0</v>
      </c>
      <c r="AO16" s="456" t="str">
        <f>IF('補助事業概要説明書（別添１）５'!$L275="","",'補助事業概要説明書（別添１）５'!$G275)</f>
        <v/>
      </c>
      <c r="AP16" s="456" t="str">
        <f>IF('補助事業概要説明書（別添１）５'!$L275="","",'補助事業概要説明書（別添１）５'!$H275)</f>
        <v/>
      </c>
      <c r="AQ16" s="462" t="str">
        <f t="shared" si="36"/>
        <v/>
      </c>
      <c r="AS16" s="110" t="str">
        <f t="shared" si="24"/>
        <v>T80</v>
      </c>
      <c r="AT16" s="110">
        <f t="shared" si="6"/>
        <v>0</v>
      </c>
      <c r="AU16" s="456" t="str">
        <f>IF('補助事業概要説明書（別添１）５'!$L290="","",'補助事業概要説明書（別添１）５'!$G290)</f>
        <v/>
      </c>
      <c r="AV16" s="456" t="str">
        <f>IF('補助事業概要説明書（別添１）５'!$L290="","",'補助事業概要説明書（別添１）５'!$H290)</f>
        <v/>
      </c>
      <c r="AW16" s="462" t="str">
        <f t="shared" si="37"/>
        <v/>
      </c>
      <c r="AY16" s="110" t="str">
        <f t="shared" si="26"/>
        <v>T90</v>
      </c>
      <c r="AZ16" s="110">
        <f t="shared" si="7"/>
        <v>0</v>
      </c>
      <c r="BA16" s="456" t="str">
        <f>IF('補助事業概要説明書（別添１）５'!$L305="","",'補助事業概要説明書（別添１）５'!$G305)</f>
        <v/>
      </c>
      <c r="BB16" s="456" t="str">
        <f>IF('補助事業概要説明書（別添１）５'!$L305="","",'補助事業概要説明書（別添１）５'!$H305)</f>
        <v/>
      </c>
      <c r="BC16" s="462" t="str">
        <f t="shared" si="38"/>
        <v/>
      </c>
      <c r="BE16" s="110" t="str">
        <f t="shared" si="28"/>
        <v>T100</v>
      </c>
      <c r="BF16" s="110">
        <f t="shared" si="8"/>
        <v>0</v>
      </c>
      <c r="BG16" s="456" t="str">
        <f>IF('補助事業概要説明書（別添１）５'!$L320="","",'補助事業概要説明書（別添１）５'!$G320)</f>
        <v/>
      </c>
      <c r="BH16" s="456" t="str">
        <f>IF('補助事業概要説明書（別添１）５'!$L320="","",'補助事業概要説明書（別添１）５'!$H320)</f>
        <v/>
      </c>
      <c r="BI16" s="462" t="str">
        <f t="shared" si="39"/>
        <v/>
      </c>
    </row>
    <row r="17" spans="3:61">
      <c r="C17" s="110" t="str">
        <f t="shared" si="9"/>
        <v>T10</v>
      </c>
      <c r="D17" s="110">
        <f t="shared" si="10"/>
        <v>0</v>
      </c>
      <c r="E17" s="456" t="str">
        <f>IF('補助事業概要説明書（別添１）５'!$L186="","",'補助事業概要説明書（別添１）５'!$G186)</f>
        <v/>
      </c>
      <c r="F17" s="456" t="str">
        <f>IF('補助事業概要説明書（別添１）５'!$L186="","",'補助事業概要説明書（別添１）５'!$H186)</f>
        <v/>
      </c>
      <c r="G17" s="462" t="str">
        <f t="shared" si="30"/>
        <v/>
      </c>
      <c r="I17" s="110" t="str">
        <f t="shared" si="12"/>
        <v>T20</v>
      </c>
      <c r="J17" s="110">
        <f t="shared" si="0"/>
        <v>0</v>
      </c>
      <c r="K17" s="456" t="str">
        <f>IF('補助事業概要説明書（別添１）５'!$L201="","",'補助事業概要説明書（別添１）５'!$G201)</f>
        <v/>
      </c>
      <c r="L17" s="456" t="str">
        <f>IF('補助事業概要説明書（別添１）５'!$L201="","",'補助事業概要説明書（別添１）５'!$H201)</f>
        <v/>
      </c>
      <c r="M17" s="462" t="str">
        <f t="shared" si="31"/>
        <v/>
      </c>
      <c r="O17" s="110" t="str">
        <f t="shared" si="14"/>
        <v>T30</v>
      </c>
      <c r="P17" s="110">
        <f t="shared" si="1"/>
        <v>0</v>
      </c>
      <c r="Q17" s="456" t="str">
        <f>IF('補助事業概要説明書（別添１）５'!$L216="","",'補助事業概要説明書（別添１）５'!$G216)</f>
        <v/>
      </c>
      <c r="R17" s="456" t="str">
        <f>IF('補助事業概要説明書（別添１）５'!$L216="","",'補助事業概要説明書（別添１）５'!$H216)</f>
        <v/>
      </c>
      <c r="S17" s="462" t="str">
        <f t="shared" si="32"/>
        <v/>
      </c>
      <c r="U17" s="110" t="str">
        <f t="shared" si="16"/>
        <v>T40</v>
      </c>
      <c r="V17" s="110">
        <f t="shared" si="2"/>
        <v>0</v>
      </c>
      <c r="W17" s="456" t="str">
        <f>IF('補助事業概要説明書（別添１）５'!$L231="","",'補助事業概要説明書（別添１）５'!$G231)</f>
        <v/>
      </c>
      <c r="X17" s="456" t="str">
        <f>IF('補助事業概要説明書（別添１）５'!$L231="","",'補助事業概要説明書（別添１）５'!$H231)</f>
        <v/>
      </c>
      <c r="Y17" s="462" t="str">
        <f t="shared" si="33"/>
        <v/>
      </c>
      <c r="AA17" s="110" t="str">
        <f t="shared" si="18"/>
        <v>T50</v>
      </c>
      <c r="AB17" s="110">
        <f t="shared" si="3"/>
        <v>0</v>
      </c>
      <c r="AC17" s="456" t="str">
        <f>IF('補助事業概要説明書（別添１）５'!$L246="","",'補助事業概要説明書（別添１）５'!$G246)</f>
        <v/>
      </c>
      <c r="AD17" s="456" t="str">
        <f>IF('補助事業概要説明書（別添１）５'!$L246="","",'補助事業概要説明書（別添１）５'!$H246)</f>
        <v/>
      </c>
      <c r="AE17" s="462" t="str">
        <f t="shared" si="34"/>
        <v/>
      </c>
      <c r="AG17" s="110" t="str">
        <f t="shared" si="20"/>
        <v>T60</v>
      </c>
      <c r="AH17" s="110">
        <f t="shared" si="4"/>
        <v>0</v>
      </c>
      <c r="AI17" s="456" t="str">
        <f>IF('補助事業概要説明書（別添１）５'!$L261="","",'補助事業概要説明書（別添１）５'!$G261)</f>
        <v/>
      </c>
      <c r="AJ17" s="456" t="str">
        <f>IF('補助事業概要説明書（別添１）５'!$L261="","",'補助事業概要説明書（別添１）５'!$H261)</f>
        <v/>
      </c>
      <c r="AK17" s="462" t="str">
        <f t="shared" si="35"/>
        <v/>
      </c>
      <c r="AM17" s="110" t="str">
        <f t="shared" si="22"/>
        <v>T70</v>
      </c>
      <c r="AN17" s="110">
        <f t="shared" si="5"/>
        <v>0</v>
      </c>
      <c r="AO17" s="456" t="str">
        <f>IF('補助事業概要説明書（別添１）５'!$L276="","",'補助事業概要説明書（別添１）５'!$G276)</f>
        <v/>
      </c>
      <c r="AP17" s="456" t="str">
        <f>IF('補助事業概要説明書（別添１）５'!$L276="","",'補助事業概要説明書（別添１）５'!$H276)</f>
        <v/>
      </c>
      <c r="AQ17" s="462" t="str">
        <f t="shared" si="36"/>
        <v/>
      </c>
      <c r="AS17" s="110" t="str">
        <f t="shared" si="24"/>
        <v>T80</v>
      </c>
      <c r="AT17" s="110">
        <f t="shared" si="6"/>
        <v>0</v>
      </c>
      <c r="AU17" s="456" t="str">
        <f>IF('補助事業概要説明書（別添１）５'!$L291="","",'補助事業概要説明書（別添１）５'!$G291)</f>
        <v/>
      </c>
      <c r="AV17" s="456" t="str">
        <f>IF('補助事業概要説明書（別添１）５'!$L291="","",'補助事業概要説明書（別添１）５'!$H291)</f>
        <v/>
      </c>
      <c r="AW17" s="462" t="str">
        <f t="shared" si="37"/>
        <v/>
      </c>
      <c r="AY17" s="110" t="str">
        <f t="shared" si="26"/>
        <v>T90</v>
      </c>
      <c r="AZ17" s="110">
        <f t="shared" si="7"/>
        <v>0</v>
      </c>
      <c r="BA17" s="456" t="str">
        <f>IF('補助事業概要説明書（別添１）５'!$L306="","",'補助事業概要説明書（別添１）５'!$G306)</f>
        <v/>
      </c>
      <c r="BB17" s="456" t="str">
        <f>IF('補助事業概要説明書（別添１）５'!$L306="","",'補助事業概要説明書（別添１）５'!$H306)</f>
        <v/>
      </c>
      <c r="BC17" s="462" t="str">
        <f t="shared" si="38"/>
        <v/>
      </c>
      <c r="BE17" s="110" t="str">
        <f t="shared" si="28"/>
        <v>T100</v>
      </c>
      <c r="BF17" s="110">
        <f t="shared" si="8"/>
        <v>0</v>
      </c>
      <c r="BG17" s="456" t="str">
        <f>IF('補助事業概要説明書（別添１）５'!$L321="","",'補助事業概要説明書（別添１）５'!$G321)</f>
        <v/>
      </c>
      <c r="BH17" s="456" t="str">
        <f>IF('補助事業概要説明書（別添１）５'!$L321="","",'補助事業概要説明書（別添１）５'!$H321)</f>
        <v/>
      </c>
      <c r="BI17" s="462" t="str">
        <f t="shared" si="39"/>
        <v/>
      </c>
    </row>
    <row r="18" spans="3:61">
      <c r="C18" s="110" t="str">
        <f t="shared" si="9"/>
        <v>T10</v>
      </c>
      <c r="D18" s="110">
        <f t="shared" si="10"/>
        <v>0</v>
      </c>
      <c r="E18" s="459" t="str">
        <f>IF('補助事業概要説明書（別添１）５'!$Q182="","",IF(ISNA(VLOOKUP('補助事業概要説明書（別添１）５'!$N182,支援人員!F$13:F$17,1,0)),'補助事業概要説明書（別添１）５'!$M182,""))</f>
        <v/>
      </c>
      <c r="F18" s="459" t="str">
        <f>IF('補助事業概要説明書（別添１）５'!$Q182="","",IF(ISNA(VLOOKUP('補助事業概要説明書（別添１）５'!$N182,支援人員!F$13:F$17,1,0)),'補助事業概要説明書（別添１）５'!$N182,""))</f>
        <v/>
      </c>
      <c r="G18" s="462" t="str">
        <f t="shared" si="30"/>
        <v/>
      </c>
      <c r="I18" s="110" t="str">
        <f t="shared" si="12"/>
        <v>T20</v>
      </c>
      <c r="J18" s="110">
        <f t="shared" si="0"/>
        <v>0</v>
      </c>
      <c r="K18" s="459" t="str">
        <f>IF('補助事業概要説明書（別添１）５'!$Q197="","",IF(ISNA(VLOOKUP('補助事業概要説明書（別添１）５'!$N197,支援人員!L$13:L$17,1,0)),'補助事業概要説明書（別添１）５'!$M197,""))</f>
        <v/>
      </c>
      <c r="L18" s="459" t="str">
        <f>IF('補助事業概要説明書（別添１）５'!$Q197="","",IF(ISNA(VLOOKUP('補助事業概要説明書（別添１）５'!$N197,支援人員!L$13:L$17,1,0)),'補助事業概要説明書（別添１）５'!$N197,""))</f>
        <v/>
      </c>
      <c r="M18" s="462" t="str">
        <f t="shared" si="31"/>
        <v/>
      </c>
      <c r="O18" s="110" t="str">
        <f t="shared" si="14"/>
        <v>T30</v>
      </c>
      <c r="P18" s="110">
        <f t="shared" si="1"/>
        <v>0</v>
      </c>
      <c r="Q18" s="459" t="str">
        <f>IF('補助事業概要説明書（別添１）５'!$Q212="","",IF(ISNA(VLOOKUP('補助事業概要説明書（別添１）５'!$N212,支援人員!R$13:R$17,1,0)),'補助事業概要説明書（別添１）５'!$M212,""))</f>
        <v/>
      </c>
      <c r="R18" s="459" t="str">
        <f>IF('補助事業概要説明書（別添１）５'!$Q212="","",IF(ISNA(VLOOKUP('補助事業概要説明書（別添１）５'!$N212,支援人員!R$13:R$17,1,0)),'補助事業概要説明書（別添１）５'!$N212,""))</f>
        <v/>
      </c>
      <c r="S18" s="462" t="str">
        <f t="shared" si="32"/>
        <v/>
      </c>
      <c r="U18" s="110" t="str">
        <f t="shared" si="16"/>
        <v>T40</v>
      </c>
      <c r="V18" s="110">
        <f t="shared" si="2"/>
        <v>0</v>
      </c>
      <c r="W18" s="459" t="str">
        <f>IF('補助事業概要説明書（別添１）５'!$Q227="","",IF(ISNA(VLOOKUP('補助事業概要説明書（別添１）５'!$N227,支援人員!X$13:X$17,1,0)),'補助事業概要説明書（別添１）５'!$M227,""))</f>
        <v/>
      </c>
      <c r="X18" s="459" t="str">
        <f>IF('補助事業概要説明書（別添１）５'!$Q227="","",IF(ISNA(VLOOKUP('補助事業概要説明書（別添１）５'!$N227,支援人員!X$13:X$17,1,0)),'補助事業概要説明書（別添１）５'!$N227,""))</f>
        <v/>
      </c>
      <c r="Y18" s="462" t="str">
        <f t="shared" si="33"/>
        <v/>
      </c>
      <c r="AA18" s="110" t="str">
        <f t="shared" si="18"/>
        <v>T50</v>
      </c>
      <c r="AB18" s="110">
        <f t="shared" si="3"/>
        <v>0</v>
      </c>
      <c r="AC18" s="459" t="str">
        <f>IF('補助事業概要説明書（別添１）５'!$Q242="","",IF(ISNA(VLOOKUP('補助事業概要説明書（別添１）５'!$N242,支援人員!AD$13:AD$17,1,0)),'補助事業概要説明書（別添１）５'!$M242,""))</f>
        <v/>
      </c>
      <c r="AD18" s="459" t="str">
        <f>IF('補助事業概要説明書（別添１）５'!$Q242="","",IF(ISNA(VLOOKUP('補助事業概要説明書（別添１）５'!$N242,支援人員!AD$13:AD$17,1,0)),'補助事業概要説明書（別添１）５'!$N242,""))</f>
        <v/>
      </c>
      <c r="AE18" s="462" t="str">
        <f t="shared" si="34"/>
        <v/>
      </c>
      <c r="AG18" s="110" t="str">
        <f t="shared" si="20"/>
        <v>T60</v>
      </c>
      <c r="AH18" s="110">
        <f t="shared" si="4"/>
        <v>0</v>
      </c>
      <c r="AI18" s="459" t="str">
        <f>IF('補助事業概要説明書（別添１）５'!$Q257="","",IF(ISNA(VLOOKUP('補助事業概要説明書（別添１）５'!$N257,支援人員!AJ$13:AJ$17,1,0)),'補助事業概要説明書（別添１）５'!$M257,""))</f>
        <v/>
      </c>
      <c r="AJ18" s="459" t="str">
        <f>IF('補助事業概要説明書（別添１）５'!$Q257="","",IF(ISNA(VLOOKUP('補助事業概要説明書（別添１）５'!$N257,支援人員!AJ$13:AJ$17,1,0)),'補助事業概要説明書（別添１）５'!$N257,""))</f>
        <v/>
      </c>
      <c r="AK18" s="462" t="str">
        <f t="shared" si="35"/>
        <v/>
      </c>
      <c r="AM18" s="110" t="str">
        <f t="shared" si="22"/>
        <v>T70</v>
      </c>
      <c r="AN18" s="110">
        <f t="shared" si="5"/>
        <v>0</v>
      </c>
      <c r="AO18" s="459" t="str">
        <f>IF('補助事業概要説明書（別添１）５'!$Q272="","",IF(ISNA(VLOOKUP('補助事業概要説明書（別添１）５'!$N272,支援人員!AP$13:AP$17,1,0)),'補助事業概要説明書（別添１）５'!$M272,""))</f>
        <v/>
      </c>
      <c r="AP18" s="459" t="str">
        <f>IF('補助事業概要説明書（別添１）５'!$Q272="","",IF(ISNA(VLOOKUP('補助事業概要説明書（別添１）５'!$N272,支援人員!AP$13:AP$17,1,0)),'補助事業概要説明書（別添１）５'!$N272,""))</f>
        <v/>
      </c>
      <c r="AQ18" s="462" t="str">
        <f t="shared" si="36"/>
        <v/>
      </c>
      <c r="AS18" s="110" t="str">
        <f t="shared" si="24"/>
        <v>T80</v>
      </c>
      <c r="AT18" s="110">
        <f t="shared" si="6"/>
        <v>0</v>
      </c>
      <c r="AU18" s="459" t="str">
        <f>IF('補助事業概要説明書（別添１）５'!$Q287="","",IF(ISNA(VLOOKUP('補助事業概要説明書（別添１）５'!$N287,支援人員!AV$13:AV$17,1,0)),'補助事業概要説明書（別添１）５'!$M287,""))</f>
        <v/>
      </c>
      <c r="AV18" s="459" t="str">
        <f>IF('補助事業概要説明書（別添１）５'!$Q287="","",IF(ISNA(VLOOKUP('補助事業概要説明書（別添１）５'!$N287,支援人員!AV$13:AV$17,1,0)),'補助事業概要説明書（別添１）５'!$N287,""))</f>
        <v/>
      </c>
      <c r="AW18" s="462" t="str">
        <f t="shared" si="37"/>
        <v/>
      </c>
      <c r="AY18" s="110" t="str">
        <f t="shared" si="26"/>
        <v>T90</v>
      </c>
      <c r="AZ18" s="110">
        <f t="shared" si="7"/>
        <v>0</v>
      </c>
      <c r="BA18" s="459" t="str">
        <f>IF('補助事業概要説明書（別添１）５'!$Q302="","",IF(ISNA(VLOOKUP('補助事業概要説明書（別添１）５'!$N302,支援人員!BB$13:BB$17,1,0)),'補助事業概要説明書（別添１）５'!$M302,""))</f>
        <v/>
      </c>
      <c r="BB18" s="459" t="str">
        <f>IF('補助事業概要説明書（別添１）５'!$Q302="","",IF(ISNA(VLOOKUP('補助事業概要説明書（別添１）５'!$N302,支援人員!BB$13:BB$17,1,0)),'補助事業概要説明書（別添１）５'!$N302,""))</f>
        <v/>
      </c>
      <c r="BC18" s="462" t="str">
        <f t="shared" si="38"/>
        <v/>
      </c>
      <c r="BE18" s="110" t="str">
        <f t="shared" si="28"/>
        <v>T100</v>
      </c>
      <c r="BF18" s="110">
        <f t="shared" si="8"/>
        <v>0</v>
      </c>
      <c r="BG18" s="459" t="str">
        <f>IF('補助事業概要説明書（別添１）５'!$Q317="","",IF(ISNA(VLOOKUP('補助事業概要説明書（別添１）５'!$N317,支援人員!BH$13:BH$17,1,0)),'補助事業概要説明書（別添１）５'!$M317,""))</f>
        <v/>
      </c>
      <c r="BH18" s="459" t="str">
        <f>IF('補助事業概要説明書（別添１）５'!$Q317="","",IF(ISNA(VLOOKUP('補助事業概要説明書（別添１）５'!$N317,支援人員!BH$13:BH$17,1,0)),'補助事業概要説明書（別添１）５'!$N317,""))</f>
        <v/>
      </c>
      <c r="BI18" s="462" t="str">
        <f t="shared" si="39"/>
        <v/>
      </c>
    </row>
    <row r="19" spans="3:61">
      <c r="C19" s="110" t="str">
        <f t="shared" si="9"/>
        <v>T10</v>
      </c>
      <c r="D19" s="110">
        <f t="shared" si="10"/>
        <v>0</v>
      </c>
      <c r="E19" s="459" t="str">
        <f>IF('補助事業概要説明書（別添１）５'!$Q183="","",IF(ISNA(VLOOKUP('補助事業概要説明書（別添１）５'!$N183,支援人員!F$13:F$17,1,0)),'補助事業概要説明書（別添１）５'!$M183,""))</f>
        <v/>
      </c>
      <c r="F19" s="459" t="str">
        <f>IF('補助事業概要説明書（別添１）５'!$Q183="","",IF(ISNA(VLOOKUP('補助事業概要説明書（別添１）５'!$N183,支援人員!F$13:F$17,1,0)),'補助事業概要説明書（別添１）５'!$N183,""))</f>
        <v/>
      </c>
      <c r="G19" s="462" t="str">
        <f t="shared" si="30"/>
        <v/>
      </c>
      <c r="I19" s="110" t="str">
        <f t="shared" si="12"/>
        <v>T20</v>
      </c>
      <c r="J19" s="110">
        <f t="shared" si="0"/>
        <v>0</v>
      </c>
      <c r="K19" s="459" t="str">
        <f>IF('補助事業概要説明書（別添１）５'!$Q198="","",IF(ISNA(VLOOKUP('補助事業概要説明書（別添１）５'!$N198,支援人員!L$13:L$17,1,0)),'補助事業概要説明書（別添１）５'!$M198,""))</f>
        <v/>
      </c>
      <c r="L19" s="459" t="str">
        <f>IF('補助事業概要説明書（別添１）５'!$Q198="","",IF(ISNA(VLOOKUP('補助事業概要説明書（別添１）５'!$N198,支援人員!L$13:L$17,1,0)),'補助事業概要説明書（別添１）５'!$N198,""))</f>
        <v/>
      </c>
      <c r="M19" s="462" t="str">
        <f t="shared" si="31"/>
        <v/>
      </c>
      <c r="O19" s="110" t="str">
        <f t="shared" si="14"/>
        <v>T30</v>
      </c>
      <c r="P19" s="110">
        <f t="shared" si="1"/>
        <v>0</v>
      </c>
      <c r="Q19" s="459" t="str">
        <f>IF('補助事業概要説明書（別添１）５'!$Q213="","",IF(ISNA(VLOOKUP('補助事業概要説明書（別添１）５'!$N213,支援人員!R$13:R$17,1,0)),'補助事業概要説明書（別添１）５'!$M213,""))</f>
        <v/>
      </c>
      <c r="R19" s="459" t="str">
        <f>IF('補助事業概要説明書（別添１）５'!$Q213="","",IF(ISNA(VLOOKUP('補助事業概要説明書（別添１）５'!$N213,支援人員!R$13:R$17,1,0)),'補助事業概要説明書（別添１）５'!$N213,""))</f>
        <v/>
      </c>
      <c r="S19" s="462" t="str">
        <f t="shared" si="32"/>
        <v/>
      </c>
      <c r="U19" s="110" t="str">
        <f t="shared" si="16"/>
        <v>T40</v>
      </c>
      <c r="V19" s="110">
        <f t="shared" si="2"/>
        <v>0</v>
      </c>
      <c r="W19" s="459" t="str">
        <f>IF('補助事業概要説明書（別添１）５'!$Q228="","",IF(ISNA(VLOOKUP('補助事業概要説明書（別添１）５'!$N228,支援人員!X$13:X$17,1,0)),'補助事業概要説明書（別添１）５'!$M228,""))</f>
        <v/>
      </c>
      <c r="X19" s="459" t="str">
        <f>IF('補助事業概要説明書（別添１）５'!$Q228="","",IF(ISNA(VLOOKUP('補助事業概要説明書（別添１）５'!$N228,支援人員!X$13:X$17,1,0)),'補助事業概要説明書（別添１）５'!$N228,""))</f>
        <v/>
      </c>
      <c r="Y19" s="462" t="str">
        <f t="shared" si="33"/>
        <v/>
      </c>
      <c r="AA19" s="110" t="str">
        <f t="shared" si="18"/>
        <v>T50</v>
      </c>
      <c r="AB19" s="110">
        <f t="shared" si="3"/>
        <v>0</v>
      </c>
      <c r="AC19" s="459" t="str">
        <f>IF('補助事業概要説明書（別添１）５'!$Q243="","",IF(ISNA(VLOOKUP('補助事業概要説明書（別添１）５'!$N243,支援人員!AD$13:AD$17,1,0)),'補助事業概要説明書（別添１）５'!$M243,""))</f>
        <v/>
      </c>
      <c r="AD19" s="459" t="str">
        <f>IF('補助事業概要説明書（別添１）５'!$Q243="","",IF(ISNA(VLOOKUP('補助事業概要説明書（別添１）５'!$N243,支援人員!AD$13:AD$17,1,0)),'補助事業概要説明書（別添１）５'!$N243,""))</f>
        <v/>
      </c>
      <c r="AE19" s="462" t="str">
        <f t="shared" si="34"/>
        <v/>
      </c>
      <c r="AG19" s="110" t="str">
        <f t="shared" si="20"/>
        <v>T60</v>
      </c>
      <c r="AH19" s="110">
        <f t="shared" si="4"/>
        <v>0</v>
      </c>
      <c r="AI19" s="459" t="str">
        <f>IF('補助事業概要説明書（別添１）５'!$Q258="","",IF(ISNA(VLOOKUP('補助事業概要説明書（別添１）５'!$N258,支援人員!AJ$13:AJ$17,1,0)),'補助事業概要説明書（別添１）５'!$M258,""))</f>
        <v/>
      </c>
      <c r="AJ19" s="459" t="str">
        <f>IF('補助事業概要説明書（別添１）５'!$Q258="","",IF(ISNA(VLOOKUP('補助事業概要説明書（別添１）５'!$N258,支援人員!AJ$13:AJ$17,1,0)),'補助事業概要説明書（別添１）５'!$N258,""))</f>
        <v/>
      </c>
      <c r="AK19" s="462" t="str">
        <f t="shared" si="35"/>
        <v/>
      </c>
      <c r="AM19" s="110" t="str">
        <f t="shared" si="22"/>
        <v>T70</v>
      </c>
      <c r="AN19" s="110">
        <f t="shared" si="5"/>
        <v>0</v>
      </c>
      <c r="AO19" s="459" t="str">
        <f>IF('補助事業概要説明書（別添１）５'!$Q273="","",IF(ISNA(VLOOKUP('補助事業概要説明書（別添１）５'!$N273,支援人員!AP$13:AP$17,1,0)),'補助事業概要説明書（別添１）５'!$M273,""))</f>
        <v/>
      </c>
      <c r="AP19" s="459" t="str">
        <f>IF('補助事業概要説明書（別添１）５'!$Q273="","",IF(ISNA(VLOOKUP('補助事業概要説明書（別添１）５'!$N273,支援人員!AP$13:AP$17,1,0)),'補助事業概要説明書（別添１）５'!$N273,""))</f>
        <v/>
      </c>
      <c r="AQ19" s="462" t="str">
        <f t="shared" si="36"/>
        <v/>
      </c>
      <c r="AS19" s="110" t="str">
        <f t="shared" si="24"/>
        <v>T80</v>
      </c>
      <c r="AT19" s="110">
        <f t="shared" si="6"/>
        <v>0</v>
      </c>
      <c r="AU19" s="459" t="str">
        <f>IF('補助事業概要説明書（別添１）５'!$Q288="","",IF(ISNA(VLOOKUP('補助事業概要説明書（別添１）５'!$N288,支援人員!AV$13:AV$17,1,0)),'補助事業概要説明書（別添１）５'!$M288,""))</f>
        <v/>
      </c>
      <c r="AV19" s="459" t="str">
        <f>IF('補助事業概要説明書（別添１）５'!$Q288="","",IF(ISNA(VLOOKUP('補助事業概要説明書（別添１）５'!$N288,支援人員!AV$13:AV$17,1,0)),'補助事業概要説明書（別添１）５'!$N288,""))</f>
        <v/>
      </c>
      <c r="AW19" s="462" t="str">
        <f t="shared" si="37"/>
        <v/>
      </c>
      <c r="AY19" s="110" t="str">
        <f t="shared" si="26"/>
        <v>T90</v>
      </c>
      <c r="AZ19" s="110">
        <f t="shared" si="7"/>
        <v>0</v>
      </c>
      <c r="BA19" s="459" t="str">
        <f>IF('補助事業概要説明書（別添１）５'!$Q303="","",IF(ISNA(VLOOKUP('補助事業概要説明書（別添１）５'!$N303,支援人員!BB$13:BB$17,1,0)),'補助事業概要説明書（別添１）５'!$M303,""))</f>
        <v/>
      </c>
      <c r="BB19" s="459" t="str">
        <f>IF('補助事業概要説明書（別添１）５'!$Q303="","",IF(ISNA(VLOOKUP('補助事業概要説明書（別添１）５'!$N303,支援人員!BB$13:BB$17,1,0)),'補助事業概要説明書（別添１）５'!$N303,""))</f>
        <v/>
      </c>
      <c r="BC19" s="462" t="str">
        <f t="shared" si="38"/>
        <v/>
      </c>
      <c r="BE19" s="110" t="str">
        <f t="shared" si="28"/>
        <v>T100</v>
      </c>
      <c r="BF19" s="110">
        <f t="shared" si="8"/>
        <v>0</v>
      </c>
      <c r="BG19" s="459" t="str">
        <f>IF('補助事業概要説明書（別添１）５'!$Q318="","",IF(ISNA(VLOOKUP('補助事業概要説明書（別添１）５'!$N318,支援人員!BH$13:BH$17,1,0)),'補助事業概要説明書（別添１）５'!$M318,""))</f>
        <v/>
      </c>
      <c r="BH19" s="459" t="str">
        <f>IF('補助事業概要説明書（別添１）５'!$Q318="","",IF(ISNA(VLOOKUP('補助事業概要説明書（別添１）５'!$N318,支援人員!BH$13:BH$17,1,0)),'補助事業概要説明書（別添１）５'!$N318,""))</f>
        <v/>
      </c>
      <c r="BI19" s="462" t="str">
        <f t="shared" si="39"/>
        <v/>
      </c>
    </row>
    <row r="20" spans="3:61">
      <c r="C20" s="110" t="str">
        <f t="shared" si="9"/>
        <v>T10</v>
      </c>
      <c r="D20" s="110">
        <f t="shared" si="10"/>
        <v>0</v>
      </c>
      <c r="E20" s="459" t="str">
        <f>IF('補助事業概要説明書（別添１）５'!$Q184="","",IF(ISNA(VLOOKUP('補助事業概要説明書（別添１）５'!$N184,支援人員!F$13:F$17,1,0)),'補助事業概要説明書（別添１）５'!$M184,""))</f>
        <v/>
      </c>
      <c r="F20" s="459" t="str">
        <f>IF('補助事業概要説明書（別添１）５'!$Q184="","",IF(ISNA(VLOOKUP('補助事業概要説明書（別添１）５'!$N184,支援人員!F$13:F$17,1,0)),'補助事業概要説明書（別添１）５'!$N184,""))</f>
        <v/>
      </c>
      <c r="G20" s="462" t="str">
        <f t="shared" si="30"/>
        <v/>
      </c>
      <c r="I20" s="110" t="str">
        <f t="shared" si="12"/>
        <v>T20</v>
      </c>
      <c r="J20" s="110">
        <f t="shared" si="0"/>
        <v>0</v>
      </c>
      <c r="K20" s="459" t="str">
        <f>IF('補助事業概要説明書（別添１）５'!$Q199="","",IF(ISNA(VLOOKUP('補助事業概要説明書（別添１）５'!$N199,支援人員!L$13:L$17,1,0)),'補助事業概要説明書（別添１）５'!$M199,""))</f>
        <v/>
      </c>
      <c r="L20" s="459" t="str">
        <f>IF('補助事業概要説明書（別添１）５'!$Q199="","",IF(ISNA(VLOOKUP('補助事業概要説明書（別添１）５'!$N199,支援人員!L$13:L$17,1,0)),'補助事業概要説明書（別添１）５'!$N199,""))</f>
        <v/>
      </c>
      <c r="M20" s="462" t="str">
        <f t="shared" si="31"/>
        <v/>
      </c>
      <c r="O20" s="110" t="str">
        <f t="shared" si="14"/>
        <v>T30</v>
      </c>
      <c r="P20" s="110">
        <f t="shared" si="1"/>
        <v>0</v>
      </c>
      <c r="Q20" s="459" t="str">
        <f>IF('補助事業概要説明書（別添１）５'!$Q214="","",IF(ISNA(VLOOKUP('補助事業概要説明書（別添１）５'!$N214,支援人員!R$13:R$17,1,0)),'補助事業概要説明書（別添１）５'!$M214,""))</f>
        <v/>
      </c>
      <c r="R20" s="459" t="str">
        <f>IF('補助事業概要説明書（別添１）５'!$Q214="","",IF(ISNA(VLOOKUP('補助事業概要説明書（別添１）５'!$N214,支援人員!R$13:R$17,1,0)),'補助事業概要説明書（別添１）５'!$N214,""))</f>
        <v/>
      </c>
      <c r="S20" s="462" t="str">
        <f t="shared" si="32"/>
        <v/>
      </c>
      <c r="U20" s="110" t="str">
        <f t="shared" si="16"/>
        <v>T40</v>
      </c>
      <c r="V20" s="110">
        <f t="shared" si="2"/>
        <v>0</v>
      </c>
      <c r="W20" s="459" t="str">
        <f>IF('補助事業概要説明書（別添１）５'!$Q229="","",IF(ISNA(VLOOKUP('補助事業概要説明書（別添１）５'!$N229,支援人員!X$13:X$17,1,0)),'補助事業概要説明書（別添１）５'!$M229,""))</f>
        <v/>
      </c>
      <c r="X20" s="459" t="str">
        <f>IF('補助事業概要説明書（別添１）５'!$Q229="","",IF(ISNA(VLOOKUP('補助事業概要説明書（別添１）５'!$N229,支援人員!X$13:X$17,1,0)),'補助事業概要説明書（別添１）５'!$N229,""))</f>
        <v/>
      </c>
      <c r="Y20" s="462" t="str">
        <f t="shared" si="33"/>
        <v/>
      </c>
      <c r="AA20" s="110" t="str">
        <f t="shared" si="18"/>
        <v>T50</v>
      </c>
      <c r="AB20" s="110">
        <f t="shared" si="3"/>
        <v>0</v>
      </c>
      <c r="AC20" s="459" t="str">
        <f>IF('補助事業概要説明書（別添１）５'!$Q244="","",IF(ISNA(VLOOKUP('補助事業概要説明書（別添１）５'!$N244,支援人員!AD$13:AD$17,1,0)),'補助事業概要説明書（別添１）５'!$M244,""))</f>
        <v/>
      </c>
      <c r="AD20" s="459" t="str">
        <f>IF('補助事業概要説明書（別添１）５'!$Q244="","",IF(ISNA(VLOOKUP('補助事業概要説明書（別添１）５'!$N244,支援人員!AD$13:AD$17,1,0)),'補助事業概要説明書（別添１）５'!$N244,""))</f>
        <v/>
      </c>
      <c r="AE20" s="462" t="str">
        <f t="shared" si="34"/>
        <v/>
      </c>
      <c r="AG20" s="110" t="str">
        <f t="shared" si="20"/>
        <v>T60</v>
      </c>
      <c r="AH20" s="110">
        <f t="shared" si="4"/>
        <v>0</v>
      </c>
      <c r="AI20" s="459" t="str">
        <f>IF('補助事業概要説明書（別添１）５'!$Q259="","",IF(ISNA(VLOOKUP('補助事業概要説明書（別添１）５'!$N259,支援人員!AJ$13:AJ$17,1,0)),'補助事業概要説明書（別添１）５'!$M259,""))</f>
        <v/>
      </c>
      <c r="AJ20" s="459" t="str">
        <f>IF('補助事業概要説明書（別添１）５'!$Q259="","",IF(ISNA(VLOOKUP('補助事業概要説明書（別添１）５'!$N259,支援人員!AJ$13:AJ$17,1,0)),'補助事業概要説明書（別添１）５'!$N259,""))</f>
        <v/>
      </c>
      <c r="AK20" s="462" t="str">
        <f t="shared" si="35"/>
        <v/>
      </c>
      <c r="AM20" s="110" t="str">
        <f t="shared" si="22"/>
        <v>T70</v>
      </c>
      <c r="AN20" s="110">
        <f t="shared" si="5"/>
        <v>0</v>
      </c>
      <c r="AO20" s="459" t="str">
        <f>IF('補助事業概要説明書（別添１）５'!$Q274="","",IF(ISNA(VLOOKUP('補助事業概要説明書（別添１）５'!$N274,支援人員!AP$13:AP$17,1,0)),'補助事業概要説明書（別添１）５'!$M274,""))</f>
        <v/>
      </c>
      <c r="AP20" s="459" t="str">
        <f>IF('補助事業概要説明書（別添１）５'!$Q274="","",IF(ISNA(VLOOKUP('補助事業概要説明書（別添１）５'!$N274,支援人員!AP$13:AP$17,1,0)),'補助事業概要説明書（別添１）５'!$N274,""))</f>
        <v/>
      </c>
      <c r="AQ20" s="462" t="str">
        <f t="shared" si="36"/>
        <v/>
      </c>
      <c r="AS20" s="110" t="str">
        <f t="shared" si="24"/>
        <v>T80</v>
      </c>
      <c r="AT20" s="110">
        <f t="shared" si="6"/>
        <v>0</v>
      </c>
      <c r="AU20" s="459" t="str">
        <f>IF('補助事業概要説明書（別添１）５'!$Q289="","",IF(ISNA(VLOOKUP('補助事業概要説明書（別添１）５'!$N289,支援人員!AV$13:AV$17,1,0)),'補助事業概要説明書（別添１）５'!$M289,""))</f>
        <v/>
      </c>
      <c r="AV20" s="459" t="str">
        <f>IF('補助事業概要説明書（別添１）５'!$Q289="","",IF(ISNA(VLOOKUP('補助事業概要説明書（別添１）５'!$N289,支援人員!AV$13:AV$17,1,0)),'補助事業概要説明書（別添１）５'!$N289,""))</f>
        <v/>
      </c>
      <c r="AW20" s="462" t="str">
        <f t="shared" si="37"/>
        <v/>
      </c>
      <c r="AY20" s="110" t="str">
        <f t="shared" si="26"/>
        <v>T90</v>
      </c>
      <c r="AZ20" s="110">
        <f t="shared" si="7"/>
        <v>0</v>
      </c>
      <c r="BA20" s="459" t="str">
        <f>IF('補助事業概要説明書（別添１）５'!$Q304="","",IF(ISNA(VLOOKUP('補助事業概要説明書（別添１）５'!$N304,支援人員!BB$13:BB$17,1,0)),'補助事業概要説明書（別添１）５'!$M304,""))</f>
        <v/>
      </c>
      <c r="BB20" s="459" t="str">
        <f>IF('補助事業概要説明書（別添１）５'!$Q304="","",IF(ISNA(VLOOKUP('補助事業概要説明書（別添１）５'!$N304,支援人員!BB$13:BB$17,1,0)),'補助事業概要説明書（別添１）５'!$N304,""))</f>
        <v/>
      </c>
      <c r="BC20" s="462" t="str">
        <f t="shared" si="38"/>
        <v/>
      </c>
      <c r="BE20" s="110" t="str">
        <f t="shared" si="28"/>
        <v>T100</v>
      </c>
      <c r="BF20" s="110">
        <f t="shared" si="8"/>
        <v>0</v>
      </c>
      <c r="BG20" s="459" t="str">
        <f>IF('補助事業概要説明書（別添１）５'!$Q319="","",IF(ISNA(VLOOKUP('補助事業概要説明書（別添１）５'!$N319,支援人員!BH$13:BH$17,1,0)),'補助事業概要説明書（別添１）５'!$M319,""))</f>
        <v/>
      </c>
      <c r="BH20" s="459" t="str">
        <f>IF('補助事業概要説明書（別添１）５'!$Q319="","",IF(ISNA(VLOOKUP('補助事業概要説明書（別添１）５'!$N319,支援人員!BH$13:BH$17,1,0)),'補助事業概要説明書（別添１）５'!$N319,""))</f>
        <v/>
      </c>
      <c r="BI20" s="462" t="str">
        <f t="shared" si="39"/>
        <v/>
      </c>
    </row>
    <row r="21" spans="3:61">
      <c r="C21" s="110" t="str">
        <f t="shared" si="9"/>
        <v>T10</v>
      </c>
      <c r="D21" s="110">
        <f t="shared" si="10"/>
        <v>0</v>
      </c>
      <c r="E21" s="459" t="str">
        <f>IF('補助事業概要説明書（別添１）５'!$Q185="","",IF(ISNA(VLOOKUP('補助事業概要説明書（別添１）５'!$N185,支援人員!F$13:F$17,1,0)),'補助事業概要説明書（別添１）５'!$M185,""))</f>
        <v/>
      </c>
      <c r="F21" s="459" t="str">
        <f>IF('補助事業概要説明書（別添１）５'!$Q185="","",IF(ISNA(VLOOKUP('補助事業概要説明書（別添１）５'!$N185,支援人員!F$13:F$17,1,0)),'補助事業概要説明書（別添１）５'!$N185,""))</f>
        <v/>
      </c>
      <c r="G21" s="462" t="str">
        <f t="shared" si="30"/>
        <v/>
      </c>
      <c r="I21" s="110" t="str">
        <f t="shared" si="12"/>
        <v>T20</v>
      </c>
      <c r="J21" s="110">
        <f t="shared" si="0"/>
        <v>0</v>
      </c>
      <c r="K21" s="459" t="str">
        <f>IF('補助事業概要説明書（別添１）５'!$Q200="","",IF(ISNA(VLOOKUP('補助事業概要説明書（別添１）５'!$N200,支援人員!L$13:L$17,1,0)),'補助事業概要説明書（別添１）５'!$M200,""))</f>
        <v/>
      </c>
      <c r="L21" s="459" t="str">
        <f>IF('補助事業概要説明書（別添１）５'!$Q200="","",IF(ISNA(VLOOKUP('補助事業概要説明書（別添１）５'!$N200,支援人員!L$13:L$17,1,0)),'補助事業概要説明書（別添１）５'!$N200,""))</f>
        <v/>
      </c>
      <c r="M21" s="462" t="str">
        <f t="shared" si="31"/>
        <v/>
      </c>
      <c r="O21" s="110" t="str">
        <f t="shared" si="14"/>
        <v>T30</v>
      </c>
      <c r="P21" s="110">
        <f t="shared" si="1"/>
        <v>0</v>
      </c>
      <c r="Q21" s="459" t="str">
        <f>IF('補助事業概要説明書（別添１）５'!$Q215="","",IF(ISNA(VLOOKUP('補助事業概要説明書（別添１）５'!$N215,支援人員!R$13:R$17,1,0)),'補助事業概要説明書（別添１）５'!$M215,""))</f>
        <v/>
      </c>
      <c r="R21" s="459" t="str">
        <f>IF('補助事業概要説明書（別添１）５'!$Q215="","",IF(ISNA(VLOOKUP('補助事業概要説明書（別添１）５'!$N215,支援人員!R$13:R$17,1,0)),'補助事業概要説明書（別添１）５'!$N215,""))</f>
        <v/>
      </c>
      <c r="S21" s="462" t="str">
        <f t="shared" si="32"/>
        <v/>
      </c>
      <c r="U21" s="110" t="str">
        <f t="shared" si="16"/>
        <v>T40</v>
      </c>
      <c r="V21" s="110">
        <f t="shared" si="2"/>
        <v>0</v>
      </c>
      <c r="W21" s="459" t="str">
        <f>IF('補助事業概要説明書（別添１）５'!$Q230="","",IF(ISNA(VLOOKUP('補助事業概要説明書（別添１）５'!$N230,支援人員!X$13:X$17,1,0)),'補助事業概要説明書（別添１）５'!$M230,""))</f>
        <v/>
      </c>
      <c r="X21" s="459" t="str">
        <f>IF('補助事業概要説明書（別添１）５'!$Q230="","",IF(ISNA(VLOOKUP('補助事業概要説明書（別添１）５'!$N230,支援人員!X$13:X$17,1,0)),'補助事業概要説明書（別添１）５'!$N230,""))</f>
        <v/>
      </c>
      <c r="Y21" s="462" t="str">
        <f t="shared" si="33"/>
        <v/>
      </c>
      <c r="AA21" s="110" t="str">
        <f t="shared" si="18"/>
        <v>T50</v>
      </c>
      <c r="AB21" s="110">
        <f t="shared" si="3"/>
        <v>0</v>
      </c>
      <c r="AC21" s="459" t="str">
        <f>IF('補助事業概要説明書（別添１）５'!$Q245="","",IF(ISNA(VLOOKUP('補助事業概要説明書（別添１）５'!$N245,支援人員!AD$13:AD$17,1,0)),'補助事業概要説明書（別添１）５'!$M245,""))</f>
        <v/>
      </c>
      <c r="AD21" s="459" t="str">
        <f>IF('補助事業概要説明書（別添１）５'!$Q245="","",IF(ISNA(VLOOKUP('補助事業概要説明書（別添１）５'!$N245,支援人員!AD$13:AD$17,1,0)),'補助事業概要説明書（別添１）５'!$N245,""))</f>
        <v/>
      </c>
      <c r="AE21" s="462" t="str">
        <f t="shared" si="34"/>
        <v/>
      </c>
      <c r="AG21" s="110" t="str">
        <f t="shared" si="20"/>
        <v>T60</v>
      </c>
      <c r="AH21" s="110">
        <f t="shared" si="4"/>
        <v>0</v>
      </c>
      <c r="AI21" s="459" t="str">
        <f>IF('補助事業概要説明書（別添１）５'!$Q260="","",IF(ISNA(VLOOKUP('補助事業概要説明書（別添１）５'!$N260,支援人員!AJ$13:AJ$17,1,0)),'補助事業概要説明書（別添１）５'!$M260,""))</f>
        <v/>
      </c>
      <c r="AJ21" s="459" t="str">
        <f>IF('補助事業概要説明書（別添１）５'!$Q260="","",IF(ISNA(VLOOKUP('補助事業概要説明書（別添１）５'!$N260,支援人員!AJ$13:AJ$17,1,0)),'補助事業概要説明書（別添１）５'!$N260,""))</f>
        <v/>
      </c>
      <c r="AK21" s="462" t="str">
        <f t="shared" si="35"/>
        <v/>
      </c>
      <c r="AM21" s="110" t="str">
        <f t="shared" si="22"/>
        <v>T70</v>
      </c>
      <c r="AN21" s="110">
        <f t="shared" si="5"/>
        <v>0</v>
      </c>
      <c r="AO21" s="459" t="str">
        <f>IF('補助事業概要説明書（別添１）５'!$Q275="","",IF(ISNA(VLOOKUP('補助事業概要説明書（別添１）５'!$N275,支援人員!AP$13:AP$17,1,0)),'補助事業概要説明書（別添１）５'!$M275,""))</f>
        <v/>
      </c>
      <c r="AP21" s="459" t="str">
        <f>IF('補助事業概要説明書（別添１）５'!$Q275="","",IF(ISNA(VLOOKUP('補助事業概要説明書（別添１）５'!$N275,支援人員!AP$13:AP$17,1,0)),'補助事業概要説明書（別添１）５'!$N275,""))</f>
        <v/>
      </c>
      <c r="AQ21" s="462" t="str">
        <f t="shared" si="36"/>
        <v/>
      </c>
      <c r="AS21" s="110" t="str">
        <f t="shared" si="24"/>
        <v>T80</v>
      </c>
      <c r="AT21" s="110">
        <f t="shared" si="6"/>
        <v>0</v>
      </c>
      <c r="AU21" s="459" t="str">
        <f>IF('補助事業概要説明書（別添１）５'!$Q290="","",IF(ISNA(VLOOKUP('補助事業概要説明書（別添１）５'!$N290,支援人員!AV$13:AV$17,1,0)),'補助事業概要説明書（別添１）５'!$M290,""))</f>
        <v/>
      </c>
      <c r="AV21" s="459" t="str">
        <f>IF('補助事業概要説明書（別添１）５'!$Q290="","",IF(ISNA(VLOOKUP('補助事業概要説明書（別添１）５'!$N290,支援人員!AV$13:AV$17,1,0)),'補助事業概要説明書（別添１）５'!$N290,""))</f>
        <v/>
      </c>
      <c r="AW21" s="462" t="str">
        <f t="shared" si="37"/>
        <v/>
      </c>
      <c r="AY21" s="110" t="str">
        <f t="shared" si="26"/>
        <v>T90</v>
      </c>
      <c r="AZ21" s="110">
        <f t="shared" si="7"/>
        <v>0</v>
      </c>
      <c r="BA21" s="459" t="str">
        <f>IF('補助事業概要説明書（別添１）５'!$Q305="","",IF(ISNA(VLOOKUP('補助事業概要説明書（別添１）５'!$N305,支援人員!BB$13:BB$17,1,0)),'補助事業概要説明書（別添１）５'!$M305,""))</f>
        <v/>
      </c>
      <c r="BB21" s="459" t="str">
        <f>IF('補助事業概要説明書（別添１）５'!$Q305="","",IF(ISNA(VLOOKUP('補助事業概要説明書（別添１）５'!$N305,支援人員!BB$13:BB$17,1,0)),'補助事業概要説明書（別添１）５'!$N305,""))</f>
        <v/>
      </c>
      <c r="BC21" s="462" t="str">
        <f t="shared" si="38"/>
        <v/>
      </c>
      <c r="BE21" s="110" t="str">
        <f t="shared" si="28"/>
        <v>T100</v>
      </c>
      <c r="BF21" s="110">
        <f t="shared" si="8"/>
        <v>0</v>
      </c>
      <c r="BG21" s="459" t="str">
        <f>IF('補助事業概要説明書（別添１）５'!$Q320="","",IF(ISNA(VLOOKUP('補助事業概要説明書（別添１）５'!$N320,支援人員!BH$13:BH$17,1,0)),'補助事業概要説明書（別添１）５'!$M320,""))</f>
        <v/>
      </c>
      <c r="BH21" s="459" t="str">
        <f>IF('補助事業概要説明書（別添１）５'!$Q320="","",IF(ISNA(VLOOKUP('補助事業概要説明書（別添１）５'!$N320,支援人員!BH$13:BH$17,1,0)),'補助事業概要説明書（別添１）５'!$N320,""))</f>
        <v/>
      </c>
      <c r="BI21" s="462" t="str">
        <f t="shared" si="39"/>
        <v/>
      </c>
    </row>
    <row r="22" spans="3:61">
      <c r="C22" s="110" t="str">
        <f t="shared" si="9"/>
        <v>T10</v>
      </c>
      <c r="D22" s="110">
        <f t="shared" si="10"/>
        <v>0</v>
      </c>
      <c r="E22" s="459" t="str">
        <f>IF('補助事業概要説明書（別添１）５'!$Q186="","",IF(ISNA(VLOOKUP('補助事業概要説明書（別添１）５'!$N186,支援人員!F$13:F$17,1,0)),'補助事業概要説明書（別添１）５'!$M186,""))</f>
        <v/>
      </c>
      <c r="F22" s="459" t="str">
        <f>IF('補助事業概要説明書（別添１）５'!$Q186="","",IF(ISNA(VLOOKUP('補助事業概要説明書（別添１）５'!$N186,支援人員!F$13:F$17,1,0)),'補助事業概要説明書（別添１）５'!$N186,""))</f>
        <v/>
      </c>
      <c r="G22" s="462" t="str">
        <f t="shared" si="30"/>
        <v/>
      </c>
      <c r="I22" s="110" t="str">
        <f t="shared" si="12"/>
        <v>T20</v>
      </c>
      <c r="J22" s="110">
        <f t="shared" si="0"/>
        <v>0</v>
      </c>
      <c r="K22" s="459" t="str">
        <f>IF('補助事業概要説明書（別添１）５'!$Q201="","",IF(ISNA(VLOOKUP('補助事業概要説明書（別添１）５'!$N201,支援人員!L$13:L$17,1,0)),'補助事業概要説明書（別添１）５'!$M201,""))</f>
        <v/>
      </c>
      <c r="L22" s="459" t="str">
        <f>IF('補助事業概要説明書（別添１）５'!$Q201="","",IF(ISNA(VLOOKUP('補助事業概要説明書（別添１）５'!$N201,支援人員!L$13:L$17,1,0)),'補助事業概要説明書（別添１）５'!$N201,""))</f>
        <v/>
      </c>
      <c r="M22" s="462" t="str">
        <f t="shared" si="31"/>
        <v/>
      </c>
      <c r="O22" s="110" t="str">
        <f t="shared" si="14"/>
        <v>T30</v>
      </c>
      <c r="P22" s="110">
        <f t="shared" si="1"/>
        <v>0</v>
      </c>
      <c r="Q22" s="459" t="str">
        <f>IF('補助事業概要説明書（別添１）５'!$Q216="","",IF(ISNA(VLOOKUP('補助事業概要説明書（別添１）５'!$N216,支援人員!R$13:R$17,1,0)),'補助事業概要説明書（別添１）５'!$M216,""))</f>
        <v/>
      </c>
      <c r="R22" s="459" t="str">
        <f>IF('補助事業概要説明書（別添１）５'!$Q216="","",IF(ISNA(VLOOKUP('補助事業概要説明書（別添１）５'!$N216,支援人員!R$13:R$17,1,0)),'補助事業概要説明書（別添１）５'!$N216,""))</f>
        <v/>
      </c>
      <c r="S22" s="462" t="str">
        <f t="shared" si="32"/>
        <v/>
      </c>
      <c r="U22" s="110" t="str">
        <f t="shared" si="16"/>
        <v>T40</v>
      </c>
      <c r="V22" s="110">
        <f t="shared" si="2"/>
        <v>0</v>
      </c>
      <c r="W22" s="459" t="str">
        <f>IF('補助事業概要説明書（別添１）５'!$Q231="","",IF(ISNA(VLOOKUP('補助事業概要説明書（別添１）５'!$N231,支援人員!X$13:X$17,1,0)),'補助事業概要説明書（別添１）５'!$M231,""))</f>
        <v/>
      </c>
      <c r="X22" s="459" t="str">
        <f>IF('補助事業概要説明書（別添１）５'!$Q231="","",IF(ISNA(VLOOKUP('補助事業概要説明書（別添１）５'!$N231,支援人員!X$13:X$17,1,0)),'補助事業概要説明書（別添１）５'!$N231,""))</f>
        <v/>
      </c>
      <c r="Y22" s="462" t="str">
        <f t="shared" si="33"/>
        <v/>
      </c>
      <c r="AA22" s="110" t="str">
        <f t="shared" si="18"/>
        <v>T50</v>
      </c>
      <c r="AB22" s="110">
        <f t="shared" si="3"/>
        <v>0</v>
      </c>
      <c r="AC22" s="459" t="str">
        <f>IF('補助事業概要説明書（別添１）５'!$Q246="","",IF(ISNA(VLOOKUP('補助事業概要説明書（別添１）５'!$N246,支援人員!AD$13:AD$17,1,0)),'補助事業概要説明書（別添１）５'!$M246,""))</f>
        <v/>
      </c>
      <c r="AD22" s="459" t="str">
        <f>IF('補助事業概要説明書（別添１）５'!$Q246="","",IF(ISNA(VLOOKUP('補助事業概要説明書（別添１）５'!$N246,支援人員!AD$13:AD$17,1,0)),'補助事業概要説明書（別添１）５'!$N246,""))</f>
        <v/>
      </c>
      <c r="AE22" s="462" t="str">
        <f t="shared" si="34"/>
        <v/>
      </c>
      <c r="AG22" s="110" t="str">
        <f t="shared" si="20"/>
        <v>T60</v>
      </c>
      <c r="AH22" s="110">
        <f t="shared" si="4"/>
        <v>0</v>
      </c>
      <c r="AI22" s="459" t="str">
        <f>IF('補助事業概要説明書（別添１）５'!$Q261="","",IF(ISNA(VLOOKUP('補助事業概要説明書（別添１）５'!$N261,支援人員!AJ$13:AJ$17,1,0)),'補助事業概要説明書（別添１）５'!$M261,""))</f>
        <v/>
      </c>
      <c r="AJ22" s="459" t="str">
        <f>IF('補助事業概要説明書（別添１）５'!$Q261="","",IF(ISNA(VLOOKUP('補助事業概要説明書（別添１）５'!$N261,支援人員!AJ$13:AJ$17,1,0)),'補助事業概要説明書（別添１）５'!$N261,""))</f>
        <v/>
      </c>
      <c r="AK22" s="462" t="str">
        <f t="shared" si="35"/>
        <v/>
      </c>
      <c r="AM22" s="110" t="str">
        <f t="shared" si="22"/>
        <v>T70</v>
      </c>
      <c r="AN22" s="110">
        <f t="shared" si="5"/>
        <v>0</v>
      </c>
      <c r="AO22" s="459" t="str">
        <f>IF('補助事業概要説明書（別添１）５'!$Q276="","",IF(ISNA(VLOOKUP('補助事業概要説明書（別添１）５'!$N276,支援人員!AP$13:AP$17,1,0)),'補助事業概要説明書（別添１）５'!$M276,""))</f>
        <v/>
      </c>
      <c r="AP22" s="459" t="str">
        <f>IF('補助事業概要説明書（別添１）５'!$Q276="","",IF(ISNA(VLOOKUP('補助事業概要説明書（別添１）５'!$N276,支援人員!AP$13:AP$17,1,0)),'補助事業概要説明書（別添１）５'!$N276,""))</f>
        <v/>
      </c>
      <c r="AQ22" s="462" t="str">
        <f t="shared" si="36"/>
        <v/>
      </c>
      <c r="AS22" s="110" t="str">
        <f t="shared" si="24"/>
        <v>T80</v>
      </c>
      <c r="AT22" s="110">
        <f t="shared" si="6"/>
        <v>0</v>
      </c>
      <c r="AU22" s="459" t="str">
        <f>IF('補助事業概要説明書（別添１）５'!$Q291="","",IF(ISNA(VLOOKUP('補助事業概要説明書（別添１）５'!$N291,支援人員!AV$13:AV$17,1,0)),'補助事業概要説明書（別添１）５'!$M291,""))</f>
        <v/>
      </c>
      <c r="AV22" s="459" t="str">
        <f>IF('補助事業概要説明書（別添１）５'!$Q291="","",IF(ISNA(VLOOKUP('補助事業概要説明書（別添１）５'!$N291,支援人員!AV$13:AV$17,1,0)),'補助事業概要説明書（別添１）５'!$N291,""))</f>
        <v/>
      </c>
      <c r="AW22" s="462" t="str">
        <f t="shared" si="37"/>
        <v/>
      </c>
      <c r="AY22" s="110" t="str">
        <f t="shared" si="26"/>
        <v>T90</v>
      </c>
      <c r="AZ22" s="110">
        <f t="shared" si="7"/>
        <v>0</v>
      </c>
      <c r="BA22" s="459" t="str">
        <f>IF('補助事業概要説明書（別添１）５'!$Q306="","",IF(ISNA(VLOOKUP('補助事業概要説明書（別添１）５'!$N306,支援人員!BB$13:BB$17,1,0)),'補助事業概要説明書（別添１）５'!$M306,""))</f>
        <v/>
      </c>
      <c r="BB22" s="459" t="str">
        <f>IF('補助事業概要説明書（別添１）５'!$Q306="","",IF(ISNA(VLOOKUP('補助事業概要説明書（別添１）５'!$N306,支援人員!BB$13:BB$17,1,0)),'補助事業概要説明書（別添１）５'!$N306,""))</f>
        <v/>
      </c>
      <c r="BC22" s="462" t="str">
        <f t="shared" si="38"/>
        <v/>
      </c>
      <c r="BE22" s="110" t="str">
        <f t="shared" si="28"/>
        <v>T100</v>
      </c>
      <c r="BF22" s="110">
        <f t="shared" si="8"/>
        <v>0</v>
      </c>
      <c r="BG22" s="459" t="str">
        <f>IF('補助事業概要説明書（別添１）５'!$Q321="","",IF(ISNA(VLOOKUP('補助事業概要説明書（別添１）５'!$N321,支援人員!BH$13:BH$17,1,0)),'補助事業概要説明書（別添１）５'!$M321,""))</f>
        <v/>
      </c>
      <c r="BH22" s="459" t="str">
        <f>IF('補助事業概要説明書（別添１）５'!$Q321="","",IF(ISNA(VLOOKUP('補助事業概要説明書（別添１）５'!$N321,支援人員!BH$13:BH$17,1,0)),'補助事業概要説明書（別添１）５'!$N321,""))</f>
        <v/>
      </c>
      <c r="BI22" s="462" t="str">
        <f t="shared" si="39"/>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36</vt:i4>
      </vt:variant>
    </vt:vector>
  </HeadingPairs>
  <TitlesOfParts>
    <vt:vector size="50" baseType="lpstr">
      <vt:lpstr>提出資料チェックシート</vt:lpstr>
      <vt:lpstr>様式第１_交付申請書</vt:lpstr>
      <vt:lpstr>様式第１（別紙１・２） </vt:lpstr>
      <vt:lpstr>様式第１（別紙３）</vt:lpstr>
      <vt:lpstr>補助事業概要説明書（別添１）１～４</vt:lpstr>
      <vt:lpstr>人件費単価計算書（別添２-１）</vt:lpstr>
      <vt:lpstr>専門家一覧（別紙１）</vt:lpstr>
      <vt:lpstr>補助事業概要説明書（別添１）５</vt:lpstr>
      <vt:lpstr>補助事業概要説明書(別添1)6</vt:lpstr>
      <vt:lpstr>支出計画書（別添２）</vt:lpstr>
      <vt:lpstr>支援中小企業等（予定）一覧（別紙２） </vt:lpstr>
      <vt:lpstr>健保等級単価一覧表</vt:lpstr>
      <vt:lpstr>人員テーブル</vt:lpstr>
      <vt:lpstr>支援人員</vt:lpstr>
      <vt:lpstr>'補助事業概要説明書（別添１）５'!Extract</vt:lpstr>
      <vt:lpstr>'支援中小企業等（予定）一覧（別紙２） '!Print_Area</vt:lpstr>
      <vt:lpstr>'支出計画書（別添２）'!Print_Area</vt:lpstr>
      <vt:lpstr>'人件費単価計算書（別添２-１）'!Print_Area</vt:lpstr>
      <vt:lpstr>'専門家一覧（別紙１）'!Print_Area</vt:lpstr>
      <vt:lpstr>提出資料チェックシート!Print_Area</vt:lpstr>
      <vt:lpstr>'補助事業概要説明書（別添１）１～４'!Print_Area</vt:lpstr>
      <vt:lpstr>'補助事業概要説明書（別添１）５'!Print_Area</vt:lpstr>
      <vt:lpstr>'補助事業概要説明書(別添1)6'!Print_Area</vt:lpstr>
      <vt:lpstr>'様式第１（別紙１・２） '!Print_Area</vt:lpstr>
      <vt:lpstr>'様式第１（別紙３）'!Print_Area</vt:lpstr>
      <vt:lpstr>様式第１_交付申請書!Print_Area</vt:lpstr>
      <vt:lpstr>'支援中小企業等（予定）一覧（別紙２） '!Print_Titles</vt:lpstr>
      <vt:lpstr>'人件費単価計算書（別添２-１）'!Print_Titles</vt:lpstr>
      <vt:lpstr>'専門家一覧（別紙１）'!Print_Titles</vt:lpstr>
      <vt:lpstr>アラート</vt:lpstr>
      <vt:lpstr>ターゲット属性_１</vt:lpstr>
      <vt:lpstr>ターゲット属性_１０</vt:lpstr>
      <vt:lpstr>ターゲット属性_２</vt:lpstr>
      <vt:lpstr>ターゲット属性_３</vt:lpstr>
      <vt:lpstr>ターゲット属性_４</vt:lpstr>
      <vt:lpstr>ターゲット属性_５</vt:lpstr>
      <vt:lpstr>ターゲット属性_６</vt:lpstr>
      <vt:lpstr>ターゲット属性_７</vt:lpstr>
      <vt:lpstr>ターゲット属性_８</vt:lpstr>
      <vt:lpstr>ターゲット属性_９</vt:lpstr>
      <vt:lpstr>外部専門家</vt:lpstr>
      <vt:lpstr>雇用区分</vt:lpstr>
      <vt:lpstr>支援地域</vt:lpstr>
      <vt:lpstr>支援地域共通含む</vt:lpstr>
      <vt:lpstr>事業者の属性</vt:lpstr>
      <vt:lpstr>消費税の扱いを選択してください</vt:lpstr>
      <vt:lpstr>消費税を補助対象に含める</vt:lpstr>
      <vt:lpstr>消費税区分選択</vt:lpstr>
      <vt:lpstr>職員</vt:lpstr>
      <vt:lpstr>職員のみ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慎司</dc:creator>
  <cp:lastModifiedBy>shinji yamamoto</cp:lastModifiedBy>
  <cp:lastPrinted>2020-05-18T01:34:04Z</cp:lastPrinted>
  <dcterms:created xsi:type="dcterms:W3CDTF">2017-03-27T05:16:15Z</dcterms:created>
  <dcterms:modified xsi:type="dcterms:W3CDTF">2020-05-25T04:13:22Z</dcterms:modified>
</cp:coreProperties>
</file>