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sii.local\SII-fileserver\share\1pub\Ｒ３年度（地域PF）\300_公募・説明会\04.交付申請書\"/>
    </mc:Choice>
  </mc:AlternateContent>
  <xr:revisionPtr revIDLastSave="0" documentId="13_ncr:1_{E788A07B-4C2A-40FA-B766-C4D73202F942}" xr6:coauthVersionLast="45" xr6:coauthVersionMax="45" xr10:uidLastSave="{00000000-0000-0000-0000-000000000000}"/>
  <workbookProtection workbookAlgorithmName="SHA-512" workbookHashValue="0ZV4XuTcBMsJjsbO/ro68w4NKrDEkSxiPu3W2Kt8IsAh9ZGFxof8ZPQEMwYpOHAT7iyTSDvQ3WJsDLsDNx/NRg==" workbookSaltValue="E/LNW2nG3UgwKd7ssirPbw==" workbookSpinCount="100000" lockStructure="1"/>
  <bookViews>
    <workbookView xWindow="-120" yWindow="-120" windowWidth="29040" windowHeight="15840" tabRatio="910" xr2:uid="{00000000-000D-0000-FFFF-FFFF00000000}"/>
  </bookViews>
  <sheets>
    <sheet name="提出資料チェックシート" sheetId="13" r:id="rId1"/>
    <sheet name="様式第１_交付申請書" sheetId="34" r:id="rId2"/>
    <sheet name="様式第１（別紙１・２） " sheetId="40" r:id="rId3"/>
    <sheet name="様式第１（別紙３）" sheetId="5" r:id="rId4"/>
    <sheet name="補助事業概要説明書(別添１)１～２" sheetId="16" r:id="rId5"/>
    <sheet name="補助事業概要説明書(別添１)３" sheetId="65" r:id="rId6"/>
    <sheet name="補助事業概要説明書(別添1)４" sheetId="46" r:id="rId7"/>
    <sheet name="人件費単価計算書(別添２－１)" sheetId="11" r:id="rId8"/>
    <sheet name="支出計画書(別添２－２)" sheetId="76" r:id="rId9"/>
    <sheet name="専門家一覧(別添３)" sheetId="58" r:id="rId10"/>
    <sheet name="専門家集計用" sheetId="78" state="hidden" r:id="rId11"/>
    <sheet name="支援対象者(予定)一覧(別添４)" sheetId="53" r:id="rId12"/>
    <sheet name="拠点状況届出書（別添５）" sheetId="63" r:id="rId13"/>
    <sheet name="健保等級単価一覧表" sheetId="64" state="hidden" r:id="rId14"/>
    <sheet name="DB用集計" sheetId="77" state="hidden" r:id="rId15"/>
  </sheets>
  <definedNames>
    <definedName name="_xlnm._FilterDatabase" localSheetId="8" hidden="1">'支出計画書(別添２－２)'!#REF!</definedName>
    <definedName name="_xlnm._FilterDatabase" localSheetId="9" hidden="1">'専門家一覧(別添３)'!$B$8:$L$164</definedName>
    <definedName name="_xlnm.Print_Area" localSheetId="12">'拠点状況届出書（別添５）'!$B$4:$F$1345</definedName>
    <definedName name="_xlnm.Print_Area" localSheetId="11">'支援対象者(予定)一覧(別添４)'!$B$2:$J$122</definedName>
    <definedName name="_xlnm.Print_Area" localSheetId="8">'支出計画書(別添２－２)'!$B$2:$K$384</definedName>
    <definedName name="_xlnm.Print_Area" localSheetId="7">'人件費単価計算書(別添２－１)'!$B$2:$J$65</definedName>
    <definedName name="_xlnm.Print_Area" localSheetId="9">'専門家一覧(別添３)'!$B$2:$L$164</definedName>
    <definedName name="_xlnm.Print_Area" localSheetId="0">提出資料チェックシート!$A$2:$J$162</definedName>
    <definedName name="_xlnm.Print_Area" localSheetId="4">'補助事業概要説明書(別添１)１～２'!$B$2:$G$167</definedName>
    <definedName name="_xlnm.Print_Area" localSheetId="5">'補助事業概要説明書(別添１)３'!$B$2:$F$56</definedName>
    <definedName name="_xlnm.Print_Area" localSheetId="6">'補助事業概要説明書(別添1)４'!$B$2:$T$20</definedName>
    <definedName name="_xlnm.Print_Area" localSheetId="2">'様式第１（別紙１・２） '!$B$2:$G$28</definedName>
    <definedName name="_xlnm.Print_Area" localSheetId="3">'様式第１（別紙３）'!$B$2:$J$30</definedName>
    <definedName name="_xlnm.Print_Area" localSheetId="1">様式第１_交付申請書!$B$2:$H$39</definedName>
    <definedName name="_xlnm.Print_Titles" localSheetId="11">'支援対象者(予定)一覧(別添４)'!$11:$12</definedName>
    <definedName name="_xlnm.Print_Titles" localSheetId="7">'人件費単価計算書(別添２－１)'!$2:$2</definedName>
    <definedName name="_xlnm.Print_Titles" localSheetId="9">'専門家一覧(別添３)'!$8:$9</definedName>
    <definedName name="拠点">'補助事業概要説明書(別添１)１～２'!$C$43:$C$62</definedName>
    <definedName name="雇用区分">'人件費単価計算書(別添２－１)'!$N$2:$N$3</definedName>
    <definedName name="消費税を補助対象に含める" localSheetId="8">'支出計画書(別添２－２)'!$O$4:$O$10</definedName>
    <definedName name="職員区分">'補助事業概要説明書(別添１)１～２'!$C$24:$C$38</definedName>
    <definedName name="担当者名">'補助事業概要説明書(別添１)１～２'!$B$24:$B$38</definedName>
    <definedName name="地域">'補助事業概要説明書(別添１)１～２'!$E$14:$E$18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73" i="76" l="1"/>
  <c r="G374" i="76"/>
  <c r="G375" i="76"/>
  <c r="G376" i="76"/>
  <c r="G372" i="76"/>
  <c r="E29" i="65" l="1"/>
  <c r="C105" i="76" l="1"/>
  <c r="K106" i="76"/>
  <c r="K107" i="76"/>
  <c r="K108" i="76"/>
  <c r="K109" i="76"/>
  <c r="K110" i="76"/>
  <c r="K111" i="76"/>
  <c r="K112" i="76"/>
  <c r="K113" i="76"/>
  <c r="K114" i="76"/>
  <c r="K115" i="76"/>
  <c r="K116" i="76"/>
  <c r="K117" i="76"/>
  <c r="K118" i="76"/>
  <c r="K119" i="76"/>
  <c r="K120" i="76"/>
  <c r="K121" i="76"/>
  <c r="K122" i="76"/>
  <c r="K123" i="76"/>
  <c r="K124" i="76"/>
  <c r="K105" i="76"/>
  <c r="K101" i="76" l="1"/>
  <c r="I101" i="76"/>
  <c r="Q57" i="78" l="1"/>
  <c r="P57" i="78"/>
  <c r="O57" i="78"/>
  <c r="N57" i="78"/>
  <c r="M57" i="78"/>
  <c r="L57" i="78"/>
  <c r="K57" i="78"/>
  <c r="J57" i="78"/>
  <c r="I57" i="78"/>
  <c r="H57" i="78"/>
  <c r="G57" i="78"/>
  <c r="F57" i="78"/>
  <c r="E57" i="78"/>
  <c r="D57" i="78"/>
  <c r="C57" i="78"/>
  <c r="B57" i="78"/>
  <c r="Q56" i="78"/>
  <c r="P56" i="78"/>
  <c r="O56" i="78"/>
  <c r="N56" i="78"/>
  <c r="M56" i="78"/>
  <c r="L56" i="78"/>
  <c r="K56" i="78"/>
  <c r="J56" i="78"/>
  <c r="I56" i="78"/>
  <c r="H56" i="78"/>
  <c r="G56" i="78"/>
  <c r="F56" i="78"/>
  <c r="E56" i="78"/>
  <c r="D56" i="78"/>
  <c r="C56" i="78"/>
  <c r="B56" i="78"/>
  <c r="Q55" i="78"/>
  <c r="P55" i="78"/>
  <c r="O55" i="78"/>
  <c r="N55" i="78"/>
  <c r="M55" i="78"/>
  <c r="L55" i="78"/>
  <c r="K55" i="78"/>
  <c r="J55" i="78"/>
  <c r="I55" i="78"/>
  <c r="H55" i="78"/>
  <c r="G55" i="78"/>
  <c r="F55" i="78"/>
  <c r="E55" i="78"/>
  <c r="D55" i="78"/>
  <c r="C55" i="78"/>
  <c r="B55" i="78"/>
  <c r="Q54" i="78"/>
  <c r="P54" i="78"/>
  <c r="O54" i="78"/>
  <c r="N54" i="78"/>
  <c r="M54" i="78"/>
  <c r="L54" i="78"/>
  <c r="K54" i="78"/>
  <c r="J54" i="78"/>
  <c r="I54" i="78"/>
  <c r="H54" i="78"/>
  <c r="G54" i="78"/>
  <c r="F54" i="78"/>
  <c r="E54" i="78"/>
  <c r="D54" i="78"/>
  <c r="C54" i="78"/>
  <c r="B54" i="78"/>
  <c r="Q53" i="78"/>
  <c r="P53" i="78"/>
  <c r="O53" i="78"/>
  <c r="N53" i="78"/>
  <c r="M53" i="78"/>
  <c r="L53" i="78"/>
  <c r="K53" i="78"/>
  <c r="J53" i="78"/>
  <c r="I53" i="78"/>
  <c r="H53" i="78"/>
  <c r="G53" i="78"/>
  <c r="F53" i="78"/>
  <c r="E53" i="78"/>
  <c r="D53" i="78"/>
  <c r="C53" i="78"/>
  <c r="B53" i="78"/>
  <c r="Q52" i="78"/>
  <c r="P52" i="78"/>
  <c r="O52" i="78"/>
  <c r="N52" i="78"/>
  <c r="M52" i="78"/>
  <c r="L52" i="78"/>
  <c r="K52" i="78"/>
  <c r="J52" i="78"/>
  <c r="I52" i="78"/>
  <c r="H52" i="78"/>
  <c r="G52" i="78"/>
  <c r="F52" i="78"/>
  <c r="E52" i="78"/>
  <c r="D52" i="78"/>
  <c r="C52" i="78"/>
  <c r="B52" i="78"/>
  <c r="Q51" i="78"/>
  <c r="P51" i="78"/>
  <c r="O51" i="78"/>
  <c r="N51" i="78"/>
  <c r="M51" i="78"/>
  <c r="L51" i="78"/>
  <c r="K51" i="78"/>
  <c r="J51" i="78"/>
  <c r="I51" i="78"/>
  <c r="H51" i="78"/>
  <c r="G51" i="78"/>
  <c r="F51" i="78"/>
  <c r="E51" i="78"/>
  <c r="D51" i="78"/>
  <c r="C51" i="78"/>
  <c r="B51" i="78"/>
  <c r="Q50" i="78"/>
  <c r="P50" i="78"/>
  <c r="O50" i="78"/>
  <c r="N50" i="78"/>
  <c r="M50" i="78"/>
  <c r="L50" i="78"/>
  <c r="K50" i="78"/>
  <c r="J50" i="78"/>
  <c r="I50" i="78"/>
  <c r="H50" i="78"/>
  <c r="G50" i="78"/>
  <c r="F50" i="78"/>
  <c r="E50" i="78"/>
  <c r="D50" i="78"/>
  <c r="C50" i="78"/>
  <c r="B50" i="78"/>
  <c r="Q49" i="78"/>
  <c r="P49" i="78"/>
  <c r="O49" i="78"/>
  <c r="N49" i="78"/>
  <c r="M49" i="78"/>
  <c r="L49" i="78"/>
  <c r="K49" i="78"/>
  <c r="J49" i="78"/>
  <c r="I49" i="78"/>
  <c r="H49" i="78"/>
  <c r="G49" i="78"/>
  <c r="F49" i="78"/>
  <c r="E49" i="78"/>
  <c r="D49" i="78"/>
  <c r="C49" i="78"/>
  <c r="B49" i="78"/>
  <c r="Q48" i="78"/>
  <c r="P48" i="78"/>
  <c r="O48" i="78"/>
  <c r="N48" i="78"/>
  <c r="M48" i="78"/>
  <c r="L48" i="78"/>
  <c r="K48" i="78"/>
  <c r="J48" i="78"/>
  <c r="I48" i="78"/>
  <c r="H48" i="78"/>
  <c r="G48" i="78"/>
  <c r="F48" i="78"/>
  <c r="E48" i="78"/>
  <c r="D48" i="78"/>
  <c r="C48" i="78"/>
  <c r="B48" i="78"/>
  <c r="Q47" i="78"/>
  <c r="P47" i="78"/>
  <c r="O47" i="78"/>
  <c r="N47" i="78"/>
  <c r="M47" i="78"/>
  <c r="L47" i="78"/>
  <c r="K47" i="78"/>
  <c r="J47" i="78"/>
  <c r="I47" i="78"/>
  <c r="H47" i="78"/>
  <c r="G47" i="78"/>
  <c r="F47" i="78"/>
  <c r="E47" i="78"/>
  <c r="D47" i="78"/>
  <c r="C47" i="78"/>
  <c r="B47" i="78"/>
  <c r="Q46" i="78"/>
  <c r="P46" i="78"/>
  <c r="O46" i="78"/>
  <c r="N46" i="78"/>
  <c r="M46" i="78"/>
  <c r="L46" i="78"/>
  <c r="K46" i="78"/>
  <c r="J46" i="78"/>
  <c r="I46" i="78"/>
  <c r="H46" i="78"/>
  <c r="G46" i="78"/>
  <c r="F46" i="78"/>
  <c r="E46" i="78"/>
  <c r="D46" i="78"/>
  <c r="C46" i="78"/>
  <c r="B46" i="78"/>
  <c r="Q45" i="78"/>
  <c r="P45" i="78"/>
  <c r="O45" i="78"/>
  <c r="N45" i="78"/>
  <c r="M45" i="78"/>
  <c r="L45" i="78"/>
  <c r="K45" i="78"/>
  <c r="J45" i="78"/>
  <c r="I45" i="78"/>
  <c r="H45" i="78"/>
  <c r="G45" i="78"/>
  <c r="F45" i="78"/>
  <c r="E45" i="78"/>
  <c r="D45" i="78"/>
  <c r="C45" i="78"/>
  <c r="B45" i="78"/>
  <c r="Q44" i="78"/>
  <c r="P44" i="78"/>
  <c r="O44" i="78"/>
  <c r="N44" i="78"/>
  <c r="M44" i="78"/>
  <c r="L44" i="78"/>
  <c r="K44" i="78"/>
  <c r="J44" i="78"/>
  <c r="I44" i="78"/>
  <c r="H44" i="78"/>
  <c r="G44" i="78"/>
  <c r="F44" i="78"/>
  <c r="E44" i="78"/>
  <c r="D44" i="78"/>
  <c r="C44" i="78"/>
  <c r="B44" i="78"/>
  <c r="Q43" i="78"/>
  <c r="P43" i="78"/>
  <c r="O43" i="78"/>
  <c r="N43" i="78"/>
  <c r="M43" i="78"/>
  <c r="L43" i="78"/>
  <c r="K43" i="78"/>
  <c r="J43" i="78"/>
  <c r="I43" i="78"/>
  <c r="H43" i="78"/>
  <c r="G43" i="78"/>
  <c r="F43" i="78"/>
  <c r="E43" i="78"/>
  <c r="D43" i="78"/>
  <c r="C43" i="78"/>
  <c r="B43" i="78"/>
  <c r="Q42" i="78"/>
  <c r="P42" i="78"/>
  <c r="O42" i="78"/>
  <c r="N42" i="78"/>
  <c r="M42" i="78"/>
  <c r="L42" i="78"/>
  <c r="K42" i="78"/>
  <c r="J42" i="78"/>
  <c r="I42" i="78"/>
  <c r="H42" i="78"/>
  <c r="G42" i="78"/>
  <c r="F42" i="78"/>
  <c r="E42" i="78"/>
  <c r="D42" i="78"/>
  <c r="C42" i="78"/>
  <c r="B42" i="78"/>
  <c r="Q41" i="78"/>
  <c r="P41" i="78"/>
  <c r="O41" i="78"/>
  <c r="N41" i="78"/>
  <c r="M41" i="78"/>
  <c r="L41" i="78"/>
  <c r="K41" i="78"/>
  <c r="J41" i="78"/>
  <c r="I41" i="78"/>
  <c r="H41" i="78"/>
  <c r="G41" i="78"/>
  <c r="F41" i="78"/>
  <c r="E41" i="78"/>
  <c r="D41" i="78"/>
  <c r="C41" i="78"/>
  <c r="B41" i="78"/>
  <c r="Q40" i="78"/>
  <c r="P40" i="78"/>
  <c r="O40" i="78"/>
  <c r="N40" i="78"/>
  <c r="M40" i="78"/>
  <c r="L40" i="78"/>
  <c r="K40" i="78"/>
  <c r="J40" i="78"/>
  <c r="I40" i="78"/>
  <c r="H40" i="78"/>
  <c r="G40" i="78"/>
  <c r="F40" i="78"/>
  <c r="E40" i="78"/>
  <c r="D40" i="78"/>
  <c r="C40" i="78"/>
  <c r="B40" i="78"/>
  <c r="Q39" i="78"/>
  <c r="P39" i="78"/>
  <c r="O39" i="78"/>
  <c r="N39" i="78"/>
  <c r="M39" i="78"/>
  <c r="L39" i="78"/>
  <c r="K39" i="78"/>
  <c r="J39" i="78"/>
  <c r="I39" i="78"/>
  <c r="H39" i="78"/>
  <c r="G39" i="78"/>
  <c r="F39" i="78"/>
  <c r="E39" i="78"/>
  <c r="D39" i="78"/>
  <c r="C39" i="78"/>
  <c r="B39" i="78"/>
  <c r="Q38" i="78"/>
  <c r="P38" i="78"/>
  <c r="O38" i="78"/>
  <c r="N38" i="78"/>
  <c r="M38" i="78"/>
  <c r="L38" i="78"/>
  <c r="K38" i="78"/>
  <c r="J38" i="78"/>
  <c r="I38" i="78"/>
  <c r="H38" i="78"/>
  <c r="G38" i="78"/>
  <c r="F38" i="78"/>
  <c r="E38" i="78"/>
  <c r="D38" i="78"/>
  <c r="C38" i="78"/>
  <c r="B38" i="78"/>
  <c r="Q37" i="78"/>
  <c r="P37" i="78"/>
  <c r="O37" i="78"/>
  <c r="N37" i="78"/>
  <c r="M37" i="78"/>
  <c r="L37" i="78"/>
  <c r="K37" i="78"/>
  <c r="J37" i="78"/>
  <c r="I37" i="78"/>
  <c r="H37" i="78"/>
  <c r="G37" i="78"/>
  <c r="F37" i="78"/>
  <c r="E37" i="78"/>
  <c r="D37" i="78"/>
  <c r="C37" i="78"/>
  <c r="B37" i="78"/>
  <c r="Q36" i="78"/>
  <c r="P36" i="78"/>
  <c r="O36" i="78"/>
  <c r="N36" i="78"/>
  <c r="M36" i="78"/>
  <c r="L36" i="78"/>
  <c r="K36" i="78"/>
  <c r="J36" i="78"/>
  <c r="I36" i="78"/>
  <c r="H36" i="78"/>
  <c r="G36" i="78"/>
  <c r="F36" i="78"/>
  <c r="E36" i="78"/>
  <c r="D36" i="78"/>
  <c r="C36" i="78"/>
  <c r="B36" i="78"/>
  <c r="Q35" i="78"/>
  <c r="P35" i="78"/>
  <c r="O35" i="78"/>
  <c r="N35" i="78"/>
  <c r="M35" i="78"/>
  <c r="L35" i="78"/>
  <c r="K35" i="78"/>
  <c r="J35" i="78"/>
  <c r="I35" i="78"/>
  <c r="H35" i="78"/>
  <c r="G35" i="78"/>
  <c r="F35" i="78"/>
  <c r="E35" i="78"/>
  <c r="D35" i="78"/>
  <c r="C35" i="78"/>
  <c r="B35" i="78"/>
  <c r="Q34" i="78"/>
  <c r="P34" i="78"/>
  <c r="O34" i="78"/>
  <c r="N34" i="78"/>
  <c r="M34" i="78"/>
  <c r="L34" i="78"/>
  <c r="K34" i="78"/>
  <c r="J34" i="78"/>
  <c r="I34" i="78"/>
  <c r="H34" i="78"/>
  <c r="G34" i="78"/>
  <c r="F34" i="78"/>
  <c r="E34" i="78"/>
  <c r="D34" i="78"/>
  <c r="C34" i="78"/>
  <c r="B34" i="78"/>
  <c r="Q33" i="78"/>
  <c r="P33" i="78"/>
  <c r="O33" i="78"/>
  <c r="N33" i="78"/>
  <c r="M33" i="78"/>
  <c r="L33" i="78"/>
  <c r="K33" i="78"/>
  <c r="J33" i="78"/>
  <c r="I33" i="78"/>
  <c r="H33" i="78"/>
  <c r="G33" i="78"/>
  <c r="F33" i="78"/>
  <c r="E33" i="78"/>
  <c r="D33" i="78"/>
  <c r="C33" i="78"/>
  <c r="B33" i="78"/>
  <c r="Q32" i="78"/>
  <c r="P32" i="78"/>
  <c r="O32" i="78"/>
  <c r="N32" i="78"/>
  <c r="M32" i="78"/>
  <c r="L32" i="78"/>
  <c r="K32" i="78"/>
  <c r="J32" i="78"/>
  <c r="I32" i="78"/>
  <c r="H32" i="78"/>
  <c r="G32" i="78"/>
  <c r="F32" i="78"/>
  <c r="E32" i="78"/>
  <c r="D32" i="78"/>
  <c r="C32" i="78"/>
  <c r="B32" i="78"/>
  <c r="Q31" i="78"/>
  <c r="P31" i="78"/>
  <c r="O31" i="78"/>
  <c r="N31" i="78"/>
  <c r="M31" i="78"/>
  <c r="L31" i="78"/>
  <c r="K31" i="78"/>
  <c r="J31" i="78"/>
  <c r="I31" i="78"/>
  <c r="H31" i="78"/>
  <c r="G31" i="78"/>
  <c r="F31" i="78"/>
  <c r="E31" i="78"/>
  <c r="D31" i="78"/>
  <c r="C31" i="78"/>
  <c r="B31" i="78"/>
  <c r="Q30" i="78"/>
  <c r="P30" i="78"/>
  <c r="O30" i="78"/>
  <c r="N30" i="78"/>
  <c r="M30" i="78"/>
  <c r="L30" i="78"/>
  <c r="K30" i="78"/>
  <c r="J30" i="78"/>
  <c r="I30" i="78"/>
  <c r="H30" i="78"/>
  <c r="G30" i="78"/>
  <c r="F30" i="78"/>
  <c r="E30" i="78"/>
  <c r="D30" i="78"/>
  <c r="C30" i="78"/>
  <c r="B30" i="78"/>
  <c r="Q29" i="78"/>
  <c r="P29" i="78"/>
  <c r="O29" i="78"/>
  <c r="N29" i="78"/>
  <c r="M29" i="78"/>
  <c r="L29" i="78"/>
  <c r="K29" i="78"/>
  <c r="J29" i="78"/>
  <c r="I29" i="78"/>
  <c r="H29" i="78"/>
  <c r="G29" i="78"/>
  <c r="F29" i="78"/>
  <c r="E29" i="78"/>
  <c r="D29" i="78"/>
  <c r="C29" i="78"/>
  <c r="B29" i="78"/>
  <c r="Q28" i="78"/>
  <c r="P28" i="78"/>
  <c r="O28" i="78"/>
  <c r="N28" i="78"/>
  <c r="M28" i="78"/>
  <c r="L28" i="78"/>
  <c r="K28" i="78"/>
  <c r="J28" i="78"/>
  <c r="I28" i="78"/>
  <c r="H28" i="78"/>
  <c r="G28" i="78"/>
  <c r="F28" i="78"/>
  <c r="E28" i="78"/>
  <c r="D28" i="78"/>
  <c r="C28" i="78"/>
  <c r="B28" i="78"/>
  <c r="Q27" i="78"/>
  <c r="P27" i="78"/>
  <c r="O27" i="78"/>
  <c r="N27" i="78"/>
  <c r="M27" i="78"/>
  <c r="L27" i="78"/>
  <c r="K27" i="78"/>
  <c r="J27" i="78"/>
  <c r="I27" i="78"/>
  <c r="H27" i="78"/>
  <c r="G27" i="78"/>
  <c r="F27" i="78"/>
  <c r="E27" i="78"/>
  <c r="D27" i="78"/>
  <c r="C27" i="78"/>
  <c r="B27" i="78"/>
  <c r="Q26" i="78"/>
  <c r="P26" i="78"/>
  <c r="O26" i="78"/>
  <c r="N26" i="78"/>
  <c r="M26" i="78"/>
  <c r="L26" i="78"/>
  <c r="K26" i="78"/>
  <c r="J26" i="78"/>
  <c r="I26" i="78"/>
  <c r="H26" i="78"/>
  <c r="G26" i="78"/>
  <c r="F26" i="78"/>
  <c r="E26" i="78"/>
  <c r="D26" i="78"/>
  <c r="C26" i="78"/>
  <c r="B26" i="78"/>
  <c r="Q25" i="78"/>
  <c r="P25" i="78"/>
  <c r="O25" i="78"/>
  <c r="N25" i="78"/>
  <c r="M25" i="78"/>
  <c r="L25" i="78"/>
  <c r="K25" i="78"/>
  <c r="J25" i="78"/>
  <c r="I25" i="78"/>
  <c r="H25" i="78"/>
  <c r="G25" i="78"/>
  <c r="F25" i="78"/>
  <c r="E25" i="78"/>
  <c r="D25" i="78"/>
  <c r="C25" i="78"/>
  <c r="B25" i="78"/>
  <c r="Q24" i="78"/>
  <c r="P24" i="78"/>
  <c r="O24" i="78"/>
  <c r="N24" i="78"/>
  <c r="M24" i="78"/>
  <c r="L24" i="78"/>
  <c r="K24" i="78"/>
  <c r="J24" i="78"/>
  <c r="I24" i="78"/>
  <c r="H24" i="78"/>
  <c r="G24" i="78"/>
  <c r="F24" i="78"/>
  <c r="E24" i="78"/>
  <c r="D24" i="78"/>
  <c r="C24" i="78"/>
  <c r="B24" i="78"/>
  <c r="Q23" i="78"/>
  <c r="P23" i="78"/>
  <c r="O23" i="78"/>
  <c r="N23" i="78"/>
  <c r="M23" i="78"/>
  <c r="L23" i="78"/>
  <c r="K23" i="78"/>
  <c r="J23" i="78"/>
  <c r="I23" i="78"/>
  <c r="H23" i="78"/>
  <c r="G23" i="78"/>
  <c r="F23" i="78"/>
  <c r="E23" i="78"/>
  <c r="D23" i="78"/>
  <c r="C23" i="78"/>
  <c r="B23" i="78"/>
  <c r="Q22" i="78"/>
  <c r="P22" i="78"/>
  <c r="O22" i="78"/>
  <c r="N22" i="78"/>
  <c r="M22" i="78"/>
  <c r="L22" i="78"/>
  <c r="K22" i="78"/>
  <c r="J22" i="78"/>
  <c r="I22" i="78"/>
  <c r="H22" i="78"/>
  <c r="G22" i="78"/>
  <c r="F22" i="78"/>
  <c r="E22" i="78"/>
  <c r="D22" i="78"/>
  <c r="C22" i="78"/>
  <c r="B22" i="78"/>
  <c r="Q21" i="78"/>
  <c r="P21" i="78"/>
  <c r="O21" i="78"/>
  <c r="N21" i="78"/>
  <c r="M21" i="78"/>
  <c r="L21" i="78"/>
  <c r="K21" i="78"/>
  <c r="J21" i="78"/>
  <c r="I21" i="78"/>
  <c r="H21" i="78"/>
  <c r="G21" i="78"/>
  <c r="F21" i="78"/>
  <c r="E21" i="78"/>
  <c r="D21" i="78"/>
  <c r="C21" i="78"/>
  <c r="B21" i="78"/>
  <c r="Q20" i="78"/>
  <c r="P20" i="78"/>
  <c r="O20" i="78"/>
  <c r="N20" i="78"/>
  <c r="M20" i="78"/>
  <c r="L20" i="78"/>
  <c r="K20" i="78"/>
  <c r="J20" i="78"/>
  <c r="I20" i="78"/>
  <c r="H20" i="78"/>
  <c r="G20" i="78"/>
  <c r="F20" i="78"/>
  <c r="E20" i="78"/>
  <c r="D20" i="78"/>
  <c r="C20" i="78"/>
  <c r="B20" i="78"/>
  <c r="Q19" i="78"/>
  <c r="P19" i="78"/>
  <c r="O19" i="78"/>
  <c r="N19" i="78"/>
  <c r="M19" i="78"/>
  <c r="L19" i="78"/>
  <c r="K19" i="78"/>
  <c r="J19" i="78"/>
  <c r="I19" i="78"/>
  <c r="H19" i="78"/>
  <c r="G19" i="78"/>
  <c r="F19" i="78"/>
  <c r="E19" i="78"/>
  <c r="D19" i="78"/>
  <c r="C19" i="78"/>
  <c r="B19" i="78"/>
  <c r="Q18" i="78"/>
  <c r="P18" i="78"/>
  <c r="O18" i="78"/>
  <c r="N18" i="78"/>
  <c r="M18" i="78"/>
  <c r="L18" i="78"/>
  <c r="K18" i="78"/>
  <c r="J18" i="78"/>
  <c r="I18" i="78"/>
  <c r="H18" i="78"/>
  <c r="G18" i="78"/>
  <c r="F18" i="78"/>
  <c r="E18" i="78"/>
  <c r="D18" i="78"/>
  <c r="C18" i="78"/>
  <c r="B18" i="78"/>
  <c r="Q17" i="78"/>
  <c r="P17" i="78"/>
  <c r="O17" i="78"/>
  <c r="N17" i="78"/>
  <c r="M17" i="78"/>
  <c r="L17" i="78"/>
  <c r="K17" i="78"/>
  <c r="J17" i="78"/>
  <c r="I17" i="78"/>
  <c r="H17" i="78"/>
  <c r="G17" i="78"/>
  <c r="F17" i="78"/>
  <c r="E17" i="78"/>
  <c r="D17" i="78"/>
  <c r="C17" i="78"/>
  <c r="B17" i="78"/>
  <c r="Q16" i="78"/>
  <c r="P16" i="78"/>
  <c r="O16" i="78"/>
  <c r="N16" i="78"/>
  <c r="M16" i="78"/>
  <c r="L16" i="78"/>
  <c r="K16" i="78"/>
  <c r="J16" i="78"/>
  <c r="I16" i="78"/>
  <c r="H16" i="78"/>
  <c r="G16" i="78"/>
  <c r="F16" i="78"/>
  <c r="E16" i="78"/>
  <c r="D16" i="78"/>
  <c r="C16" i="78"/>
  <c r="B16" i="78"/>
  <c r="Q15" i="78"/>
  <c r="P15" i="78"/>
  <c r="O15" i="78"/>
  <c r="N15" i="78"/>
  <c r="M15" i="78"/>
  <c r="L15" i="78"/>
  <c r="K15" i="78"/>
  <c r="J15" i="78"/>
  <c r="I15" i="78"/>
  <c r="H15" i="78"/>
  <c r="G15" i="78"/>
  <c r="F15" i="78"/>
  <c r="E15" i="78"/>
  <c r="D15" i="78"/>
  <c r="C15" i="78"/>
  <c r="B15" i="78"/>
  <c r="Q14" i="78"/>
  <c r="P14" i="78"/>
  <c r="O14" i="78"/>
  <c r="N14" i="78"/>
  <c r="M14" i="78"/>
  <c r="L14" i="78"/>
  <c r="K14" i="78"/>
  <c r="J14" i="78"/>
  <c r="I14" i="78"/>
  <c r="H14" i="78"/>
  <c r="G14" i="78"/>
  <c r="F14" i="78"/>
  <c r="E14" i="78"/>
  <c r="D14" i="78"/>
  <c r="C14" i="78"/>
  <c r="B14" i="78"/>
  <c r="Q13" i="78"/>
  <c r="P13" i="78"/>
  <c r="O13" i="78"/>
  <c r="N13" i="78"/>
  <c r="M13" i="78"/>
  <c r="L13" i="78"/>
  <c r="K13" i="78"/>
  <c r="J13" i="78"/>
  <c r="I13" i="78"/>
  <c r="H13" i="78"/>
  <c r="G13" i="78"/>
  <c r="F13" i="78"/>
  <c r="E13" i="78"/>
  <c r="D13" i="78"/>
  <c r="C13" i="78"/>
  <c r="B13" i="78"/>
  <c r="Q12" i="78"/>
  <c r="P12" i="78"/>
  <c r="O12" i="78"/>
  <c r="N12" i="78"/>
  <c r="M12" i="78"/>
  <c r="L12" i="78"/>
  <c r="K12" i="78"/>
  <c r="J12" i="78"/>
  <c r="I12" i="78"/>
  <c r="H12" i="78"/>
  <c r="G12" i="78"/>
  <c r="F12" i="78"/>
  <c r="E12" i="78"/>
  <c r="D12" i="78"/>
  <c r="C12" i="78"/>
  <c r="B12" i="78"/>
  <c r="Q11" i="78"/>
  <c r="P11" i="78"/>
  <c r="O11" i="78"/>
  <c r="N11" i="78"/>
  <c r="M11" i="78"/>
  <c r="L11" i="78"/>
  <c r="K11" i="78"/>
  <c r="J11" i="78"/>
  <c r="I11" i="78"/>
  <c r="H11" i="78"/>
  <c r="G11" i="78"/>
  <c r="F11" i="78"/>
  <c r="E11" i="78"/>
  <c r="D11" i="78"/>
  <c r="C11" i="78"/>
  <c r="B11" i="78"/>
  <c r="Q10" i="78"/>
  <c r="P10" i="78"/>
  <c r="O10" i="78"/>
  <c r="N10" i="78"/>
  <c r="M10" i="78"/>
  <c r="L10" i="78"/>
  <c r="K10" i="78"/>
  <c r="J10" i="78"/>
  <c r="I10" i="78"/>
  <c r="H10" i="78"/>
  <c r="G10" i="78"/>
  <c r="F10" i="78"/>
  <c r="E10" i="78"/>
  <c r="D10" i="78"/>
  <c r="C10" i="78"/>
  <c r="B10" i="78"/>
  <c r="Q9" i="78"/>
  <c r="P9" i="78"/>
  <c r="O9" i="78"/>
  <c r="N9" i="78"/>
  <c r="M9" i="78"/>
  <c r="L9" i="78"/>
  <c r="K9" i="78"/>
  <c r="J9" i="78"/>
  <c r="I9" i="78"/>
  <c r="H9" i="78"/>
  <c r="G9" i="78"/>
  <c r="F9" i="78"/>
  <c r="E9" i="78"/>
  <c r="D9" i="78"/>
  <c r="C9" i="78"/>
  <c r="B9" i="78"/>
  <c r="Q8" i="78"/>
  <c r="P8" i="78"/>
  <c r="O8" i="78"/>
  <c r="N8" i="78"/>
  <c r="M8" i="78"/>
  <c r="L8" i="78"/>
  <c r="K8" i="78"/>
  <c r="J8" i="78"/>
  <c r="I8" i="78"/>
  <c r="H8" i="78"/>
  <c r="G8" i="78"/>
  <c r="F8" i="78"/>
  <c r="E8" i="78"/>
  <c r="D8" i="78"/>
  <c r="C8" i="78"/>
  <c r="B8" i="78"/>
  <c r="Q7" i="78"/>
  <c r="P7" i="78"/>
  <c r="O7" i="78"/>
  <c r="N7" i="78"/>
  <c r="M7" i="78"/>
  <c r="L7" i="78"/>
  <c r="K7" i="78"/>
  <c r="J7" i="78"/>
  <c r="I7" i="78"/>
  <c r="H7" i="78"/>
  <c r="G7" i="78"/>
  <c r="F7" i="78"/>
  <c r="E7" i="78"/>
  <c r="D7" i="78"/>
  <c r="C7" i="78"/>
  <c r="B7" i="78"/>
  <c r="Q6" i="78"/>
  <c r="P6" i="78"/>
  <c r="O6" i="78"/>
  <c r="N6" i="78"/>
  <c r="M6" i="78"/>
  <c r="L6" i="78"/>
  <c r="K6" i="78"/>
  <c r="J6" i="78"/>
  <c r="I6" i="78"/>
  <c r="H6" i="78"/>
  <c r="G6" i="78"/>
  <c r="F6" i="78"/>
  <c r="E6" i="78"/>
  <c r="D6" i="78"/>
  <c r="C6" i="78"/>
  <c r="B6" i="78"/>
  <c r="Q5" i="78"/>
  <c r="P5" i="78"/>
  <c r="O5" i="78"/>
  <c r="N5" i="78"/>
  <c r="M5" i="78"/>
  <c r="L5" i="78"/>
  <c r="K5" i="78"/>
  <c r="J5" i="78"/>
  <c r="I5" i="78"/>
  <c r="H5" i="78"/>
  <c r="G5" i="78"/>
  <c r="F5" i="78"/>
  <c r="E5" i="78"/>
  <c r="D5" i="78"/>
  <c r="C5" i="78"/>
  <c r="B5" i="78"/>
  <c r="Q4" i="78"/>
  <c r="P4" i="78"/>
  <c r="O4" i="78"/>
  <c r="N4" i="78"/>
  <c r="M4" i="78"/>
  <c r="L4" i="78"/>
  <c r="K4" i="78"/>
  <c r="J4" i="78"/>
  <c r="I4" i="78"/>
  <c r="H4" i="78"/>
  <c r="G4" i="78"/>
  <c r="F4" i="78"/>
  <c r="E4" i="78"/>
  <c r="D4" i="78"/>
  <c r="C4" i="78"/>
  <c r="B4" i="78"/>
  <c r="Q3" i="78"/>
  <c r="P3" i="78"/>
  <c r="O3" i="78"/>
  <c r="N3" i="78"/>
  <c r="M3" i="78"/>
  <c r="L3" i="78"/>
  <c r="K3" i="78"/>
  <c r="J3" i="78"/>
  <c r="I3" i="78"/>
  <c r="H3" i="78"/>
  <c r="G3" i="78"/>
  <c r="F3" i="78"/>
  <c r="E3" i="78"/>
  <c r="D3" i="78"/>
  <c r="C3" i="78"/>
  <c r="B3" i="78"/>
  <c r="Q2" i="78"/>
  <c r="P2" i="78"/>
  <c r="O2" i="78"/>
  <c r="N2" i="78"/>
  <c r="M2" i="78"/>
  <c r="L2" i="78"/>
  <c r="K2" i="78"/>
  <c r="J2" i="78"/>
  <c r="I2" i="78"/>
  <c r="H2" i="78"/>
  <c r="G2" i="78"/>
  <c r="F2" i="78"/>
  <c r="E2" i="78"/>
  <c r="D2" i="78"/>
  <c r="C2" i="78"/>
  <c r="B2" i="78"/>
  <c r="S99" i="76" l="1"/>
  <c r="O99" i="76"/>
  <c r="S98" i="76"/>
  <c r="O98" i="76"/>
  <c r="W95" i="76"/>
  <c r="V95" i="76"/>
  <c r="S95" i="76"/>
  <c r="R95" i="76"/>
  <c r="Q95" i="76"/>
  <c r="T95" i="76" s="1"/>
  <c r="O95" i="76"/>
  <c r="S92" i="76"/>
  <c r="O92" i="76"/>
  <c r="S91" i="76"/>
  <c r="O91" i="76"/>
  <c r="W88" i="76"/>
  <c r="V88" i="76"/>
  <c r="R88" i="76"/>
  <c r="Q88" i="76"/>
  <c r="T88" i="76" s="1"/>
  <c r="O88" i="76"/>
  <c r="S81" i="76"/>
  <c r="O81" i="76"/>
  <c r="S80" i="76"/>
  <c r="O80" i="76"/>
  <c r="W77" i="76"/>
  <c r="V77" i="76"/>
  <c r="S77" i="76"/>
  <c r="R77" i="76"/>
  <c r="Q77" i="76"/>
  <c r="T77" i="76" s="1"/>
  <c r="O77" i="76"/>
  <c r="S74" i="76"/>
  <c r="O74" i="76"/>
  <c r="S73" i="76"/>
  <c r="O73" i="76"/>
  <c r="W70" i="76"/>
  <c r="V70" i="76"/>
  <c r="R70" i="76"/>
  <c r="Q70" i="76"/>
  <c r="T70" i="76" s="1"/>
  <c r="O70" i="76"/>
  <c r="S63" i="76"/>
  <c r="O63" i="76"/>
  <c r="S62" i="76"/>
  <c r="O62" i="76"/>
  <c r="W59" i="76"/>
  <c r="V59" i="76"/>
  <c r="S59" i="76"/>
  <c r="R59" i="76"/>
  <c r="Q59" i="76"/>
  <c r="T59" i="76" s="1"/>
  <c r="O59" i="76"/>
  <c r="S56" i="76"/>
  <c r="O56" i="76"/>
  <c r="S55" i="76"/>
  <c r="O55" i="76"/>
  <c r="W52" i="76"/>
  <c r="V52" i="76"/>
  <c r="R52" i="76"/>
  <c r="Q52" i="76"/>
  <c r="T52" i="76" s="1"/>
  <c r="O52" i="76"/>
  <c r="S45" i="76"/>
  <c r="O45" i="76"/>
  <c r="S44" i="76"/>
  <c r="O44" i="76"/>
  <c r="W41" i="76"/>
  <c r="V41" i="76"/>
  <c r="S41" i="76"/>
  <c r="R41" i="76"/>
  <c r="Q41" i="76"/>
  <c r="T41" i="76" s="1"/>
  <c r="O41" i="76"/>
  <c r="S38" i="76"/>
  <c r="O38" i="76"/>
  <c r="S37" i="76"/>
  <c r="O37" i="76"/>
  <c r="W34" i="76"/>
  <c r="V34" i="76"/>
  <c r="R34" i="76"/>
  <c r="Q34" i="76"/>
  <c r="T34" i="76" s="1"/>
  <c r="O34" i="76"/>
  <c r="O16" i="76"/>
  <c r="O27" i="76"/>
  <c r="O26" i="76"/>
  <c r="S23" i="76"/>
  <c r="R23" i="76"/>
  <c r="Q23" i="76"/>
  <c r="O23" i="76"/>
  <c r="O20" i="76"/>
  <c r="O19" i="76"/>
  <c r="W23" i="76" l="1"/>
  <c r="BL2" i="77" s="1"/>
  <c r="V23" i="76"/>
  <c r="W16" i="76"/>
  <c r="BI2" i="77" s="1"/>
  <c r="V16" i="76"/>
  <c r="T23" i="76"/>
  <c r="BJ2" i="77" s="1"/>
  <c r="M164" i="58"/>
  <c r="M160" i="58"/>
  <c r="M159" i="58"/>
  <c r="M155" i="58"/>
  <c r="N155" i="58" s="1"/>
  <c r="M154" i="58"/>
  <c r="M150" i="58"/>
  <c r="M149" i="58"/>
  <c r="M145" i="58"/>
  <c r="M144" i="58"/>
  <c r="M140" i="58"/>
  <c r="N140" i="58" s="1"/>
  <c r="M139" i="58"/>
  <c r="M135" i="58"/>
  <c r="M134" i="58"/>
  <c r="M130" i="58"/>
  <c r="M129" i="58"/>
  <c r="M125" i="58"/>
  <c r="N125" i="58" s="1"/>
  <c r="M124" i="58"/>
  <c r="M120" i="58"/>
  <c r="M119" i="58"/>
  <c r="M115" i="58"/>
  <c r="M114" i="58"/>
  <c r="M110" i="58"/>
  <c r="N110" i="58" s="1"/>
  <c r="M109" i="58"/>
  <c r="M105" i="58"/>
  <c r="M104" i="58"/>
  <c r="M100" i="58"/>
  <c r="M99" i="58"/>
  <c r="M95" i="58"/>
  <c r="N95" i="58" s="1"/>
  <c r="M94" i="58"/>
  <c r="M90" i="58"/>
  <c r="M89" i="58"/>
  <c r="M85" i="58"/>
  <c r="M84" i="58"/>
  <c r="M80" i="58"/>
  <c r="N80" i="58" s="1"/>
  <c r="M79" i="58"/>
  <c r="M75" i="58"/>
  <c r="M74" i="58"/>
  <c r="M70" i="58"/>
  <c r="M69" i="58"/>
  <c r="M65" i="58"/>
  <c r="N65" i="58" s="1"/>
  <c r="M64" i="58"/>
  <c r="M60" i="58"/>
  <c r="M59" i="58"/>
  <c r="M55" i="58"/>
  <c r="M54" i="58"/>
  <c r="M50" i="58"/>
  <c r="N50" i="58" s="1"/>
  <c r="M49" i="58"/>
  <c r="M45" i="58"/>
  <c r="M44" i="58"/>
  <c r="M40" i="58"/>
  <c r="M39" i="58"/>
  <c r="M35" i="58"/>
  <c r="N35" i="58" s="1"/>
  <c r="M34" i="58"/>
  <c r="M30" i="58"/>
  <c r="M29" i="58"/>
  <c r="M25" i="58"/>
  <c r="M24" i="58"/>
  <c r="M20" i="58"/>
  <c r="N20" i="58" s="1"/>
  <c r="M19" i="58"/>
  <c r="M15" i="58"/>
  <c r="M14" i="58"/>
  <c r="M10" i="58"/>
  <c r="N10" i="58" s="1"/>
  <c r="Q2" i="77"/>
  <c r="A62" i="16"/>
  <c r="A60" i="16"/>
  <c r="A58" i="16"/>
  <c r="A56" i="16"/>
  <c r="A54" i="16"/>
  <c r="A52" i="16"/>
  <c r="A50" i="16"/>
  <c r="A48" i="16"/>
  <c r="A46" i="16"/>
  <c r="A44" i="16"/>
  <c r="R16" i="76"/>
  <c r="Q16" i="76"/>
  <c r="T16" i="76" s="1"/>
  <c r="BG2" i="77" s="1"/>
  <c r="N15" i="58" l="1"/>
  <c r="N55" i="58"/>
  <c r="N30" i="58"/>
  <c r="N45" i="58"/>
  <c r="AE2" i="77" s="1"/>
  <c r="N60" i="58"/>
  <c r="N75" i="58"/>
  <c r="N90" i="58"/>
  <c r="N105" i="58"/>
  <c r="N120" i="58"/>
  <c r="N135" i="58"/>
  <c r="N150" i="58"/>
  <c r="N25" i="58"/>
  <c r="N40" i="58"/>
  <c r="N70" i="58"/>
  <c r="N85" i="58"/>
  <c r="N100" i="58"/>
  <c r="N115" i="58"/>
  <c r="N130" i="58"/>
  <c r="N145" i="58"/>
  <c r="N160" i="58"/>
  <c r="A99" i="76"/>
  <c r="A98" i="76"/>
  <c r="A95" i="76"/>
  <c r="A92" i="76"/>
  <c r="A91" i="76"/>
  <c r="A88" i="76"/>
  <c r="A81" i="76"/>
  <c r="A80" i="76"/>
  <c r="A77" i="76"/>
  <c r="A74" i="76"/>
  <c r="A73" i="76"/>
  <c r="A70" i="76"/>
  <c r="A63" i="76"/>
  <c r="A62" i="76"/>
  <c r="A59" i="76"/>
  <c r="A56" i="76"/>
  <c r="A55" i="76"/>
  <c r="A52" i="76"/>
  <c r="A45" i="76"/>
  <c r="A44" i="76"/>
  <c r="A41" i="76"/>
  <c r="A38" i="76"/>
  <c r="A37" i="76"/>
  <c r="A34" i="76"/>
  <c r="A27" i="76"/>
  <c r="A26" i="76"/>
  <c r="A23" i="76"/>
  <c r="A20" i="76"/>
  <c r="A19" i="76"/>
  <c r="A16" i="76"/>
  <c r="AK4" i="77" a="1"/>
  <c r="AV2" i="77"/>
  <c r="AU2" i="77"/>
  <c r="AT2" i="77"/>
  <c r="AS2" i="77"/>
  <c r="AJ2" i="77"/>
  <c r="AI2" i="77"/>
  <c r="AH2" i="77"/>
  <c r="AD2" i="77"/>
  <c r="AC2" i="77"/>
  <c r="AB2" i="77"/>
  <c r="V2" i="77"/>
  <c r="U2" i="77"/>
  <c r="T2" i="77"/>
  <c r="S2" i="77"/>
  <c r="R2" i="77"/>
  <c r="P2" i="77"/>
  <c r="O2" i="77"/>
  <c r="N2" i="77"/>
  <c r="M2" i="77"/>
  <c r="L2" i="77"/>
  <c r="J2" i="77"/>
  <c r="K2" i="77" s="1"/>
  <c r="I2" i="77"/>
  <c r="H2" i="77"/>
  <c r="G2" i="77"/>
  <c r="F2" i="77"/>
  <c r="AK4" i="77" l="1"/>
  <c r="BM4" i="77" s="1"/>
  <c r="BF7" i="77"/>
  <c r="AZ8" i="77"/>
  <c r="BF8" i="77"/>
  <c r="BL8" i="77"/>
  <c r="BG7" i="77"/>
  <c r="BF6" i="77"/>
  <c r="BI7" i="77"/>
  <c r="BD8" i="77"/>
  <c r="BB6" i="77"/>
  <c r="BB7" i="77"/>
  <c r="BB8" i="77"/>
  <c r="BK6" i="77"/>
  <c r="BH7" i="77"/>
  <c r="AZ5" i="77"/>
  <c r="BD7" i="77"/>
  <c r="AZ7" i="77"/>
  <c r="BD6" i="77"/>
  <c r="BL7" i="77"/>
  <c r="BI5" i="77"/>
  <c r="BI8" i="77"/>
  <c r="BG5" i="77"/>
  <c r="AZ6" i="77"/>
  <c r="BD5" i="77"/>
  <c r="BK5" i="77"/>
  <c r="BK8" i="77"/>
  <c r="BH6" i="77"/>
  <c r="BJ5" i="77"/>
  <c r="BG6" i="77"/>
  <c r="BL5" i="77"/>
  <c r="BI6" i="77"/>
  <c r="BJ6" i="77"/>
  <c r="BJ7" i="77"/>
  <c r="BG8" i="77"/>
  <c r="BF5" i="77"/>
  <c r="BL6" i="77"/>
  <c r="BJ8" i="77"/>
  <c r="BB5" i="77"/>
  <c r="BK7" i="77"/>
  <c r="BH5" i="77"/>
  <c r="BH8" i="77"/>
  <c r="AK2" i="77"/>
  <c r="AG2" i="77"/>
  <c r="AA2" i="77"/>
  <c r="BM8" i="77"/>
  <c r="BM7" i="77"/>
  <c r="BM6" i="77"/>
  <c r="BM5" i="77"/>
  <c r="D6" i="53"/>
  <c r="BD4" i="77" l="1"/>
  <c r="BB4" i="77"/>
  <c r="AZ4" i="77"/>
  <c r="BH4" i="77"/>
  <c r="BG4" i="77"/>
  <c r="BL4" i="77"/>
  <c r="BI4" i="77"/>
  <c r="BK4" i="77"/>
  <c r="BF4" i="77"/>
  <c r="BJ4" i="77"/>
  <c r="K348" i="76"/>
  <c r="E381" i="76" s="1"/>
  <c r="BM2" i="77" s="1"/>
  <c r="I167" i="76"/>
  <c r="K167" i="76"/>
  <c r="K156" i="76"/>
  <c r="I156" i="76"/>
  <c r="J349" i="76"/>
  <c r="J342" i="76"/>
  <c r="H342" i="76"/>
  <c r="H334" i="76"/>
  <c r="J334" i="76"/>
  <c r="J326" i="76"/>
  <c r="H326" i="76"/>
  <c r="H318" i="76"/>
  <c r="J318" i="76"/>
  <c r="J310" i="76"/>
  <c r="H310" i="76"/>
  <c r="H301" i="76"/>
  <c r="J301" i="76"/>
  <c r="J293" i="76"/>
  <c r="H293" i="76"/>
  <c r="J285" i="76"/>
  <c r="H285" i="76"/>
  <c r="H277" i="76"/>
  <c r="J277" i="76"/>
  <c r="J269" i="76"/>
  <c r="H269" i="76"/>
  <c r="H257" i="76"/>
  <c r="J257" i="76"/>
  <c r="J246" i="76"/>
  <c r="H246" i="76"/>
  <c r="H235" i="76"/>
  <c r="J235" i="76"/>
  <c r="J224" i="76"/>
  <c r="H224" i="76"/>
  <c r="H213" i="76"/>
  <c r="J213" i="76"/>
  <c r="J201" i="76"/>
  <c r="H201" i="76"/>
  <c r="H190" i="76"/>
  <c r="J190" i="76"/>
  <c r="J179" i="76"/>
  <c r="H179" i="76"/>
  <c r="H168" i="76"/>
  <c r="J168" i="76"/>
  <c r="K200" i="76"/>
  <c r="I200" i="76"/>
  <c r="J157" i="76"/>
  <c r="H157" i="76"/>
  <c r="H344" i="76"/>
  <c r="C344" i="76"/>
  <c r="H336" i="76"/>
  <c r="C336" i="76"/>
  <c r="H328" i="76"/>
  <c r="C328" i="76"/>
  <c r="H320" i="76"/>
  <c r="C320" i="76"/>
  <c r="H312" i="76"/>
  <c r="C312" i="76"/>
  <c r="H303" i="76"/>
  <c r="C303" i="76"/>
  <c r="H295" i="76"/>
  <c r="C295" i="76"/>
  <c r="H287" i="76"/>
  <c r="C287" i="76"/>
  <c r="H279" i="76"/>
  <c r="C279" i="76"/>
  <c r="H271" i="76"/>
  <c r="C271" i="76"/>
  <c r="H259" i="76"/>
  <c r="C259" i="76"/>
  <c r="H248" i="76"/>
  <c r="C248" i="76"/>
  <c r="H237" i="76"/>
  <c r="C237" i="76"/>
  <c r="H226" i="76"/>
  <c r="C226" i="76"/>
  <c r="H215" i="76"/>
  <c r="C215" i="76"/>
  <c r="H203" i="76"/>
  <c r="C203" i="76"/>
  <c r="H192" i="76"/>
  <c r="C192" i="76"/>
  <c r="H181" i="76"/>
  <c r="C181" i="76"/>
  <c r="H170" i="76"/>
  <c r="C170" i="76"/>
  <c r="H159" i="76"/>
  <c r="C159" i="76"/>
  <c r="K104" i="76"/>
  <c r="I104" i="76"/>
  <c r="J102" i="76"/>
  <c r="D85" i="76"/>
  <c r="F85" i="76"/>
  <c r="D67" i="76"/>
  <c r="F67" i="76"/>
  <c r="H85" i="76"/>
  <c r="H67" i="76"/>
  <c r="D49" i="76"/>
  <c r="F49" i="76"/>
  <c r="H49" i="76"/>
  <c r="D31" i="76"/>
  <c r="F31" i="76"/>
  <c r="H31" i="76"/>
  <c r="I36" i="76"/>
  <c r="H36" i="76"/>
  <c r="G36" i="76"/>
  <c r="F36" i="76"/>
  <c r="E36" i="76"/>
  <c r="I54" i="76"/>
  <c r="H54" i="76"/>
  <c r="G54" i="76"/>
  <c r="F54" i="76"/>
  <c r="E54" i="76"/>
  <c r="I72" i="76"/>
  <c r="H72" i="76"/>
  <c r="G72" i="76"/>
  <c r="F72" i="76"/>
  <c r="E72" i="76"/>
  <c r="I90" i="76"/>
  <c r="H90" i="76"/>
  <c r="G90" i="76"/>
  <c r="F90" i="76"/>
  <c r="E90" i="76"/>
  <c r="J97" i="76"/>
  <c r="I97" i="76"/>
  <c r="H97" i="76"/>
  <c r="G97" i="76"/>
  <c r="F97" i="76"/>
  <c r="J79" i="76"/>
  <c r="I79" i="76"/>
  <c r="H79" i="76"/>
  <c r="G79" i="76"/>
  <c r="F79" i="76"/>
  <c r="J61" i="76"/>
  <c r="I61" i="76"/>
  <c r="H61" i="76"/>
  <c r="G61" i="76"/>
  <c r="F61" i="76"/>
  <c r="J43" i="76"/>
  <c r="I43" i="76"/>
  <c r="H43" i="76"/>
  <c r="G43" i="76"/>
  <c r="F43" i="76"/>
  <c r="J25" i="76"/>
  <c r="I25" i="76"/>
  <c r="H25" i="76"/>
  <c r="G25" i="76"/>
  <c r="F25" i="76"/>
  <c r="I18" i="76"/>
  <c r="H18" i="76"/>
  <c r="G18" i="76"/>
  <c r="F18" i="76"/>
  <c r="E18" i="76"/>
  <c r="H13" i="76"/>
  <c r="F13" i="76"/>
  <c r="D13" i="76"/>
  <c r="AQ5" i="77" l="1"/>
  <c r="AQ4" i="77"/>
  <c r="AQ6" i="77"/>
  <c r="AQ7" i="77"/>
  <c r="AQ8" i="77"/>
  <c r="AO6" i="77"/>
  <c r="AO7" i="77"/>
  <c r="AO8" i="77"/>
  <c r="AO4" i="77"/>
  <c r="AO5" i="77"/>
  <c r="AP5" i="77"/>
  <c r="AP6" i="77"/>
  <c r="AP7" i="77"/>
  <c r="AP8" i="77"/>
  <c r="AP4" i="77"/>
  <c r="AR4" i="77"/>
  <c r="AR5" i="77"/>
  <c r="AR6" i="77"/>
  <c r="AR7" i="77"/>
  <c r="AR8" i="77"/>
  <c r="F39" i="16"/>
  <c r="C107" i="76" l="1"/>
  <c r="C108" i="76"/>
  <c r="C109" i="76"/>
  <c r="C110" i="76"/>
  <c r="C111" i="76"/>
  <c r="C112" i="76"/>
  <c r="C113" i="76"/>
  <c r="C114" i="76"/>
  <c r="C115" i="76"/>
  <c r="C116" i="76"/>
  <c r="C117" i="76"/>
  <c r="C118" i="76"/>
  <c r="C119" i="76"/>
  <c r="C120" i="76"/>
  <c r="C121" i="76"/>
  <c r="C122" i="76"/>
  <c r="C123" i="76"/>
  <c r="C124" i="76"/>
  <c r="F101" i="76"/>
  <c r="J306" i="76" l="1"/>
  <c r="E56" i="65" l="1"/>
  <c r="E55" i="65"/>
  <c r="E54" i="65"/>
  <c r="E53" i="65"/>
  <c r="E52" i="65"/>
  <c r="E51" i="65"/>
  <c r="E50" i="65"/>
  <c r="E49" i="65"/>
  <c r="E48" i="65"/>
  <c r="E47" i="65"/>
  <c r="E46" i="65"/>
  <c r="E45" i="65"/>
  <c r="E44" i="65"/>
  <c r="E43" i="65"/>
  <c r="E42" i="65"/>
  <c r="E41" i="65"/>
  <c r="E40" i="65"/>
  <c r="E39" i="65"/>
  <c r="I341" i="76" l="1"/>
  <c r="I333" i="76"/>
  <c r="I325" i="76"/>
  <c r="I317" i="76"/>
  <c r="I309" i="76"/>
  <c r="I300" i="76"/>
  <c r="I292" i="76"/>
  <c r="I284" i="76"/>
  <c r="I276" i="76"/>
  <c r="I268" i="76"/>
  <c r="I256" i="76"/>
  <c r="I245" i="76"/>
  <c r="I234" i="76"/>
  <c r="I223" i="76"/>
  <c r="I212" i="76"/>
  <c r="I189" i="76"/>
  <c r="I178" i="76"/>
  <c r="G15" i="11" l="1"/>
  <c r="J4" i="53" l="1"/>
  <c r="D7" i="13" l="1"/>
  <c r="J5" i="53" l="1"/>
  <c r="D111" i="76" l="1"/>
  <c r="J111" i="76" s="1"/>
  <c r="D110" i="76"/>
  <c r="J110" i="76" s="1"/>
  <c r="D109" i="76"/>
  <c r="J109" i="76" s="1"/>
  <c r="D108" i="76"/>
  <c r="J108" i="76" s="1"/>
  <c r="D107" i="76"/>
  <c r="J107" i="76" s="1"/>
  <c r="D116" i="76"/>
  <c r="J116" i="76" s="1"/>
  <c r="D115" i="76"/>
  <c r="J115" i="76" s="1"/>
  <c r="D114" i="76"/>
  <c r="J114" i="76" s="1"/>
  <c r="D113" i="76"/>
  <c r="J113" i="76" s="1"/>
  <c r="D112" i="76"/>
  <c r="J112" i="76" s="1"/>
  <c r="C14" i="46" l="1"/>
  <c r="C13" i="46"/>
  <c r="C12" i="46"/>
  <c r="C11" i="46"/>
  <c r="F277" i="63" l="1"/>
  <c r="E277" i="63"/>
  <c r="D277" i="63"/>
  <c r="C277" i="63"/>
  <c r="F411" i="63"/>
  <c r="E411" i="63"/>
  <c r="D411" i="63"/>
  <c r="C411" i="63"/>
  <c r="F545" i="63"/>
  <c r="E545" i="63"/>
  <c r="D545" i="63"/>
  <c r="C545" i="63"/>
  <c r="F679" i="63"/>
  <c r="E679" i="63"/>
  <c r="D679" i="63"/>
  <c r="C679" i="63"/>
  <c r="F813" i="63"/>
  <c r="E813" i="63"/>
  <c r="D813" i="63"/>
  <c r="C813" i="63"/>
  <c r="F947" i="63"/>
  <c r="E947" i="63"/>
  <c r="D947" i="63"/>
  <c r="C947" i="63"/>
  <c r="F1081" i="63"/>
  <c r="E1081" i="63"/>
  <c r="D1081" i="63"/>
  <c r="C1081" i="63"/>
  <c r="J347" i="76" l="1"/>
  <c r="K309" i="76"/>
  <c r="K317" i="76"/>
  <c r="K325" i="76"/>
  <c r="K333" i="76"/>
  <c r="K268" i="76"/>
  <c r="K276" i="76"/>
  <c r="K284" i="76"/>
  <c r="K292" i="76"/>
  <c r="K300" i="76"/>
  <c r="K212" i="76"/>
  <c r="K223" i="76"/>
  <c r="K234" i="76"/>
  <c r="K245" i="76"/>
  <c r="J265" i="76"/>
  <c r="J209" i="76"/>
  <c r="J153" i="76"/>
  <c r="K178" i="76"/>
  <c r="K189" i="76"/>
  <c r="D140" i="76"/>
  <c r="K140" i="76" s="1"/>
  <c r="C140" i="76"/>
  <c r="D139" i="76"/>
  <c r="K139" i="76" s="1"/>
  <c r="C139" i="76"/>
  <c r="D138" i="76"/>
  <c r="K138" i="76" s="1"/>
  <c r="C138" i="76"/>
  <c r="D137" i="76"/>
  <c r="K137" i="76" s="1"/>
  <c r="C137" i="76"/>
  <c r="D136" i="76"/>
  <c r="K136" i="76" s="1"/>
  <c r="C136" i="76"/>
  <c r="D135" i="76"/>
  <c r="K135" i="76" s="1"/>
  <c r="C135" i="76"/>
  <c r="D134" i="76"/>
  <c r="K134" i="76" s="1"/>
  <c r="C134" i="76"/>
  <c r="D133" i="76"/>
  <c r="K133" i="76" s="1"/>
  <c r="C133" i="76"/>
  <c r="D132" i="76"/>
  <c r="K132" i="76" s="1"/>
  <c r="C132" i="76"/>
  <c r="D131" i="76"/>
  <c r="K131" i="76" s="1"/>
  <c r="C131" i="76"/>
  <c r="E375" i="76" l="1"/>
  <c r="AO2" i="77" s="1"/>
  <c r="AS4" i="77"/>
  <c r="AS8" i="77"/>
  <c r="AS5" i="77"/>
  <c r="AS6" i="77"/>
  <c r="AS7" i="77"/>
  <c r="AU5" i="77"/>
  <c r="AU8" i="77"/>
  <c r="AU7" i="77"/>
  <c r="AU4" i="77"/>
  <c r="AU6" i="77"/>
  <c r="E377" i="76"/>
  <c r="AQ2" i="77" s="1"/>
  <c r="D145" i="76"/>
  <c r="K145" i="76" s="1"/>
  <c r="C145" i="76"/>
  <c r="D144" i="76"/>
  <c r="K144" i="76" s="1"/>
  <c r="C144" i="76"/>
  <c r="D143" i="76"/>
  <c r="K143" i="76" s="1"/>
  <c r="C143" i="76"/>
  <c r="D142" i="76"/>
  <c r="K142" i="76" s="1"/>
  <c r="C142" i="76"/>
  <c r="D141" i="76"/>
  <c r="K141" i="76" s="1"/>
  <c r="C141" i="76"/>
  <c r="D150" i="76"/>
  <c r="K150" i="76" s="1"/>
  <c r="C150" i="76"/>
  <c r="D149" i="76"/>
  <c r="K149" i="76" s="1"/>
  <c r="C149" i="76"/>
  <c r="D148" i="76"/>
  <c r="K148" i="76" s="1"/>
  <c r="C148" i="76"/>
  <c r="D147" i="76"/>
  <c r="K147" i="76" s="1"/>
  <c r="C147" i="76"/>
  <c r="D146" i="76"/>
  <c r="K146" i="76" s="1"/>
  <c r="C146" i="76"/>
  <c r="D119" i="76"/>
  <c r="J119" i="76" s="1"/>
  <c r="D118" i="76"/>
  <c r="J118" i="76" s="1"/>
  <c r="D117" i="76"/>
  <c r="J117" i="76" s="1"/>
  <c r="D121" i="76"/>
  <c r="J121" i="76" s="1"/>
  <c r="D120" i="76"/>
  <c r="J120" i="76" s="1"/>
  <c r="J46" i="76"/>
  <c r="J27" i="76"/>
  <c r="S27" i="76" s="1"/>
  <c r="F27" i="76"/>
  <c r="J26" i="76"/>
  <c r="S26" i="76" s="1"/>
  <c r="F26" i="76"/>
  <c r="I20" i="76"/>
  <c r="S20" i="76" s="1"/>
  <c r="E20" i="76"/>
  <c r="I19" i="76"/>
  <c r="S19" i="76" s="1"/>
  <c r="E19" i="76"/>
  <c r="J45" i="76"/>
  <c r="F45" i="76"/>
  <c r="J44" i="76"/>
  <c r="F44" i="76"/>
  <c r="H44" i="76" s="1"/>
  <c r="Q44" i="76" s="1"/>
  <c r="I38" i="76"/>
  <c r="E38" i="76"/>
  <c r="F38" i="76" s="1"/>
  <c r="I37" i="76"/>
  <c r="E37" i="76"/>
  <c r="G37" i="76" s="1"/>
  <c r="Q37" i="76" s="1"/>
  <c r="J63" i="76"/>
  <c r="F63" i="76"/>
  <c r="J62" i="76"/>
  <c r="F62" i="76"/>
  <c r="H62" i="76" s="1"/>
  <c r="Q62" i="76" s="1"/>
  <c r="I56" i="76"/>
  <c r="E56" i="76"/>
  <c r="F56" i="76" s="1"/>
  <c r="I55" i="76"/>
  <c r="E55" i="76"/>
  <c r="G55" i="76" s="1"/>
  <c r="Q55" i="76" s="1"/>
  <c r="J81" i="76"/>
  <c r="F81" i="76"/>
  <c r="G81" i="76" s="1"/>
  <c r="H81" i="76" s="1"/>
  <c r="Q81" i="76" s="1"/>
  <c r="J80" i="76"/>
  <c r="F80" i="76"/>
  <c r="H80" i="76" s="1"/>
  <c r="Q80" i="76" s="1"/>
  <c r="I74" i="76"/>
  <c r="E74" i="76"/>
  <c r="F74" i="76" s="1"/>
  <c r="I73" i="76"/>
  <c r="E73" i="76"/>
  <c r="G73" i="76" s="1"/>
  <c r="Q73" i="76" s="1"/>
  <c r="C129" i="76"/>
  <c r="C130" i="76"/>
  <c r="C151" i="76"/>
  <c r="C152" i="76"/>
  <c r="C128" i="76"/>
  <c r="C106" i="76"/>
  <c r="H371" i="76"/>
  <c r="BD2" i="77" l="1"/>
  <c r="BB2" i="77"/>
  <c r="AZ2" i="77"/>
  <c r="BF2" i="77"/>
  <c r="H26" i="76"/>
  <c r="Q26" i="76" s="1"/>
  <c r="AM6" i="77"/>
  <c r="AM8" i="77"/>
  <c r="AM7" i="77"/>
  <c r="AM5" i="77"/>
  <c r="G19" i="76"/>
  <c r="Q19" i="76" s="1"/>
  <c r="G12" i="76"/>
  <c r="I66" i="76"/>
  <c r="G66" i="76"/>
  <c r="G48" i="76"/>
  <c r="G30" i="76"/>
  <c r="G38" i="76"/>
  <c r="Q38" i="76" s="1"/>
  <c r="G74" i="76"/>
  <c r="G56" i="76"/>
  <c r="Q56" i="76" s="1"/>
  <c r="F20" i="76"/>
  <c r="G27" i="76"/>
  <c r="H27" i="76" s="1"/>
  <c r="Q27" i="76" s="1"/>
  <c r="G45" i="76"/>
  <c r="I30" i="76" s="1"/>
  <c r="G63" i="76"/>
  <c r="I48" i="76" s="1"/>
  <c r="E35" i="65"/>
  <c r="W2" i="77" s="1"/>
  <c r="E36" i="65"/>
  <c r="X2" i="77" s="1"/>
  <c r="E66" i="76" l="1"/>
  <c r="Q74" i="76"/>
  <c r="I12" i="76"/>
  <c r="G20" i="76"/>
  <c r="Q20" i="76" s="1"/>
  <c r="H45" i="76"/>
  <c r="H63" i="76"/>
  <c r="F1215" i="63"/>
  <c r="E1215" i="63"/>
  <c r="C1215" i="63"/>
  <c r="F143" i="63"/>
  <c r="E143" i="63"/>
  <c r="C143" i="63"/>
  <c r="E9" i="63"/>
  <c r="E6" i="63"/>
  <c r="E6" i="58"/>
  <c r="K2" i="58"/>
  <c r="K341" i="76"/>
  <c r="K256" i="76"/>
  <c r="D123" i="76"/>
  <c r="J123" i="76" s="1"/>
  <c r="D122" i="76"/>
  <c r="J122" i="76" s="1"/>
  <c r="D151" i="76"/>
  <c r="K151" i="76" s="1"/>
  <c r="D129" i="76"/>
  <c r="K129" i="76" s="1"/>
  <c r="E379" i="76"/>
  <c r="D152" i="76"/>
  <c r="K152" i="76" s="1"/>
  <c r="D128" i="76"/>
  <c r="K128" i="76" s="1"/>
  <c r="D106" i="76"/>
  <c r="J106" i="76" s="1"/>
  <c r="E92" i="76"/>
  <c r="F92" i="76" s="1"/>
  <c r="F99" i="76"/>
  <c r="G99" i="76" s="1"/>
  <c r="F98" i="76"/>
  <c r="E91" i="76"/>
  <c r="G351" i="76"/>
  <c r="E371" i="76"/>
  <c r="E30" i="76" l="1"/>
  <c r="Q45" i="76"/>
  <c r="E48" i="76"/>
  <c r="Q63" i="76"/>
  <c r="AN2" i="77"/>
  <c r="AT5" i="77"/>
  <c r="AT4" i="77"/>
  <c r="AT6" i="77"/>
  <c r="E376" i="76"/>
  <c r="AP2" i="77" s="1"/>
  <c r="AT8" i="77"/>
  <c r="AT7" i="77"/>
  <c r="AN6" i="77"/>
  <c r="AN5" i="77"/>
  <c r="AN7" i="77"/>
  <c r="AN4" i="77"/>
  <c r="AN8" i="77"/>
  <c r="E378" i="76"/>
  <c r="AR2" i="77" s="1"/>
  <c r="AV6" i="77"/>
  <c r="AV4" i="77"/>
  <c r="AV7" i="77"/>
  <c r="AV5" i="77"/>
  <c r="AV8" i="77"/>
  <c r="E12" i="76"/>
  <c r="F409" i="63"/>
  <c r="F275" i="63"/>
  <c r="F677" i="63"/>
  <c r="F543" i="63"/>
  <c r="F945" i="63"/>
  <c r="F811" i="63"/>
  <c r="F1213" i="63"/>
  <c r="F1079" i="63"/>
  <c r="J100" i="76"/>
  <c r="C18" i="34"/>
  <c r="F11" i="34"/>
  <c r="F10" i="34"/>
  <c r="F9" i="34"/>
  <c r="F8" i="34"/>
  <c r="H4" i="34"/>
  <c r="D5" i="5"/>
  <c r="F2" i="40"/>
  <c r="F66" i="16"/>
  <c r="F2" i="16"/>
  <c r="E20" i="65"/>
  <c r="L3" i="46"/>
  <c r="G3" i="76"/>
  <c r="E2" i="65"/>
  <c r="D1215" i="63" l="1"/>
  <c r="D143" i="63"/>
  <c r="B383" i="76" l="1"/>
  <c r="J99" i="76"/>
  <c r="J98" i="76"/>
  <c r="H98" i="76"/>
  <c r="Q98" i="76" s="1"/>
  <c r="I92" i="76"/>
  <c r="I91" i="76"/>
  <c r="G91" i="76"/>
  <c r="Q91" i="76" s="1"/>
  <c r="G7" i="76"/>
  <c r="I5" i="76"/>
  <c r="BC8" i="77" l="1"/>
  <c r="BC5" i="77"/>
  <c r="BC7" i="77"/>
  <c r="BC4" i="77"/>
  <c r="BC6" i="77"/>
  <c r="AY5" i="77"/>
  <c r="AY7" i="77"/>
  <c r="AY6" i="77"/>
  <c r="AY4" i="77"/>
  <c r="AY8" i="77"/>
  <c r="G84" i="76"/>
  <c r="E374" i="76" s="1"/>
  <c r="AX2" i="77" s="1"/>
  <c r="H99" i="76"/>
  <c r="Q99" i="76" s="1"/>
  <c r="I84" i="76"/>
  <c r="BE8" i="77" l="1"/>
  <c r="BE4" i="77"/>
  <c r="BE6" i="77"/>
  <c r="BE5" i="77"/>
  <c r="BE7" i="77"/>
  <c r="G92" i="76"/>
  <c r="E84" i="76" l="1"/>
  <c r="Q92" i="76"/>
  <c r="F21" i="65"/>
  <c r="F23" i="65"/>
  <c r="F25" i="65"/>
  <c r="E38" i="65"/>
  <c r="AF2" i="77" s="1"/>
  <c r="E37" i="65"/>
  <c r="Z2" i="77" s="1"/>
  <c r="Y2" i="77" s="1"/>
  <c r="BA5" i="77" l="1"/>
  <c r="BA7" i="77"/>
  <c r="BA6" i="77"/>
  <c r="BA4" i="77"/>
  <c r="BA8" i="77"/>
  <c r="BE2" i="77"/>
  <c r="BA2" i="77"/>
  <c r="BH2" i="77"/>
  <c r="BK2" i="77"/>
  <c r="BC2" i="77"/>
  <c r="AY2" i="77"/>
  <c r="E373" i="76"/>
  <c r="AW2" i="77" s="1"/>
  <c r="AX8" i="77"/>
  <c r="AX4" i="77"/>
  <c r="AX5" i="77"/>
  <c r="AW4" i="77"/>
  <c r="AW6" i="77"/>
  <c r="AX7" i="77"/>
  <c r="AW7" i="77"/>
  <c r="AX6" i="77"/>
  <c r="AW5" i="77"/>
  <c r="AW8" i="77"/>
  <c r="J6" i="53"/>
  <c r="BO8" i="77" l="1"/>
  <c r="BO7" i="77"/>
  <c r="BO5" i="77"/>
  <c r="BO6" i="77"/>
  <c r="E8" i="65"/>
  <c r="F27" i="65" l="1"/>
  <c r="F9" i="63" l="1"/>
  <c r="D9" i="63"/>
  <c r="C9" i="63"/>
  <c r="F32" i="11" l="1"/>
  <c r="F33" i="11"/>
  <c r="F34" i="11"/>
  <c r="F35" i="11"/>
  <c r="F36" i="11"/>
  <c r="F37" i="11"/>
  <c r="F38" i="11"/>
  <c r="F39" i="11"/>
  <c r="F40" i="11"/>
  <c r="F31" i="11"/>
  <c r="G32" i="11" l="1"/>
  <c r="G33" i="11"/>
  <c r="G34" i="11"/>
  <c r="G35" i="11"/>
  <c r="G36" i="11"/>
  <c r="G37" i="11"/>
  <c r="G38" i="11"/>
  <c r="G39" i="11"/>
  <c r="G40" i="11"/>
  <c r="D105" i="76" s="1"/>
  <c r="J105" i="76" s="1"/>
  <c r="G31" i="11"/>
  <c r="G14" i="11"/>
  <c r="D130" i="76" s="1"/>
  <c r="K130" i="76" s="1"/>
  <c r="AM4" i="77" s="1"/>
  <c r="BO4" i="77" s="1"/>
  <c r="G16" i="11"/>
  <c r="G17" i="11"/>
  <c r="G18" i="11"/>
  <c r="G19" i="11"/>
  <c r="G20" i="11"/>
  <c r="G21" i="11"/>
  <c r="G22" i="11"/>
  <c r="G13" i="11"/>
  <c r="I126" i="76" l="1"/>
  <c r="K126" i="76"/>
  <c r="E380" i="76" s="1"/>
  <c r="AM2" i="77" l="1"/>
  <c r="E382" i="76"/>
  <c r="F141" i="63"/>
  <c r="BO2" i="77" l="1"/>
  <c r="C9" i="40"/>
  <c r="C52" i="11"/>
  <c r="G57" i="11"/>
  <c r="G56" i="11"/>
  <c r="G55" i="11"/>
  <c r="G54" i="11"/>
  <c r="G53" i="11"/>
  <c r="G52" i="11"/>
  <c r="G51" i="11"/>
  <c r="G50" i="11"/>
  <c r="D124" i="76" s="1"/>
  <c r="J124" i="76" s="1"/>
  <c r="G49" i="11"/>
  <c r="G48" i="11"/>
  <c r="E28" i="40"/>
  <c r="D28" i="40"/>
  <c r="G26" i="40"/>
  <c r="F28" i="40"/>
  <c r="G27" i="40"/>
  <c r="C28" i="40"/>
  <c r="E372" i="76" l="1"/>
  <c r="AL2" i="77" s="1"/>
  <c r="AL7" i="77"/>
  <c r="BN7" i="77" s="1"/>
  <c r="BP7" i="77" s="1"/>
  <c r="AL8" i="77"/>
  <c r="BN8" i="77" s="1"/>
  <c r="BP8" i="77" s="1"/>
  <c r="AL5" i="77"/>
  <c r="BN5" i="77" s="1"/>
  <c r="BP5" i="77" s="1"/>
  <c r="AL6" i="77"/>
  <c r="BN6" i="77" s="1"/>
  <c r="BP6" i="77" s="1"/>
  <c r="AL4" i="77"/>
  <c r="E383" i="76"/>
  <c r="BN2" i="77"/>
  <c r="H372" i="76"/>
  <c r="H375" i="76"/>
  <c r="H376" i="76"/>
  <c r="H373" i="76"/>
  <c r="H374" i="76"/>
  <c r="C8" i="40"/>
  <c r="C14" i="11"/>
  <c r="C17" i="11"/>
  <c r="C34" i="11"/>
  <c r="C49" i="11"/>
  <c r="C21" i="11"/>
  <c r="C33" i="11"/>
  <c r="C32" i="11"/>
  <c r="C18" i="11"/>
  <c r="C36" i="11"/>
  <c r="C19" i="11"/>
  <c r="C48" i="11"/>
  <c r="C16" i="11"/>
  <c r="C31" i="11"/>
  <c r="C40" i="11"/>
  <c r="C51" i="11"/>
  <c r="C15" i="11"/>
  <c r="C22" i="11"/>
  <c r="C38" i="11"/>
  <c r="C54" i="11"/>
  <c r="C56" i="11"/>
  <c r="G28" i="40"/>
  <c r="C20" i="11"/>
  <c r="C37" i="11"/>
  <c r="C13" i="11"/>
  <c r="C35" i="11"/>
  <c r="C39" i="11"/>
  <c r="C50" i="11"/>
  <c r="C55" i="11"/>
  <c r="C53" i="11"/>
  <c r="C57" i="11"/>
  <c r="BP2" i="77" l="1"/>
  <c r="BN4" i="77"/>
  <c r="BP4" i="77" s="1"/>
  <c r="E30" i="65"/>
  <c r="H377" i="76"/>
  <c r="C10" i="40"/>
  <c r="D27" i="34" s="1"/>
  <c r="F8" i="40"/>
  <c r="D8" i="40"/>
  <c r="D9" i="40" l="1"/>
  <c r="D10" i="40" s="1"/>
  <c r="D28" i="34" s="1"/>
  <c r="F9" i="40"/>
  <c r="F10" i="40" s="1"/>
  <c r="D29" i="34" l="1"/>
  <c r="G29" i="4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<sst xmlns="http://schemas.openxmlformats.org/spreadsheetml/2006/main" count="1543" uniqueCount="619">
  <si>
    <t>（別添１）</t>
    <rPh sb="1" eb="3">
      <t>ベッテン</t>
    </rPh>
    <phoneticPr fontId="1"/>
  </si>
  <si>
    <t>補助事業概要説明書</t>
    <rPh sb="0" eb="2">
      <t>ホジョ</t>
    </rPh>
    <rPh sb="2" eb="4">
      <t>ジギョウ</t>
    </rPh>
    <rPh sb="4" eb="6">
      <t>ガイヨウ</t>
    </rPh>
    <rPh sb="6" eb="9">
      <t>セツメイショ</t>
    </rPh>
    <phoneticPr fontId="1"/>
  </si>
  <si>
    <t>備考（記載時の留意事項）</t>
    <rPh sb="0" eb="2">
      <t>ビコウ</t>
    </rPh>
    <rPh sb="3" eb="5">
      <t>キサイ</t>
    </rPh>
    <rPh sb="5" eb="6">
      <t>ジ</t>
    </rPh>
    <rPh sb="7" eb="9">
      <t>リュウイ</t>
    </rPh>
    <rPh sb="9" eb="11">
      <t>ジコウ</t>
    </rPh>
    <phoneticPr fontId="1"/>
  </si>
  <si>
    <t>記</t>
    <rPh sb="0" eb="1">
      <t>キ</t>
    </rPh>
    <phoneticPr fontId="1"/>
  </si>
  <si>
    <t>２．補助事業の目的及び内容</t>
    <phoneticPr fontId="1"/>
  </si>
  <si>
    <t>別添１　「補助事業概要説明書」による。</t>
    <phoneticPr fontId="1"/>
  </si>
  <si>
    <t>３．補助事業の実施計画</t>
    <phoneticPr fontId="1"/>
  </si>
  <si>
    <t>４．補助金交付申請額</t>
    <phoneticPr fontId="1"/>
  </si>
  <si>
    <t>（１）補助事業に要する経費</t>
    <rPh sb="3" eb="5">
      <t>ホジョ</t>
    </rPh>
    <rPh sb="5" eb="7">
      <t>ジギョウ</t>
    </rPh>
    <rPh sb="8" eb="9">
      <t>ヨウ</t>
    </rPh>
    <rPh sb="11" eb="13">
      <t>ケイヒ</t>
    </rPh>
    <phoneticPr fontId="1"/>
  </si>
  <si>
    <t>（３）補助金交付申請額</t>
    <rPh sb="3" eb="6">
      <t>ホジョキン</t>
    </rPh>
    <rPh sb="6" eb="8">
      <t>コウフ</t>
    </rPh>
    <rPh sb="8" eb="11">
      <t>シンセイガク</t>
    </rPh>
    <phoneticPr fontId="1"/>
  </si>
  <si>
    <t>（２）補助対象経費</t>
    <rPh sb="3" eb="5">
      <t>ホジョ</t>
    </rPh>
    <rPh sb="5" eb="7">
      <t>タイショウ</t>
    </rPh>
    <rPh sb="7" eb="9">
      <t>ケイヒ</t>
    </rPh>
    <phoneticPr fontId="1"/>
  </si>
  <si>
    <t>交付決定日　～</t>
    <rPh sb="0" eb="2">
      <t>コウフ</t>
    </rPh>
    <rPh sb="2" eb="5">
      <t>ケッテイビ</t>
    </rPh>
    <phoneticPr fontId="1"/>
  </si>
  <si>
    <t>円</t>
    <rPh sb="0" eb="1">
      <t>エン</t>
    </rPh>
    <phoneticPr fontId="1"/>
  </si>
  <si>
    <t>申請日</t>
    <rPh sb="0" eb="3">
      <t>シンセイビ</t>
    </rPh>
    <phoneticPr fontId="1"/>
  </si>
  <si>
    <t>氏名カナ</t>
    <rPh sb="0" eb="2">
      <t>シメイ</t>
    </rPh>
    <phoneticPr fontId="1"/>
  </si>
  <si>
    <t>氏名漢字</t>
    <rPh sb="0" eb="2">
      <t>シメイ</t>
    </rPh>
    <rPh sb="2" eb="4">
      <t>カンジ</t>
    </rPh>
    <phoneticPr fontId="1"/>
  </si>
  <si>
    <t>生年月日</t>
    <rPh sb="0" eb="2">
      <t>セイネン</t>
    </rPh>
    <rPh sb="2" eb="4">
      <t>ガッピ</t>
    </rPh>
    <phoneticPr fontId="1"/>
  </si>
  <si>
    <t>和暦</t>
    <rPh sb="0" eb="2">
      <t>ワレキ</t>
    </rPh>
    <phoneticPr fontId="1"/>
  </si>
  <si>
    <t>年</t>
    <rPh sb="0" eb="1">
      <t>ネン</t>
    </rPh>
    <phoneticPr fontId="1"/>
  </si>
  <si>
    <t>月</t>
    <rPh sb="0" eb="1">
      <t>ガツ</t>
    </rPh>
    <phoneticPr fontId="1"/>
  </si>
  <si>
    <t>日</t>
    <rPh sb="0" eb="1">
      <t>ヒ</t>
    </rPh>
    <phoneticPr fontId="1"/>
  </si>
  <si>
    <t>性別</t>
    <rPh sb="0" eb="2">
      <t>セイベツ</t>
    </rPh>
    <phoneticPr fontId="1"/>
  </si>
  <si>
    <t>法人・団体等</t>
    <rPh sb="0" eb="2">
      <t>ホウジン</t>
    </rPh>
    <rPh sb="3" eb="5">
      <t>ダンタイ</t>
    </rPh>
    <rPh sb="5" eb="6">
      <t>トウ</t>
    </rPh>
    <phoneticPr fontId="1"/>
  </si>
  <si>
    <t>役職名</t>
    <rPh sb="0" eb="3">
      <t>ヤクショクメイ</t>
    </rPh>
    <phoneticPr fontId="1"/>
  </si>
  <si>
    <t>役員名簿</t>
    <rPh sb="0" eb="2">
      <t>ヤクイン</t>
    </rPh>
    <rPh sb="2" eb="4">
      <t>メイボ</t>
    </rPh>
    <phoneticPr fontId="1"/>
  </si>
  <si>
    <t>申請者（法人・団体等）名</t>
    <rPh sb="0" eb="3">
      <t>シンセイシャ</t>
    </rPh>
    <rPh sb="4" eb="6">
      <t>ホウジン</t>
    </rPh>
    <rPh sb="7" eb="10">
      <t>ダンタイナド</t>
    </rPh>
    <rPh sb="11" eb="12">
      <t>メイ</t>
    </rPh>
    <phoneticPr fontId="5"/>
  </si>
  <si>
    <t>所在地</t>
    <rPh sb="0" eb="3">
      <t>ショザイチ</t>
    </rPh>
    <phoneticPr fontId="5"/>
  </si>
  <si>
    <t>氏名</t>
    <rPh sb="0" eb="2">
      <t>シメイ</t>
    </rPh>
    <phoneticPr fontId="5"/>
  </si>
  <si>
    <t>業種</t>
    <rPh sb="0" eb="2">
      <t>ギョウシュ</t>
    </rPh>
    <phoneticPr fontId="5"/>
  </si>
  <si>
    <t>代表者名</t>
    <rPh sb="0" eb="3">
      <t>ダイヒョウシャ</t>
    </rPh>
    <rPh sb="3" eb="4">
      <t>メイ</t>
    </rPh>
    <phoneticPr fontId="5"/>
  </si>
  <si>
    <t>　↓同一中小企業等の複数事業所を支援する場合、全ての所在地を記載</t>
    <rPh sb="2" eb="3">
      <t>ドウ</t>
    </rPh>
    <rPh sb="3" eb="4">
      <t>イツ</t>
    </rPh>
    <rPh sb="4" eb="6">
      <t>チュウショウ</t>
    </rPh>
    <rPh sb="6" eb="8">
      <t>キギョウ</t>
    </rPh>
    <rPh sb="8" eb="9">
      <t>トウ</t>
    </rPh>
    <rPh sb="10" eb="12">
      <t>フクスウ</t>
    </rPh>
    <rPh sb="12" eb="15">
      <t>ジギョウショ</t>
    </rPh>
    <rPh sb="16" eb="18">
      <t>シエン</t>
    </rPh>
    <rPh sb="20" eb="22">
      <t>バアイ</t>
    </rPh>
    <rPh sb="23" eb="24">
      <t>スベ</t>
    </rPh>
    <rPh sb="26" eb="29">
      <t>ショザイチ</t>
    </rPh>
    <rPh sb="30" eb="32">
      <t>キサイ</t>
    </rPh>
    <phoneticPr fontId="5"/>
  </si>
  <si>
    <t>支出計画書</t>
    <rPh sb="0" eb="2">
      <t>シシュツ</t>
    </rPh>
    <rPh sb="2" eb="5">
      <t>ケイカクショ</t>
    </rPh>
    <phoneticPr fontId="5"/>
  </si>
  <si>
    <t>単価</t>
    <rPh sb="0" eb="2">
      <t>タンカ</t>
    </rPh>
    <phoneticPr fontId="5"/>
  </si>
  <si>
    <t>人件費単価</t>
    <rPh sb="0" eb="3">
      <t>ジンケンヒ</t>
    </rPh>
    <rPh sb="3" eb="5">
      <t>タンカ</t>
    </rPh>
    <phoneticPr fontId="5"/>
  </si>
  <si>
    <t>（別添２－１）</t>
    <rPh sb="1" eb="3">
      <t>ベッテン</t>
    </rPh>
    <phoneticPr fontId="5"/>
  </si>
  <si>
    <t>人件費単価計算書</t>
    <rPh sb="0" eb="3">
      <t>ジンケンヒ</t>
    </rPh>
    <rPh sb="3" eb="5">
      <t>タンカ</t>
    </rPh>
    <rPh sb="5" eb="8">
      <t>ケイサンショ</t>
    </rPh>
    <phoneticPr fontId="5"/>
  </si>
  <si>
    <t>１．健保等級適用者</t>
    <rPh sb="2" eb="4">
      <t>ケンポ</t>
    </rPh>
    <rPh sb="4" eb="6">
      <t>トウキュウ</t>
    </rPh>
    <rPh sb="6" eb="9">
      <t>テキヨウシャ</t>
    </rPh>
    <phoneticPr fontId="5"/>
  </si>
  <si>
    <t>賞与回数</t>
    <rPh sb="0" eb="2">
      <t>ショウヨ</t>
    </rPh>
    <rPh sb="2" eb="4">
      <t>カイスウ</t>
    </rPh>
    <phoneticPr fontId="5"/>
  </si>
  <si>
    <t>備考</t>
    <rPh sb="0" eb="2">
      <t>ビコウ</t>
    </rPh>
    <phoneticPr fontId="5"/>
  </si>
  <si>
    <t>※ 健保等級の適用にあたっては、補助事業の開始時に適用されている等級に基づく単価を使用すること。</t>
    <rPh sb="2" eb="4">
      <t>ケンポ</t>
    </rPh>
    <rPh sb="4" eb="6">
      <t>トウキュウ</t>
    </rPh>
    <rPh sb="7" eb="9">
      <t>テキヨウ</t>
    </rPh>
    <rPh sb="16" eb="18">
      <t>ホジョ</t>
    </rPh>
    <rPh sb="18" eb="20">
      <t>ジギョウ</t>
    </rPh>
    <rPh sb="21" eb="23">
      <t>カイシ</t>
    </rPh>
    <rPh sb="23" eb="24">
      <t>ジ</t>
    </rPh>
    <rPh sb="25" eb="27">
      <t>テキヨウ</t>
    </rPh>
    <rPh sb="32" eb="34">
      <t>トウキュウ</t>
    </rPh>
    <rPh sb="35" eb="36">
      <t>モト</t>
    </rPh>
    <rPh sb="38" eb="40">
      <t>タンカ</t>
    </rPh>
    <rPh sb="41" eb="43">
      <t>シヨウ</t>
    </rPh>
    <phoneticPr fontId="5"/>
  </si>
  <si>
    <t>２．健保等級非適用者（年俸制、月給制）</t>
    <rPh sb="2" eb="4">
      <t>ケンポ</t>
    </rPh>
    <rPh sb="4" eb="6">
      <t>トウキュウ</t>
    </rPh>
    <rPh sb="6" eb="7">
      <t>ヒ</t>
    </rPh>
    <rPh sb="7" eb="10">
      <t>テキヨウシャ</t>
    </rPh>
    <rPh sb="11" eb="14">
      <t>ネンポウセイ</t>
    </rPh>
    <rPh sb="15" eb="17">
      <t>ゲッキュウ</t>
    </rPh>
    <rPh sb="17" eb="18">
      <t>セイ</t>
    </rPh>
    <phoneticPr fontId="5"/>
  </si>
  <si>
    <t>月給額</t>
    <rPh sb="0" eb="2">
      <t>ゲッキュウ</t>
    </rPh>
    <rPh sb="2" eb="3">
      <t>ガク</t>
    </rPh>
    <phoneticPr fontId="5"/>
  </si>
  <si>
    <t>※ 健保等級非適用者（年俸制、月給制）については、月給額を算出し、時間単価一覧表の「月給額範囲」に対応する時間単価を適用すること。</t>
    <rPh sb="2" eb="4">
      <t>ケンポ</t>
    </rPh>
    <rPh sb="4" eb="6">
      <t>トウキュウ</t>
    </rPh>
    <rPh sb="6" eb="7">
      <t>ヒ</t>
    </rPh>
    <rPh sb="7" eb="10">
      <t>テキヨウシャ</t>
    </rPh>
    <rPh sb="11" eb="14">
      <t>ネンポウセイ</t>
    </rPh>
    <rPh sb="15" eb="17">
      <t>ゲッキュウ</t>
    </rPh>
    <rPh sb="17" eb="18">
      <t>セイ</t>
    </rPh>
    <rPh sb="25" eb="27">
      <t>ゲッキュウ</t>
    </rPh>
    <rPh sb="27" eb="28">
      <t>ガク</t>
    </rPh>
    <rPh sb="29" eb="31">
      <t>サンシュツ</t>
    </rPh>
    <rPh sb="33" eb="35">
      <t>ジカン</t>
    </rPh>
    <rPh sb="35" eb="37">
      <t>タンカ</t>
    </rPh>
    <rPh sb="37" eb="39">
      <t>イチラン</t>
    </rPh>
    <rPh sb="39" eb="40">
      <t>ヒョウ</t>
    </rPh>
    <rPh sb="42" eb="44">
      <t>ゲッキュウ</t>
    </rPh>
    <rPh sb="44" eb="45">
      <t>ガク</t>
    </rPh>
    <rPh sb="45" eb="47">
      <t>ハンイ</t>
    </rPh>
    <rPh sb="49" eb="51">
      <t>タイオウ</t>
    </rPh>
    <rPh sb="53" eb="55">
      <t>ジカン</t>
    </rPh>
    <rPh sb="55" eb="57">
      <t>タンカ</t>
    </rPh>
    <rPh sb="58" eb="60">
      <t>テキヨウ</t>
    </rPh>
    <phoneticPr fontId="5"/>
  </si>
  <si>
    <t>　　なお、年俸から月給額を算出する場合には、健康保険の報酬月額の算定に準ずること。</t>
    <rPh sb="5" eb="7">
      <t>ネンポウ</t>
    </rPh>
    <rPh sb="9" eb="11">
      <t>ゲッキュウ</t>
    </rPh>
    <rPh sb="11" eb="12">
      <t>ガク</t>
    </rPh>
    <rPh sb="13" eb="15">
      <t>サンシュツ</t>
    </rPh>
    <rPh sb="17" eb="19">
      <t>バアイ</t>
    </rPh>
    <rPh sb="22" eb="24">
      <t>ケンコウ</t>
    </rPh>
    <rPh sb="24" eb="26">
      <t>ホケン</t>
    </rPh>
    <rPh sb="27" eb="29">
      <t>ホウシュウ</t>
    </rPh>
    <rPh sb="29" eb="31">
      <t>ゲツガク</t>
    </rPh>
    <rPh sb="32" eb="34">
      <t>サンテイ</t>
    </rPh>
    <rPh sb="35" eb="36">
      <t>ジュン</t>
    </rPh>
    <phoneticPr fontId="5"/>
  </si>
  <si>
    <t>３．健保等級非適用者（日給制、時給制）</t>
    <rPh sb="2" eb="4">
      <t>ケンポ</t>
    </rPh>
    <rPh sb="4" eb="6">
      <t>トウキュウ</t>
    </rPh>
    <rPh sb="6" eb="7">
      <t>ヒ</t>
    </rPh>
    <rPh sb="7" eb="10">
      <t>テキヨウシャ</t>
    </rPh>
    <rPh sb="11" eb="14">
      <t>ニッキュウセイ</t>
    </rPh>
    <rPh sb="15" eb="18">
      <t>ジキュウセイ</t>
    </rPh>
    <phoneticPr fontId="5"/>
  </si>
  <si>
    <t>住　　　　　　　所</t>
    <phoneticPr fontId="5"/>
  </si>
  <si>
    <t>法人・団体等名</t>
    <rPh sb="0" eb="2">
      <t>ホウジン</t>
    </rPh>
    <rPh sb="5" eb="6">
      <t>トウ</t>
    </rPh>
    <phoneticPr fontId="5"/>
  </si>
  <si>
    <t>代表者名又は担当部署責任者</t>
    <rPh sb="4" eb="5">
      <t>マタ</t>
    </rPh>
    <rPh sb="6" eb="8">
      <t>タントウ</t>
    </rPh>
    <rPh sb="8" eb="10">
      <t>ブショ</t>
    </rPh>
    <rPh sb="10" eb="13">
      <t>セキニンシャ</t>
    </rPh>
    <phoneticPr fontId="5"/>
  </si>
  <si>
    <t>提出資料チェックシート</t>
    <rPh sb="0" eb="2">
      <t>テイシュツ</t>
    </rPh>
    <phoneticPr fontId="1"/>
  </si>
  <si>
    <t>1．提出書類の有無</t>
    <rPh sb="2" eb="4">
      <t>テイシュツ</t>
    </rPh>
    <rPh sb="4" eb="6">
      <t>ショルイ</t>
    </rPh>
    <rPh sb="7" eb="9">
      <t>ウム</t>
    </rPh>
    <phoneticPr fontId="1"/>
  </si>
  <si>
    <t>提出書類</t>
  </si>
  <si>
    <t>チェック欄</t>
    <rPh sb="4" eb="5">
      <t>ラン</t>
    </rPh>
    <phoneticPr fontId="1"/>
  </si>
  <si>
    <t>ＮＯ</t>
    <phoneticPr fontId="1"/>
  </si>
  <si>
    <t>書類名</t>
    <phoneticPr fontId="1"/>
  </si>
  <si>
    <t>正本</t>
  </si>
  <si>
    <t>電子</t>
  </si>
  <si>
    <t>　</t>
    <phoneticPr fontId="1"/>
  </si>
  <si>
    <t>PDF</t>
    <phoneticPr fontId="1"/>
  </si>
  <si>
    <t>交付申請書 （様式第１）</t>
    <rPh sb="0" eb="2">
      <t>コウフ</t>
    </rPh>
    <rPh sb="7" eb="9">
      <t>ヨウシキ</t>
    </rPh>
    <rPh sb="9" eb="10">
      <t>ダイ</t>
    </rPh>
    <phoneticPr fontId="1"/>
  </si>
  <si>
    <t>補助事業概要説明書 （別添１）</t>
    <phoneticPr fontId="1"/>
  </si>
  <si>
    <t>人件費単価計算書 （別添２-１）</t>
    <rPh sb="5" eb="7">
      <t>ケイサン</t>
    </rPh>
    <phoneticPr fontId="1"/>
  </si>
  <si>
    <t>書類提出の手順</t>
    <rPh sb="0" eb="2">
      <t>ショルイ</t>
    </rPh>
    <rPh sb="2" eb="4">
      <t>テイシュツ</t>
    </rPh>
    <rPh sb="5" eb="7">
      <t>テジュン</t>
    </rPh>
    <phoneticPr fontId="1"/>
  </si>
  <si>
    <t>書類のまとめ方</t>
    <rPh sb="0" eb="2">
      <t>ショルイ</t>
    </rPh>
    <rPh sb="6" eb="7">
      <t>カタ</t>
    </rPh>
    <phoneticPr fontId="1"/>
  </si>
  <si>
    <t>書類の提出の仕方</t>
    <rPh sb="0" eb="2">
      <t>ショルイ</t>
    </rPh>
    <rPh sb="3" eb="5">
      <t>テイシュツ</t>
    </rPh>
    <rPh sb="6" eb="8">
      <t>シカタ</t>
    </rPh>
    <phoneticPr fontId="1"/>
  </si>
  <si>
    <t>提出先</t>
    <rPh sb="0" eb="2">
      <t>テイシュツ</t>
    </rPh>
    <rPh sb="2" eb="3">
      <t>サキ</t>
    </rPh>
    <phoneticPr fontId="1"/>
  </si>
  <si>
    <t>等級</t>
    <rPh sb="0" eb="2">
      <t>トウキュウ</t>
    </rPh>
    <phoneticPr fontId="5"/>
  </si>
  <si>
    <t>単価A</t>
    <rPh sb="0" eb="2">
      <t>タンカ</t>
    </rPh>
    <phoneticPr fontId="5"/>
  </si>
  <si>
    <t>単価B</t>
    <rPh sb="0" eb="2">
      <t>タンカ</t>
    </rPh>
    <phoneticPr fontId="5"/>
  </si>
  <si>
    <t>月給範囲下限</t>
    <rPh sb="0" eb="2">
      <t>ゲッキュウ</t>
    </rPh>
    <rPh sb="2" eb="4">
      <t>ハンイ</t>
    </rPh>
    <rPh sb="4" eb="6">
      <t>カゲン</t>
    </rPh>
    <phoneticPr fontId="5"/>
  </si>
  <si>
    <t>上限</t>
    <rPh sb="0" eb="2">
      <t>ジョウゲン</t>
    </rPh>
    <phoneticPr fontId="5"/>
  </si>
  <si>
    <t>専門家一覧</t>
    <rPh sb="0" eb="3">
      <t>センモンカ</t>
    </rPh>
    <rPh sb="3" eb="5">
      <t>イチラン</t>
    </rPh>
    <phoneticPr fontId="1"/>
  </si>
  <si>
    <t>申請者名　：</t>
    <rPh sb="0" eb="3">
      <t>シンセイシャ</t>
    </rPh>
    <rPh sb="3" eb="4">
      <t>メイ</t>
    </rPh>
    <phoneticPr fontId="1"/>
  </si>
  <si>
    <t>様式第１</t>
    <rPh sb="0" eb="2">
      <t>ヨウシキ</t>
    </rPh>
    <rPh sb="2" eb="3">
      <t>ダイ</t>
    </rPh>
    <phoneticPr fontId="1"/>
  </si>
  <si>
    <t>記</t>
    <rPh sb="0" eb="1">
      <t>キ</t>
    </rPh>
    <phoneticPr fontId="1"/>
  </si>
  <si>
    <t>都道府県</t>
    <rPh sb="0" eb="4">
      <t>トドウフケン</t>
    </rPh>
    <phoneticPr fontId="1"/>
  </si>
  <si>
    <t>都道府県以降の住所</t>
    <rPh sb="0" eb="4">
      <t>トドウフケン</t>
    </rPh>
    <rPh sb="4" eb="6">
      <t>イコウ</t>
    </rPh>
    <rPh sb="7" eb="9">
      <t>ジュウショ</t>
    </rPh>
    <phoneticPr fontId="1"/>
  </si>
  <si>
    <t>受付日</t>
    <rPh sb="0" eb="3">
      <t>ウケツケビ</t>
    </rPh>
    <phoneticPr fontId="1"/>
  </si>
  <si>
    <t>受付番号</t>
    <rPh sb="0" eb="2">
      <t>ウケツケ</t>
    </rPh>
    <rPh sb="2" eb="4">
      <t>バンゴウ</t>
    </rPh>
    <phoneticPr fontId="1"/>
  </si>
  <si>
    <t>事務局使用欄</t>
    <rPh sb="0" eb="3">
      <t>ジムキョク</t>
    </rPh>
    <rPh sb="3" eb="5">
      <t>シヨウ</t>
    </rPh>
    <rPh sb="5" eb="6">
      <t>ラン</t>
    </rPh>
    <phoneticPr fontId="1"/>
  </si>
  <si>
    <t xml:space="preserve">（注）
　役員名簿については、氏名カナ（半角、姓と名の間も半角で１マス空け）、氏名漢字（全角、姓と名の間も全角で１マス空け）、生年月日（半角で大正はT、昭和はS、平成はH、数字は２桁半角）、性別（半角で男性はM、女性はF）、法人・団体等名及び役職名を記載する。
　また、外国人については、氏名漢字欄にはアルファベットを、氏名カナ欄は当該アルファベットのカナ読みを記載すること。
</t>
    <rPh sb="146" eb="148">
      <t>カンジ</t>
    </rPh>
    <phoneticPr fontId="1"/>
  </si>
  <si>
    <t>　</t>
    <phoneticPr fontId="1"/>
  </si>
  <si>
    <t>※ 電子媒体がない資料等は、紙面のみ正本に添付して提出してください。</t>
  </si>
  <si>
    <t>※ 書類の有無を確認し、チェック欄のプルダウンから「○」を選択してください。
　　（「○」を選択するとセルが青色になります）</t>
    <phoneticPr fontId="1"/>
  </si>
  <si>
    <t>※ 黒塗りの箇所の資料は提出不要です。</t>
    <phoneticPr fontId="1"/>
  </si>
  <si>
    <t>２.書類提出方法</t>
    <rPh sb="2" eb="4">
      <t>ショルイ</t>
    </rPh>
    <rPh sb="4" eb="6">
      <t>テイシュツ</t>
    </rPh>
    <rPh sb="6" eb="8">
      <t>ホウホウ</t>
    </rPh>
    <phoneticPr fontId="1"/>
  </si>
  <si>
    <t>人件費</t>
    <rPh sb="0" eb="3">
      <t>ジンケンヒ</t>
    </rPh>
    <phoneticPr fontId="1"/>
  </si>
  <si>
    <t>その他諸経費</t>
    <rPh sb="2" eb="3">
      <t>ホカ</t>
    </rPh>
    <rPh sb="3" eb="6">
      <t>ショケイヒ</t>
    </rPh>
    <phoneticPr fontId="1"/>
  </si>
  <si>
    <t>区分</t>
    <rPh sb="0" eb="2">
      <t>クブン</t>
    </rPh>
    <phoneticPr fontId="1"/>
  </si>
  <si>
    <t>担当者名</t>
    <rPh sb="0" eb="2">
      <t>タントウ</t>
    </rPh>
    <rPh sb="2" eb="3">
      <t>シャ</t>
    </rPh>
    <rPh sb="3" eb="4">
      <t>メイ</t>
    </rPh>
    <phoneticPr fontId="5"/>
  </si>
  <si>
    <t>件名</t>
    <rPh sb="0" eb="2">
      <t>ケンメイ</t>
    </rPh>
    <phoneticPr fontId="1"/>
  </si>
  <si>
    <t>５．補助事業に要する経費、補助対象経費及び補助金の配分額（別紙１）</t>
  </si>
  <si>
    <t>６．補助事業に要する経費の四半期別発生予定額（別紙２）</t>
  </si>
  <si>
    <t>（別紙１）</t>
  </si>
  <si>
    <t>補助事業に要する経費、補助対象経費及び補助金の配分額</t>
  </si>
  <si>
    <t xml:space="preserve">                                                                （単位：円）</t>
  </si>
  <si>
    <t>補助率</t>
  </si>
  <si>
    <t>（別紙２）</t>
  </si>
  <si>
    <t>補助事業に要する経費の四半期別発生予定額</t>
  </si>
  <si>
    <t>補助事業に要する経費</t>
  </si>
  <si>
    <t>合　　　　計</t>
  </si>
  <si>
    <r>
      <t xml:space="preserve"> </t>
    </r>
    <r>
      <rPr>
        <sz val="10"/>
        <color theme="1"/>
        <rFont val="ＭＳ 明朝"/>
        <family val="1"/>
        <charset val="128"/>
      </rPr>
      <t xml:space="preserve"> 第１・四半期</t>
    </r>
    <phoneticPr fontId="1"/>
  </si>
  <si>
    <r>
      <t xml:space="preserve"> </t>
    </r>
    <r>
      <rPr>
        <sz val="10"/>
        <color theme="1"/>
        <rFont val="ＭＳ 明朝"/>
        <family val="1"/>
        <charset val="128"/>
      </rPr>
      <t xml:space="preserve"> 第２・四半期</t>
    </r>
    <phoneticPr fontId="1"/>
  </si>
  <si>
    <r>
      <t xml:space="preserve"> </t>
    </r>
    <r>
      <rPr>
        <sz val="10"/>
        <color theme="1"/>
        <rFont val="ＭＳ 明朝"/>
        <family val="1"/>
        <charset val="128"/>
      </rPr>
      <t xml:space="preserve"> 第３・四半期</t>
    </r>
    <phoneticPr fontId="1"/>
  </si>
  <si>
    <r>
      <t xml:space="preserve"> </t>
    </r>
    <r>
      <rPr>
        <sz val="10"/>
        <color theme="1"/>
        <rFont val="ＭＳ 明朝"/>
        <family val="1"/>
        <charset val="128"/>
      </rPr>
      <t xml:space="preserve"> 第４・四半期</t>
    </r>
    <phoneticPr fontId="1"/>
  </si>
  <si>
    <r>
      <t xml:space="preserve"> </t>
    </r>
    <r>
      <rPr>
        <sz val="10"/>
        <color theme="1"/>
        <rFont val="ＭＳ Ｐ明朝"/>
        <family val="1"/>
        <charset val="128"/>
      </rPr>
      <t>計</t>
    </r>
    <phoneticPr fontId="1"/>
  </si>
  <si>
    <t>事業費</t>
    <rPh sb="0" eb="2">
      <t>ジギョウ</t>
    </rPh>
    <rPh sb="2" eb="3">
      <t>ヒ</t>
    </rPh>
    <phoneticPr fontId="1"/>
  </si>
  <si>
    <t>申請者</t>
    <phoneticPr fontId="1"/>
  </si>
  <si>
    <t>（別紙３）</t>
    <rPh sb="1" eb="3">
      <t>ベッシ</t>
    </rPh>
    <phoneticPr fontId="1"/>
  </si>
  <si>
    <t>事務補助員臨時雇用経費</t>
    <rPh sb="0" eb="2">
      <t>ジム</t>
    </rPh>
    <rPh sb="2" eb="5">
      <t>ホジョイン</t>
    </rPh>
    <rPh sb="5" eb="7">
      <t>リンジ</t>
    </rPh>
    <rPh sb="7" eb="9">
      <t>コヨウ</t>
    </rPh>
    <rPh sb="9" eb="11">
      <t>ケイヒ</t>
    </rPh>
    <phoneticPr fontId="1"/>
  </si>
  <si>
    <t>省エネ支援事業費</t>
    <rPh sb="0" eb="1">
      <t>ショウ</t>
    </rPh>
    <rPh sb="3" eb="5">
      <t>シエン</t>
    </rPh>
    <rPh sb="5" eb="7">
      <t>ジギョウ</t>
    </rPh>
    <rPh sb="7" eb="8">
      <t>ヒ</t>
    </rPh>
    <phoneticPr fontId="1"/>
  </si>
  <si>
    <t>細目</t>
    <rPh sb="0" eb="2">
      <t>サイモク</t>
    </rPh>
    <phoneticPr fontId="1"/>
  </si>
  <si>
    <t>一般社団法人環境共創イニシアチブ</t>
    <phoneticPr fontId="1"/>
  </si>
  <si>
    <t>１．補助事業の名称</t>
    <phoneticPr fontId="1"/>
  </si>
  <si>
    <t>７．補助事業の完了予定日</t>
    <phoneticPr fontId="1"/>
  </si>
  <si>
    <r>
      <t xml:space="preserve">（注）この申請書には、以下の書面を添付すること。
</t>
    </r>
    <r>
      <rPr>
        <sz val="2"/>
        <color theme="1"/>
        <rFont val="ＭＳ 明朝"/>
        <family val="1"/>
        <charset val="128"/>
      </rPr>
      <t xml:space="preserve">
</t>
    </r>
    <r>
      <rPr>
        <sz val="10"/>
        <color theme="1"/>
        <rFont val="ＭＳ 明朝"/>
        <family val="1"/>
        <charset val="128"/>
      </rPr>
      <t xml:space="preserve">（１）　申請者が申請者以外の者と共同して補助事業を行おうとする場合にあっては、
　　　　当該事業に係る契約書の写し
</t>
    </r>
    <r>
      <rPr>
        <sz val="2"/>
        <color theme="1"/>
        <rFont val="ＭＳ 明朝"/>
        <family val="1"/>
        <charset val="128"/>
      </rPr>
      <t xml:space="preserve">　
</t>
    </r>
    <r>
      <rPr>
        <sz val="10"/>
        <color theme="1"/>
        <rFont val="ＭＳ 明朝"/>
        <family val="1"/>
        <charset val="128"/>
      </rPr>
      <t xml:space="preserve">（２）　申請者の役員等名簿（別紙３）
</t>
    </r>
    <r>
      <rPr>
        <sz val="2"/>
        <color theme="1"/>
        <rFont val="ＭＳ 明朝"/>
        <family val="1"/>
        <charset val="128"/>
      </rPr>
      <t xml:space="preserve">　
</t>
    </r>
    <r>
      <rPr>
        <sz val="10"/>
        <color theme="1"/>
        <rFont val="ＭＳ 明朝"/>
        <family val="1"/>
        <charset val="128"/>
      </rPr>
      <t xml:space="preserve">（３）　その他ＳＩＩが指示する書面
</t>
    </r>
    <phoneticPr fontId="1"/>
  </si>
  <si>
    <t>補助対象経費の区分</t>
    <phoneticPr fontId="1"/>
  </si>
  <si>
    <t>補助事業に
要する経費</t>
    <phoneticPr fontId="1"/>
  </si>
  <si>
    <t>補助対象
経費の額</t>
    <phoneticPr fontId="1"/>
  </si>
  <si>
    <t>補助金の
交付申請額</t>
    <phoneticPr fontId="1"/>
  </si>
  <si>
    <t>定額</t>
    <phoneticPr fontId="1"/>
  </si>
  <si>
    <t xml:space="preserve">代表者等名 </t>
    <rPh sb="0" eb="3">
      <t>ダイヒョウシャ</t>
    </rPh>
    <rPh sb="3" eb="4">
      <t>トウ</t>
    </rPh>
    <rPh sb="4" eb="5">
      <t>メイ</t>
    </rPh>
    <phoneticPr fontId="1"/>
  </si>
  <si>
    <t>直近２期分の会計に関する報告書
（財務諸表等）</t>
    <rPh sb="0" eb="2">
      <t>チョッキン</t>
    </rPh>
    <rPh sb="3" eb="4">
      <t>キ</t>
    </rPh>
    <rPh sb="4" eb="5">
      <t>ブン</t>
    </rPh>
    <rPh sb="6" eb="8">
      <t>カイケイ</t>
    </rPh>
    <rPh sb="9" eb="10">
      <t>カン</t>
    </rPh>
    <rPh sb="12" eb="15">
      <t>ホウコクショ</t>
    </rPh>
    <rPh sb="17" eb="19">
      <t>ザイム</t>
    </rPh>
    <rPh sb="19" eb="21">
      <t>ショヒョウ</t>
    </rPh>
    <rPh sb="21" eb="22">
      <t>トウ</t>
    </rPh>
    <phoneticPr fontId="1"/>
  </si>
  <si>
    <t>入力不要。申請者名は「様式第１（交付申請書）」の名称を自動反映。</t>
    <rPh sb="0" eb="2">
      <t>ニュウリョク</t>
    </rPh>
    <rPh sb="2" eb="4">
      <t>フヨウ</t>
    </rPh>
    <rPh sb="5" eb="8">
      <t>シンセイシャ</t>
    </rPh>
    <rPh sb="8" eb="9">
      <t>メイ</t>
    </rPh>
    <rPh sb="11" eb="13">
      <t>ヨウシキ</t>
    </rPh>
    <rPh sb="13" eb="14">
      <t>ダイ</t>
    </rPh>
    <rPh sb="16" eb="18">
      <t>コウフ</t>
    </rPh>
    <rPh sb="18" eb="20">
      <t>シンセイ</t>
    </rPh>
    <rPh sb="20" eb="21">
      <t>ショ</t>
    </rPh>
    <rPh sb="24" eb="26">
      <t>メイショウ</t>
    </rPh>
    <rPh sb="27" eb="29">
      <t>ジドウ</t>
    </rPh>
    <rPh sb="29" eb="31">
      <t>ハンエイ</t>
    </rPh>
    <phoneticPr fontId="1"/>
  </si>
  <si>
    <t>・所在地：事業所の所在地住所を記載すること。</t>
    <rPh sb="1" eb="4">
      <t>ショザイチ</t>
    </rPh>
    <rPh sb="5" eb="7">
      <t>ジギョウ</t>
    </rPh>
    <rPh sb="7" eb="8">
      <t>ショ</t>
    </rPh>
    <rPh sb="9" eb="11">
      <t>ショザイ</t>
    </rPh>
    <rPh sb="11" eb="12">
      <t>チ</t>
    </rPh>
    <rPh sb="12" eb="14">
      <t>ジュウショ</t>
    </rPh>
    <rPh sb="15" eb="17">
      <t>キサイ</t>
    </rPh>
    <phoneticPr fontId="1"/>
  </si>
  <si>
    <t>・日給額と所定労働時間を記載すると、人件費単価が自動で算出。</t>
    <rPh sb="1" eb="3">
      <t>ニッキュウ</t>
    </rPh>
    <rPh sb="5" eb="7">
      <t>ショテイ</t>
    </rPh>
    <rPh sb="7" eb="9">
      <t>ロウドウ</t>
    </rPh>
    <rPh sb="9" eb="11">
      <t>ジカン</t>
    </rPh>
    <rPh sb="12" eb="14">
      <t>キサイ</t>
    </rPh>
    <phoneticPr fontId="1"/>
  </si>
  <si>
    <t>住所を手入力。総務、経理等の所在地を記載。</t>
    <rPh sb="0" eb="2">
      <t>ジュウショ</t>
    </rPh>
    <rPh sb="3" eb="4">
      <t>テ</t>
    </rPh>
    <rPh sb="4" eb="6">
      <t>ニュウリョク</t>
    </rPh>
    <rPh sb="7" eb="9">
      <t>ソウム</t>
    </rPh>
    <rPh sb="10" eb="12">
      <t>ケイリ</t>
    </rPh>
    <rPh sb="12" eb="13">
      <t>トウ</t>
    </rPh>
    <rPh sb="14" eb="17">
      <t>ショザイチ</t>
    </rPh>
    <rPh sb="18" eb="20">
      <t>キサイ</t>
    </rPh>
    <phoneticPr fontId="1"/>
  </si>
  <si>
    <t>法人・団体等名を手入力。本社・本部などが付加して記載も可。</t>
    <rPh sb="0" eb="2">
      <t>ホウジン</t>
    </rPh>
    <rPh sb="3" eb="5">
      <t>ダンタイ</t>
    </rPh>
    <rPh sb="5" eb="6">
      <t>トウ</t>
    </rPh>
    <rPh sb="6" eb="7">
      <t>メイ</t>
    </rPh>
    <rPh sb="8" eb="9">
      <t>テ</t>
    </rPh>
    <rPh sb="9" eb="11">
      <t>ニュウリョク</t>
    </rPh>
    <rPh sb="12" eb="14">
      <t>ホンシャ</t>
    </rPh>
    <rPh sb="15" eb="17">
      <t>ホンブ</t>
    </rPh>
    <rPh sb="20" eb="22">
      <t>フカ</t>
    </rPh>
    <rPh sb="24" eb="26">
      <t>キサイ</t>
    </rPh>
    <rPh sb="27" eb="28">
      <t>カ</t>
    </rPh>
    <phoneticPr fontId="1"/>
  </si>
  <si>
    <t>・健保等級と賞与回数を記入すると、人件費単価が自動で算出。</t>
    <rPh sb="1" eb="3">
      <t>ケンポ</t>
    </rPh>
    <rPh sb="3" eb="5">
      <t>トウキュウ</t>
    </rPh>
    <rPh sb="6" eb="8">
      <t>ショウヨ</t>
    </rPh>
    <rPh sb="8" eb="10">
      <t>カイスウ</t>
    </rPh>
    <rPh sb="11" eb="13">
      <t>キニュウ</t>
    </rPh>
    <rPh sb="17" eb="20">
      <t>ジンケンヒ</t>
    </rPh>
    <rPh sb="20" eb="22">
      <t>タンカ</t>
    </rPh>
    <rPh sb="23" eb="25">
      <t>ジドウ</t>
    </rPh>
    <rPh sb="26" eb="28">
      <t>サンシュツ</t>
    </rPh>
    <phoneticPr fontId="1"/>
  </si>
  <si>
    <t>・月給額を記入すると、健保等級と人件費単価が自動で算出。</t>
    <rPh sb="1" eb="3">
      <t>ゲッキュウ</t>
    </rPh>
    <rPh sb="3" eb="4">
      <t>ガク</t>
    </rPh>
    <rPh sb="5" eb="7">
      <t>キニュウ</t>
    </rPh>
    <rPh sb="11" eb="13">
      <t>ケンポ</t>
    </rPh>
    <rPh sb="13" eb="15">
      <t>トウキュウ</t>
    </rPh>
    <phoneticPr fontId="1"/>
  </si>
  <si>
    <t>定額</t>
    <phoneticPr fontId="1"/>
  </si>
  <si>
    <t>補助事業に要する
経費の区分</t>
    <phoneticPr fontId="1"/>
  </si>
  <si>
    <t>申請者の団体における役員を漏れなく記載すること。</t>
    <rPh sb="0" eb="3">
      <t>シンセイシャ</t>
    </rPh>
    <rPh sb="4" eb="6">
      <t>ダンタイ</t>
    </rPh>
    <rPh sb="10" eb="12">
      <t>ヤクイン</t>
    </rPh>
    <rPh sb="13" eb="14">
      <t>モ</t>
    </rPh>
    <rPh sb="17" eb="19">
      <t>キサイ</t>
    </rPh>
    <phoneticPr fontId="1"/>
  </si>
  <si>
    <t>消費税区分</t>
    <rPh sb="3" eb="5">
      <t>クブン</t>
    </rPh>
    <phoneticPr fontId="1"/>
  </si>
  <si>
    <t>職員区分</t>
    <rPh sb="0" eb="2">
      <t>ショクイン</t>
    </rPh>
    <rPh sb="2" eb="4">
      <t>クブン</t>
    </rPh>
    <phoneticPr fontId="1"/>
  </si>
  <si>
    <t xml:space="preserve">住　  　所 </t>
    <rPh sb="0" eb="1">
      <t>ズミ</t>
    </rPh>
    <rPh sb="5" eb="6">
      <t>トコロ</t>
    </rPh>
    <phoneticPr fontId="1"/>
  </si>
  <si>
    <t xml:space="preserve">名  　　称 </t>
    <rPh sb="0" eb="1">
      <t>メイ</t>
    </rPh>
    <rPh sb="5" eb="6">
      <t>ショウ</t>
    </rPh>
    <phoneticPr fontId="1"/>
  </si>
  <si>
    <t>費用合計（円）</t>
    <rPh sb="0" eb="2">
      <t>ヒヨウ</t>
    </rPh>
    <rPh sb="2" eb="4">
      <t>ゴウケイ</t>
    </rPh>
    <rPh sb="5" eb="6">
      <t>エン</t>
    </rPh>
    <phoneticPr fontId="1"/>
  </si>
  <si>
    <t>（単位：円）</t>
    <rPh sb="1" eb="3">
      <t>タンイ</t>
    </rPh>
    <rPh sb="4" eb="5">
      <t>エン</t>
    </rPh>
    <phoneticPr fontId="1"/>
  </si>
  <si>
    <t>下記に相違ないことを証明する。</t>
    <phoneticPr fontId="1"/>
  </si>
  <si>
    <r>
      <rPr>
        <sz val="14"/>
        <rFont val="ＭＳ 明朝"/>
        <family val="1"/>
        <charset val="128"/>
      </rPr>
      <t>申請者</t>
    </r>
    <r>
      <rPr>
        <sz val="14"/>
        <color theme="1"/>
        <rFont val="ＭＳ 明朝"/>
        <family val="1"/>
        <charset val="128"/>
      </rPr>
      <t>の機関概要がわかる資料
（パンフレット、会社案内等）</t>
    </r>
    <rPh sb="0" eb="2">
      <t>シンセイ</t>
    </rPh>
    <rPh sb="2" eb="3">
      <t>シャ</t>
    </rPh>
    <rPh sb="4" eb="6">
      <t>キカン</t>
    </rPh>
    <rPh sb="6" eb="8">
      <t>ガイヨウ</t>
    </rPh>
    <rPh sb="12" eb="14">
      <t>シリョウ</t>
    </rPh>
    <rPh sb="23" eb="25">
      <t>カイシャ</t>
    </rPh>
    <rPh sb="25" eb="27">
      <t>アンナイ</t>
    </rPh>
    <rPh sb="27" eb="28">
      <t>トウ</t>
    </rPh>
    <phoneticPr fontId="1"/>
  </si>
  <si>
    <t>№</t>
    <phoneticPr fontId="5"/>
  </si>
  <si>
    <r>
      <rPr>
        <sz val="10"/>
        <color theme="1"/>
        <rFont val="ＭＳ 明朝"/>
        <family val="1"/>
        <charset val="128"/>
      </rPr>
      <t>拠点名</t>
    </r>
    <rPh sb="0" eb="2">
      <t>キョテン</t>
    </rPh>
    <rPh sb="2" eb="3">
      <t>メイ</t>
    </rPh>
    <phoneticPr fontId="1"/>
  </si>
  <si>
    <r>
      <rPr>
        <sz val="10"/>
        <color theme="1"/>
        <rFont val="ＭＳ 明朝"/>
        <family val="1"/>
        <charset val="128"/>
      </rPr>
      <t>担当者名</t>
    </r>
    <rPh sb="0" eb="3">
      <t>タントウシャ</t>
    </rPh>
    <rPh sb="3" eb="4">
      <t>メイ</t>
    </rPh>
    <phoneticPr fontId="1"/>
  </si>
  <si>
    <t>支援対象
地域</t>
    <rPh sb="0" eb="2">
      <t>シエン</t>
    </rPh>
    <rPh sb="2" eb="4">
      <t>タイショウ</t>
    </rPh>
    <rPh sb="5" eb="7">
      <t>チイキ</t>
    </rPh>
    <phoneticPr fontId="5"/>
  </si>
  <si>
    <t>工数の根拠</t>
    <phoneticPr fontId="1"/>
  </si>
  <si>
    <t>備考（月給額の算出式を記載）</t>
    <rPh sb="0" eb="2">
      <t>ビコウ</t>
    </rPh>
    <rPh sb="3" eb="5">
      <t>ゲッキュウ</t>
    </rPh>
    <rPh sb="5" eb="6">
      <t>ガク</t>
    </rPh>
    <rPh sb="7" eb="9">
      <t>サンシュツ</t>
    </rPh>
    <rPh sb="9" eb="10">
      <t>シキ</t>
    </rPh>
    <rPh sb="11" eb="13">
      <t>キサイ</t>
    </rPh>
    <phoneticPr fontId="5"/>
  </si>
  <si>
    <r>
      <t>健保等級</t>
    </r>
    <r>
      <rPr>
        <vertAlign val="superscript"/>
        <sz val="12"/>
        <rFont val="ＭＳ 明朝"/>
        <family val="1"/>
        <charset val="128"/>
      </rPr>
      <t>※</t>
    </r>
    <rPh sb="0" eb="2">
      <t>ケンポ</t>
    </rPh>
    <rPh sb="2" eb="4">
      <t>トウキュウ</t>
    </rPh>
    <phoneticPr fontId="5"/>
  </si>
  <si>
    <t>※ 健保等級に対応する時間単価一覧表は、下記を用いること。</t>
    <rPh sb="2" eb="4">
      <t>ケンポ</t>
    </rPh>
    <rPh sb="4" eb="6">
      <t>トウキュウ</t>
    </rPh>
    <rPh sb="7" eb="9">
      <t>タイオウ</t>
    </rPh>
    <rPh sb="11" eb="13">
      <t>ジカン</t>
    </rPh>
    <rPh sb="13" eb="15">
      <t>タンカ</t>
    </rPh>
    <rPh sb="15" eb="17">
      <t>イチラン</t>
    </rPh>
    <rPh sb="17" eb="18">
      <t>ヒョウ</t>
    </rPh>
    <rPh sb="20" eb="22">
      <t>カキ</t>
    </rPh>
    <rPh sb="23" eb="24">
      <t>モチ</t>
    </rPh>
    <phoneticPr fontId="5"/>
  </si>
  <si>
    <t>補助対象経費</t>
    <rPh sb="0" eb="2">
      <t>ホジョ</t>
    </rPh>
    <rPh sb="2" eb="4">
      <t>タイショウ</t>
    </rPh>
    <rPh sb="4" eb="6">
      <t>ケイヒ</t>
    </rPh>
    <phoneticPr fontId="1"/>
  </si>
  <si>
    <t>例：</t>
    <rPh sb="0" eb="1">
      <t>レイ</t>
    </rPh>
    <phoneticPr fontId="1"/>
  </si>
  <si>
    <t>職員
区分</t>
    <rPh sb="0" eb="2">
      <t>ショクイン</t>
    </rPh>
    <rPh sb="3" eb="5">
      <t>クブン</t>
    </rPh>
    <phoneticPr fontId="1"/>
  </si>
  <si>
    <t>雇用
区分</t>
    <rPh sb="0" eb="2">
      <t>コヨウ</t>
    </rPh>
    <rPh sb="3" eb="5">
      <t>クブン</t>
    </rPh>
    <phoneticPr fontId="1"/>
  </si>
  <si>
    <t>間接雇用</t>
    <rPh sb="0" eb="2">
      <t>カンセツ</t>
    </rPh>
    <rPh sb="2" eb="4">
      <t>コヨウ</t>
    </rPh>
    <phoneticPr fontId="1"/>
  </si>
  <si>
    <t>直接雇用</t>
    <rPh sb="0" eb="2">
      <t>チョクセツ</t>
    </rPh>
    <rPh sb="2" eb="4">
      <t>コヨウ</t>
    </rPh>
    <phoneticPr fontId="1"/>
  </si>
  <si>
    <t>雇用区分</t>
    <rPh sb="0" eb="2">
      <t>コヨウ</t>
    </rPh>
    <rPh sb="2" eb="4">
      <t>クブン</t>
    </rPh>
    <phoneticPr fontId="1"/>
  </si>
  <si>
    <r>
      <t>備考　　</t>
    </r>
    <r>
      <rPr>
        <b/>
        <sz val="12"/>
        <color rgb="FFFF0000"/>
        <rFont val="ＭＳ Ｐ明朝"/>
        <family val="1"/>
        <charset val="128"/>
      </rPr>
      <t>※間接雇用の事務補助員の場合、税抜金額で記載</t>
    </r>
    <rPh sb="0" eb="2">
      <t>ビコウ</t>
    </rPh>
    <rPh sb="5" eb="7">
      <t>カンセツ</t>
    </rPh>
    <rPh sb="7" eb="9">
      <t>コヨウ</t>
    </rPh>
    <rPh sb="10" eb="12">
      <t>ジム</t>
    </rPh>
    <rPh sb="12" eb="15">
      <t>ホジョイン</t>
    </rPh>
    <rPh sb="16" eb="18">
      <t>バアイ</t>
    </rPh>
    <rPh sb="19" eb="21">
      <t>ゼイヌキ</t>
    </rPh>
    <rPh sb="21" eb="23">
      <t>キンガク</t>
    </rPh>
    <rPh sb="24" eb="26">
      <t>キサイ</t>
    </rPh>
    <phoneticPr fontId="5"/>
  </si>
  <si>
    <t>　※ 健保等級対象者は必ず、1項の欄で登録すること。</t>
    <rPh sb="3" eb="5">
      <t>ケンポ</t>
    </rPh>
    <rPh sb="5" eb="7">
      <t>トウキュウ</t>
    </rPh>
    <rPh sb="7" eb="10">
      <t>タイショウシャ</t>
    </rPh>
    <rPh sb="11" eb="12">
      <t>カナラ</t>
    </rPh>
    <rPh sb="15" eb="16">
      <t>コウ</t>
    </rPh>
    <rPh sb="17" eb="18">
      <t>ラン</t>
    </rPh>
    <rPh sb="19" eb="21">
      <t>トウロク</t>
    </rPh>
    <phoneticPr fontId="1"/>
  </si>
  <si>
    <t>・業種：下記表より選択し、記載すること。</t>
    <rPh sb="1" eb="3">
      <t>ギョウシュ</t>
    </rPh>
    <rPh sb="4" eb="5">
      <t>シタ</t>
    </rPh>
    <rPh sb="6" eb="7">
      <t>ヒョウ</t>
    </rPh>
    <rPh sb="9" eb="11">
      <t>センタク</t>
    </rPh>
    <rPh sb="13" eb="15">
      <t>キサイ</t>
    </rPh>
    <phoneticPr fontId="1"/>
  </si>
  <si>
    <t>補助対象経費</t>
    <phoneticPr fontId="1"/>
  </si>
  <si>
    <t>事業費合計</t>
    <phoneticPr fontId="1"/>
  </si>
  <si>
    <t>・１行に１者を記載すること。／同一中小企業等の複数事業所を支援する場合、１行に１事業所を記載すること。</t>
    <rPh sb="2" eb="3">
      <t>ギョウ</t>
    </rPh>
    <rPh sb="5" eb="6">
      <t>シャ</t>
    </rPh>
    <rPh sb="7" eb="9">
      <t>キサイ</t>
    </rPh>
    <rPh sb="15" eb="17">
      <t>ドウイツ</t>
    </rPh>
    <rPh sb="17" eb="19">
      <t>チュウショウ</t>
    </rPh>
    <rPh sb="19" eb="21">
      <t>キギョウ</t>
    </rPh>
    <rPh sb="21" eb="22">
      <t>トウ</t>
    </rPh>
    <rPh sb="23" eb="25">
      <t>フクスウ</t>
    </rPh>
    <rPh sb="25" eb="28">
      <t>ジギョウショ</t>
    </rPh>
    <rPh sb="29" eb="31">
      <t>シエン</t>
    </rPh>
    <rPh sb="33" eb="35">
      <t>バアイ</t>
    </rPh>
    <rPh sb="37" eb="38">
      <t>ギョウ</t>
    </rPh>
    <rPh sb="40" eb="43">
      <t>ジギョウショ</t>
    </rPh>
    <rPh sb="44" eb="46">
      <t>キサイ</t>
    </rPh>
    <phoneticPr fontId="1"/>
  </si>
  <si>
    <t>定款</t>
  </si>
  <si>
    <t>役員情報は、最新の商業登記簿謄本の情報と一致していること。</t>
    <rPh sb="2" eb="4">
      <t>ジョウホウ</t>
    </rPh>
    <phoneticPr fontId="1"/>
  </si>
  <si>
    <t>健保等級非適用で、個別に単価を設定する場合、根拠資料を示し、
妥当性を説明できること。</t>
    <rPh sb="0" eb="4">
      <t>ケンポトウキュウ</t>
    </rPh>
    <rPh sb="4" eb="5">
      <t>ヒ</t>
    </rPh>
    <rPh sb="5" eb="7">
      <t>テキヨウ</t>
    </rPh>
    <rPh sb="24" eb="26">
      <t>シリョウ</t>
    </rPh>
    <rPh sb="27" eb="28">
      <t>シメ</t>
    </rPh>
    <rPh sb="31" eb="34">
      <t>ダトウセイ</t>
    </rPh>
    <phoneticPr fontId="1"/>
  </si>
  <si>
    <t>賞与なし</t>
    <rPh sb="0" eb="2">
      <t>ショウヨ</t>
    </rPh>
    <phoneticPr fontId="1"/>
  </si>
  <si>
    <t>賞与あり</t>
    <rPh sb="0" eb="2">
      <t>ショウヨ</t>
    </rPh>
    <phoneticPr fontId="1"/>
  </si>
  <si>
    <t>対象地域</t>
    <rPh sb="0" eb="2">
      <t>タイショウ</t>
    </rPh>
    <rPh sb="2" eb="4">
      <t>チイキ</t>
    </rPh>
    <phoneticPr fontId="1"/>
  </si>
  <si>
    <t>法人番号</t>
    <rPh sb="0" eb="4">
      <t>ホウジンバンゴウ</t>
    </rPh>
    <phoneticPr fontId="1"/>
  </si>
  <si>
    <t>■PF事業全体スケジュール</t>
    <rPh sb="3" eb="5">
      <t>ジギョウ</t>
    </rPh>
    <rPh sb="5" eb="7">
      <t>ゼンタイ</t>
    </rPh>
    <phoneticPr fontId="1"/>
  </si>
  <si>
    <t>■</t>
    <phoneticPr fontId="1"/>
  </si>
  <si>
    <t>実施月が決まっている場合、該当箇所に入力</t>
    <phoneticPr fontId="1"/>
  </si>
  <si>
    <t>件数等</t>
    <rPh sb="0" eb="2">
      <t>ケンスウ</t>
    </rPh>
    <rPh sb="2" eb="3">
      <t>トウ</t>
    </rPh>
    <phoneticPr fontId="1"/>
  </si>
  <si>
    <t>7月</t>
    <rPh sb="1" eb="2">
      <t>ガツ</t>
    </rPh>
    <phoneticPr fontId="1"/>
  </si>
  <si>
    <t>8月</t>
    <phoneticPr fontId="1"/>
  </si>
  <si>
    <t>9月</t>
    <phoneticPr fontId="1"/>
  </si>
  <si>
    <t>10月</t>
    <phoneticPr fontId="1"/>
  </si>
  <si>
    <t>11月</t>
    <phoneticPr fontId="1"/>
  </si>
  <si>
    <t>12月</t>
    <phoneticPr fontId="1"/>
  </si>
  <si>
    <t>1月</t>
    <phoneticPr fontId="1"/>
  </si>
  <si>
    <t>備考（記載時の留意事項）</t>
  </si>
  <si>
    <t>回/年</t>
    <rPh sb="0" eb="1">
      <t>カイ</t>
    </rPh>
    <rPh sb="2" eb="3">
      <t>ネン</t>
    </rPh>
    <phoneticPr fontId="1"/>
  </si>
  <si>
    <t>専門家資格証明資料
（登録する全専門家の資格証又は経歴書）</t>
    <rPh sb="0" eb="3">
      <t>センモンカ</t>
    </rPh>
    <rPh sb="3" eb="5">
      <t>シカク</t>
    </rPh>
    <rPh sb="5" eb="7">
      <t>ショウメイ</t>
    </rPh>
    <rPh sb="7" eb="9">
      <t>シリョウ</t>
    </rPh>
    <phoneticPr fontId="1"/>
  </si>
  <si>
    <t>その他諸経費の計算根拠 （用途、数量、仕様の詳細など）</t>
    <rPh sb="2" eb="3">
      <t>タ</t>
    </rPh>
    <rPh sb="3" eb="6">
      <t>ショケイヒ</t>
    </rPh>
    <rPh sb="7" eb="9">
      <t>ケイサン</t>
    </rPh>
    <rPh sb="9" eb="11">
      <t>コンキョ</t>
    </rPh>
    <rPh sb="13" eb="15">
      <t>ヨウト</t>
    </rPh>
    <rPh sb="16" eb="18">
      <t>スウリョウ</t>
    </rPh>
    <rPh sb="19" eb="21">
      <t>シヨウ</t>
    </rPh>
    <rPh sb="22" eb="24">
      <t>ショウサイ</t>
    </rPh>
    <phoneticPr fontId="1"/>
  </si>
  <si>
    <t>仕様・型式等</t>
    <rPh sb="0" eb="2">
      <t>シヨウ</t>
    </rPh>
    <rPh sb="3" eb="5">
      <t>カタシキ</t>
    </rPh>
    <rPh sb="5" eb="6">
      <t>トウ</t>
    </rPh>
    <phoneticPr fontId="1"/>
  </si>
  <si>
    <t>費目</t>
    <rPh sb="0" eb="2">
      <t>ヒモク</t>
    </rPh>
    <phoneticPr fontId="1"/>
  </si>
  <si>
    <t>金額詳細</t>
    <rPh sb="0" eb="4">
      <t>キンガクショウサイ</t>
    </rPh>
    <phoneticPr fontId="1"/>
  </si>
  <si>
    <t>会場借料</t>
    <rPh sb="0" eb="4">
      <t>カイジョウシャクリョウ</t>
    </rPh>
    <phoneticPr fontId="1"/>
  </si>
  <si>
    <t>講師謝金</t>
    <rPh sb="0" eb="4">
      <t>コウシシャキン</t>
    </rPh>
    <phoneticPr fontId="1"/>
  </si>
  <si>
    <t>講師旅費</t>
    <rPh sb="0" eb="4">
      <t>コウシリョヒ</t>
    </rPh>
    <phoneticPr fontId="1"/>
  </si>
  <si>
    <t>実施回数</t>
    <rPh sb="0" eb="4">
      <t>ジッシカイスウ</t>
    </rPh>
    <phoneticPr fontId="1"/>
  </si>
  <si>
    <t>申請日（yyyy/mm/dd)</t>
    <rPh sb="0" eb="3">
      <t>シンセイビ</t>
    </rPh>
    <phoneticPr fontId="1"/>
  </si>
  <si>
    <t>代表者名は全角で姓と名の間に全角のスペースを入れてください。</t>
    <rPh sb="0" eb="3">
      <t>ダイヒョウシャ</t>
    </rPh>
    <rPh sb="3" eb="4">
      <t>メイ</t>
    </rPh>
    <rPh sb="5" eb="7">
      <t>ゼンカク</t>
    </rPh>
    <rPh sb="8" eb="9">
      <t>セイ</t>
    </rPh>
    <rPh sb="10" eb="11">
      <t>ナ</t>
    </rPh>
    <rPh sb="12" eb="13">
      <t>カン</t>
    </rPh>
    <rPh sb="14" eb="16">
      <t>ゼンカク</t>
    </rPh>
    <rPh sb="22" eb="23">
      <t>イ</t>
    </rPh>
    <phoneticPr fontId="1"/>
  </si>
  <si>
    <t>代表者役職</t>
    <rPh sb="0" eb="3">
      <t>ダイヒョウシャ</t>
    </rPh>
    <rPh sb="3" eb="5">
      <t>ヤクショク</t>
    </rPh>
    <phoneticPr fontId="1"/>
  </si>
  <si>
    <t>代表者役職は全角で入力してください。</t>
    <rPh sb="0" eb="3">
      <t>ダイヒョウシャ</t>
    </rPh>
    <rPh sb="3" eb="5">
      <t>ヤクショク</t>
    </rPh>
    <rPh sb="6" eb="8">
      <t>ゼンカク</t>
    </rPh>
    <rPh sb="9" eb="11">
      <t>ニュウリョク</t>
    </rPh>
    <phoneticPr fontId="1"/>
  </si>
  <si>
    <r>
      <t>ハイフン</t>
    </r>
    <r>
      <rPr>
        <b/>
        <sz val="10"/>
        <color rgb="FFFF0000"/>
        <rFont val="ＭＳ Ｐ明朝"/>
        <family val="1"/>
        <charset val="128"/>
      </rPr>
      <t>有り</t>
    </r>
    <r>
      <rPr>
        <sz val="10"/>
        <rFont val="ＭＳ Ｐ明朝"/>
        <family val="1"/>
        <charset val="128"/>
      </rPr>
      <t>、半角英数字で入力してください。</t>
    </r>
    <r>
      <rPr>
        <sz val="10"/>
        <color theme="1"/>
        <rFont val="ＭＳ Ｐ明朝"/>
        <family val="1"/>
        <charset val="128"/>
      </rPr>
      <t>（123-4567）</t>
    </r>
    <rPh sb="4" eb="5">
      <t>アリ</t>
    </rPh>
    <phoneticPr fontId="1"/>
  </si>
  <si>
    <t>「●●県北部地域の省エネ相談プラットフォーム事業」など、支援地域と事業内容がわかるように記載すること。</t>
    <rPh sb="3" eb="6">
      <t>ケンホクブ</t>
    </rPh>
    <rPh sb="6" eb="8">
      <t>チイキ</t>
    </rPh>
    <rPh sb="9" eb="10">
      <t>ショウ</t>
    </rPh>
    <rPh sb="12" eb="14">
      <t>ソウダン</t>
    </rPh>
    <rPh sb="22" eb="24">
      <t>ジギョウ</t>
    </rPh>
    <rPh sb="28" eb="30">
      <t>シエン</t>
    </rPh>
    <rPh sb="30" eb="32">
      <t>チイキ</t>
    </rPh>
    <rPh sb="33" eb="35">
      <t>ジギョウ</t>
    </rPh>
    <rPh sb="35" eb="37">
      <t>ナイヨウ</t>
    </rPh>
    <rPh sb="44" eb="46">
      <t>キサイ</t>
    </rPh>
    <phoneticPr fontId="1"/>
  </si>
  <si>
    <t>支援対象地域</t>
    <rPh sb="0" eb="6">
      <t>シエンタイショウチイキ</t>
    </rPh>
    <phoneticPr fontId="1"/>
  </si>
  <si>
    <t>省エネ診断</t>
    <rPh sb="0" eb="1">
      <t>ショウ</t>
    </rPh>
    <rPh sb="3" eb="5">
      <t>シンダン</t>
    </rPh>
    <phoneticPr fontId="1"/>
  </si>
  <si>
    <t>省エネ支援</t>
    <rPh sb="0" eb="1">
      <t>ショウ</t>
    </rPh>
    <rPh sb="3" eb="5">
      <t>シエン</t>
    </rPh>
    <phoneticPr fontId="1"/>
  </si>
  <si>
    <t>対象地域</t>
  </si>
  <si>
    <t>　別添３の通り</t>
    <rPh sb="1" eb="3">
      <t>ベッテン</t>
    </rPh>
    <rPh sb="5" eb="6">
      <t>トオ</t>
    </rPh>
    <phoneticPr fontId="1"/>
  </si>
  <si>
    <t>（別添３）</t>
    <rPh sb="1" eb="3">
      <t>ベッテン</t>
    </rPh>
    <phoneticPr fontId="5"/>
  </si>
  <si>
    <t>（別添２－２）</t>
    <phoneticPr fontId="1"/>
  </si>
  <si>
    <t>（別添４）</t>
    <rPh sb="1" eb="3">
      <t>ベッテン</t>
    </rPh>
    <phoneticPr fontId="5"/>
  </si>
  <si>
    <t>専門家一覧 （別添３）</t>
    <rPh sb="0" eb="3">
      <t>センモンカ</t>
    </rPh>
    <rPh sb="7" eb="9">
      <t>ベッテン</t>
    </rPh>
    <phoneticPr fontId="1"/>
  </si>
  <si>
    <t>支出計画書 （別添２ー２）</t>
    <rPh sb="0" eb="2">
      <t>シシュツ</t>
    </rPh>
    <rPh sb="2" eb="5">
      <t>ケイカクショ</t>
    </rPh>
    <phoneticPr fontId="1"/>
  </si>
  <si>
    <t>エクセルシート</t>
    <phoneticPr fontId="1"/>
  </si>
  <si>
    <t>住所</t>
    <rPh sb="0" eb="2">
      <t>ジュウショ</t>
    </rPh>
    <phoneticPr fontId="1"/>
  </si>
  <si>
    <t>（建物名）</t>
    <rPh sb="1" eb="4">
      <t>タテモノメイ</t>
    </rPh>
    <phoneticPr fontId="1"/>
  </si>
  <si>
    <t>本社所在地は都道府県から、原則、登記簿謄本の記載と一致する住所を入力してください。</t>
    <rPh sb="0" eb="2">
      <t>ホンシャ</t>
    </rPh>
    <rPh sb="2" eb="5">
      <t>ショザイチ</t>
    </rPh>
    <rPh sb="6" eb="10">
      <t>トドウフケン</t>
    </rPh>
    <rPh sb="13" eb="15">
      <t>ゲンソク</t>
    </rPh>
    <rPh sb="16" eb="19">
      <t>トウキボ</t>
    </rPh>
    <rPh sb="19" eb="21">
      <t>トウホン</t>
    </rPh>
    <rPh sb="22" eb="24">
      <t>キサイ</t>
    </rPh>
    <rPh sb="25" eb="27">
      <t>イッチ</t>
    </rPh>
    <rPh sb="29" eb="31">
      <t>ジュウショ</t>
    </rPh>
    <rPh sb="32" eb="34">
      <t>ニュウリョク</t>
    </rPh>
    <phoneticPr fontId="1"/>
  </si>
  <si>
    <t>建物名がない場合は空白</t>
    <rPh sb="0" eb="3">
      <t>タテモノメイ</t>
    </rPh>
    <rPh sb="6" eb="8">
      <t>バアイ</t>
    </rPh>
    <rPh sb="9" eb="11">
      <t>クウハク</t>
    </rPh>
    <phoneticPr fontId="1"/>
  </si>
  <si>
    <t>職員旅費</t>
    <phoneticPr fontId="1"/>
  </si>
  <si>
    <t>職員名</t>
    <rPh sb="0" eb="2">
      <t>ショクイン</t>
    </rPh>
    <rPh sb="2" eb="3">
      <t>メイ</t>
    </rPh>
    <phoneticPr fontId="1"/>
  </si>
  <si>
    <t>事業期間中の
稼働時間</t>
    <rPh sb="7" eb="9">
      <t>カドウ</t>
    </rPh>
    <rPh sb="9" eb="11">
      <t>ジカン</t>
    </rPh>
    <phoneticPr fontId="1"/>
  </si>
  <si>
    <t>印刷費</t>
  </si>
  <si>
    <t>6月</t>
    <rPh sb="1" eb="2">
      <t>ガツ</t>
    </rPh>
    <phoneticPr fontId="1"/>
  </si>
  <si>
    <t>メールアドレス</t>
    <phoneticPr fontId="1"/>
  </si>
  <si>
    <r>
      <t>・法人番号：個人事業主等の場合には記載不要となる。</t>
    </r>
    <r>
      <rPr>
        <b/>
        <sz val="14"/>
        <color rgb="FFFF0000"/>
        <rFont val="ＭＳ Ｐ明朝"/>
        <family val="1"/>
        <charset val="128"/>
      </rPr>
      <t>(注)マイナンバーを入力しないこと。</t>
    </r>
    <phoneticPr fontId="1"/>
  </si>
  <si>
    <t>※1 外部専門家の場合は、専門家としての参加についてあらかじめ合意を得た者のみを記載すること。</t>
    <rPh sb="3" eb="5">
      <t>ガイブ</t>
    </rPh>
    <rPh sb="5" eb="8">
      <t>センモンカ</t>
    </rPh>
    <rPh sb="9" eb="11">
      <t>バアイ</t>
    </rPh>
    <phoneticPr fontId="5"/>
  </si>
  <si>
    <t>専門家
分類</t>
    <rPh sb="0" eb="3">
      <t>センモンカ</t>
    </rPh>
    <rPh sb="4" eb="6">
      <t>ブンルイ</t>
    </rPh>
    <phoneticPr fontId="1"/>
  </si>
  <si>
    <t>※2 専門資格を有し、支援を実施する職員も「内部専門家」として記載すること。</t>
    <rPh sb="3" eb="5">
      <t>センモン</t>
    </rPh>
    <rPh sb="5" eb="7">
      <t>シカク</t>
    </rPh>
    <rPh sb="8" eb="9">
      <t>ユウ</t>
    </rPh>
    <rPh sb="11" eb="13">
      <t>シエン</t>
    </rPh>
    <rPh sb="14" eb="16">
      <t>ジッシ</t>
    </rPh>
    <rPh sb="18" eb="20">
      <t>ショクイン</t>
    </rPh>
    <rPh sb="22" eb="27">
      <t>ナイブセンモンカ</t>
    </rPh>
    <rPh sb="31" eb="33">
      <t>キサイ</t>
    </rPh>
    <phoneticPr fontId="1"/>
  </si>
  <si>
    <t>所属先事業者名</t>
    <rPh sb="0" eb="2">
      <t>ショゾク</t>
    </rPh>
    <rPh sb="2" eb="3">
      <t>サキ</t>
    </rPh>
    <rPh sb="3" eb="7">
      <t>ジギョウシャメイ</t>
    </rPh>
    <phoneticPr fontId="1"/>
  </si>
  <si>
    <t>電話番号</t>
    <rPh sb="0" eb="4">
      <t>デンワバンゴウ</t>
    </rPh>
    <phoneticPr fontId="1"/>
  </si>
  <si>
    <t>No.</t>
    <phoneticPr fontId="5"/>
  </si>
  <si>
    <t>・所属先事業者名：個人事業主等の場合には「個人」と記載すること。</t>
    <rPh sb="1" eb="4">
      <t>ショゾクサキ</t>
    </rPh>
    <phoneticPr fontId="1"/>
  </si>
  <si>
    <t>R3版</t>
    <rPh sb="2" eb="3">
      <t>バン</t>
    </rPh>
    <phoneticPr fontId="1"/>
  </si>
  <si>
    <t>法人登記されている住所と拠点の場所が一致しない場合、拠点の住所に在する管理者から補助事業者の住所として公表許可を得ているか</t>
    <rPh sb="53" eb="55">
      <t>キョカ</t>
    </rPh>
    <rPh sb="56" eb="57">
      <t>エ</t>
    </rPh>
    <phoneticPr fontId="1"/>
  </si>
  <si>
    <t>拠点状況届出書</t>
    <rPh sb="0" eb="4">
      <t>キョテンジョウキョウ</t>
    </rPh>
    <rPh sb="4" eb="7">
      <t>トドケデショ</t>
    </rPh>
    <phoneticPr fontId="1"/>
  </si>
  <si>
    <t>申請者（法人・団体等）名</t>
    <rPh sb="0" eb="2">
      <t>シンセイ</t>
    </rPh>
    <rPh sb="2" eb="3">
      <t>シャ</t>
    </rPh>
    <rPh sb="4" eb="6">
      <t>ホウジン</t>
    </rPh>
    <rPh sb="7" eb="9">
      <t>ダンタイ</t>
    </rPh>
    <rPh sb="9" eb="10">
      <t>トウ</t>
    </rPh>
    <rPh sb="11" eb="12">
      <t>メイ</t>
    </rPh>
    <phoneticPr fontId="5"/>
  </si>
  <si>
    <t>申請者（法人・団体等）名</t>
    <rPh sb="0" eb="3">
      <t>シンセイシャ</t>
    </rPh>
    <rPh sb="4" eb="6">
      <t>ホウジン</t>
    </rPh>
    <rPh sb="7" eb="9">
      <t>ダンタイ</t>
    </rPh>
    <rPh sb="9" eb="10">
      <t>トウ</t>
    </rPh>
    <rPh sb="11" eb="12">
      <t>メイ</t>
    </rPh>
    <phoneticPr fontId="1"/>
  </si>
  <si>
    <t>■ 同意確認</t>
    <rPh sb="2" eb="6">
      <t>ドウイカクニン</t>
    </rPh>
    <phoneticPr fontId="1"/>
  </si>
  <si>
    <t>■ 写真貼り付け欄</t>
    <rPh sb="2" eb="4">
      <t>シャシン</t>
    </rPh>
    <rPh sb="4" eb="5">
      <t>ハ</t>
    </rPh>
    <rPh sb="6" eb="7">
      <t>ツ</t>
    </rPh>
    <rPh sb="8" eb="9">
      <t>ラン</t>
    </rPh>
    <phoneticPr fontId="1"/>
  </si>
  <si>
    <t>担当者名</t>
    <rPh sb="0" eb="3">
      <t>タントウシャ</t>
    </rPh>
    <rPh sb="3" eb="4">
      <t>メイ</t>
    </rPh>
    <phoneticPr fontId="1"/>
  </si>
  <si>
    <t>　②情報管理が適正に
　行えるような設備
　（保管可能な書庫等）</t>
    <phoneticPr fontId="1"/>
  </si>
  <si>
    <t>　①補助事業者としての
　看板等</t>
    <phoneticPr fontId="1"/>
  </si>
  <si>
    <t>　③中小企業等の来訪、
　ＳＩＩや管轄官公庁等の
　検査や打合わせに
　対応できるスペース</t>
    <phoneticPr fontId="1"/>
  </si>
  <si>
    <t>商業登記簿謄本
（写し可）</t>
    <rPh sb="9" eb="10">
      <t>ウツ</t>
    </rPh>
    <rPh sb="11" eb="12">
      <t>カ</t>
    </rPh>
    <phoneticPr fontId="1"/>
  </si>
  <si>
    <t>全て（英数字も含めて）全角で入力してください。</t>
    <rPh sb="0" eb="1">
      <t>スベ</t>
    </rPh>
    <rPh sb="3" eb="6">
      <t>エイスウジ</t>
    </rPh>
    <rPh sb="7" eb="8">
      <t>フク</t>
    </rPh>
    <rPh sb="11" eb="13">
      <t>ゼンカク</t>
    </rPh>
    <phoneticPr fontId="1"/>
  </si>
  <si>
    <t>補助事業の名称</t>
    <phoneticPr fontId="1"/>
  </si>
  <si>
    <t>支援対象地域</t>
    <phoneticPr fontId="1"/>
  </si>
  <si>
    <t>地域①</t>
    <rPh sb="0" eb="2">
      <t>チイキ</t>
    </rPh>
    <phoneticPr fontId="1"/>
  </si>
  <si>
    <t>地域②</t>
    <rPh sb="0" eb="2">
      <t>チイキ</t>
    </rPh>
    <phoneticPr fontId="1"/>
  </si>
  <si>
    <t>地域③</t>
    <rPh sb="0" eb="2">
      <t>チイキ</t>
    </rPh>
    <phoneticPr fontId="1"/>
  </si>
  <si>
    <t>地域④</t>
    <rPh sb="0" eb="2">
      <t>チイキ</t>
    </rPh>
    <phoneticPr fontId="1"/>
  </si>
  <si>
    <t>地域⑤</t>
    <rPh sb="0" eb="2">
      <t>チイキ</t>
    </rPh>
    <phoneticPr fontId="1"/>
  </si>
  <si>
    <t>申請者（法人・団体等）名</t>
    <rPh sb="0" eb="3">
      <t>シンセイシャ</t>
    </rPh>
    <rPh sb="4" eb="6">
      <t>ホウジン</t>
    </rPh>
    <rPh sb="7" eb="9">
      <t>ダンタイ</t>
    </rPh>
    <rPh sb="9" eb="10">
      <t>ナド</t>
    </rPh>
    <rPh sb="11" eb="12">
      <t>メイ</t>
    </rPh>
    <phoneticPr fontId="1"/>
  </si>
  <si>
    <t>法人番号</t>
    <rPh sb="0" eb="2">
      <t>ホウジン</t>
    </rPh>
    <rPh sb="2" eb="4">
      <t>バンゴウ</t>
    </rPh>
    <phoneticPr fontId="1"/>
  </si>
  <si>
    <t>代表者氏名</t>
    <rPh sb="0" eb="3">
      <t>ダイヒョウシャ</t>
    </rPh>
    <rPh sb="3" eb="5">
      <t>シメイ</t>
    </rPh>
    <phoneticPr fontId="1"/>
  </si>
  <si>
    <t>本社所在地</t>
    <rPh sb="0" eb="2">
      <t>ホンシャ</t>
    </rPh>
    <rPh sb="2" eb="5">
      <t>ショザイチ</t>
    </rPh>
    <phoneticPr fontId="1"/>
  </si>
  <si>
    <t>郵便番号</t>
    <rPh sb="0" eb="2">
      <t>ユウビン</t>
    </rPh>
    <rPh sb="2" eb="4">
      <t>バンゴウ</t>
    </rPh>
    <phoneticPr fontId="1"/>
  </si>
  <si>
    <t>本事業で担う役割</t>
    <rPh sb="0" eb="1">
      <t>ホン</t>
    </rPh>
    <rPh sb="1" eb="3">
      <t>ジギョウ</t>
    </rPh>
    <rPh sb="4" eb="5">
      <t>ニナ</t>
    </rPh>
    <rPh sb="6" eb="8">
      <t>ヤクワリ</t>
    </rPh>
    <phoneticPr fontId="1"/>
  </si>
  <si>
    <t>拠点名</t>
    <rPh sb="0" eb="2">
      <t>キョテン</t>
    </rPh>
    <rPh sb="2" eb="3">
      <t>メイ</t>
    </rPh>
    <phoneticPr fontId="1"/>
  </si>
  <si>
    <t>（２）体制内に含まれる専門家</t>
    <rPh sb="3" eb="5">
      <t>タイセイ</t>
    </rPh>
    <rPh sb="5" eb="6">
      <t>ナイ</t>
    </rPh>
    <rPh sb="7" eb="8">
      <t>フク</t>
    </rPh>
    <rPh sb="11" eb="14">
      <t>センモンカ</t>
    </rPh>
    <phoneticPr fontId="1"/>
  </si>
  <si>
    <t>（３）体制内に含まれる自治体関係者</t>
    <rPh sb="3" eb="5">
      <t>タイセイ</t>
    </rPh>
    <rPh sb="5" eb="6">
      <t>ナイ</t>
    </rPh>
    <rPh sb="7" eb="8">
      <t>フク</t>
    </rPh>
    <rPh sb="11" eb="14">
      <t>ジチタイ</t>
    </rPh>
    <rPh sb="14" eb="17">
      <t>カンケイシャ</t>
    </rPh>
    <phoneticPr fontId="1"/>
  </si>
  <si>
    <t>※自治体が申請する場合は、本項は記載不要。複数地域で支援を行う場合には全ての自治体関係者を記載すること。
　自治体担当者に事前にコンタクトのうえ、自治体の合意のもと記載すること。</t>
    <rPh sb="54" eb="57">
      <t>ジチタイ</t>
    </rPh>
    <rPh sb="57" eb="60">
      <t>タントウシャ</t>
    </rPh>
    <rPh sb="61" eb="63">
      <t>ジゼン</t>
    </rPh>
    <phoneticPr fontId="1"/>
  </si>
  <si>
    <t>自治体①</t>
    <rPh sb="0" eb="3">
      <t>ジチタイ</t>
    </rPh>
    <phoneticPr fontId="1"/>
  </si>
  <si>
    <t>自治体名</t>
    <rPh sb="0" eb="3">
      <t>ジチタイ</t>
    </rPh>
    <rPh sb="3" eb="4">
      <t>メイ</t>
    </rPh>
    <phoneticPr fontId="1"/>
  </si>
  <si>
    <t>担当部署名</t>
    <phoneticPr fontId="1"/>
  </si>
  <si>
    <t>電話番号</t>
    <phoneticPr fontId="1"/>
  </si>
  <si>
    <t>役割
（複数選択可）</t>
    <rPh sb="4" eb="6">
      <t>フクスウ</t>
    </rPh>
    <rPh sb="6" eb="8">
      <t>センタク</t>
    </rPh>
    <rPh sb="8" eb="9">
      <t>カ</t>
    </rPh>
    <phoneticPr fontId="1"/>
  </si>
  <si>
    <t>自治体②</t>
    <rPh sb="0" eb="3">
      <t>ジチタイ</t>
    </rPh>
    <phoneticPr fontId="1"/>
  </si>
  <si>
    <t>自治体③</t>
    <rPh sb="0" eb="3">
      <t>ジチタイ</t>
    </rPh>
    <phoneticPr fontId="1"/>
  </si>
  <si>
    <t>自治体④</t>
    <rPh sb="0" eb="3">
      <t>ジチタイ</t>
    </rPh>
    <phoneticPr fontId="1"/>
  </si>
  <si>
    <t>自治体⑤</t>
    <rPh sb="0" eb="3">
      <t>ジチタイ</t>
    </rPh>
    <phoneticPr fontId="1"/>
  </si>
  <si>
    <t>　　　（https://www.meti.go.jp/information_2/downloadfiles/R3kenpo.pdf）</t>
    <phoneticPr fontId="5"/>
  </si>
  <si>
    <r>
      <t>担当者 役職・氏名</t>
    </r>
    <r>
      <rPr>
        <sz val="9"/>
        <color theme="1"/>
        <rFont val="ＭＳ Ｐ明朝"/>
        <family val="1"/>
        <charset val="128"/>
      </rPr>
      <t>（任意）</t>
    </r>
    <rPh sb="4" eb="6">
      <t>ヤクショク</t>
    </rPh>
    <rPh sb="7" eb="8">
      <t>シ</t>
    </rPh>
    <phoneticPr fontId="1"/>
  </si>
  <si>
    <t>職員(事業責任者)</t>
    <rPh sb="0" eb="2">
      <t>ショクイン</t>
    </rPh>
    <rPh sb="3" eb="5">
      <t>ジギョウ</t>
    </rPh>
    <rPh sb="5" eb="8">
      <t>セキニンシャ</t>
    </rPh>
    <phoneticPr fontId="1"/>
  </si>
  <si>
    <t>① 消費税法における納税義務者とならない者</t>
    <phoneticPr fontId="1"/>
  </si>
  <si>
    <t>② 免税事業者</t>
    <phoneticPr fontId="1"/>
  </si>
  <si>
    <t>③ 簡易課税事業者</t>
    <phoneticPr fontId="1"/>
  </si>
  <si>
    <t>④ 国若しくは地方公共団体（特別会計を設けて事業を行う場合に限る）、消費税法別表第３に 掲げる法人</t>
    <phoneticPr fontId="1"/>
  </si>
  <si>
    <t>⑤ 国又は地方公共団体の一般会計である者</t>
    <phoneticPr fontId="1"/>
  </si>
  <si>
    <t>⑥ 課税事業者のうち課税売上割合が低い等の理由から、消費税仕入控除税額確定後の返還を 選択する者　　</t>
    <phoneticPr fontId="1"/>
  </si>
  <si>
    <t>消費税を補助対象に含める場合、事業者の属性</t>
    <rPh sb="0" eb="3">
      <t>ショウヒゼイ</t>
    </rPh>
    <rPh sb="4" eb="8">
      <t>ホジョタイショウ</t>
    </rPh>
    <rPh sb="9" eb="10">
      <t>フク</t>
    </rPh>
    <rPh sb="12" eb="14">
      <t>バアイ</t>
    </rPh>
    <rPh sb="15" eb="18">
      <t>ジギョウシャ</t>
    </rPh>
    <rPh sb="19" eb="21">
      <t>ゾクセイ</t>
    </rPh>
    <phoneticPr fontId="5"/>
  </si>
  <si>
    <t>9-2</t>
    <phoneticPr fontId="1"/>
  </si>
  <si>
    <t>拠点状況届出書（別添５）</t>
    <rPh sb="0" eb="2">
      <t>キョテン</t>
    </rPh>
    <rPh sb="2" eb="4">
      <t>ジョウキョウ</t>
    </rPh>
    <rPh sb="4" eb="7">
      <t>トドケデショ</t>
    </rPh>
    <rPh sb="8" eb="10">
      <t>ベツゾ</t>
    </rPh>
    <phoneticPr fontId="1"/>
  </si>
  <si>
    <t>※ No.1～No.8は１つのエクセルファイルで提出してください。
　　（シートをファイル内にコピーしたり別ファイルにしないでください）</t>
    <phoneticPr fontId="1"/>
  </si>
  <si>
    <t>集計欄は全て自動反映。</t>
    <rPh sb="0" eb="2">
      <t>シュウケイ</t>
    </rPh>
    <rPh sb="2" eb="3">
      <t>ラン</t>
    </rPh>
    <rPh sb="4" eb="5">
      <t>スベ</t>
    </rPh>
    <rPh sb="8" eb="10">
      <t>ハンエイ</t>
    </rPh>
    <phoneticPr fontId="1"/>
  </si>
  <si>
    <t>・専門家分類：支援を実施する職員の場合は「内部」、外部専門家の場合は「外部」を選択すること。</t>
    <rPh sb="1" eb="6">
      <t>センモンカブンルイ</t>
    </rPh>
    <rPh sb="7" eb="9">
      <t>シエン</t>
    </rPh>
    <rPh sb="10" eb="12">
      <t>ジッシ</t>
    </rPh>
    <rPh sb="14" eb="16">
      <t>ショクイン</t>
    </rPh>
    <rPh sb="17" eb="19">
      <t>バアイ</t>
    </rPh>
    <rPh sb="21" eb="23">
      <t>ナイブ</t>
    </rPh>
    <rPh sb="25" eb="30">
      <t>ガイブセンモンカ</t>
    </rPh>
    <rPh sb="31" eb="33">
      <t>バアイ</t>
    </rPh>
    <rPh sb="35" eb="37">
      <t>ガイブ</t>
    </rPh>
    <rPh sb="39" eb="41">
      <t>センタク</t>
    </rPh>
    <phoneticPr fontId="1"/>
  </si>
  <si>
    <t>・支援対象地域：事業所の所在地エリアを選択すること。</t>
    <rPh sb="1" eb="5">
      <t>シエンタイショウ</t>
    </rPh>
    <rPh sb="5" eb="7">
      <t>チイキ</t>
    </rPh>
    <rPh sb="8" eb="11">
      <t>ジギョウショ</t>
    </rPh>
    <rPh sb="12" eb="14">
      <t>ショザイ</t>
    </rPh>
    <rPh sb="19" eb="21">
      <t>センタク</t>
    </rPh>
    <phoneticPr fontId="1"/>
  </si>
  <si>
    <t>純利益</t>
    <rPh sb="0" eb="3">
      <t>ジュンリエキ</t>
    </rPh>
    <phoneticPr fontId="1"/>
  </si>
  <si>
    <t>前期</t>
    <rPh sb="0" eb="2">
      <t>ゼンキ</t>
    </rPh>
    <phoneticPr fontId="1"/>
  </si>
  <si>
    <t>純資産</t>
    <rPh sb="0" eb="3">
      <t>ジュンシサン</t>
    </rPh>
    <phoneticPr fontId="1"/>
  </si>
  <si>
    <t>前々期</t>
    <rPh sb="0" eb="3">
      <t>ゼンゼンキ</t>
    </rPh>
    <phoneticPr fontId="1"/>
  </si>
  <si>
    <t xml:space="preserve">経営基盤の状況
</t>
    <rPh sb="0" eb="2">
      <t>ケイエイ</t>
    </rPh>
    <rPh sb="2" eb="4">
      <t>キバン</t>
    </rPh>
    <rPh sb="5" eb="7">
      <t>ジョウキョウ</t>
    </rPh>
    <phoneticPr fontId="1"/>
  </si>
  <si>
    <t>技術士</t>
  </si>
  <si>
    <t>エネルギー管理士</t>
  </si>
  <si>
    <t>建築士</t>
  </si>
  <si>
    <t>建築設備士</t>
  </si>
  <si>
    <t>ガス主任技術者</t>
  </si>
  <si>
    <t>電気主任技術者</t>
  </si>
  <si>
    <t>電気工事施工管理技士</t>
  </si>
  <si>
    <t>ボイラー・タービン主任技術者</t>
  </si>
  <si>
    <t>管工事施工管理技士</t>
  </si>
  <si>
    <t>計画支援者数</t>
    <rPh sb="0" eb="6">
      <t>ケイカクシエンシャスウ</t>
    </rPh>
    <phoneticPr fontId="1"/>
  </si>
  <si>
    <t>実績支援者数</t>
    <rPh sb="0" eb="2">
      <t>ジッセキ</t>
    </rPh>
    <rPh sb="2" eb="6">
      <t>シエンシャスウ</t>
    </rPh>
    <phoneticPr fontId="1"/>
  </si>
  <si>
    <t>１．申請者の概要</t>
    <rPh sb="6" eb="8">
      <t>ガイヨウ</t>
    </rPh>
    <phoneticPr fontId="1"/>
  </si>
  <si>
    <t>実施体制</t>
    <phoneticPr fontId="1"/>
  </si>
  <si>
    <t>計画額</t>
    <rPh sb="0" eb="2">
      <t>ケイカク</t>
    </rPh>
    <rPh sb="2" eb="3">
      <t>ガク</t>
    </rPh>
    <phoneticPr fontId="1"/>
  </si>
  <si>
    <t>実績額</t>
    <rPh sb="0" eb="2">
      <t>ジッセキ</t>
    </rPh>
    <rPh sb="2" eb="3">
      <t>ガク</t>
    </rPh>
    <phoneticPr fontId="1"/>
  </si>
  <si>
    <t>営業利益</t>
    <rPh sb="0" eb="4">
      <t>エイギョウリエキ</t>
    </rPh>
    <phoneticPr fontId="1"/>
  </si>
  <si>
    <t>Ｈ３１年度事業</t>
    <rPh sb="3" eb="5">
      <t>ネンド</t>
    </rPh>
    <rPh sb="5" eb="7">
      <t>ジギョウ</t>
    </rPh>
    <phoneticPr fontId="1"/>
  </si>
  <si>
    <t>Ｒ２年度事業</t>
    <rPh sb="2" eb="4">
      <t>ネンド</t>
    </rPh>
    <rPh sb="4" eb="6">
      <t>ジギョウ</t>
    </rPh>
    <phoneticPr fontId="1"/>
  </si>
  <si>
    <t>Ｒ３年度事業</t>
    <phoneticPr fontId="1"/>
  </si>
  <si>
    <t>支援実施の
可能性</t>
    <rPh sb="0" eb="2">
      <t>シエン</t>
    </rPh>
    <rPh sb="2" eb="4">
      <t>ジッシ</t>
    </rPh>
    <rPh sb="6" eb="9">
      <t>カノウセイ</t>
    </rPh>
    <phoneticPr fontId="5"/>
  </si>
  <si>
    <t>支援対象者（予定）一覧</t>
    <rPh sb="0" eb="2">
      <t>シエン</t>
    </rPh>
    <rPh sb="2" eb="5">
      <t>タイショウシャ</t>
    </rPh>
    <rPh sb="6" eb="8">
      <t>ヨテイ</t>
    </rPh>
    <rPh sb="9" eb="11">
      <t>イチラン</t>
    </rPh>
    <phoneticPr fontId="5"/>
  </si>
  <si>
    <r>
      <t>支援対象者
（予定）名</t>
    </r>
    <r>
      <rPr>
        <vertAlign val="superscript"/>
        <sz val="12"/>
        <rFont val="ＭＳ Ｐ明朝"/>
        <family val="1"/>
        <charset val="128"/>
      </rPr>
      <t>※2</t>
    </r>
    <rPh sb="0" eb="2">
      <t>シエン</t>
    </rPh>
    <rPh sb="2" eb="5">
      <t>タイショウシャ</t>
    </rPh>
    <rPh sb="7" eb="9">
      <t>ヨテイ</t>
    </rPh>
    <rPh sb="10" eb="11">
      <t>メイ</t>
    </rPh>
    <phoneticPr fontId="5"/>
  </si>
  <si>
    <t>■ 拠点情報 No.1</t>
    <rPh sb="2" eb="6">
      <t>キョテンジョウホウ</t>
    </rPh>
    <phoneticPr fontId="1"/>
  </si>
  <si>
    <t>■ 拠点情報 No.8</t>
    <rPh sb="2" eb="6">
      <t>キョテンジョウホウ</t>
    </rPh>
    <phoneticPr fontId="1"/>
  </si>
  <si>
    <t>■ 拠点情報 No.7</t>
    <rPh sb="2" eb="6">
      <t>キョテンジョウホウ</t>
    </rPh>
    <phoneticPr fontId="1"/>
  </si>
  <si>
    <t>■ 拠点情報 No.6</t>
    <rPh sb="2" eb="6">
      <t>キョテンジョウホウ</t>
    </rPh>
    <phoneticPr fontId="1"/>
  </si>
  <si>
    <t>■ 拠点情報 No.5</t>
    <rPh sb="2" eb="6">
      <t>キョテンジョウホウ</t>
    </rPh>
    <phoneticPr fontId="1"/>
  </si>
  <si>
    <t>■ 拠点情報 No.4</t>
    <rPh sb="2" eb="6">
      <t>キョテンジョウホウ</t>
    </rPh>
    <phoneticPr fontId="1"/>
  </si>
  <si>
    <t>■ 拠点情報 No.3</t>
    <rPh sb="2" eb="6">
      <t>キョテンジョウホウ</t>
    </rPh>
    <phoneticPr fontId="1"/>
  </si>
  <si>
    <t>■ 拠点情報 No.2</t>
    <rPh sb="2" eb="6">
      <t>キョテンジョウホウ</t>
    </rPh>
    <phoneticPr fontId="1"/>
  </si>
  <si>
    <t>支援対象者（予定）一覧 （別添４）</t>
    <rPh sb="2" eb="5">
      <t>タイショウシャ</t>
    </rPh>
    <rPh sb="6" eb="8">
      <t>ヨテイ</t>
    </rPh>
    <rPh sb="13" eb="15">
      <t>ベッテン</t>
    </rPh>
    <phoneticPr fontId="1"/>
  </si>
  <si>
    <t>電気工事士（1種）</t>
    <phoneticPr fontId="1"/>
  </si>
  <si>
    <t>公認会計士</t>
    <phoneticPr fontId="1"/>
  </si>
  <si>
    <t>中小企業診断士</t>
    <phoneticPr fontId="1"/>
  </si>
  <si>
    <t>社会保険労務士</t>
    <phoneticPr fontId="1"/>
  </si>
  <si>
    <t>ファイナンシャルプランニング技能士</t>
    <phoneticPr fontId="1"/>
  </si>
  <si>
    <t>行政書士</t>
    <phoneticPr fontId="1"/>
  </si>
  <si>
    <t>省エネに関する
資格該当累計数</t>
    <rPh sb="0" eb="1">
      <t>ショウ</t>
    </rPh>
    <rPh sb="4" eb="5">
      <t>カン</t>
    </rPh>
    <phoneticPr fontId="1"/>
  </si>
  <si>
    <t>経営に関する
資格該当累計数</t>
    <rPh sb="0" eb="2">
      <t>ケイエイ</t>
    </rPh>
    <rPh sb="3" eb="4">
      <t>カン</t>
    </rPh>
    <phoneticPr fontId="1"/>
  </si>
  <si>
    <t>職員旅費</t>
    <rPh sb="0" eb="4">
      <t>ショクインリョヒ</t>
    </rPh>
    <phoneticPr fontId="1"/>
  </si>
  <si>
    <t>エネルギー国家資格</t>
    <rPh sb="5" eb="9">
      <t>コッカシカク</t>
    </rPh>
    <phoneticPr fontId="5"/>
  </si>
  <si>
    <t>経営国家資格</t>
    <rPh sb="0" eb="2">
      <t>ケイエイ</t>
    </rPh>
    <rPh sb="2" eb="6">
      <t>コッカシカク</t>
    </rPh>
    <phoneticPr fontId="5"/>
  </si>
  <si>
    <t>※要件を満たすことがわかる写真データを貼り付けること。</t>
    <rPh sb="1" eb="3">
      <t>ヨウケン</t>
    </rPh>
    <rPh sb="4" eb="5">
      <t>ミ</t>
    </rPh>
    <rPh sb="13" eb="15">
      <t>シャシン</t>
    </rPh>
    <rPh sb="19" eb="20">
      <t>ハ</t>
    </rPh>
    <rPh sb="21" eb="22">
      <t>ツ</t>
    </rPh>
    <phoneticPr fontId="1"/>
  </si>
  <si>
    <t>過去実績
（直近３年間）</t>
    <rPh sb="0" eb="4">
      <t>カコジッセキ</t>
    </rPh>
    <rPh sb="6" eb="8">
      <t>チョッキン</t>
    </rPh>
    <rPh sb="8" eb="11">
      <t>サンネンカン</t>
    </rPh>
    <phoneticPr fontId="1"/>
  </si>
  <si>
    <t>今年度計画額</t>
    <rPh sb="0" eb="3">
      <t>コンネンド</t>
    </rPh>
    <rPh sb="3" eb="6">
      <t>ケイカクガク</t>
    </rPh>
    <phoneticPr fontId="1"/>
  </si>
  <si>
    <t>今年度計画支援者数</t>
    <rPh sb="0" eb="3">
      <t>コンネンド</t>
    </rPh>
    <rPh sb="3" eb="5">
      <t>ケイカク</t>
    </rPh>
    <rPh sb="5" eb="8">
      <t>シエンシャ</t>
    </rPh>
    <rPh sb="8" eb="9">
      <t>スウ</t>
    </rPh>
    <phoneticPr fontId="1"/>
  </si>
  <si>
    <t>司法書士</t>
    <rPh sb="0" eb="4">
      <t>シホウショシ</t>
    </rPh>
    <phoneticPr fontId="1"/>
  </si>
  <si>
    <t>税理士</t>
    <rPh sb="0" eb="3">
      <t>ゼイリシ</t>
    </rPh>
    <phoneticPr fontId="1"/>
  </si>
  <si>
    <t>③外部団体等との打ち合わせ</t>
    <rPh sb="1" eb="3">
      <t>ガイブ</t>
    </rPh>
    <rPh sb="3" eb="5">
      <t>ダンタイ</t>
    </rPh>
    <rPh sb="5" eb="6">
      <t>トウ</t>
    </rPh>
    <rPh sb="8" eb="9">
      <t>ウ</t>
    </rPh>
    <rPh sb="10" eb="11">
      <t>ア</t>
    </rPh>
    <phoneticPr fontId="1"/>
  </si>
  <si>
    <t>④掘り起こし</t>
    <rPh sb="1" eb="2">
      <t>ホ</t>
    </rPh>
    <rPh sb="3" eb="4">
      <t>オ</t>
    </rPh>
    <phoneticPr fontId="1"/>
  </si>
  <si>
    <t>詳細説明</t>
    <rPh sb="0" eb="2">
      <t>ショウサイ</t>
    </rPh>
    <rPh sb="2" eb="4">
      <t>セツメイ</t>
    </rPh>
    <phoneticPr fontId="1"/>
  </si>
  <si>
    <t>２．支援活動体制</t>
    <phoneticPr fontId="1"/>
  </si>
  <si>
    <t>３-２．支援計画・事業実施体制等</t>
    <rPh sb="4" eb="6">
      <t>シエン</t>
    </rPh>
    <rPh sb="6" eb="8">
      <t>ケイカク</t>
    </rPh>
    <rPh sb="15" eb="16">
      <t>トウ</t>
    </rPh>
    <phoneticPr fontId="1"/>
  </si>
  <si>
    <t>役職</t>
    <rPh sb="0" eb="2">
      <t>ヤクショク</t>
    </rPh>
    <phoneticPr fontId="1"/>
  </si>
  <si>
    <t>①補助事業に従事する担当者名（職員、事務補助員）</t>
    <rPh sb="10" eb="13">
      <t>タントウシャ</t>
    </rPh>
    <rPh sb="13" eb="14">
      <t>メイ</t>
    </rPh>
    <rPh sb="15" eb="17">
      <t>ショクイン</t>
    </rPh>
    <rPh sb="18" eb="20">
      <t>ジム</t>
    </rPh>
    <rPh sb="20" eb="22">
      <t>ホジョ</t>
    </rPh>
    <rPh sb="22" eb="23">
      <t>イン</t>
    </rPh>
    <phoneticPr fontId="1"/>
  </si>
  <si>
    <t>４．事業スケジュール</t>
    <phoneticPr fontId="1"/>
  </si>
  <si>
    <t>本シート作成前に、以下のシートを先に記載すること。
◆補助事業概要説明書(別添１)1～3　◆人件費単価計算書（別添2-1）　◆支出計画書（別添2-2）</t>
    <rPh sb="63" eb="68">
      <t>シシュツケイカクショ</t>
    </rPh>
    <rPh sb="69" eb="71">
      <t>ベツゾ</t>
    </rPh>
    <phoneticPr fontId="1"/>
  </si>
  <si>
    <t>専門家謝金</t>
    <rPh sb="0" eb="3">
      <t>センモンカ</t>
    </rPh>
    <rPh sb="3" eb="5">
      <t>シャキン</t>
    </rPh>
    <phoneticPr fontId="1"/>
  </si>
  <si>
    <t>専門家旅費</t>
    <rPh sb="0" eb="3">
      <t>センモンカ</t>
    </rPh>
    <rPh sb="3" eb="5">
      <t>リョヒ</t>
    </rPh>
    <phoneticPr fontId="1"/>
  </si>
  <si>
    <t>合計</t>
    <rPh sb="0" eb="2">
      <t>ゴウケイ</t>
    </rPh>
    <phoneticPr fontId="1"/>
  </si>
  <si>
    <t>本事業期間中の事業資金が調達できる根拠</t>
    <rPh sb="0" eb="1">
      <t>ホン</t>
    </rPh>
    <rPh sb="1" eb="4">
      <t>キカンチュウ</t>
    </rPh>
    <rPh sb="5" eb="7">
      <t>ジギョウ</t>
    </rPh>
    <rPh sb="7" eb="9">
      <t>シキン</t>
    </rPh>
    <rPh sb="10" eb="12">
      <t>チョウタツ</t>
    </rPh>
    <rPh sb="15" eb="17">
      <t>コンキョ</t>
    </rPh>
    <phoneticPr fontId="1"/>
  </si>
  <si>
    <t>本事業に関する宣伝・広報に係る計画</t>
    <rPh sb="0" eb="3">
      <t>ホンジギョウ</t>
    </rPh>
    <rPh sb="4" eb="5">
      <t>カン</t>
    </rPh>
    <rPh sb="7" eb="9">
      <t>センデン</t>
    </rPh>
    <rPh sb="10" eb="12">
      <t>コウホウ</t>
    </rPh>
    <rPh sb="13" eb="14">
      <t>カカ</t>
    </rPh>
    <rPh sb="15" eb="17">
      <t>ケイカク</t>
    </rPh>
    <phoneticPr fontId="1"/>
  </si>
  <si>
    <t>個社未定</t>
    <rPh sb="0" eb="4">
      <t>コシャミテイ</t>
    </rPh>
    <phoneticPr fontId="1"/>
  </si>
  <si>
    <t>※2 支援を予定する中小企業等名は、具体名が挙げられる場合は企業名を記載し、特定できない場合は「個社未定」と記載すること。</t>
    <phoneticPr fontId="1"/>
  </si>
  <si>
    <t>支援実現の可能性
選択項目</t>
    <rPh sb="0" eb="4">
      <t>シエンジツゲン</t>
    </rPh>
    <rPh sb="5" eb="8">
      <t>カノウセイ</t>
    </rPh>
    <rPh sb="9" eb="11">
      <t>センタク</t>
    </rPh>
    <rPh sb="11" eb="13">
      <t>コウモク</t>
    </rPh>
    <phoneticPr fontId="5"/>
  </si>
  <si>
    <t>1.実施同意が取れている</t>
    <phoneticPr fontId="1"/>
  </si>
  <si>
    <t>2.本事業の説明を行い、実施意向を確認している</t>
    <phoneticPr fontId="1"/>
  </si>
  <si>
    <t>3.近く事業説明を行う予定である</t>
    <phoneticPr fontId="1"/>
  </si>
  <si>
    <t>4.接触を図っている段階である</t>
    <phoneticPr fontId="1"/>
  </si>
  <si>
    <t>計画支援者数</t>
    <rPh sb="0" eb="2">
      <t>ケイカク</t>
    </rPh>
    <rPh sb="2" eb="6">
      <t>シエンシャスウ</t>
    </rPh>
    <phoneticPr fontId="1"/>
  </si>
  <si>
    <t>未定割合</t>
    <rPh sb="0" eb="2">
      <t>ミテイ</t>
    </rPh>
    <rPh sb="2" eb="4">
      <t>ワリアイ</t>
    </rPh>
    <phoneticPr fontId="1"/>
  </si>
  <si>
    <t>【集計】</t>
    <rPh sb="1" eb="3">
      <t>シュウケイ</t>
    </rPh>
    <phoneticPr fontId="1"/>
  </si>
  <si>
    <t>■事業運営に係る人件費（職員によるコーディネートの時間は除く）</t>
    <rPh sb="1" eb="5">
      <t>ジギョウウンエイ</t>
    </rPh>
    <rPh sb="6" eb="7">
      <t>カカワ</t>
    </rPh>
    <rPh sb="8" eb="11">
      <t>ジンケンヒ</t>
    </rPh>
    <rPh sb="12" eb="14">
      <t>ショクイン</t>
    </rPh>
    <rPh sb="25" eb="27">
      <t>ジカン</t>
    </rPh>
    <rPh sb="28" eb="29">
      <t>ノゾ</t>
    </rPh>
    <phoneticPr fontId="1"/>
  </si>
  <si>
    <t>その他諸経費</t>
    <rPh sb="2" eb="3">
      <t>タ</t>
    </rPh>
    <rPh sb="3" eb="6">
      <t>ショケイヒ</t>
    </rPh>
    <phoneticPr fontId="1"/>
  </si>
  <si>
    <t>Ｈ３１年度</t>
    <phoneticPr fontId="1"/>
  </si>
  <si>
    <t>内部専門家数</t>
    <rPh sb="0" eb="5">
      <t>ナイブセンモンカ</t>
    </rPh>
    <rPh sb="5" eb="6">
      <t>スウ</t>
    </rPh>
    <phoneticPr fontId="1"/>
  </si>
  <si>
    <t>外部専門家数</t>
    <rPh sb="0" eb="2">
      <t>ガイブ</t>
    </rPh>
    <phoneticPr fontId="1"/>
  </si>
  <si>
    <t>その他の資格等保有者および経歴書対応者</t>
    <rPh sb="2" eb="3">
      <t>タ</t>
    </rPh>
    <rPh sb="4" eb="7">
      <t>シカクトウ</t>
    </rPh>
    <rPh sb="7" eb="10">
      <t>ホユウシャ</t>
    </rPh>
    <rPh sb="13" eb="16">
      <t>ケイレキショ</t>
    </rPh>
    <rPh sb="16" eb="19">
      <t>タイオウシャ</t>
    </rPh>
    <phoneticPr fontId="1"/>
  </si>
  <si>
    <t>1回の診断に係る
専門家人数ごとの
支援対象者数</t>
    <rPh sb="1" eb="2">
      <t>カイ</t>
    </rPh>
    <rPh sb="3" eb="5">
      <t>シンダン</t>
    </rPh>
    <rPh sb="6" eb="7">
      <t>カカワ</t>
    </rPh>
    <rPh sb="9" eb="14">
      <t>センモンカニンズウ</t>
    </rPh>
    <rPh sb="18" eb="24">
      <t>シエンタイショウシャスウ</t>
    </rPh>
    <phoneticPr fontId="1"/>
  </si>
  <si>
    <t>1回の支援に係る
専門家人数ごとの
支援対象者数</t>
    <rPh sb="1" eb="2">
      <t>カイ</t>
    </rPh>
    <rPh sb="3" eb="5">
      <t>シエン</t>
    </rPh>
    <rPh sb="6" eb="7">
      <t>カカワ</t>
    </rPh>
    <rPh sb="9" eb="14">
      <t>センモンカニンズウ</t>
    </rPh>
    <rPh sb="18" eb="24">
      <t>シエンタイショウシャスウ</t>
    </rPh>
    <phoneticPr fontId="1"/>
  </si>
  <si>
    <t>■職員のコーディネートに係る人件費、職員旅費</t>
    <rPh sb="1" eb="3">
      <t>ショクイン</t>
    </rPh>
    <rPh sb="12" eb="13">
      <t>カカワ</t>
    </rPh>
    <rPh sb="14" eb="17">
      <t>ジンケンヒ</t>
    </rPh>
    <rPh sb="18" eb="22">
      <t>ショクインリョヒ</t>
    </rPh>
    <phoneticPr fontId="1"/>
  </si>
  <si>
    <t>コーディネート
予定者数</t>
    <rPh sb="8" eb="10">
      <t>ヨテイ</t>
    </rPh>
    <rPh sb="10" eb="12">
      <t>シャスウ</t>
    </rPh>
    <phoneticPr fontId="1"/>
  </si>
  <si>
    <t>郵送費</t>
    <rPh sb="0" eb="3">
      <t>ユウソウヒ</t>
    </rPh>
    <phoneticPr fontId="1"/>
  </si>
  <si>
    <t>その他1</t>
    <rPh sb="2" eb="3">
      <t>タ</t>
    </rPh>
    <phoneticPr fontId="1"/>
  </si>
  <si>
    <t>その他2</t>
    <rPh sb="2" eb="3">
      <t>タ</t>
    </rPh>
    <phoneticPr fontId="1"/>
  </si>
  <si>
    <t>その他3</t>
    <phoneticPr fontId="1"/>
  </si>
  <si>
    <t>その他4</t>
    <phoneticPr fontId="1"/>
  </si>
  <si>
    <t>合計金額</t>
    <rPh sb="0" eb="4">
      <t>ゴウケイキンガク</t>
    </rPh>
    <phoneticPr fontId="1"/>
  </si>
  <si>
    <t>外部専門家謝金</t>
    <rPh sb="0" eb="5">
      <t>ガイブセンモンカ</t>
    </rPh>
    <rPh sb="5" eb="7">
      <t>シャキン</t>
    </rPh>
    <phoneticPr fontId="1"/>
  </si>
  <si>
    <t>外部専門家旅費</t>
    <rPh sb="0" eb="5">
      <t>ガイブセンモンカ</t>
    </rPh>
    <rPh sb="5" eb="7">
      <t>リョヒ</t>
    </rPh>
    <phoneticPr fontId="1"/>
  </si>
  <si>
    <t>その他3</t>
    <rPh sb="2" eb="3">
      <t>タ</t>
    </rPh>
    <phoneticPr fontId="1"/>
  </si>
  <si>
    <t>支援対象者の掘り起こし方法や、
掘り起こしに活用できる他団体（金融機関、
その他中小企業支援機関等）とのネットワーク</t>
    <rPh sb="11" eb="13">
      <t>ホウホウ</t>
    </rPh>
    <rPh sb="16" eb="17">
      <t>ホ</t>
    </rPh>
    <rPh sb="18" eb="19">
      <t>オ</t>
    </rPh>
    <phoneticPr fontId="1"/>
  </si>
  <si>
    <t>その他2</t>
    <rPh sb="2" eb="3">
      <t>タ</t>
    </rPh>
    <phoneticPr fontId="1"/>
  </si>
  <si>
    <t>その他3</t>
    <rPh sb="2" eb="3">
      <t>タ</t>
    </rPh>
    <phoneticPr fontId="1"/>
  </si>
  <si>
    <t>代表者名</t>
    <rPh sb="0" eb="3">
      <t>ダイヒョウシャ</t>
    </rPh>
    <rPh sb="3" eb="4">
      <t>メイ</t>
    </rPh>
    <phoneticPr fontId="1"/>
  </si>
  <si>
    <t>【省エネ診断】</t>
    <rPh sb="1" eb="2">
      <t>ショウ</t>
    </rPh>
    <rPh sb="4" eb="6">
      <t>シンダン</t>
    </rPh>
    <phoneticPr fontId="1"/>
  </si>
  <si>
    <t>【省エネ支援】</t>
    <rPh sb="1" eb="2">
      <t>ショウ</t>
    </rPh>
    <rPh sb="4" eb="6">
      <t>シエン</t>
    </rPh>
    <phoneticPr fontId="1"/>
  </si>
  <si>
    <t>拠点住所</t>
    <rPh sb="0" eb="2">
      <t>キョテン</t>
    </rPh>
    <rPh sb="2" eb="4">
      <t>ジュウショ</t>
    </rPh>
    <phoneticPr fontId="1"/>
  </si>
  <si>
    <t>【使用見込みのあるオンラインツール名：　　　　　　　　　　　　　　　　　　　　　　　　　】</t>
    <rPh sb="1" eb="3">
      <t>シヨウ</t>
    </rPh>
    <rPh sb="3" eb="5">
      <t>ミコ</t>
    </rPh>
    <rPh sb="17" eb="18">
      <t>メイ</t>
    </rPh>
    <phoneticPr fontId="1"/>
  </si>
  <si>
    <t>自治体⑥</t>
    <rPh sb="0" eb="3">
      <t>ジチタイ</t>
    </rPh>
    <phoneticPr fontId="1"/>
  </si>
  <si>
    <t>自治体⑦</t>
    <rPh sb="0" eb="3">
      <t>ジチタイ</t>
    </rPh>
    <phoneticPr fontId="1"/>
  </si>
  <si>
    <t>自治体⑧</t>
    <rPh sb="0" eb="3">
      <t>ジチタイ</t>
    </rPh>
    <phoneticPr fontId="1"/>
  </si>
  <si>
    <t>自治体⑨</t>
    <rPh sb="0" eb="3">
      <t>ジチタイ</t>
    </rPh>
    <phoneticPr fontId="1"/>
  </si>
  <si>
    <t>自治体⑩</t>
    <rPh sb="0" eb="3">
      <t>ジチタイ</t>
    </rPh>
    <phoneticPr fontId="1"/>
  </si>
  <si>
    <t>■集計1</t>
    <rPh sb="1" eb="3">
      <t>シュウケイ</t>
    </rPh>
    <phoneticPr fontId="1"/>
  </si>
  <si>
    <t>■集計2</t>
    <rPh sb="1" eb="3">
      <t>シュウケイ</t>
    </rPh>
    <phoneticPr fontId="1"/>
  </si>
  <si>
    <t>No.1</t>
    <phoneticPr fontId="1"/>
  </si>
  <si>
    <t>No.2</t>
    <phoneticPr fontId="1"/>
  </si>
  <si>
    <t>No.3</t>
    <phoneticPr fontId="1"/>
  </si>
  <si>
    <t>No.4</t>
    <phoneticPr fontId="1"/>
  </si>
  <si>
    <t>No.5</t>
    <phoneticPr fontId="1"/>
  </si>
  <si>
    <t>合計</t>
    <rPh sb="0" eb="2">
      <t>ゴウケイ</t>
    </rPh>
    <phoneticPr fontId="1"/>
  </si>
  <si>
    <t>■ 拠点情報 No.10</t>
    <rPh sb="2" eb="6">
      <t>キョテンジョウホウ</t>
    </rPh>
    <phoneticPr fontId="1"/>
  </si>
  <si>
    <t>■ 拠点情報 No.9</t>
    <rPh sb="2" eb="6">
      <t>キョテンジョウホウ</t>
    </rPh>
    <phoneticPr fontId="1"/>
  </si>
  <si>
    <t xml:space="preserve">
令和３年度　中小企業等に対するエネルギー利用最適化推進事業費補助金
（地域プラットフォーム構築事業）交付申請書</t>
    <rPh sb="1" eb="3">
      <t>レイワ</t>
    </rPh>
    <phoneticPr fontId="1"/>
  </si>
  <si>
    <t>　中小企業等に対するエネルギー利用最適化推進事業費補助金（地域プラットフォーム構築事業）交付規程（ＳＩＩ－ＢＮＡ２１０－０１－２１０４０２－Ｒ。以下「交付規程」という。）第５条の規定に基づき、下記のとおり申請します。
　なお、補助金等に係る予算の執行の適正化に関する法律（昭和３０年法律第１７９号）、補助金等に係る予算の執行の適正化に関する法律施行令（昭和３０年政令第２５５号）、中小企業等に対するエネルギー利用最適化推進事業費補助金交付要綱（２０２１０１２５財資第２号）及び交付規程の定めるところに従うことを承知の上、申請します。</t>
    <phoneticPr fontId="1"/>
  </si>
  <si>
    <t>入力不要。（別添１）1の事業名を自動反映。</t>
    <rPh sb="0" eb="4">
      <t>ニュウリョクフヨウ</t>
    </rPh>
    <rPh sb="6" eb="8">
      <t>ベッテン</t>
    </rPh>
    <rPh sb="12" eb="15">
      <t>ジギョウメイ</t>
    </rPh>
    <rPh sb="16" eb="18">
      <t>ジドウ</t>
    </rPh>
    <rPh sb="18" eb="20">
      <t>ハンエイ</t>
    </rPh>
    <phoneticPr fontId="1"/>
  </si>
  <si>
    <r>
      <rPr>
        <b/>
        <sz val="10"/>
        <color rgb="FFFF0000"/>
        <rFont val="ＭＳ Ｐ明朝"/>
        <family val="1"/>
        <charset val="128"/>
      </rPr>
      <t>前々期</t>
    </r>
    <r>
      <rPr>
        <sz val="10"/>
        <color theme="1"/>
        <rFont val="ＭＳ Ｐ明朝"/>
        <family val="1"/>
        <charset val="128"/>
      </rPr>
      <t>の決算書内容に基づき、「純資産」「営業利益」「純利益」を入力すること。</t>
    </r>
    <rPh sb="0" eb="2">
      <t>ゼンゼン</t>
    </rPh>
    <rPh sb="2" eb="3">
      <t>キ</t>
    </rPh>
    <rPh sb="4" eb="7">
      <t>ケッサンショ</t>
    </rPh>
    <rPh sb="7" eb="9">
      <t>ナイヨウ</t>
    </rPh>
    <rPh sb="10" eb="11">
      <t>モト</t>
    </rPh>
    <rPh sb="15" eb="18">
      <t>ジュンシサン</t>
    </rPh>
    <rPh sb="20" eb="24">
      <t>エイギョウリエキ</t>
    </rPh>
    <rPh sb="26" eb="29">
      <t>ジュンリエキ</t>
    </rPh>
    <rPh sb="31" eb="33">
      <t>ニュウリョク</t>
    </rPh>
    <phoneticPr fontId="1"/>
  </si>
  <si>
    <r>
      <rPr>
        <b/>
        <sz val="10"/>
        <color rgb="FFFF0000"/>
        <rFont val="ＭＳ Ｐ明朝"/>
        <family val="1"/>
        <charset val="128"/>
      </rPr>
      <t>前期</t>
    </r>
    <r>
      <rPr>
        <sz val="10"/>
        <color theme="1"/>
        <rFont val="ＭＳ Ｐ明朝"/>
        <family val="1"/>
        <charset val="128"/>
      </rPr>
      <t>の決算書内容に基づき、「純資産」「営業利益」「純利益」を入力すること。</t>
    </r>
    <rPh sb="0" eb="2">
      <t>ゼンキ</t>
    </rPh>
    <rPh sb="1" eb="2">
      <t>キ</t>
    </rPh>
    <rPh sb="3" eb="6">
      <t>ケッサンショ</t>
    </rPh>
    <rPh sb="6" eb="8">
      <t>ナイヨウ</t>
    </rPh>
    <rPh sb="9" eb="10">
      <t>モト</t>
    </rPh>
    <rPh sb="14" eb="17">
      <t>ジュンシサン</t>
    </rPh>
    <rPh sb="19" eb="23">
      <t>エイギョウリエキ</t>
    </rPh>
    <rPh sb="25" eb="28">
      <t>ジュンリエキ</t>
    </rPh>
    <rPh sb="30" eb="32">
      <t>ニュウリョク</t>
    </rPh>
    <phoneticPr fontId="1"/>
  </si>
  <si>
    <t>9-1</t>
    <phoneticPr fontId="1"/>
  </si>
  <si>
    <t>※1　各地域（都道府県）ごとに7者以上の中小企業等を支援すること。</t>
    <phoneticPr fontId="1"/>
  </si>
  <si>
    <t>（別添５）</t>
    <rPh sb="1" eb="3">
      <t>ベッテン</t>
    </rPh>
    <phoneticPr fontId="5"/>
  </si>
  <si>
    <r>
      <rPr>
        <b/>
        <sz val="10"/>
        <color rgb="FFFF0000"/>
        <rFont val="ＭＳ Ｐ明朝"/>
        <family val="1"/>
        <charset val="128"/>
      </rPr>
      <t>都道府県の単位で、１地域ごとに記載すること。</t>
    </r>
    <r>
      <rPr>
        <sz val="10"/>
        <color theme="1"/>
        <rFont val="ＭＳ Ｐ明朝"/>
        <family val="1"/>
        <charset val="128"/>
      </rPr>
      <t xml:space="preserve">
都道府県内の一部の市区町村の場合は以下のように記載すること。
（千葉県　千葉市・柏市・松戸市）</t>
    </r>
    <phoneticPr fontId="1"/>
  </si>
  <si>
    <t>職員旅費合計</t>
    <rPh sb="0" eb="4">
      <t>ショクインリョヒ</t>
    </rPh>
    <rPh sb="4" eb="6">
      <t>ゴウケイ</t>
    </rPh>
    <phoneticPr fontId="1"/>
  </si>
  <si>
    <t>代表理事　　村上　孝　殿</t>
    <rPh sb="6" eb="8">
      <t>ムラカミ</t>
    </rPh>
    <rPh sb="9" eb="10">
      <t>タカシ</t>
    </rPh>
    <rPh sb="11" eb="12">
      <t>ドノ</t>
    </rPh>
    <phoneticPr fontId="1"/>
  </si>
  <si>
    <t>その他資格は
下記に記載</t>
    <rPh sb="2" eb="3">
      <t>タ</t>
    </rPh>
    <rPh sb="3" eb="5">
      <t>シカク</t>
    </rPh>
    <rPh sb="7" eb="9">
      <t>カキ</t>
    </rPh>
    <rPh sb="10" eb="12">
      <t>キサイ</t>
    </rPh>
    <phoneticPr fontId="1"/>
  </si>
  <si>
    <t>※その他類する資格については「その他」を選択し、記載欄に入力</t>
    <rPh sb="17" eb="18">
      <t>タ</t>
    </rPh>
    <rPh sb="20" eb="22">
      <t>センタク</t>
    </rPh>
    <rPh sb="24" eb="27">
      <t>キサイラン</t>
    </rPh>
    <phoneticPr fontId="1"/>
  </si>
  <si>
    <t>※国家資格を保有していない場合は「経歴書参照」を選択</t>
    <phoneticPr fontId="1"/>
  </si>
  <si>
    <t>メールアドレス</t>
    <phoneticPr fontId="1"/>
  </si>
  <si>
    <t>　①補助事業者としての
　　看板等</t>
    <phoneticPr fontId="1"/>
  </si>
  <si>
    <t>　②情報管理が適正に
　　行えるような設備
　（保管可能な書庫等）</t>
    <phoneticPr fontId="1"/>
  </si>
  <si>
    <t>　③中小企業等の来訪、
　　ＳＩＩや管轄官公庁等の
　　検査や打合わせに
　　対応できるスペース</t>
    <phoneticPr fontId="1"/>
  </si>
  <si>
    <t>　④オンライン環境状況
※連絡会・セミナー・報告会でオンライン活用の可能性がある場合は添付
（執務スペース・PC設備等）</t>
    <rPh sb="7" eb="9">
      <t>カンキョウ</t>
    </rPh>
    <rPh sb="9" eb="11">
      <t>ジョウキョウ</t>
    </rPh>
    <phoneticPr fontId="1"/>
  </si>
  <si>
    <t>④掘り起こし先として、注力する業種やターゲット属性を記載すること。</t>
    <phoneticPr fontId="1"/>
  </si>
  <si>
    <t>・支援対象者（予定）名・代表者名：具体名が挙げられる場合は企業名を記載し、特定できない場合は「個社未定」と記載すること。</t>
    <rPh sb="1" eb="3">
      <t>シエン</t>
    </rPh>
    <rPh sb="3" eb="6">
      <t>タイショウシャ</t>
    </rPh>
    <rPh sb="7" eb="9">
      <t>ヨテイ</t>
    </rPh>
    <rPh sb="10" eb="11">
      <t>メイ</t>
    </rPh>
    <rPh sb="12" eb="15">
      <t>ダイヒョウシャ</t>
    </rPh>
    <rPh sb="15" eb="16">
      <t>メイ</t>
    </rPh>
    <rPh sb="17" eb="19">
      <t>グタイ</t>
    </rPh>
    <rPh sb="19" eb="20">
      <t>メイ</t>
    </rPh>
    <rPh sb="21" eb="22">
      <t>ア</t>
    </rPh>
    <rPh sb="26" eb="28">
      <t>バアイ</t>
    </rPh>
    <rPh sb="29" eb="31">
      <t>キギョウ</t>
    </rPh>
    <rPh sb="31" eb="32">
      <t>メイ</t>
    </rPh>
    <rPh sb="33" eb="35">
      <t>キサイ</t>
    </rPh>
    <rPh sb="37" eb="39">
      <t>トクテイ</t>
    </rPh>
    <rPh sb="43" eb="45">
      <t>バアイ</t>
    </rPh>
    <rPh sb="47" eb="49">
      <t>コシャ</t>
    </rPh>
    <rPh sb="49" eb="51">
      <t>ミテイ</t>
    </rPh>
    <rPh sb="53" eb="55">
      <t>キサイ</t>
    </rPh>
    <phoneticPr fontId="1"/>
  </si>
  <si>
    <t>Ｈ３０年度</t>
    <phoneticPr fontId="1"/>
  </si>
  <si>
    <t>Ｒ２年度</t>
    <phoneticPr fontId="1"/>
  </si>
  <si>
    <t>専門
区分</t>
    <rPh sb="0" eb="2">
      <t>センモン</t>
    </rPh>
    <rPh sb="3" eb="5">
      <t>クブン</t>
    </rPh>
    <phoneticPr fontId="1"/>
  </si>
  <si>
    <r>
      <t>ジービズインフォ掲載の</t>
    </r>
    <r>
      <rPr>
        <b/>
        <sz val="10"/>
        <color rgb="FFFF0000"/>
        <rFont val="ＭＳ Ｐ明朝"/>
        <family val="1"/>
        <charset val="128"/>
      </rPr>
      <t>13桁の法人番号</t>
    </r>
    <r>
      <rPr>
        <sz val="10"/>
        <color theme="1"/>
        <rFont val="ＭＳ Ｐ明朝"/>
        <family val="1"/>
        <charset val="128"/>
      </rPr>
      <t>を入力してください。（半角英数字）</t>
    </r>
    <rPh sb="15" eb="17">
      <t>ホウジン</t>
    </rPh>
    <rPh sb="17" eb="19">
      <t>バンゴウ</t>
    </rPh>
    <rPh sb="20" eb="22">
      <t>ニュウリョク</t>
    </rPh>
    <rPh sb="29" eb="31">
      <t>ハンカク</t>
    </rPh>
    <rPh sb="31" eb="34">
      <t>エイスウジ</t>
    </rPh>
    <phoneticPr fontId="1"/>
  </si>
  <si>
    <r>
      <t>事業完了日は補助期間内（</t>
    </r>
    <r>
      <rPr>
        <b/>
        <sz val="11"/>
        <color rgb="FFFF0000"/>
        <rFont val="ＭＳ 明朝"/>
        <family val="1"/>
        <charset val="128"/>
      </rPr>
      <t>令和4年1月31日まで</t>
    </r>
    <r>
      <rPr>
        <sz val="11"/>
        <color theme="1"/>
        <rFont val="ＭＳ 明朝"/>
        <family val="1"/>
        <charset val="128"/>
      </rPr>
      <t>）に設定すること。</t>
    </r>
    <rPh sb="12" eb="14">
      <t>レイワ</t>
    </rPh>
    <phoneticPr fontId="1"/>
  </si>
  <si>
    <t>入力不要。４.補助金交付申請額（１）～（３）の金額は、「様式第1（別紙１）」の各金額を自動反映。</t>
    <phoneticPr fontId="1"/>
  </si>
  <si>
    <t>（１）省エネお助け隊</t>
    <rPh sb="3" eb="4">
      <t>ショウ</t>
    </rPh>
    <rPh sb="7" eb="8">
      <t>タス</t>
    </rPh>
    <rPh sb="9" eb="10">
      <t>タイ</t>
    </rPh>
    <phoneticPr fontId="1"/>
  </si>
  <si>
    <t>②支援拠点と駐在する省エネお助け隊担当者</t>
    <phoneticPr fontId="1"/>
  </si>
  <si>
    <t>拠点住所
（省エネお助け隊の事務所等以外の場合、会社名も記載）</t>
    <rPh sb="0" eb="2">
      <t>キョテン</t>
    </rPh>
    <rPh sb="2" eb="4">
      <t>ジュウショ</t>
    </rPh>
    <phoneticPr fontId="1"/>
  </si>
  <si>
    <r>
      <t xml:space="preserve">
支援対象地域の自治体担当者と</t>
    </r>
    <r>
      <rPr>
        <b/>
        <sz val="10"/>
        <color rgb="FFFF0000"/>
        <rFont val="ＭＳ Ｐ明朝"/>
        <family val="1"/>
        <charset val="128"/>
      </rPr>
      <t>交付申請前にコンタクトのうえ、合意のもと</t>
    </r>
    <r>
      <rPr>
        <sz val="10"/>
        <color theme="1"/>
        <rFont val="ＭＳ Ｐ明朝"/>
        <family val="1"/>
        <charset val="128"/>
      </rPr>
      <t>に左記情報を記入すること。
（担当者 役職・氏名は任意。連絡先は必須）
「１．申請者の概要」で記載した地域①～⑤に対応する順番に記載すること
※１）地域の中小企業等からの相談窓口とは
　自治体が補助事業の「相談窓口、掘り起こし」のうち、相談窓口に
　関する機能の一部を担い、地域の中小企業等から受けた相談について、
　適宜省エネお助け隊に連携する等の役割。
※２）セミナー等による普及啓発活動とは
　自治体が補助事業の「相談窓口、掘り起こし」のうち、掘り起こしに
　関する機能の一部を担い、地域の中小企業等を対象としたセミナー等
　を共催・後援等をすることにより、中小企業等への省エネルギーに
　関する普及啓発活動を後押しする等の役割。
※３）補助事業の紹介等の中小企業等に対する具体的な支援･アドバイスとは
　自治体が補助事業のうち、「現状把握の支援」～「Actionの支援」に
　おいて、適宜当該自治体で実施する補助事業の紹介等を行い、中小企業
  等の省エネ取組PDCAの支援に直接協力する等の役割。
※４）連携する自治体が⑩団体を越える場合はSIIにご連絡ください。</t>
    </r>
    <rPh sb="1" eb="3">
      <t>シエン</t>
    </rPh>
    <rPh sb="3" eb="5">
      <t>タイショウ</t>
    </rPh>
    <rPh sb="5" eb="7">
      <t>チイキ</t>
    </rPh>
    <rPh sb="8" eb="10">
      <t>ジチ</t>
    </rPh>
    <rPh sb="10" eb="11">
      <t>タイ</t>
    </rPh>
    <rPh sb="11" eb="14">
      <t>タントウシャ</t>
    </rPh>
    <rPh sb="15" eb="17">
      <t>コウフ</t>
    </rPh>
    <rPh sb="17" eb="19">
      <t>シンセイ</t>
    </rPh>
    <rPh sb="19" eb="20">
      <t>マエ</t>
    </rPh>
    <rPh sb="30" eb="32">
      <t>ゴウイ</t>
    </rPh>
    <rPh sb="36" eb="38">
      <t>サキ</t>
    </rPh>
    <rPh sb="38" eb="40">
      <t>ジョウホウ</t>
    </rPh>
    <rPh sb="41" eb="43">
      <t>キニュウ</t>
    </rPh>
    <rPh sb="50" eb="52">
      <t>タントウ</t>
    </rPh>
    <rPh sb="52" eb="53">
      <t>シャ</t>
    </rPh>
    <rPh sb="54" eb="56">
      <t>ヤクショク</t>
    </rPh>
    <rPh sb="57" eb="58">
      <t>シ</t>
    </rPh>
    <rPh sb="58" eb="59">
      <t>メイ</t>
    </rPh>
    <rPh sb="60" eb="62">
      <t>ニンイ</t>
    </rPh>
    <rPh sb="63" eb="66">
      <t>レンラクサキ</t>
    </rPh>
    <rPh sb="67" eb="69">
      <t>ヒッス</t>
    </rPh>
    <rPh sb="74" eb="77">
      <t>シンセイシャ</t>
    </rPh>
    <rPh sb="78" eb="80">
      <t>ガイヨウ</t>
    </rPh>
    <rPh sb="197" eb="198">
      <t>ショウ</t>
    </rPh>
    <rPh sb="201" eb="202">
      <t>タス</t>
    </rPh>
    <rPh sb="203" eb="204">
      <t>タイ</t>
    </rPh>
    <rPh sb="496" eb="498">
      <t>レンケイ</t>
    </rPh>
    <rPh sb="500" eb="503">
      <t>ジチタイ</t>
    </rPh>
    <rPh sb="505" eb="507">
      <t>ダンタイ</t>
    </rPh>
    <rPh sb="508" eb="509">
      <t>コ</t>
    </rPh>
    <rPh sb="511" eb="513">
      <t>バアイ</t>
    </rPh>
    <rPh sb="519" eb="521">
      <t>レンラク</t>
    </rPh>
    <phoneticPr fontId="1"/>
  </si>
  <si>
    <t>３-1．企業基盤</t>
    <rPh sb="4" eb="8">
      <t>キギョウキバン</t>
    </rPh>
    <phoneticPr fontId="1"/>
  </si>
  <si>
    <t>・専門区分：エネルギー系専門家の場合、専門区分を「熱」「電気」「両方」から選択すること。</t>
    <phoneticPr fontId="1"/>
  </si>
  <si>
    <t>・支援対象者等：以下要件を満たしていること。</t>
    <rPh sb="3" eb="6">
      <t>タイショウシャ</t>
    </rPh>
    <phoneticPr fontId="1"/>
  </si>
  <si>
    <t>1名で診断する者数</t>
    <rPh sb="1" eb="2">
      <t>メイ</t>
    </rPh>
    <rPh sb="3" eb="5">
      <t>シンダン</t>
    </rPh>
    <rPh sb="7" eb="9">
      <t>シャスウ</t>
    </rPh>
    <phoneticPr fontId="1"/>
  </si>
  <si>
    <t>2名で診断する者数</t>
    <rPh sb="1" eb="2">
      <t>メイ</t>
    </rPh>
    <rPh sb="3" eb="5">
      <t>シンダン</t>
    </rPh>
    <rPh sb="7" eb="9">
      <t>シャスウ</t>
    </rPh>
    <phoneticPr fontId="1"/>
  </si>
  <si>
    <t>1者あたりの
訪問回数（回/者）</t>
    <rPh sb="1" eb="2">
      <t>シャ</t>
    </rPh>
    <rPh sb="7" eb="11">
      <t>ホウモンカイスウ</t>
    </rPh>
    <rPh sb="12" eb="13">
      <t>カイ</t>
    </rPh>
    <rPh sb="14" eb="15">
      <t>シャ</t>
    </rPh>
    <phoneticPr fontId="1"/>
  </si>
  <si>
    <t>訪問1回あたりの
従事時間（時間/回）</t>
    <rPh sb="0" eb="2">
      <t>ホウモン</t>
    </rPh>
    <rPh sb="3" eb="4">
      <t>カイ</t>
    </rPh>
    <rPh sb="9" eb="11">
      <t>ジュウジ</t>
    </rPh>
    <rPh sb="11" eb="13">
      <t>ジカン</t>
    </rPh>
    <rPh sb="14" eb="16">
      <t>ジカン</t>
    </rPh>
    <rPh sb="17" eb="18">
      <t>カイ</t>
    </rPh>
    <phoneticPr fontId="1"/>
  </si>
  <si>
    <t>謝金等合計（円）</t>
    <rPh sb="0" eb="2">
      <t>シャキン</t>
    </rPh>
    <rPh sb="2" eb="3">
      <t>トウ</t>
    </rPh>
    <rPh sb="3" eb="5">
      <t>ゴウケイ</t>
    </rPh>
    <rPh sb="6" eb="7">
      <t>エン</t>
    </rPh>
    <phoneticPr fontId="1"/>
  </si>
  <si>
    <t>支援先負担額（円）</t>
    <rPh sb="7" eb="8">
      <t>エン</t>
    </rPh>
    <phoneticPr fontId="1"/>
  </si>
  <si>
    <t>謝金等の
補助対象経費（円）</t>
    <rPh sb="0" eb="3">
      <t>シャキントウ</t>
    </rPh>
    <rPh sb="5" eb="11">
      <t>ホジョタイショウケイヒ</t>
    </rPh>
    <rPh sb="12" eb="13">
      <t>エン</t>
    </rPh>
    <phoneticPr fontId="1"/>
  </si>
  <si>
    <t>旅費合計（円）</t>
    <rPh sb="0" eb="2">
      <t>リョヒ</t>
    </rPh>
    <rPh sb="2" eb="4">
      <t>ゴウケイ</t>
    </rPh>
    <rPh sb="5" eb="6">
      <t>エン</t>
    </rPh>
    <phoneticPr fontId="1"/>
  </si>
  <si>
    <t>1名で支援する者数</t>
    <rPh sb="1" eb="2">
      <t>メイ</t>
    </rPh>
    <rPh sb="3" eb="5">
      <t>シエン</t>
    </rPh>
    <rPh sb="7" eb="9">
      <t>シャスウ</t>
    </rPh>
    <phoneticPr fontId="1"/>
  </si>
  <si>
    <t>2名で支援する者数</t>
    <rPh sb="1" eb="2">
      <t>メイ</t>
    </rPh>
    <phoneticPr fontId="1"/>
  </si>
  <si>
    <t>3名以上で
支援する者数</t>
    <rPh sb="1" eb="2">
      <t>メイ</t>
    </rPh>
    <rPh sb="2" eb="4">
      <t>イジョウ</t>
    </rPh>
    <phoneticPr fontId="1"/>
  </si>
  <si>
    <t>専門家謝金等
合計（円）</t>
    <rPh sb="0" eb="3">
      <t>センモンカ</t>
    </rPh>
    <rPh sb="3" eb="5">
      <t>シャキン</t>
    </rPh>
    <rPh sb="5" eb="6">
      <t>トウ</t>
    </rPh>
    <rPh sb="7" eb="9">
      <t>ゴウケイ</t>
    </rPh>
    <rPh sb="10" eb="11">
      <t>エン</t>
    </rPh>
    <phoneticPr fontId="1"/>
  </si>
  <si>
    <t>専門家旅費
合計（円）</t>
    <rPh sb="0" eb="3">
      <t>センモンカ</t>
    </rPh>
    <rPh sb="3" eb="5">
      <t>リョヒ</t>
    </rPh>
    <rPh sb="6" eb="8">
      <t>ゴウケイ</t>
    </rPh>
    <rPh sb="9" eb="10">
      <t>エン</t>
    </rPh>
    <phoneticPr fontId="1"/>
  </si>
  <si>
    <t>支援先負担額
合計（円）</t>
    <rPh sb="0" eb="3">
      <t>シエンサキ</t>
    </rPh>
    <rPh sb="3" eb="6">
      <t>フタンガク</t>
    </rPh>
    <rPh sb="7" eb="9">
      <t>ゴウケイ</t>
    </rPh>
    <rPh sb="10" eb="11">
      <t>エン</t>
    </rPh>
    <phoneticPr fontId="1"/>
  </si>
  <si>
    <t>職員人件費（円）</t>
    <rPh sb="0" eb="5">
      <t>ショクインジンケンヒ</t>
    </rPh>
    <rPh sb="6" eb="7">
      <t>エン</t>
    </rPh>
    <phoneticPr fontId="1"/>
  </si>
  <si>
    <t>職員旅費（円）</t>
    <rPh sb="0" eb="4">
      <t>ショクインリョヒ</t>
    </rPh>
    <rPh sb="5" eb="6">
      <t>エン</t>
    </rPh>
    <phoneticPr fontId="1"/>
  </si>
  <si>
    <t>人件費単価
（円/時）</t>
    <rPh sb="0" eb="5">
      <t>ジンケンヒタンカ</t>
    </rPh>
    <rPh sb="7" eb="8">
      <t>エン</t>
    </rPh>
    <rPh sb="9" eb="10">
      <t>ジ</t>
    </rPh>
    <phoneticPr fontId="1"/>
  </si>
  <si>
    <t>訪問1回あたりの
従事時間（時間/回）</t>
    <rPh sb="0" eb="2">
      <t>ホウモン</t>
    </rPh>
    <rPh sb="3" eb="4">
      <t>カイ</t>
    </rPh>
    <rPh sb="9" eb="13">
      <t>ジュウジジカン</t>
    </rPh>
    <rPh sb="14" eb="16">
      <t>ジカン</t>
    </rPh>
    <rPh sb="17" eb="18">
      <t>カイ</t>
    </rPh>
    <phoneticPr fontId="1"/>
  </si>
  <si>
    <t>1回あたりの
往復旅費（円）</t>
    <rPh sb="1" eb="2">
      <t>カイ</t>
    </rPh>
    <rPh sb="7" eb="9">
      <t>オウフク</t>
    </rPh>
    <rPh sb="9" eb="11">
      <t>リョヒ</t>
    </rPh>
    <rPh sb="12" eb="13">
      <t>エン</t>
    </rPh>
    <phoneticPr fontId="1"/>
  </si>
  <si>
    <t>人件費合計（円）</t>
    <rPh sb="0" eb="3">
      <t>ジンケンヒ</t>
    </rPh>
    <rPh sb="3" eb="5">
      <t>ゴウケイ</t>
    </rPh>
    <rPh sb="6" eb="7">
      <t>エン</t>
    </rPh>
    <phoneticPr fontId="1"/>
  </si>
  <si>
    <t>事務補助員
臨時雇用経費（円）</t>
    <rPh sb="0" eb="5">
      <t>ジムホジョイン</t>
    </rPh>
    <rPh sb="6" eb="12">
      <t>リンジコヨウケイヒ</t>
    </rPh>
    <rPh sb="13" eb="14">
      <t>エン</t>
    </rPh>
    <phoneticPr fontId="1"/>
  </si>
  <si>
    <t>金額（円）</t>
    <rPh sb="0" eb="2">
      <t>キンガク</t>
    </rPh>
    <rPh sb="3" eb="4">
      <t>エン</t>
    </rPh>
    <phoneticPr fontId="1"/>
  </si>
  <si>
    <t>募集次区分</t>
    <rPh sb="0" eb="2">
      <t>ボシュウ</t>
    </rPh>
    <rPh sb="2" eb="3">
      <t>ジ</t>
    </rPh>
    <rPh sb="3" eb="5">
      <t>クブン</t>
    </rPh>
    <phoneticPr fontId="1"/>
  </si>
  <si>
    <t>地域コード</t>
    <rPh sb="0" eb="2">
      <t>チイキ</t>
    </rPh>
    <phoneticPr fontId="1"/>
  </si>
  <si>
    <t>PF_ID</t>
    <phoneticPr fontId="1"/>
  </si>
  <si>
    <r>
      <rPr>
        <sz val="9"/>
        <color theme="1"/>
        <rFont val="ＭＳ Ｐゴシック"/>
        <family val="3"/>
        <charset val="128"/>
      </rPr>
      <t>事業者名</t>
    </r>
    <rPh sb="0" eb="2">
      <t>ジギョウ</t>
    </rPh>
    <rPh sb="2" eb="3">
      <t>シャ</t>
    </rPh>
    <rPh sb="3" eb="4">
      <t>メイ</t>
    </rPh>
    <phoneticPr fontId="1"/>
  </si>
  <si>
    <t>申請日</t>
    <rPh sb="0" eb="2">
      <t>シンセイ</t>
    </rPh>
    <rPh sb="2" eb="3">
      <t>ビ</t>
    </rPh>
    <phoneticPr fontId="1"/>
  </si>
  <si>
    <t>事業者住所_郵便番号</t>
    <rPh sb="0" eb="3">
      <t>ジギョウシャ</t>
    </rPh>
    <rPh sb="3" eb="5">
      <t>ジュウショ</t>
    </rPh>
    <rPh sb="6" eb="10">
      <t>ユウビンバンゴウ</t>
    </rPh>
    <phoneticPr fontId="1"/>
  </si>
  <si>
    <t>事業者住所_都道府県</t>
    <rPh sb="0" eb="3">
      <t>ジギョウシャ</t>
    </rPh>
    <rPh sb="3" eb="5">
      <t>ジュウショ</t>
    </rPh>
    <rPh sb="6" eb="10">
      <t>トドウフケン</t>
    </rPh>
    <phoneticPr fontId="1"/>
  </si>
  <si>
    <t>事業者住所_市区町村以降</t>
    <rPh sb="0" eb="3">
      <t>ジギョウシャ</t>
    </rPh>
    <rPh sb="3" eb="5">
      <t>ジュウショ</t>
    </rPh>
    <rPh sb="6" eb="8">
      <t>シク</t>
    </rPh>
    <rPh sb="8" eb="10">
      <t>チョウソン</t>
    </rPh>
    <rPh sb="10" eb="12">
      <t>イコウ</t>
    </rPh>
    <phoneticPr fontId="1"/>
  </si>
  <si>
    <t>事業者責任者_氏名</t>
    <rPh sb="7" eb="9">
      <t>シメイ</t>
    </rPh>
    <phoneticPr fontId="1"/>
  </si>
  <si>
    <t>消費税区分</t>
    <rPh sb="0" eb="3">
      <t>ショウヒゼイ</t>
    </rPh>
    <rPh sb="3" eb="5">
      <t>クブン</t>
    </rPh>
    <phoneticPr fontId="1"/>
  </si>
  <si>
    <t>消費税属性</t>
    <rPh sb="0" eb="3">
      <t>ショウヒゼイ</t>
    </rPh>
    <rPh sb="3" eb="5">
      <t>ゾクセイ</t>
    </rPh>
    <phoneticPr fontId="1"/>
  </si>
  <si>
    <r>
      <rPr>
        <sz val="9"/>
        <color theme="1"/>
        <rFont val="ＭＳ Ｐゴシック"/>
        <family val="3"/>
        <charset val="128"/>
      </rPr>
      <t>支援対象エリア</t>
    </r>
    <rPh sb="0" eb="2">
      <t>シエン</t>
    </rPh>
    <rPh sb="2" eb="4">
      <t>タイショウ</t>
    </rPh>
    <phoneticPr fontId="1"/>
  </si>
  <si>
    <t>自治体</t>
    <rPh sb="0" eb="3">
      <t>ジチタイ</t>
    </rPh>
    <phoneticPr fontId="1"/>
  </si>
  <si>
    <t>PF職員数</t>
    <rPh sb="2" eb="4">
      <t>ショクイン</t>
    </rPh>
    <rPh sb="4" eb="5">
      <t>スウ</t>
    </rPh>
    <phoneticPr fontId="114"/>
  </si>
  <si>
    <t>事務
補助員数</t>
    <rPh sb="0" eb="2">
      <t>ジム</t>
    </rPh>
    <rPh sb="3" eb="6">
      <t>ホジョイン</t>
    </rPh>
    <rPh sb="6" eb="7">
      <t>スウ</t>
    </rPh>
    <phoneticPr fontId="1"/>
  </si>
  <si>
    <t>外部
専門家数</t>
    <rPh sb="0" eb="1">
      <t>ソト</t>
    </rPh>
    <rPh sb="6" eb="7">
      <t>スウ</t>
    </rPh>
    <phoneticPr fontId="1"/>
  </si>
  <si>
    <t>エネ系
資格者数
（外部）</t>
    <rPh sb="2" eb="3">
      <t>ケイ</t>
    </rPh>
    <rPh sb="4" eb="5">
      <t>シ</t>
    </rPh>
    <rPh sb="5" eb="6">
      <t>カク</t>
    </rPh>
    <rPh sb="6" eb="7">
      <t>シャ</t>
    </rPh>
    <rPh sb="7" eb="8">
      <t>スウ</t>
    </rPh>
    <rPh sb="10" eb="12">
      <t>ガイブ</t>
    </rPh>
    <phoneticPr fontId="1"/>
  </si>
  <si>
    <t>経営関連
資格者数
（外部）</t>
    <rPh sb="0" eb="2">
      <t>ケイエイ</t>
    </rPh>
    <rPh sb="2" eb="4">
      <t>カンレン</t>
    </rPh>
    <rPh sb="5" eb="7">
      <t>シカク</t>
    </rPh>
    <rPh sb="7" eb="8">
      <t>シャ</t>
    </rPh>
    <rPh sb="8" eb="9">
      <t>スウ</t>
    </rPh>
    <rPh sb="11" eb="13">
      <t>ガイブ</t>
    </rPh>
    <phoneticPr fontId="1"/>
  </si>
  <si>
    <t>PF職員人件費</t>
    <rPh sb="2" eb="4">
      <t>ショクイン</t>
    </rPh>
    <rPh sb="4" eb="7">
      <t>ジンケンヒ</t>
    </rPh>
    <phoneticPr fontId="1"/>
  </si>
  <si>
    <t>事務補助員人件費</t>
    <rPh sb="0" eb="2">
      <t>ジム</t>
    </rPh>
    <rPh sb="2" eb="5">
      <t>ホジョイン</t>
    </rPh>
    <rPh sb="5" eb="8">
      <t>ジンケンヒ</t>
    </rPh>
    <phoneticPr fontId="1"/>
  </si>
  <si>
    <t>セミナー
開催経費</t>
    <rPh sb="5" eb="7">
      <t>カイサイ</t>
    </rPh>
    <rPh sb="7" eb="9">
      <t>ケイヒ</t>
    </rPh>
    <phoneticPr fontId="1"/>
  </si>
  <si>
    <t>連絡会
開催経費</t>
    <rPh sb="0" eb="3">
      <t>レンラクカイ</t>
    </rPh>
    <rPh sb="4" eb="6">
      <t>カイサイ</t>
    </rPh>
    <rPh sb="6" eb="8">
      <t>ケイヒ</t>
    </rPh>
    <phoneticPr fontId="1"/>
  </si>
  <si>
    <t>外部との
打合せ</t>
    <rPh sb="0" eb="2">
      <t>ガイブ</t>
    </rPh>
    <rPh sb="5" eb="7">
      <t>ウチアワ</t>
    </rPh>
    <phoneticPr fontId="114"/>
  </si>
  <si>
    <t>セミナー
回数</t>
    <rPh sb="5" eb="7">
      <t>カイスウ</t>
    </rPh>
    <phoneticPr fontId="1"/>
  </si>
  <si>
    <t>連絡会
回数</t>
    <rPh sb="0" eb="3">
      <t>レンラクカイ</t>
    </rPh>
    <rPh sb="4" eb="6">
      <t>カイスウ</t>
    </rPh>
    <phoneticPr fontId="1"/>
  </si>
  <si>
    <t>外部打合回数</t>
    <rPh sb="0" eb="2">
      <t>ガイブ</t>
    </rPh>
    <rPh sb="2" eb="4">
      <t>ウチアワ</t>
    </rPh>
    <rPh sb="4" eb="6">
      <t>カイスウ</t>
    </rPh>
    <phoneticPr fontId="114"/>
  </si>
  <si>
    <t>支援人回</t>
    <phoneticPr fontId="1"/>
  </si>
  <si>
    <t>支援者数</t>
    <phoneticPr fontId="1"/>
  </si>
  <si>
    <t>支援回数</t>
    <rPh sb="0" eb="2">
      <t>シエン</t>
    </rPh>
    <rPh sb="2" eb="4">
      <t>カイスウ</t>
    </rPh>
    <phoneticPr fontId="1"/>
  </si>
  <si>
    <t>補助金額
（人件費）</t>
    <rPh sb="0" eb="2">
      <t>ホジョ</t>
    </rPh>
    <rPh sb="2" eb="4">
      <t>キンガク</t>
    </rPh>
    <rPh sb="6" eb="9">
      <t>ジンケンヒ</t>
    </rPh>
    <phoneticPr fontId="1"/>
  </si>
  <si>
    <t>補助金額
（事業費）</t>
    <rPh sb="0" eb="2">
      <t>ホジョ</t>
    </rPh>
    <rPh sb="2" eb="4">
      <t>キンガク</t>
    </rPh>
    <rPh sb="6" eb="8">
      <t>ジギョウ</t>
    </rPh>
    <rPh sb="8" eb="9">
      <t>ヒ</t>
    </rPh>
    <phoneticPr fontId="1"/>
  </si>
  <si>
    <t>補助金額
（合計）</t>
    <rPh sb="0" eb="2">
      <t>ホジョ</t>
    </rPh>
    <rPh sb="2" eb="4">
      <t>キンガク</t>
    </rPh>
    <rPh sb="6" eb="8">
      <t>ゴウケイ</t>
    </rPh>
    <phoneticPr fontId="1"/>
  </si>
  <si>
    <t>並び替え番号（仮）</t>
    <rPh sb="0" eb="1">
      <t>ナラ</t>
    </rPh>
    <rPh sb="2" eb="3">
      <t>カ</t>
    </rPh>
    <rPh sb="4" eb="6">
      <t>バンゴウ</t>
    </rPh>
    <rPh sb="7" eb="8">
      <t>カリ</t>
    </rPh>
    <phoneticPr fontId="1"/>
  </si>
  <si>
    <t>事業者責任者_役職</t>
    <rPh sb="7" eb="9">
      <t>ヤクショク</t>
    </rPh>
    <phoneticPr fontId="1"/>
  </si>
  <si>
    <t>本部担当者_電話番号</t>
    <rPh sb="0" eb="2">
      <t>ホンブ</t>
    </rPh>
    <rPh sb="2" eb="5">
      <t>タントウシャ</t>
    </rPh>
    <phoneticPr fontId="1"/>
  </si>
  <si>
    <t>本部担当者_Mail</t>
    <rPh sb="0" eb="2">
      <t>ホンブ</t>
    </rPh>
    <rPh sb="2" eb="5">
      <t>タントウシャ</t>
    </rPh>
    <phoneticPr fontId="1"/>
  </si>
  <si>
    <t>専門家数（内部・外部合計）</t>
    <rPh sb="0" eb="3">
      <t>センモンカ</t>
    </rPh>
    <rPh sb="3" eb="4">
      <t>スウ</t>
    </rPh>
    <rPh sb="5" eb="7">
      <t>ナイブ</t>
    </rPh>
    <rPh sb="8" eb="10">
      <t>ガイブ</t>
    </rPh>
    <rPh sb="10" eb="12">
      <t>ゴウケイ</t>
    </rPh>
    <phoneticPr fontId="114"/>
  </si>
  <si>
    <t>エネ系
資格者数
（内部）</t>
    <rPh sb="2" eb="3">
      <t>ケイ</t>
    </rPh>
    <rPh sb="4" eb="5">
      <t>シ</t>
    </rPh>
    <rPh sb="5" eb="6">
      <t>カク</t>
    </rPh>
    <rPh sb="6" eb="7">
      <t>シャ</t>
    </rPh>
    <rPh sb="7" eb="8">
      <t>スウ</t>
    </rPh>
    <rPh sb="10" eb="12">
      <t>ナイブ</t>
    </rPh>
    <phoneticPr fontId="1"/>
  </si>
  <si>
    <t>経営関連資格者数
（内部）</t>
    <rPh sb="0" eb="2">
      <t>ケイエイ</t>
    </rPh>
    <rPh sb="2" eb="4">
      <t>カンレン</t>
    </rPh>
    <rPh sb="4" eb="6">
      <t>シカク</t>
    </rPh>
    <rPh sb="6" eb="7">
      <t>シャ</t>
    </rPh>
    <rPh sb="7" eb="8">
      <t>スウ</t>
    </rPh>
    <rPh sb="10" eb="12">
      <t>ナイブ</t>
    </rPh>
    <phoneticPr fontId="1"/>
  </si>
  <si>
    <t>熱専門資格者数（内部）</t>
    <rPh sb="0" eb="1">
      <t>ネツ</t>
    </rPh>
    <rPh sb="1" eb="3">
      <t>センモン</t>
    </rPh>
    <rPh sb="3" eb="7">
      <t>シカクシャスウ</t>
    </rPh>
    <rPh sb="8" eb="10">
      <t>ナイブ</t>
    </rPh>
    <phoneticPr fontId="1"/>
  </si>
  <si>
    <t>両専門資格者数（内部）</t>
    <rPh sb="0" eb="1">
      <t>リョウ</t>
    </rPh>
    <rPh sb="1" eb="3">
      <t>センモン</t>
    </rPh>
    <rPh sb="3" eb="7">
      <t>シカクシャスウ</t>
    </rPh>
    <rPh sb="8" eb="10">
      <t>ナイブ</t>
    </rPh>
    <phoneticPr fontId="1"/>
  </si>
  <si>
    <t>熱専門資格者数（外部）</t>
    <rPh sb="0" eb="1">
      <t>ネツ</t>
    </rPh>
    <rPh sb="1" eb="3">
      <t>センモン</t>
    </rPh>
    <rPh sb="3" eb="7">
      <t>シカクシャスウ</t>
    </rPh>
    <rPh sb="8" eb="10">
      <t>ガイブ</t>
    </rPh>
    <phoneticPr fontId="1"/>
  </si>
  <si>
    <t>両専門資格者数（外部）</t>
    <rPh sb="0" eb="1">
      <t>リョウ</t>
    </rPh>
    <rPh sb="1" eb="3">
      <t>センモン</t>
    </rPh>
    <rPh sb="3" eb="7">
      <t>シカクシャスウ</t>
    </rPh>
    <rPh sb="8" eb="10">
      <t>ガイブ</t>
    </rPh>
    <phoneticPr fontId="1"/>
  </si>
  <si>
    <t>掘り起こし</t>
    <rPh sb="0" eb="1">
      <t>ホ</t>
    </rPh>
    <rPh sb="2" eb="3">
      <t>オ</t>
    </rPh>
    <phoneticPr fontId="1"/>
  </si>
  <si>
    <t>掘り起こし回数</t>
    <rPh sb="0" eb="1">
      <t>ホ</t>
    </rPh>
    <rPh sb="2" eb="3">
      <t>オ</t>
    </rPh>
    <rPh sb="5" eb="7">
      <t>カイスウ</t>
    </rPh>
    <phoneticPr fontId="1"/>
  </si>
  <si>
    <t>専門家謝金</t>
    <rPh sb="0" eb="5">
      <t>センモンカシャキン</t>
    </rPh>
    <phoneticPr fontId="1"/>
  </si>
  <si>
    <t>専門家旅費</t>
    <rPh sb="0" eb="5">
      <t>センモンカリョヒ</t>
    </rPh>
    <phoneticPr fontId="1"/>
  </si>
  <si>
    <t>診断前打合せ謝金</t>
    <rPh sb="0" eb="3">
      <t>シンダンマエ</t>
    </rPh>
    <rPh sb="3" eb="5">
      <t>ウチアワ</t>
    </rPh>
    <rPh sb="6" eb="8">
      <t>シャキン</t>
    </rPh>
    <phoneticPr fontId="1"/>
  </si>
  <si>
    <t>診断前打合せ旅費</t>
    <rPh sb="0" eb="3">
      <t>シンダンマエ</t>
    </rPh>
    <rPh sb="3" eb="5">
      <t>ウチアワ</t>
    </rPh>
    <rPh sb="6" eb="8">
      <t>リョヒ</t>
    </rPh>
    <phoneticPr fontId="1"/>
  </si>
  <si>
    <t>省エネ診断謝金</t>
    <rPh sb="0" eb="1">
      <t>ショウ</t>
    </rPh>
    <rPh sb="3" eb="5">
      <t>シンダン</t>
    </rPh>
    <rPh sb="5" eb="7">
      <t>シャキン</t>
    </rPh>
    <phoneticPr fontId="1"/>
  </si>
  <si>
    <t>省エネ診断旅費</t>
    <rPh sb="0" eb="1">
      <t>ショウ</t>
    </rPh>
    <rPh sb="3" eb="5">
      <t>シンダン</t>
    </rPh>
    <rPh sb="5" eb="7">
      <t>リョヒ</t>
    </rPh>
    <phoneticPr fontId="1"/>
  </si>
  <si>
    <t>支援前打合せ謝金</t>
    <rPh sb="3" eb="5">
      <t>ウチアワ</t>
    </rPh>
    <rPh sb="6" eb="8">
      <t>シャキン</t>
    </rPh>
    <phoneticPr fontId="1"/>
  </si>
  <si>
    <t>支援前打合せ旅費</t>
    <rPh sb="3" eb="5">
      <t>ウチアワ</t>
    </rPh>
    <rPh sb="6" eb="8">
      <t>リョヒ</t>
    </rPh>
    <phoneticPr fontId="1"/>
  </si>
  <si>
    <t>省エネ支援謝金</t>
    <rPh sb="0" eb="1">
      <t>ショウ</t>
    </rPh>
    <rPh sb="5" eb="7">
      <t>シャキン</t>
    </rPh>
    <phoneticPr fontId="1"/>
  </si>
  <si>
    <t>省エネ支援旅費</t>
    <rPh sb="0" eb="1">
      <t>ショウ</t>
    </rPh>
    <rPh sb="5" eb="7">
      <t>リョヒ</t>
    </rPh>
    <phoneticPr fontId="1"/>
  </si>
  <si>
    <t>診断人回</t>
    <rPh sb="0" eb="2">
      <t>シンダン</t>
    </rPh>
    <phoneticPr fontId="1"/>
  </si>
  <si>
    <t>診断者数</t>
    <rPh sb="0" eb="2">
      <t>シンダン</t>
    </rPh>
    <phoneticPr fontId="1"/>
  </si>
  <si>
    <t>診断回数</t>
    <rPh sb="0" eb="2">
      <t>シンダン</t>
    </rPh>
    <rPh sb="2" eb="4">
      <t>カイスウ</t>
    </rPh>
    <phoneticPr fontId="1"/>
  </si>
  <si>
    <t>電気専門資格者数（内部）</t>
    <rPh sb="0" eb="2">
      <t>デンキ</t>
    </rPh>
    <rPh sb="2" eb="4">
      <t>センモン</t>
    </rPh>
    <rPh sb="4" eb="8">
      <t>シカクシャスウ</t>
    </rPh>
    <rPh sb="9" eb="11">
      <t>ナイブ</t>
    </rPh>
    <phoneticPr fontId="1"/>
  </si>
  <si>
    <t>電気専門資格者数（外部）</t>
    <rPh sb="0" eb="2">
      <t>デンキ</t>
    </rPh>
    <rPh sb="2" eb="4">
      <t>センモン</t>
    </rPh>
    <rPh sb="4" eb="8">
      <t>シカクシャスウ</t>
    </rPh>
    <rPh sb="9" eb="11">
      <t>ガイブ</t>
    </rPh>
    <phoneticPr fontId="1"/>
  </si>
  <si>
    <t>【地域別】</t>
    <rPh sb="1" eb="4">
      <t>チイキベツ</t>
    </rPh>
    <phoneticPr fontId="1"/>
  </si>
  <si>
    <t>1名</t>
    <rPh sb="1" eb="2">
      <t>メイ</t>
    </rPh>
    <phoneticPr fontId="1"/>
  </si>
  <si>
    <t>2名</t>
    <rPh sb="1" eb="2">
      <t>メイ</t>
    </rPh>
    <phoneticPr fontId="1"/>
  </si>
  <si>
    <t>合計</t>
    <rPh sb="0" eb="2">
      <t>ゴウケイ</t>
    </rPh>
    <phoneticPr fontId="1"/>
  </si>
  <si>
    <t>【診断人回数】</t>
    <rPh sb="1" eb="3">
      <t>シンダン</t>
    </rPh>
    <rPh sb="3" eb="6">
      <t>ニンカイスウ</t>
    </rPh>
    <phoneticPr fontId="1"/>
  </si>
  <si>
    <t>3名</t>
    <rPh sb="1" eb="2">
      <t>メイ</t>
    </rPh>
    <phoneticPr fontId="1"/>
  </si>
  <si>
    <t>【支援人回数】</t>
    <rPh sb="1" eb="3">
      <t>シエン</t>
    </rPh>
    <rPh sb="3" eb="6">
      <t>ニンカイスウ</t>
    </rPh>
    <phoneticPr fontId="1"/>
  </si>
  <si>
    <t>診断</t>
    <rPh sb="0" eb="2">
      <t>シンダン</t>
    </rPh>
    <phoneticPr fontId="1"/>
  </si>
  <si>
    <t>支援</t>
    <rPh sb="0" eb="2">
      <t>シエン</t>
    </rPh>
    <phoneticPr fontId="1"/>
  </si>
  <si>
    <t>【診断者数】</t>
    <rPh sb="1" eb="3">
      <t>シンダン</t>
    </rPh>
    <rPh sb="3" eb="5">
      <t>シャスウ</t>
    </rPh>
    <phoneticPr fontId="1"/>
  </si>
  <si>
    <t>【診断回数】</t>
    <rPh sb="1" eb="3">
      <t>シンダン</t>
    </rPh>
    <rPh sb="3" eb="5">
      <t>カイスウ</t>
    </rPh>
    <phoneticPr fontId="1"/>
  </si>
  <si>
    <t>【支援者数】</t>
    <rPh sb="1" eb="3">
      <t>シエン</t>
    </rPh>
    <rPh sb="3" eb="5">
      <t>シャスウ</t>
    </rPh>
    <phoneticPr fontId="1"/>
  </si>
  <si>
    <t>【支援回数】</t>
    <rPh sb="1" eb="3">
      <t>シエン</t>
    </rPh>
    <rPh sb="3" eb="5">
      <t>カイスウ</t>
    </rPh>
    <phoneticPr fontId="1"/>
  </si>
  <si>
    <t>【診断謝金・旅費】</t>
    <rPh sb="1" eb="3">
      <t>シンダン</t>
    </rPh>
    <rPh sb="3" eb="5">
      <t>シャキン</t>
    </rPh>
    <rPh sb="6" eb="8">
      <t>リョヒ</t>
    </rPh>
    <phoneticPr fontId="1"/>
  </si>
  <si>
    <t>診断前謝金</t>
    <rPh sb="0" eb="3">
      <t>シンダンマエ</t>
    </rPh>
    <rPh sb="3" eb="5">
      <t>シャキン</t>
    </rPh>
    <phoneticPr fontId="1"/>
  </si>
  <si>
    <t>診断前旅費</t>
    <rPh sb="0" eb="3">
      <t>シンダンマエ</t>
    </rPh>
    <rPh sb="3" eb="5">
      <t>リョヒ</t>
    </rPh>
    <phoneticPr fontId="1"/>
  </si>
  <si>
    <t>診断謝金</t>
    <rPh sb="0" eb="2">
      <t>シンダン</t>
    </rPh>
    <rPh sb="2" eb="4">
      <t>シャキン</t>
    </rPh>
    <phoneticPr fontId="1"/>
  </si>
  <si>
    <t>診断旅費</t>
    <rPh sb="0" eb="2">
      <t>シンダン</t>
    </rPh>
    <rPh sb="2" eb="4">
      <t>リョヒ</t>
    </rPh>
    <phoneticPr fontId="1"/>
  </si>
  <si>
    <t>【支援謝金・旅費】</t>
    <rPh sb="1" eb="3">
      <t>シエン</t>
    </rPh>
    <rPh sb="3" eb="5">
      <t>シャキン</t>
    </rPh>
    <rPh sb="6" eb="8">
      <t>リョヒ</t>
    </rPh>
    <phoneticPr fontId="1"/>
  </si>
  <si>
    <t>支援前謝金</t>
    <rPh sb="0" eb="2">
      <t>シエン</t>
    </rPh>
    <rPh sb="2" eb="3">
      <t>マエ</t>
    </rPh>
    <rPh sb="3" eb="5">
      <t>シャキン</t>
    </rPh>
    <phoneticPr fontId="1"/>
  </si>
  <si>
    <t>支援前旅費</t>
    <rPh sb="0" eb="2">
      <t>シエン</t>
    </rPh>
    <rPh sb="2" eb="3">
      <t>マエ</t>
    </rPh>
    <rPh sb="3" eb="5">
      <t>リョヒ</t>
    </rPh>
    <phoneticPr fontId="1"/>
  </si>
  <si>
    <t>支援謝金</t>
    <rPh sb="0" eb="2">
      <t>シエン</t>
    </rPh>
    <rPh sb="2" eb="4">
      <t>シャキン</t>
    </rPh>
    <phoneticPr fontId="1"/>
  </si>
  <si>
    <t>支援旅費</t>
    <rPh sb="0" eb="2">
      <t>シエン</t>
    </rPh>
    <rPh sb="2" eb="4">
      <t>リョヒ</t>
    </rPh>
    <phoneticPr fontId="1"/>
  </si>
  <si>
    <t>①セミナー</t>
    <phoneticPr fontId="1"/>
  </si>
  <si>
    <t>■ 活動体制確認</t>
    <rPh sb="2" eb="4">
      <t>カツドウ</t>
    </rPh>
    <rPh sb="4" eb="6">
      <t>タイセイ</t>
    </rPh>
    <rPh sb="6" eb="8">
      <t>カクニン</t>
    </rPh>
    <phoneticPr fontId="1"/>
  </si>
  <si>
    <t>当該拠点では、本事業の事業活動を行うための適切な事務処理体制を有し、適正に本事業の進捗管理ができるか</t>
    <rPh sb="0" eb="4">
      <t>トウガイキョテン</t>
    </rPh>
    <rPh sb="7" eb="10">
      <t>ホンジギョウ</t>
    </rPh>
    <rPh sb="11" eb="15">
      <t>ジギョウカツドウ</t>
    </rPh>
    <rPh sb="16" eb="17">
      <t>オコナ</t>
    </rPh>
    <rPh sb="21" eb="23">
      <t>テキセツ</t>
    </rPh>
    <rPh sb="24" eb="30">
      <t>ジムショリタイセイ</t>
    </rPh>
    <rPh sb="31" eb="32">
      <t>ユウ</t>
    </rPh>
    <rPh sb="34" eb="36">
      <t>テキセイ</t>
    </rPh>
    <rPh sb="37" eb="40">
      <t>ホンジギョウ</t>
    </rPh>
    <rPh sb="41" eb="45">
      <t>シンチョクカンリ</t>
    </rPh>
    <phoneticPr fontId="1"/>
  </si>
  <si>
    <t>■ 省エネ支援事業費</t>
    <rPh sb="2" eb="3">
      <t>ショウ</t>
    </rPh>
    <rPh sb="5" eb="7">
      <t>シエン</t>
    </rPh>
    <rPh sb="7" eb="10">
      <t>ジギョウヒ</t>
    </rPh>
    <phoneticPr fontId="1"/>
  </si>
  <si>
    <t>■ 連絡会開催費</t>
    <rPh sb="2" eb="5">
      <t>レンラクカイ</t>
    </rPh>
    <rPh sb="5" eb="7">
      <t>カイサイ</t>
    </rPh>
    <rPh sb="7" eb="8">
      <t>ヒ</t>
    </rPh>
    <phoneticPr fontId="1"/>
  </si>
  <si>
    <t>■ 外部との打ち合わせ</t>
    <rPh sb="2" eb="4">
      <t>ガイブ</t>
    </rPh>
    <rPh sb="6" eb="7">
      <t>ウ</t>
    </rPh>
    <rPh sb="8" eb="9">
      <t>ア</t>
    </rPh>
    <phoneticPr fontId="1"/>
  </si>
  <si>
    <t>■ 支援先の掘り起こし</t>
    <rPh sb="2" eb="5">
      <t>シエンサキ</t>
    </rPh>
    <rPh sb="6" eb="7">
      <t>ホ</t>
    </rPh>
    <rPh sb="8" eb="9">
      <t>オ</t>
    </rPh>
    <phoneticPr fontId="1"/>
  </si>
  <si>
    <t>■その他諸経費</t>
    <rPh sb="3" eb="4">
      <t>ホカ</t>
    </rPh>
    <rPh sb="4" eb="7">
      <t>ショケイヒ</t>
    </rPh>
    <phoneticPr fontId="1"/>
  </si>
  <si>
    <r>
      <t xml:space="preserve">支出計画の根拠がわかる資料
</t>
    </r>
    <r>
      <rPr>
        <sz val="6"/>
        <color theme="1"/>
        <rFont val="ＭＳ 明朝"/>
        <family val="1"/>
        <charset val="128"/>
      </rPr>
      <t xml:space="preserve">
</t>
    </r>
    <r>
      <rPr>
        <sz val="12"/>
        <color rgb="FFFF0000"/>
        <rFont val="ＭＳ 明朝"/>
        <family val="1"/>
        <charset val="128"/>
      </rPr>
      <t>※消費税を補助対象とする場合、所轄税務署への届出書や
直近2期分の課税売上がわかるもの</t>
    </r>
    <rPh sb="0" eb="2">
      <t>シシュツ</t>
    </rPh>
    <rPh sb="2" eb="4">
      <t>ケイカク</t>
    </rPh>
    <rPh sb="5" eb="7">
      <t>コンキョ</t>
    </rPh>
    <rPh sb="11" eb="13">
      <t>シリョウ</t>
    </rPh>
    <rPh sb="16" eb="19">
      <t>ショウヒゼイ</t>
    </rPh>
    <rPh sb="20" eb="24">
      <t>ホジョタイショウ</t>
    </rPh>
    <rPh sb="27" eb="29">
      <t>バアイ</t>
    </rPh>
    <rPh sb="30" eb="32">
      <t>ショカツ</t>
    </rPh>
    <rPh sb="32" eb="35">
      <t>ゼイムショ</t>
    </rPh>
    <rPh sb="37" eb="40">
      <t>トドケデショ</t>
    </rPh>
    <rPh sb="42" eb="44">
      <t>チョッキン</t>
    </rPh>
    <rPh sb="45" eb="47">
      <t>キブン</t>
    </rPh>
    <rPh sb="48" eb="52">
      <t>カゼイウリアゲ</t>
    </rPh>
    <phoneticPr fontId="1"/>
  </si>
  <si>
    <r>
      <t xml:space="preserve">支出計画の根拠がわかる資料
</t>
    </r>
    <r>
      <rPr>
        <sz val="12"/>
        <color theme="1"/>
        <rFont val="ＭＳ 明朝"/>
        <family val="1"/>
        <charset val="128"/>
      </rPr>
      <t>（内規等、人件費や役員報酬、出向負担金がわかるもの等）</t>
    </r>
    <rPh sb="0" eb="2">
      <t>シシュツ</t>
    </rPh>
    <rPh sb="2" eb="4">
      <t>ケイカク</t>
    </rPh>
    <rPh sb="5" eb="7">
      <t>コンキョ</t>
    </rPh>
    <rPh sb="11" eb="13">
      <t>シリョウ</t>
    </rPh>
    <rPh sb="15" eb="17">
      <t>ナイキ</t>
    </rPh>
    <rPh sb="17" eb="18">
      <t>トウ</t>
    </rPh>
    <rPh sb="19" eb="22">
      <t>ジンケンヒ</t>
    </rPh>
    <rPh sb="23" eb="25">
      <t>ヤクイン</t>
    </rPh>
    <rPh sb="25" eb="27">
      <t>ホウシュウ</t>
    </rPh>
    <rPh sb="28" eb="30">
      <t>シュッコウ</t>
    </rPh>
    <rPh sb="30" eb="33">
      <t>フタンキン</t>
    </rPh>
    <rPh sb="39" eb="40">
      <t>ナド</t>
    </rPh>
    <phoneticPr fontId="1"/>
  </si>
  <si>
    <t>■ セミナー開催費</t>
    <rPh sb="6" eb="8">
      <t>カイサイ</t>
    </rPh>
    <rPh sb="8" eb="9">
      <t>ヒ</t>
    </rPh>
    <phoneticPr fontId="1"/>
  </si>
  <si>
    <t>セミナー開催費</t>
    <rPh sb="4" eb="7">
      <t>カイサイヒ</t>
    </rPh>
    <phoneticPr fontId="1"/>
  </si>
  <si>
    <t>⑦ 申請時において消費税等仕入控除税額が明らかでない者</t>
    <phoneticPr fontId="1"/>
  </si>
  <si>
    <t>1人あたりの
往復旅費（円/回）</t>
    <rPh sb="1" eb="2">
      <t>ヒト</t>
    </rPh>
    <rPh sb="7" eb="11">
      <t>オウフクリョヒ</t>
    </rPh>
    <rPh sb="12" eb="13">
      <t>エン</t>
    </rPh>
    <rPh sb="14" eb="15">
      <t>カイ</t>
    </rPh>
    <phoneticPr fontId="1"/>
  </si>
  <si>
    <t>エネルギー国家資格1</t>
    <rPh sb="5" eb="9">
      <t>コッカシカク</t>
    </rPh>
    <phoneticPr fontId="5"/>
  </si>
  <si>
    <t>エネルギー国家資格2</t>
    <rPh sb="5" eb="9">
      <t>コッカシカク</t>
    </rPh>
    <phoneticPr fontId="5"/>
  </si>
  <si>
    <t>エネルギー国家資格3</t>
    <rPh sb="5" eb="9">
      <t>コッカシカク</t>
    </rPh>
    <phoneticPr fontId="5"/>
  </si>
  <si>
    <t>エネルギーその他</t>
    <rPh sb="7" eb="8">
      <t>タ</t>
    </rPh>
    <phoneticPr fontId="1"/>
  </si>
  <si>
    <t>経営国家資格1</t>
    <rPh sb="0" eb="2">
      <t>ケイエイ</t>
    </rPh>
    <rPh sb="2" eb="6">
      <t>コッカシカク</t>
    </rPh>
    <phoneticPr fontId="5"/>
  </si>
  <si>
    <t>経営国家資格2</t>
    <rPh sb="0" eb="2">
      <t>ケイエイ</t>
    </rPh>
    <rPh sb="2" eb="6">
      <t>コッカシカク</t>
    </rPh>
    <phoneticPr fontId="5"/>
  </si>
  <si>
    <t>経営国家資格3</t>
    <rPh sb="0" eb="2">
      <t>ケイエイ</t>
    </rPh>
    <rPh sb="2" eb="6">
      <t>コッカシカク</t>
    </rPh>
    <phoneticPr fontId="5"/>
  </si>
  <si>
    <t>経営その他</t>
    <rPh sb="0" eb="2">
      <t>ケイエイ</t>
    </rPh>
    <rPh sb="4" eb="5">
      <t>タ</t>
    </rPh>
    <phoneticPr fontId="1"/>
  </si>
  <si>
    <t>1者あたりの
提出物作成時間
（時間/者）</t>
    <rPh sb="1" eb="2">
      <t>シャ</t>
    </rPh>
    <rPh sb="7" eb="9">
      <t>テイシュツ</t>
    </rPh>
    <rPh sb="9" eb="10">
      <t>ブツ</t>
    </rPh>
    <rPh sb="10" eb="14">
      <t>サクセイジカン</t>
    </rPh>
    <rPh sb="16" eb="18">
      <t>ジカン</t>
    </rPh>
    <rPh sb="19" eb="20">
      <t>シャ</t>
    </rPh>
    <phoneticPr fontId="1"/>
  </si>
  <si>
    <r>
      <t>すべて自動入力のため、下記項目について確認すること。
・申請日：書類の提出日を記載すること。
※公募期間よりも後の日付にならないように注意。</t>
    </r>
    <r>
      <rPr>
        <sz val="11"/>
        <color rgb="FFFF0000"/>
        <rFont val="ＭＳ 明朝"/>
        <family val="1"/>
        <charset val="128"/>
      </rPr>
      <t>（入力可能期間：令和３年４月２８日～５月２８日）</t>
    </r>
    <r>
      <rPr>
        <sz val="11"/>
        <color theme="1"/>
        <rFont val="ＭＳ 明朝"/>
        <family val="1"/>
        <charset val="128"/>
      </rPr>
      <t xml:space="preserve">
・住所：会社概要等に記載の住所で郵送物等が届く住所を</t>
    </r>
    <r>
      <rPr>
        <b/>
        <sz val="11"/>
        <color rgb="FFFF0000"/>
        <rFont val="ＭＳ 明朝"/>
        <family val="1"/>
        <charset val="128"/>
      </rPr>
      <t>都道府県から</t>
    </r>
    <r>
      <rPr>
        <sz val="11"/>
        <color theme="1"/>
        <rFont val="ＭＳ 明朝"/>
        <family val="1"/>
        <charset val="128"/>
      </rPr>
      <t>記載すること。
・申請者名称：会社概要等に記載の名称を記載すること。
・代表者等名：現在の代表者の【役職】・【氏名】を記載すること。
・</t>
    </r>
    <r>
      <rPr>
        <sz val="11"/>
        <color rgb="FFFF0000"/>
        <rFont val="ＭＳ 明朝"/>
        <family val="1"/>
        <charset val="128"/>
      </rPr>
      <t>押印する場合は、代表者等名の右に、申請者の代表印を捺印して提出すること。
　押印しない場合、社内決裁ルールや社内規定等を添付のうえ提出すること。</t>
    </r>
    <rPh sb="3" eb="7">
      <t>ジドウニュウリョク</t>
    </rPh>
    <rPh sb="11" eb="13">
      <t>カキ</t>
    </rPh>
    <rPh sb="13" eb="15">
      <t>コウモク</t>
    </rPh>
    <rPh sb="19" eb="21">
      <t>カクニン</t>
    </rPh>
    <rPh sb="29" eb="32">
      <t>シンセイビ</t>
    </rPh>
    <rPh sb="79" eb="81">
      <t>レイワ</t>
    </rPh>
    <rPh sb="82" eb="83">
      <t>ネン</t>
    </rPh>
    <rPh sb="84" eb="85">
      <t>ガツ</t>
    </rPh>
    <rPh sb="87" eb="88">
      <t>ニチ</t>
    </rPh>
    <rPh sb="90" eb="91">
      <t>ガツ</t>
    </rPh>
    <rPh sb="93" eb="94">
      <t>ニチ</t>
    </rPh>
    <rPh sb="98" eb="100">
      <t>ジュウショ</t>
    </rPh>
    <rPh sb="123" eb="127">
      <t>トドウフケン</t>
    </rPh>
    <rPh sb="138" eb="141">
      <t>シンセイシャ</t>
    </rPh>
    <rPh sb="141" eb="143">
      <t>メイショウ</t>
    </rPh>
    <rPh sb="165" eb="168">
      <t>ダイヒョウシャ</t>
    </rPh>
    <rPh sb="168" eb="169">
      <t>トウ</t>
    </rPh>
    <rPh sb="169" eb="170">
      <t>メイ</t>
    </rPh>
    <rPh sb="179" eb="181">
      <t>ヤクショク</t>
    </rPh>
    <rPh sb="197" eb="199">
      <t>オウイン</t>
    </rPh>
    <rPh sb="201" eb="203">
      <t>バアイ</t>
    </rPh>
    <rPh sb="214" eb="217">
      <t>シンセイシャ</t>
    </rPh>
    <rPh sb="218" eb="221">
      <t>ダイヒョウイン</t>
    </rPh>
    <rPh sb="222" eb="224">
      <t>ナツイン</t>
    </rPh>
    <rPh sb="226" eb="228">
      <t>テイシュツ</t>
    </rPh>
    <rPh sb="262" eb="264">
      <t>テイシュツ</t>
    </rPh>
    <phoneticPr fontId="1"/>
  </si>
  <si>
    <r>
      <t>・入力不要。
・左表の値は、支出計画書(別添２－２)の金額を自動反映。
  値を変更したい場合は支出計画書を修正すること。
　上限値は拠点あたり、</t>
    </r>
    <r>
      <rPr>
        <sz val="11"/>
        <color rgb="FFFF0000"/>
        <rFont val="ＭＳ 明朝"/>
        <family val="1"/>
        <charset val="128"/>
      </rPr>
      <t>５００万円</t>
    </r>
    <r>
      <rPr>
        <sz val="11"/>
        <color theme="1"/>
        <rFont val="ＭＳ 明朝"/>
        <family val="1"/>
        <charset val="128"/>
      </rPr>
      <t>。また、拠点に隣接する都道府県を
　支援対象地域とする場合、隣接する支援対象地域１都道府県ごとに、
　</t>
    </r>
    <r>
      <rPr>
        <sz val="11"/>
        <color rgb="FFFF0000"/>
        <rFont val="ＭＳ 明朝"/>
        <family val="1"/>
        <charset val="128"/>
      </rPr>
      <t>３００万円</t>
    </r>
    <r>
      <rPr>
        <sz val="11"/>
        <color theme="1"/>
        <rFont val="ＭＳ 明朝"/>
        <family val="1"/>
        <charset val="128"/>
      </rPr>
      <t>を上限として追加を認める。</t>
    </r>
    <phoneticPr fontId="1"/>
  </si>
  <si>
    <t>・支出計画書(別添２－２)を先に作成すること。
・（別紙２）の入力必須箇所は、経費の各区分（人件費、事業費）の
  各四半期ごとの金額のみ記載すること。
・経費の各区分（人件費、事業費）の合計及び年間の合計額は、
　（別紙１）の金額と整合させること。
・第１・四半期は４月～６月、第２・四半期は７月～９月、第３・四半期は
　１０月～１２月、第４・四半期は１月～３月を指す。</t>
    <rPh sb="14" eb="15">
      <t>サキ</t>
    </rPh>
    <rPh sb="16" eb="18">
      <t>サクセイ</t>
    </rPh>
    <rPh sb="26" eb="28">
      <t>ベッシ</t>
    </rPh>
    <rPh sb="31" eb="33">
      <t>ニュウリョク</t>
    </rPh>
    <rPh sb="33" eb="35">
      <t>ヒッス</t>
    </rPh>
    <rPh sb="35" eb="37">
      <t>カショ</t>
    </rPh>
    <rPh sb="39" eb="41">
      <t>ケイヒ</t>
    </rPh>
    <rPh sb="42" eb="45">
      <t>カククブン</t>
    </rPh>
    <rPh sb="46" eb="49">
      <t>ジンケンヒ</t>
    </rPh>
    <rPh sb="50" eb="52">
      <t>ジギョウ</t>
    </rPh>
    <rPh sb="52" eb="53">
      <t>ヒ</t>
    </rPh>
    <rPh sb="58" eb="59">
      <t>カク</t>
    </rPh>
    <rPh sb="59" eb="62">
      <t>シハンキ</t>
    </rPh>
    <rPh sb="65" eb="67">
      <t>キンガク</t>
    </rPh>
    <rPh sb="69" eb="71">
      <t>キサイ</t>
    </rPh>
    <rPh sb="78" eb="80">
      <t>ケイヒ</t>
    </rPh>
    <rPh sb="81" eb="84">
      <t>カククブン</t>
    </rPh>
    <rPh sb="85" eb="88">
      <t>ジンケンヒ</t>
    </rPh>
    <rPh sb="89" eb="92">
      <t>ジギョウヒ</t>
    </rPh>
    <rPh sb="96" eb="97">
      <t>オヨ</t>
    </rPh>
    <rPh sb="98" eb="100">
      <t>ネンカン</t>
    </rPh>
    <rPh sb="101" eb="103">
      <t>ゴウケイ</t>
    </rPh>
    <rPh sb="103" eb="104">
      <t>ガク</t>
    </rPh>
    <rPh sb="109" eb="111">
      <t>ベッシ</t>
    </rPh>
    <rPh sb="114" eb="116">
      <t>キンガク</t>
    </rPh>
    <rPh sb="117" eb="119">
      <t>セイゴウ</t>
    </rPh>
    <phoneticPr fontId="1"/>
  </si>
  <si>
    <r>
      <t>西暦で入力すること。（</t>
    </r>
    <r>
      <rPr>
        <sz val="10"/>
        <color rgb="FFFF0000"/>
        <rFont val="ＭＳ Ｐ明朝"/>
        <family val="1"/>
        <charset val="128"/>
      </rPr>
      <t>2021/4/28～2021/5/28</t>
    </r>
    <r>
      <rPr>
        <sz val="10"/>
        <color theme="1"/>
        <rFont val="ＭＳ Ｐ明朝"/>
        <family val="1"/>
        <charset val="128"/>
      </rPr>
      <t>）の日付で入力してください。</t>
    </r>
    <rPh sb="0" eb="2">
      <t>セイレキ</t>
    </rPh>
    <rPh sb="3" eb="5">
      <t>ニュウリョク</t>
    </rPh>
    <rPh sb="32" eb="34">
      <t>ヒヅケ</t>
    </rPh>
    <rPh sb="35" eb="37">
      <t>ニュウリョク</t>
    </rPh>
    <phoneticPr fontId="1"/>
  </si>
  <si>
    <t>・実施回数は自動反映
・実施月が決まっている場合、該当箇所に「■」を入力</t>
    <phoneticPr fontId="1"/>
  </si>
  <si>
    <t>①開催予定のセミナーごとに下記項目を記載すること。
・セミナーの開催地域・回数
・目的・概要
・集客方法および集客予定数、支援成約目標
・開催会場
※WEBでの実施の場合は、具体的にどのような形式で実施予定か詳細を記載すること</t>
    <rPh sb="33" eb="35">
      <t>カイサイ</t>
    </rPh>
    <rPh sb="35" eb="37">
      <t>チイキ</t>
    </rPh>
    <rPh sb="38" eb="40">
      <t>カイスウ</t>
    </rPh>
    <phoneticPr fontId="1"/>
  </si>
  <si>
    <t>②開催予定の連絡会ごとに下記項目を記載すること。
・PF連絡会の開催地域・回数
・目的・概要
・参加予定人数
・開催会場
※WEBでの実施の場合は、具体的にどのような形式で実施予定か詳細を記載すること</t>
    <rPh sb="33" eb="35">
      <t>カイサイ</t>
    </rPh>
    <rPh sb="35" eb="37">
      <t>チイキ</t>
    </rPh>
    <rPh sb="38" eb="40">
      <t>カイスウ</t>
    </rPh>
    <phoneticPr fontId="1"/>
  </si>
  <si>
    <t>③外部団体等との打ち合わせ先ごとに下記項目を記載すること。
・打ち合わせ先
・目的・概要
・団体内での参加人数</t>
    <rPh sb="13" eb="14">
      <t>サキ</t>
    </rPh>
    <phoneticPr fontId="1"/>
  </si>
  <si>
    <t>②連絡会</t>
    <rPh sb="1" eb="4">
      <t>レンラクカイ</t>
    </rPh>
    <phoneticPr fontId="1"/>
  </si>
  <si>
    <t>押印する場合は、代表者名又は担当部署責任者の右に、申請者の代表印を捺印して提出すること。
押印しない場合、社内決裁ルールや社内規定等を添付のうえ提出すること。</t>
    <rPh sb="12" eb="13">
      <t>マタ</t>
    </rPh>
    <rPh sb="14" eb="18">
      <t>タントウブショ</t>
    </rPh>
    <rPh sb="18" eb="21">
      <t>セキニンシャ</t>
    </rPh>
    <phoneticPr fontId="1"/>
  </si>
  <si>
    <t>※ 役員を登録する場合、定款等に役員報酬の記述があり、定款に則った報酬額を基に
　 単価を算出すること。
※ 出向社員を登録する場合、申請団体の出向負担金に基づいて単価を算出すること。</t>
    <rPh sb="2" eb="4">
      <t>ヤクイン</t>
    </rPh>
    <rPh sb="5" eb="7">
      <t>トウロク</t>
    </rPh>
    <rPh sb="9" eb="11">
      <t>バアイ</t>
    </rPh>
    <rPh sb="12" eb="14">
      <t>テイカン</t>
    </rPh>
    <rPh sb="14" eb="15">
      <t>トウ</t>
    </rPh>
    <rPh sb="16" eb="18">
      <t>ヤクイン</t>
    </rPh>
    <rPh sb="18" eb="20">
      <t>ホウシュウ</t>
    </rPh>
    <rPh sb="21" eb="23">
      <t>キジュツ</t>
    </rPh>
    <rPh sb="27" eb="29">
      <t>テイカン</t>
    </rPh>
    <rPh sb="30" eb="31">
      <t>ノット</t>
    </rPh>
    <rPh sb="33" eb="36">
      <t>ホウシュウガク</t>
    </rPh>
    <rPh sb="37" eb="38">
      <t>モト</t>
    </rPh>
    <rPh sb="42" eb="44">
      <t>タンカ</t>
    </rPh>
    <rPh sb="45" eb="47">
      <t>サンシュツ</t>
    </rPh>
    <phoneticPr fontId="1"/>
  </si>
  <si>
    <t>人件費単価</t>
    <phoneticPr fontId="5"/>
  </si>
  <si>
    <t>※２ 職員の場合、日給額を所定労働時間で除した単価（１円未満切捨て）または時給額を適用。</t>
    <rPh sb="3" eb="5">
      <t>ショクイン</t>
    </rPh>
    <rPh sb="6" eb="8">
      <t>バアイ</t>
    </rPh>
    <rPh sb="9" eb="12">
      <t>ニッキュウガク</t>
    </rPh>
    <rPh sb="13" eb="15">
      <t>ショテイ</t>
    </rPh>
    <rPh sb="15" eb="19">
      <t>ロウドウジカン</t>
    </rPh>
    <rPh sb="20" eb="21">
      <t>ジョ</t>
    </rPh>
    <rPh sb="23" eb="25">
      <t>タンカ</t>
    </rPh>
    <rPh sb="27" eb="28">
      <t>エン</t>
    </rPh>
    <rPh sb="28" eb="30">
      <t>ミマン</t>
    </rPh>
    <rPh sb="30" eb="32">
      <t>キリス</t>
    </rPh>
    <rPh sb="37" eb="40">
      <t>ジキュウガク</t>
    </rPh>
    <rPh sb="41" eb="43">
      <t>テキヨウ</t>
    </rPh>
    <phoneticPr fontId="5"/>
  </si>
  <si>
    <t xml:space="preserve">     １日あたりの通勤手当（雇用契約書から算定）を所定労働時間で除して得た額を時間単価に加算する。</t>
    <rPh sb="6" eb="7">
      <t>ニチ</t>
    </rPh>
    <rPh sb="11" eb="13">
      <t>ツウキン</t>
    </rPh>
    <rPh sb="13" eb="15">
      <t>テアテ</t>
    </rPh>
    <rPh sb="16" eb="18">
      <t>コヨウ</t>
    </rPh>
    <rPh sb="18" eb="21">
      <t>ケイヤクショ</t>
    </rPh>
    <rPh sb="23" eb="25">
      <t>サンテイ</t>
    </rPh>
    <rPh sb="27" eb="29">
      <t>ショテイ</t>
    </rPh>
    <rPh sb="29" eb="31">
      <t>ロウドウ</t>
    </rPh>
    <rPh sb="31" eb="33">
      <t>ジカン</t>
    </rPh>
    <rPh sb="34" eb="35">
      <t>ジョ</t>
    </rPh>
    <rPh sb="37" eb="38">
      <t>エ</t>
    </rPh>
    <rPh sb="39" eb="40">
      <t>ガク</t>
    </rPh>
    <rPh sb="41" eb="43">
      <t>ジカン</t>
    </rPh>
    <rPh sb="43" eb="45">
      <t>タンカ</t>
    </rPh>
    <rPh sb="46" eb="48">
      <t>カサン</t>
    </rPh>
    <phoneticPr fontId="5"/>
  </si>
  <si>
    <t>　　 時給から日給額を算出する場合には、時給額に所定労働時間を乗じた額に、１日あたりの通勤手当を加算して算出すること。</t>
    <rPh sb="3" eb="5">
      <t>ジキュウ</t>
    </rPh>
    <rPh sb="7" eb="9">
      <t>ニッキュウ</t>
    </rPh>
    <rPh sb="9" eb="10">
      <t>ガク</t>
    </rPh>
    <rPh sb="11" eb="13">
      <t>サンシュツ</t>
    </rPh>
    <rPh sb="15" eb="17">
      <t>バアイ</t>
    </rPh>
    <rPh sb="20" eb="22">
      <t>ジキュウ</t>
    </rPh>
    <rPh sb="22" eb="23">
      <t>ガク</t>
    </rPh>
    <rPh sb="24" eb="26">
      <t>ショテイ</t>
    </rPh>
    <rPh sb="26" eb="28">
      <t>ロウドウ</t>
    </rPh>
    <rPh sb="28" eb="30">
      <t>ジカン</t>
    </rPh>
    <rPh sb="31" eb="32">
      <t>ジョウ</t>
    </rPh>
    <rPh sb="34" eb="35">
      <t>ガク</t>
    </rPh>
    <rPh sb="48" eb="50">
      <t>カサン</t>
    </rPh>
    <rPh sb="52" eb="54">
      <t>サンシュツ</t>
    </rPh>
    <phoneticPr fontId="5"/>
  </si>
  <si>
    <t>※３ 就業規則又は個別の労働契約で定められた所定労働時間。</t>
    <rPh sb="3" eb="5">
      <t>シュウギョウ</t>
    </rPh>
    <rPh sb="5" eb="7">
      <t>キソク</t>
    </rPh>
    <rPh sb="7" eb="8">
      <t>マタ</t>
    </rPh>
    <rPh sb="9" eb="11">
      <t>コベツ</t>
    </rPh>
    <rPh sb="12" eb="14">
      <t>ロウドウ</t>
    </rPh>
    <rPh sb="14" eb="16">
      <t>ケイヤク</t>
    </rPh>
    <rPh sb="17" eb="18">
      <t>サダ</t>
    </rPh>
    <rPh sb="22" eb="24">
      <t>ショテイ</t>
    </rPh>
    <rPh sb="24" eb="26">
      <t>ロウドウ</t>
    </rPh>
    <rPh sb="26" eb="28">
      <t>ジカン</t>
    </rPh>
    <phoneticPr fontId="5"/>
  </si>
  <si>
    <r>
      <t>職員区分</t>
    </r>
    <r>
      <rPr>
        <vertAlign val="superscript"/>
        <sz val="12"/>
        <color theme="1"/>
        <rFont val="ＭＳ 明朝"/>
        <family val="1"/>
        <charset val="128"/>
      </rPr>
      <t>※1</t>
    </r>
    <rPh sb="0" eb="2">
      <t>ショクイン</t>
    </rPh>
    <rPh sb="2" eb="4">
      <t>クブン</t>
    </rPh>
    <phoneticPr fontId="1"/>
  </si>
  <si>
    <r>
      <t>日給額</t>
    </r>
    <r>
      <rPr>
        <vertAlign val="superscript"/>
        <sz val="12"/>
        <color theme="1"/>
        <rFont val="ＭＳ 明朝"/>
        <family val="1"/>
        <charset val="128"/>
      </rPr>
      <t>※2</t>
    </r>
    <rPh sb="0" eb="2">
      <t>ニッキュウ</t>
    </rPh>
    <rPh sb="2" eb="3">
      <t>ガク</t>
    </rPh>
    <phoneticPr fontId="5"/>
  </si>
  <si>
    <r>
      <t>所定
労働時間</t>
    </r>
    <r>
      <rPr>
        <vertAlign val="superscript"/>
        <sz val="12"/>
        <color theme="1"/>
        <rFont val="ＭＳ 明朝"/>
        <family val="1"/>
        <charset val="128"/>
      </rPr>
      <t>※3</t>
    </r>
    <rPh sb="0" eb="2">
      <t>ショテイ</t>
    </rPh>
    <rPh sb="3" eb="5">
      <t>ロウドウ</t>
    </rPh>
    <rPh sb="5" eb="7">
      <t>ジカン</t>
    </rPh>
    <phoneticPr fontId="5"/>
  </si>
  <si>
    <t>　　※備考記載例：時給額1,000円×所定労働時間8時間＋通勤手当800円＝日給額8,800円</t>
    <rPh sb="3" eb="5">
      <t>ビコウ</t>
    </rPh>
    <rPh sb="5" eb="7">
      <t>キサイ</t>
    </rPh>
    <rPh sb="7" eb="8">
      <t>レイ</t>
    </rPh>
    <rPh sb="9" eb="11">
      <t>ジキュウ</t>
    </rPh>
    <rPh sb="17" eb="18">
      <t>エン</t>
    </rPh>
    <rPh sb="19" eb="21">
      <t>ショテイ</t>
    </rPh>
    <rPh sb="21" eb="23">
      <t>ロウドウ</t>
    </rPh>
    <rPh sb="23" eb="25">
      <t>ジカン</t>
    </rPh>
    <rPh sb="26" eb="28">
      <t>ジカン</t>
    </rPh>
    <rPh sb="29" eb="33">
      <t>ツウキンテアテ</t>
    </rPh>
    <rPh sb="36" eb="37">
      <t>エン</t>
    </rPh>
    <rPh sb="38" eb="40">
      <t>ニッキュウ</t>
    </rPh>
    <rPh sb="40" eb="41">
      <t>ガク</t>
    </rPh>
    <rPh sb="46" eb="47">
      <t>エン</t>
    </rPh>
    <phoneticPr fontId="1"/>
  </si>
  <si>
    <t>支援先の掘り起こし</t>
    <rPh sb="0" eb="2">
      <t>シエン</t>
    </rPh>
    <rPh sb="2" eb="3">
      <t>サキ</t>
    </rPh>
    <rPh sb="4" eb="5">
      <t>ホ</t>
    </rPh>
    <rPh sb="6" eb="7">
      <t>オコ</t>
    </rPh>
    <phoneticPr fontId="1"/>
  </si>
  <si>
    <t>申請者（法人・団体等）名は「補助事業概要説明書（別添1）」の申請者（法人・団体等）名を自動反映。</t>
    <phoneticPr fontId="1"/>
  </si>
  <si>
    <t>・拠点名：補助事業概要説明書(別添１)２の支援活動体制に記載の支援拠点をプルダウンから選択する。</t>
    <rPh sb="1" eb="4">
      <t>キョテンメイ</t>
    </rPh>
    <rPh sb="28" eb="30">
      <t>キサイ</t>
    </rPh>
    <rPh sb="31" eb="33">
      <t>シエン</t>
    </rPh>
    <phoneticPr fontId="1"/>
  </si>
  <si>
    <t>省エネに係る
中小企業等の
支援実績件数</t>
    <rPh sb="0" eb="1">
      <t>ショウ</t>
    </rPh>
    <rPh sb="4" eb="5">
      <t>カカ</t>
    </rPh>
    <rPh sb="7" eb="9">
      <t>チュウショウ</t>
    </rPh>
    <rPh sb="9" eb="11">
      <t>キギョウ</t>
    </rPh>
    <rPh sb="11" eb="12">
      <t>トウ</t>
    </rPh>
    <rPh sb="14" eb="16">
      <t>シエン</t>
    </rPh>
    <rPh sb="16" eb="18">
      <t>ジッセキ</t>
    </rPh>
    <rPh sb="18" eb="20">
      <t>ケンスウ</t>
    </rPh>
    <phoneticPr fontId="1"/>
  </si>
  <si>
    <t>連絡会開催費</t>
    <rPh sb="0" eb="3">
      <t>レンラクカイ</t>
    </rPh>
    <rPh sb="3" eb="5">
      <t>カイサイ</t>
    </rPh>
    <phoneticPr fontId="1"/>
  </si>
  <si>
    <t>※１ 職員区分が事務補助員場合、契約書等による時間単価により算出すること。</t>
    <rPh sb="3" eb="7">
      <t>ショクインクブン</t>
    </rPh>
    <rPh sb="8" eb="10">
      <t>ジム</t>
    </rPh>
    <rPh sb="10" eb="13">
      <t>ホジョイン</t>
    </rPh>
    <rPh sb="13" eb="15">
      <t>バアイ</t>
    </rPh>
    <rPh sb="16" eb="19">
      <t>ケイヤクショ</t>
    </rPh>
    <rPh sb="19" eb="20">
      <t>トウ</t>
    </rPh>
    <rPh sb="23" eb="25">
      <t>ジカン</t>
    </rPh>
    <rPh sb="25" eb="27">
      <t>タンカ</t>
    </rPh>
    <rPh sb="30" eb="32">
      <t>サンシュツ</t>
    </rPh>
    <phoneticPr fontId="5"/>
  </si>
  <si>
    <t>診断前打ち合わせ</t>
    <rPh sb="0" eb="2">
      <t>シンダン</t>
    </rPh>
    <rPh sb="2" eb="3">
      <t>マエ</t>
    </rPh>
    <phoneticPr fontId="1"/>
  </si>
  <si>
    <t>支援前打ち合わせ</t>
    <rPh sb="0" eb="2">
      <t>シエン</t>
    </rPh>
    <rPh sb="2" eb="3">
      <t>マエ</t>
    </rPh>
    <phoneticPr fontId="1"/>
  </si>
  <si>
    <t>外部との打ち合わせ</t>
    <rPh sb="0" eb="2">
      <t>ガイブ</t>
    </rPh>
    <phoneticPr fontId="1"/>
  </si>
  <si>
    <t>（注）新たに雇用する者の場合、既に合意している条件に基づく健保等級等で申請すること（原則、交付決定後に変更はできない）。</t>
    <rPh sb="1" eb="2">
      <t>チュウ</t>
    </rPh>
    <rPh sb="3" eb="4">
      <t>アラ</t>
    </rPh>
    <rPh sb="6" eb="8">
      <t>コヨウ</t>
    </rPh>
    <rPh sb="10" eb="11">
      <t>モノ</t>
    </rPh>
    <rPh sb="12" eb="14">
      <t>バアイ</t>
    </rPh>
    <rPh sb="15" eb="16">
      <t>スデ</t>
    </rPh>
    <rPh sb="17" eb="19">
      <t>ゴウイ</t>
    </rPh>
    <rPh sb="23" eb="25">
      <t>ジョウケン</t>
    </rPh>
    <rPh sb="26" eb="27">
      <t>モト</t>
    </rPh>
    <rPh sb="29" eb="31">
      <t>ケンポ</t>
    </rPh>
    <rPh sb="31" eb="33">
      <t>トウキュウ</t>
    </rPh>
    <rPh sb="33" eb="34">
      <t>トウ</t>
    </rPh>
    <rPh sb="35" eb="37">
      <t>シンセイ</t>
    </rPh>
    <rPh sb="42" eb="44">
      <t>ゲンソク</t>
    </rPh>
    <rPh sb="45" eb="47">
      <t>コウフ</t>
    </rPh>
    <rPh sb="47" eb="49">
      <t>ケッテイ</t>
    </rPh>
    <rPh sb="49" eb="50">
      <t>ゴ</t>
    </rPh>
    <rPh sb="51" eb="53">
      <t>ヘンコウ</t>
    </rPh>
    <phoneticPr fontId="5"/>
  </si>
  <si>
    <t>駐在拠点</t>
    <rPh sb="0" eb="4">
      <t>チュウザイキョテン</t>
    </rPh>
    <phoneticPr fontId="1"/>
  </si>
  <si>
    <r>
      <t xml:space="preserve">省エネに係る中小企業等の代表的な支援事例
</t>
    </r>
    <r>
      <rPr>
        <b/>
        <sz val="9"/>
        <color rgb="FFFF0000"/>
        <rFont val="ＭＳ Ｐ明朝"/>
        <family val="1"/>
        <charset val="128"/>
      </rPr>
      <t>※３事例必須</t>
    </r>
    <rPh sb="0" eb="1">
      <t>ショウ</t>
    </rPh>
    <rPh sb="4" eb="5">
      <t>カカ</t>
    </rPh>
    <rPh sb="6" eb="8">
      <t>チュウショウ</t>
    </rPh>
    <rPh sb="8" eb="10">
      <t>キギョウ</t>
    </rPh>
    <rPh sb="10" eb="11">
      <t>トウ</t>
    </rPh>
    <rPh sb="12" eb="14">
      <t>ダイヒョウ</t>
    </rPh>
    <rPh sb="14" eb="15">
      <t>テキ</t>
    </rPh>
    <rPh sb="16" eb="18">
      <t>シエン</t>
    </rPh>
    <rPh sb="18" eb="20">
      <t>ジレイ</t>
    </rPh>
    <rPh sb="23" eb="25">
      <t>ジレイ</t>
    </rPh>
    <rPh sb="25" eb="27">
      <t>ヒッス</t>
    </rPh>
    <phoneticPr fontId="1"/>
  </si>
  <si>
    <t>過去３年間の中小企業等に対する省エネに係る支援実績の件数を記載すること。</t>
    <rPh sb="0" eb="2">
      <t>カコ</t>
    </rPh>
    <rPh sb="3" eb="5">
      <t>ネンカン</t>
    </rPh>
    <rPh sb="6" eb="8">
      <t>チュウショウ</t>
    </rPh>
    <rPh sb="8" eb="10">
      <t>キギョウ</t>
    </rPh>
    <rPh sb="10" eb="11">
      <t>トウ</t>
    </rPh>
    <rPh sb="12" eb="13">
      <t>タイ</t>
    </rPh>
    <rPh sb="15" eb="16">
      <t>ショウ</t>
    </rPh>
    <rPh sb="19" eb="20">
      <t>カカ</t>
    </rPh>
    <rPh sb="21" eb="23">
      <t>シエン</t>
    </rPh>
    <rPh sb="23" eb="25">
      <t>ジッセキ</t>
    </rPh>
    <rPh sb="26" eb="28">
      <t>ケンスウ</t>
    </rPh>
    <rPh sb="29" eb="31">
      <t>キサイ</t>
    </rPh>
    <phoneticPr fontId="1"/>
  </si>
  <si>
    <t>自動反映のため、記載不要</t>
    <rPh sb="0" eb="2">
      <t>ジドウ</t>
    </rPh>
    <rPh sb="2" eb="4">
      <t>ハンエイ</t>
    </rPh>
    <rPh sb="8" eb="10">
      <t>キサイ</t>
    </rPh>
    <rPh sb="10" eb="12">
      <t>フヨウ</t>
    </rPh>
    <phoneticPr fontId="1"/>
  </si>
  <si>
    <t>自動反映のため、記載不要</t>
    <phoneticPr fontId="1"/>
  </si>
  <si>
    <r>
      <t xml:space="preserve">支援者数および
活動額の
計画と実績
</t>
    </r>
    <r>
      <rPr>
        <sz val="9"/>
        <color theme="1"/>
        <rFont val="ＭＳ Ｐ明朝"/>
        <family val="1"/>
        <charset val="128"/>
      </rPr>
      <t>※継続事業者の場合、直近2年間の計画と実績も記載</t>
    </r>
    <rPh sb="2" eb="3">
      <t>シャ</t>
    </rPh>
    <rPh sb="3" eb="4">
      <t>スウ</t>
    </rPh>
    <rPh sb="8" eb="10">
      <t>カツドウ</t>
    </rPh>
    <rPh sb="10" eb="11">
      <t>ガク</t>
    </rPh>
    <rPh sb="13" eb="15">
      <t>ケイカク</t>
    </rPh>
    <rPh sb="16" eb="18">
      <t>ジッセキ</t>
    </rPh>
    <rPh sb="28" eb="30">
      <t>バアイ</t>
    </rPh>
    <rPh sb="31" eb="33">
      <t>チョッキン</t>
    </rPh>
    <rPh sb="34" eb="36">
      <t>ネンカン</t>
    </rPh>
    <rPh sb="37" eb="39">
      <t>ケイカク</t>
    </rPh>
    <rPh sb="40" eb="42">
      <t>ジッセキ</t>
    </rPh>
    <rPh sb="43" eb="45">
      <t>キサイ</t>
    </rPh>
    <phoneticPr fontId="1"/>
  </si>
  <si>
    <t>上記の計画と実績に乖離がある場合の理由と対策
※新規事業者の場合、今年度の計画を達成するための施策、根拠</t>
    <rPh sb="0" eb="2">
      <t>ジョウキ</t>
    </rPh>
    <rPh sb="3" eb="5">
      <t>ケイカク</t>
    </rPh>
    <rPh sb="6" eb="8">
      <t>ジッセキ</t>
    </rPh>
    <rPh sb="9" eb="11">
      <t>カイリ</t>
    </rPh>
    <rPh sb="14" eb="16">
      <t>バアイ</t>
    </rPh>
    <rPh sb="17" eb="19">
      <t>リユウ</t>
    </rPh>
    <rPh sb="20" eb="22">
      <t>タイサク</t>
    </rPh>
    <rPh sb="25" eb="27">
      <t>シンキ</t>
    </rPh>
    <rPh sb="27" eb="29">
      <t>ジギョウ</t>
    </rPh>
    <rPh sb="29" eb="30">
      <t>シャ</t>
    </rPh>
    <rPh sb="31" eb="33">
      <t>バアイ</t>
    </rPh>
    <rPh sb="34" eb="37">
      <t>コンネンド</t>
    </rPh>
    <rPh sb="38" eb="40">
      <t>ケイカク</t>
    </rPh>
    <rPh sb="41" eb="43">
      <t>タッセイ</t>
    </rPh>
    <rPh sb="48" eb="50">
      <t>シサク</t>
    </rPh>
    <rPh sb="51" eb="53">
      <t>コンキョ</t>
    </rPh>
    <phoneticPr fontId="1"/>
  </si>
  <si>
    <r>
      <t xml:space="preserve">実施計画の現実性
</t>
    </r>
    <r>
      <rPr>
        <sz val="9"/>
        <color theme="1"/>
        <rFont val="ＭＳ Ｐ明朝"/>
        <family val="1"/>
        <charset val="128"/>
      </rPr>
      <t>※本年度の計画を達成するための具体的な施策を記載</t>
    </r>
    <rPh sb="0" eb="4">
      <t>ジッシケイカク</t>
    </rPh>
    <rPh sb="5" eb="8">
      <t>ゲンジツセイ</t>
    </rPh>
    <rPh sb="33" eb="35">
      <t>キサイ</t>
    </rPh>
    <phoneticPr fontId="1"/>
  </si>
  <si>
    <t>専門家体制・ネットワーク</t>
    <rPh sb="0" eb="3">
      <t>センモンカ</t>
    </rPh>
    <rPh sb="3" eb="5">
      <t>タイセイ</t>
    </rPh>
    <phoneticPr fontId="1"/>
  </si>
  <si>
    <t>本事業に係る職員数</t>
    <rPh sb="0" eb="3">
      <t>ホンジギョウ</t>
    </rPh>
    <rPh sb="4" eb="5">
      <t>カカワ</t>
    </rPh>
    <rPh sb="6" eb="8">
      <t>ショクイン</t>
    </rPh>
    <rPh sb="8" eb="9">
      <t>スウ</t>
    </rPh>
    <phoneticPr fontId="1"/>
  </si>
  <si>
    <t>本事業に係る事務補助員数</t>
    <rPh sb="0" eb="3">
      <t>ホンジギョウ</t>
    </rPh>
    <rPh sb="4" eb="5">
      <t>カカワ</t>
    </rPh>
    <rPh sb="6" eb="12">
      <t>ジムホジョインスウ</t>
    </rPh>
    <phoneticPr fontId="1"/>
  </si>
  <si>
    <t>※本シート作成前に、以下のシートを先に記載すること。
　　◆補助事業概要説明書(別添１)１～２
　　◆人件費単価計算書（別添２－１）</t>
    <phoneticPr fontId="1"/>
  </si>
  <si>
    <t>セミナー等開催費
・地域ごとに、支出計画を作成すること。
・実施1回ごとの金額を記載すること。
・金額詳細：各経費における金額の計算根拠を記載すること。
　※ セミナー開催費の場合、専門家謝金・旅費は補助対象外。
・職員旅費はセミナーに従事する人数と旅費単価（往復）を詳細欄に記載し、その合計を金額欄に記載のこと。
例：金額欄：10,000円　　詳細欄：往復2,000円×5人
・その他の費目に計上する際は公募要領P.14をよく確認のうえ、補助対象経費のみを記載すること。</t>
    <rPh sb="4" eb="5">
      <t>トウ</t>
    </rPh>
    <rPh sb="5" eb="8">
      <t>カイサイヒ</t>
    </rPh>
    <rPh sb="30" eb="32">
      <t>ジッシ</t>
    </rPh>
    <rPh sb="33" eb="34">
      <t>カイ</t>
    </rPh>
    <rPh sb="37" eb="39">
      <t>キンガク</t>
    </rPh>
    <rPh sb="40" eb="42">
      <t>キサイ</t>
    </rPh>
    <rPh sb="76" eb="77">
      <t>トウ</t>
    </rPh>
    <rPh sb="77" eb="80">
      <t>カイサイヒ</t>
    </rPh>
    <rPh sb="81" eb="83">
      <t>バアイ</t>
    </rPh>
    <rPh sb="192" eb="193">
      <t>タ</t>
    </rPh>
    <rPh sb="194" eb="196">
      <t>ヒモク</t>
    </rPh>
    <rPh sb="197" eb="199">
      <t>ケイジョウ</t>
    </rPh>
    <rPh sb="201" eb="202">
      <t>サイ</t>
    </rPh>
    <rPh sb="203" eb="207">
      <t>コウボヨウリョウ</t>
    </rPh>
    <rPh sb="214" eb="216">
      <t>カクニン</t>
    </rPh>
    <rPh sb="220" eb="224">
      <t>ホジョタイショウ</t>
    </rPh>
    <rPh sb="224" eb="226">
      <t>ケイヒ</t>
    </rPh>
    <rPh sb="229" eb="231">
      <t>キサイ</t>
    </rPh>
    <phoneticPr fontId="1"/>
  </si>
  <si>
    <t>連絡会開催費
・地域ごとに、支出計画を作成すること。
・実施1回ごとの金額を記載すること。
・金額詳細：各経費における金額の計算根拠を記載すること。
　※ セミナー、外部との打ち合わせ、掘り起こしの場合、専門家の謝金・旅費は補助対象外。
・職員旅費は連絡会に従事する人数と旅費単価（往復）を詳細欄に記載し、その合計を金額欄に記載のこと。
例：金額欄：10,000円　　詳細欄：往復2,000円×5人
・その他の費目に計上する際は公募要領P.14をよく確認のうえ、補助対象経費のみを記載すること。</t>
    <rPh sb="3" eb="6">
      <t>カイサイヒ</t>
    </rPh>
    <rPh sb="125" eb="128">
      <t>レンラクカイ</t>
    </rPh>
    <phoneticPr fontId="1"/>
  </si>
  <si>
    <t>外部打ち合わせ
・地域ごとに、支出計画を作成すること。
・実施1回ごとの金額を記載すること。
・金額詳細：各経費における金額の計算根拠を記載すること。
　※ 外部との打ち合わせの場合、専門家の謝金・旅費は補助対象外。
・職員旅費は外部打ち合わせに従事する人数と旅費単価（往復）を詳細欄に記載し、その合計を金額欄に記載のこと。
例：金額欄：2,000円　　詳細欄：往復2,000円×1人
・その他の費目に計上する際は公募要領P.14をよく確認のうえ、補助対象経費のみを記載すること。</t>
    <rPh sb="89" eb="91">
      <t>バアイ</t>
    </rPh>
    <rPh sb="115" eb="118">
      <t>ガイブウ</t>
    </rPh>
    <rPh sb="119" eb="120">
      <t>ア</t>
    </rPh>
    <phoneticPr fontId="1"/>
  </si>
  <si>
    <t>支援先の掘り起こし
・地域ごとに、支出計画を作成すること。
・実施1回ごとの金額を記載すること。
・金額詳細：各経費における金額の計算根拠を記載すること。
　※ 掘り起こしの場合、専門家の謝金・旅費は補助対象外。
・職員旅費は掘り起こしに従事する人数と旅費単価（往復）を詳細欄に記載し、その合計を金額欄に記載のこと。
例：金額欄：2,000円　　詳細欄：往復2,000円×1人
・その他の費目に計上する際は公募要領P.14をよく確認のうえ、補助対象経費のみを記載すること。</t>
    <rPh sb="0" eb="3">
      <t>シエンサキ</t>
    </rPh>
    <rPh sb="113" eb="114">
      <t>ホ</t>
    </rPh>
    <rPh sb="115" eb="116">
      <t>オ</t>
    </rPh>
    <phoneticPr fontId="1"/>
  </si>
  <si>
    <t>その他諸経費
・地域ごとに、支出計画を作成すること。
・金額詳細：各経費における金額の計算根拠を記載すること。
・公募要領P.14をよく確認のうえ、補助対象経費のみを記載すること。</t>
    <rPh sb="2" eb="3">
      <t>タ</t>
    </rPh>
    <rPh sb="3" eb="6">
      <t>ショケイヒ</t>
    </rPh>
    <phoneticPr fontId="1"/>
  </si>
  <si>
    <t xml:space="preserve">
職員及び事務補助員を列挙し、それぞれ具体的な役割内容を記載すること。
（職員とは）
当該組織で雇用され、補助事業に直接従事する者で、自治体、商工会議所、金融機関等の外部支援機関と連携し、中小企業等の省エネ活動を進めるために必要な課題・ニーズの掘り起こしに加えて、その他補助事業を管理運営するにあたって必要な業務全般に従事する者を指す。
（事務補助員とは）
省エネお助け隊の職員の管理運営業務の補助を行う補助員（アルバイト、パート等）。
採用予定で名前が不明な場合は「事務補助員A」等のように記載する。
※役職がない場合は空欄でも可。</t>
    <phoneticPr fontId="1"/>
  </si>
  <si>
    <r>
      <t xml:space="preserve">
支援拠点が複数存在する場合は全て記載すること。
１拠点につき１行となるように記載すること。
</t>
    </r>
    <r>
      <rPr>
        <b/>
        <sz val="10"/>
        <color rgb="FFFF0000"/>
        <rFont val="ＭＳ Ｐ明朝"/>
        <family val="1"/>
        <charset val="128"/>
      </rPr>
      <t>拠点ごとに省エネお助け隊の職員（事務補助員は除く）のうち、代表者２名を記載すること。</t>
    </r>
    <r>
      <rPr>
        <sz val="10"/>
        <rFont val="ＭＳ Ｐ明朝"/>
        <family val="1"/>
        <charset val="128"/>
      </rPr>
      <t xml:space="preserve">
例）
・拠点住所：補助事業者の事務所等以外の場合は、会社名も記載
・電話番号：公開可能な固定電話番号またはIP電話番号を記載</t>
    </r>
    <phoneticPr fontId="1"/>
  </si>
  <si>
    <r>
      <t xml:space="preserve">中小企業等に対する省エネに係る支援の事例について記載すること。
当該実績によって本事業に活用されるノウハウ等についても可能な限り詳細（対象地域、支援内容、期間、代表的な成果等）に記載すること。
</t>
    </r>
    <r>
      <rPr>
        <sz val="9"/>
        <color theme="1"/>
        <rFont val="ＭＳ Ｐ明朝"/>
        <family val="1"/>
        <charset val="128"/>
      </rPr>
      <t>例）
令和●年度　●●県　金属加工業
工場・事務所棟の照明の間引き・消灯等の省エネ取組を実施していた企業に、生産設備を中心に省エネ診断をしてほしいと相談があった。
診断の結果、高効率ボイラーへの更新、排気ファンのインバータ活用、蒸気配管と工業炉外周部の保温対策、工場・事務所棟の照明のLED化等を提案した。
提案後、中小企業の省エネ担当者が取組を実施。エネルギーコスト340万円/年の削減を達成した。
当該業種の省エネガイドラインの策定を進めており、今後の省エネ診断にも活用する予定。</t>
    </r>
    <rPh sb="18" eb="20">
      <t>ジレイ</t>
    </rPh>
    <rPh sb="24" eb="26">
      <t>キサイ</t>
    </rPh>
    <rPh sb="98" eb="99">
      <t>レイ</t>
    </rPh>
    <rPh sb="109" eb="110">
      <t>ケン</t>
    </rPh>
    <rPh sb="111" eb="116">
      <t>キンゾクカコウギョウ</t>
    </rPh>
    <rPh sb="117" eb="119">
      <t>コウジョウ</t>
    </rPh>
    <rPh sb="120" eb="124">
      <t>ジムショトウ</t>
    </rPh>
    <rPh sb="125" eb="127">
      <t>ショウメイ</t>
    </rPh>
    <rPh sb="128" eb="130">
      <t>マビ</t>
    </rPh>
    <rPh sb="132" eb="134">
      <t>ショウトウ</t>
    </rPh>
    <rPh sb="134" eb="135">
      <t>トウ</t>
    </rPh>
    <rPh sb="136" eb="137">
      <t>ショウ</t>
    </rPh>
    <rPh sb="139" eb="141">
      <t>トリクミ</t>
    </rPh>
    <rPh sb="142" eb="144">
      <t>ジッシ</t>
    </rPh>
    <rPh sb="148" eb="150">
      <t>キギョウ</t>
    </rPh>
    <rPh sb="152" eb="154">
      <t>セイサン</t>
    </rPh>
    <rPh sb="172" eb="174">
      <t>ソウダン</t>
    </rPh>
    <rPh sb="209" eb="211">
      <t>カツヨウ</t>
    </rPh>
    <rPh sb="232" eb="236">
      <t>ジムショトウ</t>
    </rPh>
    <rPh sb="252" eb="255">
      <t>テイアンゴ</t>
    </rPh>
    <rPh sb="256" eb="260">
      <t>チュウショウキギョウ</t>
    </rPh>
    <rPh sb="261" eb="262">
      <t>ショウ</t>
    </rPh>
    <rPh sb="264" eb="267">
      <t>タントウシャ</t>
    </rPh>
    <rPh sb="268" eb="270">
      <t>トリクミ</t>
    </rPh>
    <rPh sb="271" eb="273">
      <t>ジッシ</t>
    </rPh>
    <rPh sb="285" eb="287">
      <t>マンエン</t>
    </rPh>
    <rPh sb="288" eb="289">
      <t>ネン</t>
    </rPh>
    <rPh sb="290" eb="292">
      <t>サクゲン</t>
    </rPh>
    <rPh sb="293" eb="295">
      <t>タッセイ</t>
    </rPh>
    <phoneticPr fontId="1"/>
  </si>
  <si>
    <r>
      <t xml:space="preserve">補助金の請求（概算払を含む）ができる期間まで、適切な事業運営ができる根拠を具体的に記載すること。
</t>
    </r>
    <r>
      <rPr>
        <sz val="9"/>
        <color theme="1"/>
        <rFont val="ＭＳ Ｐ明朝"/>
        <family val="1"/>
        <charset val="128"/>
      </rPr>
      <t>例）
自主財源として毎年社員企業からの約●●万円の年会費収入がある。
また今期は自主事業である●●による約●●万円の売上が見込まれる。
さらに●●銀行●●支店からの●●万円借り入れについても現在相談中である。
以上により、精算払い請求ができるまでの期間に掛かる経費については、自主財源で対応可能である。</t>
    </r>
    <rPh sb="0" eb="3">
      <t>ホジョキン</t>
    </rPh>
    <rPh sb="4" eb="6">
      <t>セイキュウ</t>
    </rPh>
    <rPh sb="7" eb="10">
      <t>ガイサンバライ</t>
    </rPh>
    <rPh sb="11" eb="12">
      <t>フク</t>
    </rPh>
    <rPh sb="18" eb="20">
      <t>キカン</t>
    </rPh>
    <rPh sb="23" eb="25">
      <t>テキセツ</t>
    </rPh>
    <rPh sb="26" eb="30">
      <t>ジギョウウンエイ</t>
    </rPh>
    <rPh sb="34" eb="36">
      <t>コンキョ</t>
    </rPh>
    <rPh sb="37" eb="40">
      <t>グタイテキ</t>
    </rPh>
    <rPh sb="41" eb="43">
      <t>キサイ</t>
    </rPh>
    <rPh sb="50" eb="51">
      <t>レイ</t>
    </rPh>
    <rPh sb="87" eb="89">
      <t>コンキ</t>
    </rPh>
    <rPh sb="90" eb="94">
      <t>ジシュジギョウ</t>
    </rPh>
    <rPh sb="108" eb="110">
      <t>ウリアゲ</t>
    </rPh>
    <rPh sb="111" eb="113">
      <t>ミコ</t>
    </rPh>
    <rPh sb="123" eb="125">
      <t>ギンコウ</t>
    </rPh>
    <rPh sb="127" eb="129">
      <t>シテン</t>
    </rPh>
    <rPh sb="135" eb="136">
      <t>カ</t>
    </rPh>
    <rPh sb="137" eb="138">
      <t>イ</t>
    </rPh>
    <rPh sb="146" eb="148">
      <t>ソウダン</t>
    </rPh>
    <rPh sb="148" eb="149">
      <t>チュウ</t>
    </rPh>
    <rPh sb="155" eb="157">
      <t>イジョウ</t>
    </rPh>
    <rPh sb="161" eb="163">
      <t>セイサン</t>
    </rPh>
    <rPh sb="188" eb="192">
      <t>ジシュザイゲン</t>
    </rPh>
    <rPh sb="193" eb="197">
      <t>タイオウカノウ</t>
    </rPh>
    <phoneticPr fontId="1"/>
  </si>
  <si>
    <r>
      <rPr>
        <sz val="10"/>
        <color rgb="FFFF0000"/>
        <rFont val="ＭＳ Ｐ明朝"/>
        <family val="1"/>
        <charset val="128"/>
      </rPr>
      <t>（継続事業者のみ）</t>
    </r>
    <r>
      <rPr>
        <sz val="10"/>
        <color theme="1"/>
        <rFont val="ＭＳ Ｐ明朝"/>
        <family val="1"/>
        <charset val="128"/>
      </rPr>
      <t xml:space="preserve">
Ｈ３１年度事業の交付決定時における「計画支援者数」「計画額」、および実績報告時の「実績支援者数」「実績額」をそれぞれ記載すること。
達成率は自動計算のため、記載不要</t>
    </r>
    <rPh sb="1" eb="6">
      <t>ケイゾクジギョウシャ</t>
    </rPh>
    <rPh sb="13" eb="15">
      <t>ネンド</t>
    </rPh>
    <rPh sb="15" eb="17">
      <t>ジギョウ</t>
    </rPh>
    <rPh sb="18" eb="20">
      <t>コウフ</t>
    </rPh>
    <rPh sb="20" eb="23">
      <t>ケッテイジ</t>
    </rPh>
    <rPh sb="28" eb="30">
      <t>ケイカク</t>
    </rPh>
    <rPh sb="30" eb="33">
      <t>シエンシャ</t>
    </rPh>
    <rPh sb="33" eb="34">
      <t>スウ</t>
    </rPh>
    <rPh sb="36" eb="38">
      <t>ケイカク</t>
    </rPh>
    <rPh sb="38" eb="39">
      <t>ガク</t>
    </rPh>
    <rPh sb="44" eb="48">
      <t>ジッセキホウコク</t>
    </rPh>
    <rPh sb="48" eb="49">
      <t>ジ</t>
    </rPh>
    <rPh sb="59" eb="62">
      <t>ジッセキガク</t>
    </rPh>
    <rPh sb="68" eb="70">
      <t>キサイ</t>
    </rPh>
    <rPh sb="77" eb="80">
      <t>タッセイリツ</t>
    </rPh>
    <rPh sb="81" eb="85">
      <t>ジドウケイサン</t>
    </rPh>
    <phoneticPr fontId="1"/>
  </si>
  <si>
    <r>
      <rPr>
        <sz val="10"/>
        <color rgb="FFFF0000"/>
        <rFont val="ＭＳ Ｐ明朝"/>
        <family val="1"/>
        <charset val="128"/>
      </rPr>
      <t>（継続事業者のみ）</t>
    </r>
    <r>
      <rPr>
        <sz val="10"/>
        <color theme="1"/>
        <rFont val="ＭＳ Ｐ明朝"/>
        <family val="1"/>
        <charset val="128"/>
      </rPr>
      <t xml:space="preserve">
Ｒ２年度事業の交付決定時における「計画支援者数」「計画額」、および実績報告時の「実績支援者数」「実績額」をそれぞれ記載すること。
達成率は自動計算のため、記載不要</t>
    </r>
    <phoneticPr fontId="1"/>
  </si>
  <si>
    <r>
      <t xml:space="preserve">
公募要領P.32記載の審査項目、「C.補助事業の計画の妥当性・有効性」について、確認できるよう記載すること。
継続事業者は、上記過年度の計画と実績に乖離がある場合、その理由と対策について記載すること。
新規事業者は、今年度の支援計画を達成するための施策、根拠について記載すること。
</t>
    </r>
    <r>
      <rPr>
        <sz val="9"/>
        <color theme="1"/>
        <rFont val="ＭＳ Ｐ明朝"/>
        <family val="1"/>
        <charset val="128"/>
      </rPr>
      <t>計画達成のための施策・根拠例）
●●県については、過去に支援を受けた企業から、新規の企業を既に●●者紹介されており、診断～支援を今年度実施する予定。
さらに●●県の中小企業向けセミナーを開催することで新規の申込者●●者を掘り起こし予定。
また、令和●年度から金融機関との連携強化を進めており、当該機関にPF事業のチラシを設置し、設備更新の相談があった中小企業にPF事業を紹介いただくよう調整を図っており、●●者が見込まれる。
過年度計画と実績に乖離があった理由と対策の例）
令和２年度は、新型コロナウイルス感染拡大の影響で、支援を予定していた●●業・●●業等から辞退の申し出があり、代わりとなる新たな掘り起こしも厳しい状況であったため計画未達となった。今年度は、情勢を鑑みたアプローチを行い、</t>
    </r>
    <r>
      <rPr>
        <sz val="9"/>
        <rFont val="ＭＳ Ｐ明朝"/>
        <family val="1"/>
        <charset val="128"/>
      </rPr>
      <t>支援先業種として</t>
    </r>
    <r>
      <rPr>
        <sz val="9"/>
        <color theme="1"/>
        <rFont val="ＭＳ Ｐ明朝"/>
        <family val="1"/>
        <charset val="128"/>
      </rPr>
      <t>●●業の支援計画を増やすなど、計画を達成する見込み。</t>
    </r>
    <rPh sb="41" eb="43">
      <t>カクニン</t>
    </rPh>
    <rPh sb="48" eb="50">
      <t>キサイ</t>
    </rPh>
    <rPh sb="89" eb="91">
      <t>タイサク</t>
    </rPh>
    <rPh sb="103" eb="108">
      <t>シンキジギョウシャ</t>
    </rPh>
    <rPh sb="129" eb="131">
      <t>コンキョ</t>
    </rPh>
    <rPh sb="144" eb="146">
      <t>ケイカク</t>
    </rPh>
    <rPh sb="146" eb="148">
      <t>タッセイ</t>
    </rPh>
    <rPh sb="152" eb="154">
      <t>シサク</t>
    </rPh>
    <rPh sb="155" eb="157">
      <t>コンキョ</t>
    </rPh>
    <rPh sb="157" eb="158">
      <t>レイ</t>
    </rPh>
    <rPh sb="162" eb="163">
      <t>ケン</t>
    </rPh>
    <rPh sb="169" eb="171">
      <t>カコ</t>
    </rPh>
    <rPh sb="172" eb="174">
      <t>シエン</t>
    </rPh>
    <rPh sb="175" eb="176">
      <t>ウ</t>
    </rPh>
    <rPh sb="178" eb="180">
      <t>キギョウ</t>
    </rPh>
    <rPh sb="183" eb="185">
      <t>シンキ</t>
    </rPh>
    <rPh sb="186" eb="188">
      <t>キギョウ</t>
    </rPh>
    <rPh sb="189" eb="190">
      <t>スデ</t>
    </rPh>
    <rPh sb="193" eb="194">
      <t>シャ</t>
    </rPh>
    <rPh sb="194" eb="196">
      <t>ショウカイ</t>
    </rPh>
    <rPh sb="202" eb="204">
      <t>シンダン</t>
    </rPh>
    <rPh sb="205" eb="207">
      <t>シエン</t>
    </rPh>
    <rPh sb="208" eb="211">
      <t>コンネンド</t>
    </rPh>
    <rPh sb="211" eb="213">
      <t>ジッシ</t>
    </rPh>
    <rPh sb="215" eb="217">
      <t>ヨテイ</t>
    </rPh>
    <rPh sb="224" eb="225">
      <t>ケン</t>
    </rPh>
    <rPh sb="226" eb="230">
      <t>チュウショウキギョウ</t>
    </rPh>
    <rPh sb="230" eb="231">
      <t>ム</t>
    </rPh>
    <rPh sb="237" eb="239">
      <t>カイサイ</t>
    </rPh>
    <rPh sb="244" eb="246">
      <t>シンキ</t>
    </rPh>
    <rPh sb="247" eb="250">
      <t>モウシコミシャ</t>
    </rPh>
    <rPh sb="252" eb="253">
      <t>シャ</t>
    </rPh>
    <rPh sb="254" eb="255">
      <t>ホ</t>
    </rPh>
    <rPh sb="256" eb="257">
      <t>オ</t>
    </rPh>
    <rPh sb="259" eb="261">
      <t>ヨテイ</t>
    </rPh>
    <rPh sb="266" eb="268">
      <t>レイワ</t>
    </rPh>
    <rPh sb="269" eb="271">
      <t>ネンド</t>
    </rPh>
    <rPh sb="273" eb="277">
      <t>キンユウキカン</t>
    </rPh>
    <rPh sb="279" eb="281">
      <t>レンケイ</t>
    </rPh>
    <rPh sb="281" eb="283">
      <t>キョウカ</t>
    </rPh>
    <rPh sb="284" eb="285">
      <t>スス</t>
    </rPh>
    <rPh sb="290" eb="292">
      <t>トウガイ</t>
    </rPh>
    <rPh sb="292" eb="294">
      <t>キカン</t>
    </rPh>
    <rPh sb="297" eb="299">
      <t>ジギョウ</t>
    </rPh>
    <rPh sb="304" eb="306">
      <t>セッチ</t>
    </rPh>
    <rPh sb="308" eb="312">
      <t>セツビコウシン</t>
    </rPh>
    <rPh sb="313" eb="315">
      <t>ソウダン</t>
    </rPh>
    <rPh sb="319" eb="321">
      <t>チュウショウ</t>
    </rPh>
    <rPh sb="321" eb="323">
      <t>キギョウ</t>
    </rPh>
    <rPh sb="326" eb="328">
      <t>ジギョウ</t>
    </rPh>
    <rPh sb="329" eb="331">
      <t>ショウカイ</t>
    </rPh>
    <rPh sb="337" eb="339">
      <t>チョウセイ</t>
    </rPh>
    <rPh sb="340" eb="341">
      <t>ハカ</t>
    </rPh>
    <rPh sb="348" eb="349">
      <t>シャ</t>
    </rPh>
    <rPh sb="350" eb="352">
      <t>ミコ</t>
    </rPh>
    <rPh sb="358" eb="361">
      <t>カネンド</t>
    </rPh>
    <rPh sb="361" eb="363">
      <t>ケイカク</t>
    </rPh>
    <rPh sb="364" eb="366">
      <t>ジッセキ</t>
    </rPh>
    <rPh sb="367" eb="369">
      <t>カイリ</t>
    </rPh>
    <rPh sb="373" eb="375">
      <t>リユウ</t>
    </rPh>
    <rPh sb="376" eb="378">
      <t>タイサク</t>
    </rPh>
    <rPh sb="379" eb="380">
      <t>レイ</t>
    </rPh>
    <rPh sb="382" eb="384">
      <t>レイワ</t>
    </rPh>
    <rPh sb="385" eb="387">
      <t>ネンド</t>
    </rPh>
    <rPh sb="389" eb="391">
      <t>シンガタ</t>
    </rPh>
    <rPh sb="398" eb="402">
      <t>カンセンカクダイ</t>
    </rPh>
    <rPh sb="403" eb="405">
      <t>エイキョウ</t>
    </rPh>
    <rPh sb="407" eb="409">
      <t>シエン</t>
    </rPh>
    <rPh sb="410" eb="412">
      <t>ヨテイ</t>
    </rPh>
    <rPh sb="418" eb="419">
      <t>ギョウ</t>
    </rPh>
    <rPh sb="422" eb="423">
      <t>ギョウ</t>
    </rPh>
    <rPh sb="423" eb="424">
      <t>トウ</t>
    </rPh>
    <rPh sb="426" eb="428">
      <t>ジタイ</t>
    </rPh>
    <rPh sb="429" eb="430">
      <t>モウ</t>
    </rPh>
    <rPh sb="431" eb="432">
      <t>デ</t>
    </rPh>
    <rPh sb="436" eb="437">
      <t>カ</t>
    </rPh>
    <rPh sb="442" eb="443">
      <t>アラ</t>
    </rPh>
    <rPh sb="445" eb="446">
      <t>ホ</t>
    </rPh>
    <rPh sb="447" eb="448">
      <t>オ</t>
    </rPh>
    <rPh sb="451" eb="452">
      <t>キビ</t>
    </rPh>
    <rPh sb="454" eb="456">
      <t>ジョウキョウ</t>
    </rPh>
    <rPh sb="462" eb="464">
      <t>ケイカク</t>
    </rPh>
    <rPh sb="464" eb="466">
      <t>ミタツ</t>
    </rPh>
    <rPh sb="471" eb="474">
      <t>コンネンド</t>
    </rPh>
    <rPh sb="476" eb="478">
      <t>ジョウセイ</t>
    </rPh>
    <rPh sb="479" eb="480">
      <t>カンガ</t>
    </rPh>
    <rPh sb="488" eb="489">
      <t>オコナ</t>
    </rPh>
    <rPh sb="491" eb="494">
      <t>シエンサキ</t>
    </rPh>
    <rPh sb="501" eb="502">
      <t>ギョウ</t>
    </rPh>
    <rPh sb="503" eb="507">
      <t>シエンケイカク</t>
    </rPh>
    <rPh sb="508" eb="509">
      <t>フ</t>
    </rPh>
    <rPh sb="514" eb="516">
      <t>ケイカク</t>
    </rPh>
    <rPh sb="517" eb="519">
      <t>タッセイ</t>
    </rPh>
    <rPh sb="521" eb="523">
      <t>ミコ</t>
    </rPh>
    <phoneticPr fontId="1"/>
  </si>
  <si>
    <r>
      <t xml:space="preserve">支援対象者の掘り起こし方法を記載すること。
また、掘り起こし等に活用する、他団体（金融機関、その他中小企業支援機関等）とのネットワークについて具体的に記載すること。
</t>
    </r>
    <r>
      <rPr>
        <sz val="9"/>
        <color theme="1"/>
        <rFont val="ＭＳ Ｐ明朝"/>
        <family val="1"/>
        <charset val="128"/>
      </rPr>
      <t>例）
職員の●● ●●は、●●県のよろず支援拠点の元職員であり、よろず支援拠点に省エネ相談があった中小企業を紹介してもらうことで協力体制を構築済。</t>
    </r>
    <rPh sb="0" eb="5">
      <t>シエンタイショウシャ</t>
    </rPh>
    <rPh sb="6" eb="7">
      <t>ホ</t>
    </rPh>
    <rPh sb="8" eb="9">
      <t>オ</t>
    </rPh>
    <rPh sb="11" eb="13">
      <t>ホウホウ</t>
    </rPh>
    <rPh sb="14" eb="16">
      <t>キサイ</t>
    </rPh>
    <rPh sb="25" eb="26">
      <t>ホ</t>
    </rPh>
    <rPh sb="27" eb="28">
      <t>オ</t>
    </rPh>
    <rPh sb="75" eb="77">
      <t>キサイ</t>
    </rPh>
    <rPh sb="84" eb="85">
      <t>レイ</t>
    </rPh>
    <rPh sb="99" eb="100">
      <t>ケン</t>
    </rPh>
    <phoneticPr fontId="1"/>
  </si>
  <si>
    <r>
      <t xml:space="preserve">専門家との連携・協力体制や専門家のネットワークの内容、専門家の活動計画について記載すること。
また、内部専門家と外部専門家が両方いる場合は、その役割分担についても記載すること。
</t>
    </r>
    <r>
      <rPr>
        <sz val="9"/>
        <color theme="1"/>
        <rFont val="ＭＳ Ｐ明朝"/>
        <family val="1"/>
        <charset val="128"/>
      </rPr>
      <t>例）
内部専門家の●●氏は関東地域の技術士会に所属しているため、省エネに関する専門家とのネットワークが強固。熱・電気どちらの専門家も支援計画に応じて拡充可能。
R3年度は熱系専門家●名、電気系専門家●名でスタートし、各専門家の得意な業種にあわせてアサイン予定。外部専門家は大手●●会社等のOBが多く、支援日程は支援対象者にあわせて柔軟に対応可能。
●●業を得意とする内部専門家が多数在籍していることから、●●業は内部専門家の稼働をメインとし、その他業種は外部専門家を中心に活用予定。</t>
    </r>
    <rPh sb="0" eb="3">
      <t>センモンカ</t>
    </rPh>
    <rPh sb="5" eb="7">
      <t>レンケイ</t>
    </rPh>
    <rPh sb="8" eb="10">
      <t>キョウリョク</t>
    </rPh>
    <rPh sb="13" eb="16">
      <t>センモンカ</t>
    </rPh>
    <rPh sb="27" eb="30">
      <t>センモンカ</t>
    </rPh>
    <rPh sb="39" eb="41">
      <t>キサイ</t>
    </rPh>
    <rPh sb="90" eb="91">
      <t>レイ</t>
    </rPh>
    <rPh sb="93" eb="98">
      <t>ナイブセンモンカ</t>
    </rPh>
    <rPh sb="101" eb="102">
      <t>シ</t>
    </rPh>
    <rPh sb="126" eb="127">
      <t>カン</t>
    </rPh>
    <rPh sb="226" eb="228">
      <t>オオテ</t>
    </rPh>
    <rPh sb="266" eb="267">
      <t>ギョウ</t>
    </rPh>
    <rPh sb="268" eb="270">
      <t>トクイ</t>
    </rPh>
    <rPh sb="273" eb="278">
      <t>ナイブセンモンカ</t>
    </rPh>
    <rPh sb="279" eb="281">
      <t>タスウ</t>
    </rPh>
    <rPh sb="281" eb="283">
      <t>ザイセキ</t>
    </rPh>
    <rPh sb="294" eb="295">
      <t>ギョウ</t>
    </rPh>
    <rPh sb="296" eb="301">
      <t>ナイブセンモンカ</t>
    </rPh>
    <rPh sb="302" eb="304">
      <t>カドウ</t>
    </rPh>
    <rPh sb="313" eb="314">
      <t>ホカ</t>
    </rPh>
    <rPh sb="314" eb="316">
      <t>ギョウシュ</t>
    </rPh>
    <rPh sb="317" eb="322">
      <t>ガイブセンモンカ</t>
    </rPh>
    <rPh sb="323" eb="325">
      <t>チュウシン</t>
    </rPh>
    <rPh sb="326" eb="328">
      <t>カツヨウ</t>
    </rPh>
    <rPh sb="328" eb="330">
      <t>ヨテイ</t>
    </rPh>
    <phoneticPr fontId="1"/>
  </si>
  <si>
    <r>
      <t xml:space="preserve">セミナー開催、チラシ・パンフレット制作、広報紙掲載等の計画を記載すること。
その取り組みの費用対効果を交え、必要な理由を具体的に説明すること。
</t>
    </r>
    <r>
      <rPr>
        <sz val="9"/>
        <color theme="1"/>
        <rFont val="ＭＳ Ｐ明朝"/>
        <family val="1"/>
        <charset val="128"/>
      </rPr>
      <t>例）
●●県・●●県で各1回ずつ省エネセミナー開催予定。
R3年度は計●回の開催で●●者の新規申し込みを見込む。なお、R2年度は新型コロナウイルス拡大の影響で開催できなかったが、H31年度の実績では、開催費 約●●万円/回で、新規の支援申し込みが●●者あった。
また、PF事業のチラシ（約●万円）を作成し、●県の金融機関にチラシを設置予定。1都道府県あたり●件の問い合わせを見込む。</t>
    </r>
    <rPh sb="4" eb="6">
      <t>カイサイ</t>
    </rPh>
    <rPh sb="17" eb="19">
      <t>セイサク</t>
    </rPh>
    <rPh sb="20" eb="23">
      <t>コウホウシ</t>
    </rPh>
    <rPh sb="23" eb="25">
      <t>ケイサイ</t>
    </rPh>
    <rPh sb="25" eb="26">
      <t>トウ</t>
    </rPh>
    <rPh sb="27" eb="29">
      <t>ケイカク</t>
    </rPh>
    <rPh sb="30" eb="32">
      <t>キサイ</t>
    </rPh>
    <rPh sb="40" eb="41">
      <t>ト</t>
    </rPh>
    <rPh sb="42" eb="43">
      <t>ク</t>
    </rPh>
    <rPh sb="51" eb="52">
      <t>マジ</t>
    </rPh>
    <rPh sb="54" eb="56">
      <t>ヒツヨウ</t>
    </rPh>
    <rPh sb="57" eb="59">
      <t>リユウ</t>
    </rPh>
    <rPh sb="60" eb="63">
      <t>グタイテキ</t>
    </rPh>
    <rPh sb="64" eb="66">
      <t>セツメイ</t>
    </rPh>
    <rPh sb="73" eb="74">
      <t>レイ</t>
    </rPh>
    <rPh sb="78" eb="79">
      <t>ケン</t>
    </rPh>
    <rPh sb="137" eb="139">
      <t>シンガタ</t>
    </rPh>
    <rPh sb="146" eb="148">
      <t>カクダイ</t>
    </rPh>
    <rPh sb="149" eb="151">
      <t>エイキョウ</t>
    </rPh>
    <phoneticPr fontId="1"/>
  </si>
  <si>
    <t>・担当者名：支援先の担当者名を記載すること。決定していないものについては、空欄で可。</t>
    <rPh sb="1" eb="5">
      <t>タントウシャメイ</t>
    </rPh>
    <rPh sb="22" eb="24">
      <t>ケッテイ</t>
    </rPh>
    <rPh sb="37" eb="39">
      <t>クウラン</t>
    </rPh>
    <rPh sb="40" eb="4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</si>
</sst>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_ "/>
    <numFmt numFmtId="178" formatCode="&quot;合計： &quot;#,##0;[Red]\-#,##0"/>
    <numFmt numFmtId="179" formatCode="0.000"/>
    <numFmt numFmtId="180" formatCode="0.0%"/>
    <numFmt numFmtId="181" formatCode="[$]ggge&quot;年&quot;m&quot;月&quot;d&quot;日&quot;;@" x16r2:formatCode16="[$-ja-JP-x-gannen]ggge&quot;年&quot;m&quot;月&quot;d&quot;日&quot;;@"/>
  </numFmts>
  <fonts count="12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0"/>
      <color theme="1"/>
      <name val="ＭＳ 明朝"/>
      <family val="1"/>
      <charset val="128"/>
    </font>
    <font>
      <sz val="2"/>
      <color theme="1"/>
      <name val="ＭＳ 明朝"/>
      <family val="1"/>
      <charset val="128"/>
    </font>
    <font>
      <sz val="10"/>
      <name val="ＭＳ 明朝"/>
      <family val="1"/>
      <charset val="128"/>
    </font>
    <font>
      <sz val="11"/>
      <name val="ＭＳ 明朝"/>
      <family val="1"/>
      <charset val="128"/>
    </font>
    <font>
      <sz val="14"/>
      <color theme="1"/>
      <name val="ＭＳ 明朝"/>
      <family val="1"/>
      <charset val="128"/>
    </font>
    <font>
      <b/>
      <sz val="20"/>
      <color theme="1"/>
      <name val="ＭＳ 明朝"/>
      <family val="1"/>
      <charset val="128"/>
    </font>
    <font>
      <sz val="11"/>
      <color theme="1"/>
      <name val="ＭＳ 明朝"/>
      <family val="1"/>
      <charset val="128"/>
    </font>
    <font>
      <sz val="7"/>
      <color theme="1"/>
      <name val="ＭＳ 明朝"/>
      <family val="1"/>
      <charset val="128"/>
    </font>
    <font>
      <b/>
      <sz val="14"/>
      <color theme="1"/>
      <name val="ＭＳ 明朝"/>
      <family val="1"/>
      <charset val="128"/>
    </font>
    <font>
      <sz val="12"/>
      <color theme="1"/>
      <name val="ＭＳ 明朝"/>
      <family val="1"/>
      <charset val="128"/>
    </font>
    <font>
      <sz val="10"/>
      <color theme="0"/>
      <name val="ＭＳ 明朝"/>
      <family val="1"/>
      <charset val="128"/>
    </font>
    <font>
      <sz val="16"/>
      <name val="ＭＳ 明朝"/>
      <family val="1"/>
      <charset val="128"/>
    </font>
    <font>
      <sz val="14"/>
      <name val="ＭＳ 明朝"/>
      <family val="1"/>
      <charset val="128"/>
    </font>
    <font>
      <sz val="12"/>
      <name val="ＭＳ 明朝"/>
      <family val="1"/>
      <charset val="128"/>
    </font>
    <font>
      <b/>
      <sz val="22"/>
      <name val="ＭＳ 明朝"/>
      <family val="1"/>
      <charset val="128"/>
    </font>
    <font>
      <sz val="22"/>
      <name val="ＭＳ 明朝"/>
      <family val="1"/>
      <charset val="128"/>
    </font>
    <font>
      <b/>
      <sz val="14"/>
      <color rgb="FFC00000"/>
      <name val="ＭＳ 明朝"/>
      <family val="1"/>
      <charset val="128"/>
    </font>
    <font>
      <sz val="10"/>
      <color theme="1"/>
      <name val="ＭＳ Ｐゴシック"/>
      <family val="2"/>
      <charset val="128"/>
      <scheme val="minor"/>
    </font>
    <font>
      <sz val="10"/>
      <color theme="0" tint="-0.34998626667073579"/>
      <name val="ＭＳ 明朝"/>
      <family val="1"/>
      <charset val="128"/>
    </font>
    <font>
      <sz val="16"/>
      <color theme="0" tint="-0.34998626667073579"/>
      <name val="ＭＳ 明朝"/>
      <family val="1"/>
      <charset val="128"/>
    </font>
    <font>
      <sz val="20"/>
      <color theme="0" tint="-0.34998626667073579"/>
      <name val="ＭＳ 明朝"/>
      <family val="1"/>
      <charset val="128"/>
    </font>
    <font>
      <sz val="12"/>
      <name val="ＭＳ Ｐ明朝"/>
      <family val="1"/>
      <charset val="128"/>
    </font>
    <font>
      <sz val="10"/>
      <name val="ＭＳ Ｐ明朝"/>
      <family val="1"/>
      <charset val="128"/>
    </font>
    <font>
      <sz val="20"/>
      <color theme="1"/>
      <name val="ＭＳ Ｐ明朝"/>
      <family val="1"/>
      <charset val="128"/>
    </font>
    <font>
      <b/>
      <u/>
      <sz val="24"/>
      <color theme="1"/>
      <name val="ＭＳ 明朝"/>
      <family val="1"/>
      <charset val="128"/>
    </font>
    <font>
      <sz val="10"/>
      <color theme="1"/>
      <name val="ＭＳ Ｐ明朝"/>
      <family val="1"/>
      <charset val="128"/>
    </font>
    <font>
      <sz val="18"/>
      <color theme="1"/>
      <name val="ＭＳ 明朝"/>
      <family val="1"/>
      <charset val="128"/>
    </font>
    <font>
      <sz val="18"/>
      <name val="ＭＳ 明朝"/>
      <family val="1"/>
      <charset val="128"/>
    </font>
    <font>
      <sz val="11"/>
      <color theme="1"/>
      <name val="ＭＳ Ｐ明朝"/>
      <family val="1"/>
      <charset val="128"/>
    </font>
    <font>
      <sz val="10"/>
      <color theme="1"/>
      <name val="Century"/>
      <family val="1"/>
    </font>
    <font>
      <sz val="11"/>
      <name val="ＭＳ Ｐゴシック"/>
      <family val="3"/>
      <charset val="128"/>
      <scheme val="minor"/>
    </font>
    <font>
      <sz val="9"/>
      <color theme="1"/>
      <name val="ＭＳ Ｐ明朝"/>
      <family val="1"/>
      <charset val="128"/>
    </font>
    <font>
      <sz val="12"/>
      <color theme="0"/>
      <name val="ＭＳ 明朝"/>
      <family val="1"/>
      <charset val="128"/>
    </font>
    <font>
      <b/>
      <sz val="16"/>
      <color rgb="FF000000"/>
      <name val="ＭＳ 明朝"/>
      <family val="1"/>
      <charset val="128"/>
    </font>
    <font>
      <sz val="14"/>
      <color theme="1"/>
      <name val="ＭＳ Ｐ明朝"/>
      <family val="1"/>
      <charset val="128"/>
    </font>
    <font>
      <sz val="14"/>
      <color theme="1"/>
      <name val="Arial"/>
      <family val="2"/>
    </font>
    <font>
      <sz val="11"/>
      <color theme="1"/>
      <name val="Arial"/>
      <family val="2"/>
    </font>
    <font>
      <sz val="10"/>
      <color theme="1"/>
      <name val="Arial"/>
      <family val="2"/>
    </font>
    <font>
      <vertAlign val="superscript"/>
      <sz val="12"/>
      <name val="ＭＳ Ｐ明朝"/>
      <family val="1"/>
      <charset val="128"/>
    </font>
    <font>
      <vertAlign val="superscript"/>
      <sz val="12"/>
      <name val="ＭＳ 明朝"/>
      <family val="1"/>
      <charset val="128"/>
    </font>
    <font>
      <sz val="12"/>
      <color theme="1"/>
      <name val="ＭＳ Ｐ明朝"/>
      <family val="1"/>
      <charset val="128"/>
    </font>
    <font>
      <b/>
      <sz val="11"/>
      <color theme="1"/>
      <name val="ＭＳ Ｐ明朝"/>
      <family val="1"/>
      <charset val="128"/>
    </font>
    <font>
      <sz val="11"/>
      <name val="ＭＳ Ｐ明朝"/>
      <family val="1"/>
      <charset val="128"/>
    </font>
    <font>
      <b/>
      <sz val="22"/>
      <name val="ＭＳ Ｐ明朝"/>
      <family val="1"/>
      <charset val="128"/>
    </font>
    <font>
      <b/>
      <sz val="18"/>
      <color rgb="FFFF0000"/>
      <name val="ＭＳ Ｐ明朝"/>
      <family val="1"/>
      <charset val="128"/>
    </font>
    <font>
      <b/>
      <sz val="20"/>
      <name val="ＭＳ Ｐ明朝"/>
      <family val="1"/>
      <charset val="128"/>
    </font>
    <font>
      <sz val="14"/>
      <name val="ＭＳ Ｐ明朝"/>
      <family val="1"/>
      <charset val="128"/>
    </font>
    <font>
      <b/>
      <sz val="14"/>
      <color theme="1"/>
      <name val="ＭＳ Ｐ明朝"/>
      <family val="1"/>
      <charset val="128"/>
    </font>
    <font>
      <b/>
      <sz val="16"/>
      <color rgb="FFFF0000"/>
      <name val="ＭＳ Ｐ明朝"/>
      <family val="1"/>
      <charset val="128"/>
    </font>
    <font>
      <sz val="18"/>
      <name val="ＭＳ Ｐ明朝"/>
      <family val="1"/>
      <charset val="128"/>
    </font>
    <font>
      <sz val="14"/>
      <color rgb="FFFF0000"/>
      <name val="ＭＳ Ｐ明朝"/>
      <family val="1"/>
      <charset val="128"/>
    </font>
    <font>
      <sz val="10"/>
      <color theme="0" tint="-0.34998626667073579"/>
      <name val="ＭＳ Ｐ明朝"/>
      <family val="1"/>
      <charset val="128"/>
    </font>
    <font>
      <b/>
      <sz val="20"/>
      <color theme="1"/>
      <name val="ＭＳ Ｐ明朝"/>
      <family val="1"/>
      <charset val="128"/>
    </font>
    <font>
      <sz val="7"/>
      <color theme="1"/>
      <name val="ＭＳ Ｐ明朝"/>
      <family val="1"/>
      <charset val="128"/>
    </font>
    <font>
      <b/>
      <sz val="18"/>
      <color theme="1"/>
      <name val="ＭＳ Ｐ明朝"/>
      <family val="1"/>
      <charset val="128"/>
    </font>
    <font>
      <b/>
      <sz val="14"/>
      <color rgb="FFFF0000"/>
      <name val="ＭＳ Ｐ明朝"/>
      <family val="1"/>
      <charset val="128"/>
    </font>
    <font>
      <sz val="11"/>
      <color rgb="FFFF0000"/>
      <name val="ＭＳ Ｐ明朝"/>
      <family val="1"/>
      <charset val="128"/>
    </font>
    <font>
      <sz val="11"/>
      <color indexed="8"/>
      <name val="ＭＳ Ｐ明朝"/>
      <family val="1"/>
      <charset val="128"/>
    </font>
    <font>
      <sz val="16"/>
      <color indexed="8"/>
      <name val="ＭＳ Ｐ明朝"/>
      <family val="1"/>
      <charset val="128"/>
    </font>
    <font>
      <sz val="16"/>
      <name val="ＭＳ Ｐ明朝"/>
      <family val="1"/>
      <charset val="128"/>
    </font>
    <font>
      <sz val="14"/>
      <color indexed="8"/>
      <name val="ＭＳ Ｐ明朝"/>
      <family val="1"/>
      <charset val="128"/>
    </font>
    <font>
      <sz val="12"/>
      <color indexed="8"/>
      <name val="ＭＳ Ｐ明朝"/>
      <family val="1"/>
      <charset val="128"/>
    </font>
    <font>
      <b/>
      <sz val="18"/>
      <name val="ＭＳ Ｐ明朝"/>
      <family val="1"/>
      <charset val="128"/>
    </font>
    <font>
      <b/>
      <sz val="11"/>
      <color rgb="FFFF0000"/>
      <name val="ＭＳ Ｐ明朝"/>
      <family val="1"/>
      <charset val="128"/>
    </font>
    <font>
      <u/>
      <sz val="18"/>
      <name val="ＭＳ 明朝"/>
      <family val="1"/>
      <charset val="128"/>
    </font>
    <font>
      <sz val="14"/>
      <color theme="0"/>
      <name val="ＭＳ Ｐ明朝"/>
      <family val="1"/>
      <charset val="128"/>
    </font>
    <font>
      <sz val="12"/>
      <color theme="0" tint="-0.499984740745262"/>
      <name val="ＭＳ 明朝"/>
      <family val="1"/>
      <charset val="128"/>
    </font>
    <font>
      <sz val="9"/>
      <name val="ＭＳ Ｐ明朝"/>
      <family val="1"/>
      <charset val="128"/>
    </font>
    <font>
      <sz val="10"/>
      <color theme="0"/>
      <name val="ＭＳ Ｐ明朝"/>
      <family val="1"/>
      <charset val="128"/>
    </font>
    <font>
      <b/>
      <sz val="11"/>
      <color rgb="FFFF0000"/>
      <name val="ＭＳ Ｐゴシック"/>
      <family val="3"/>
      <charset val="128"/>
      <scheme val="minor"/>
    </font>
    <font>
      <b/>
      <sz val="12"/>
      <color rgb="FFFF0000"/>
      <name val="ＭＳ Ｐ明朝"/>
      <family val="1"/>
      <charset val="128"/>
    </font>
    <font>
      <b/>
      <sz val="12"/>
      <color rgb="FFFF0000"/>
      <name val="ＭＳ 明朝"/>
      <family val="1"/>
      <charset val="128"/>
    </font>
    <font>
      <b/>
      <sz val="26"/>
      <name val="ＭＳ Ｐ明朝"/>
      <family val="1"/>
      <charset val="128"/>
    </font>
    <font>
      <sz val="11"/>
      <color theme="0"/>
      <name val="ＭＳ Ｐ明朝"/>
      <family val="1"/>
      <charset val="128"/>
    </font>
    <font>
      <sz val="10"/>
      <color theme="2"/>
      <name val="ＭＳ 明朝"/>
      <family val="1"/>
      <charset val="128"/>
    </font>
    <font>
      <sz val="12"/>
      <color rgb="FFFF0000"/>
      <name val="ＭＳ 明朝"/>
      <family val="1"/>
      <charset val="128"/>
    </font>
    <font>
      <b/>
      <sz val="10"/>
      <color rgb="FFFF0000"/>
      <name val="ＭＳ Ｐ明朝"/>
      <family val="1"/>
      <charset val="128"/>
    </font>
    <font>
      <b/>
      <sz val="10"/>
      <color theme="1"/>
      <name val="ＭＳ Ｐ明朝"/>
      <family val="1"/>
      <charset val="128"/>
    </font>
    <font>
      <u/>
      <sz val="11"/>
      <color theme="10"/>
      <name val="ＭＳ Ｐゴシック"/>
      <family val="2"/>
      <charset val="128"/>
      <scheme val="minor"/>
    </font>
    <font>
      <u/>
      <sz val="20"/>
      <color theme="0"/>
      <name val="ＭＳ Ｐゴシック"/>
      <family val="2"/>
      <charset val="128"/>
      <scheme val="minor"/>
    </font>
    <font>
      <u/>
      <sz val="18"/>
      <color theme="0"/>
      <name val="ＭＳ Ｐゴシック"/>
      <family val="3"/>
      <charset val="128"/>
      <scheme val="minor"/>
    </font>
    <font>
      <b/>
      <sz val="14"/>
      <color rgb="FFFF0000"/>
      <name val="ＭＳ 明朝"/>
      <family val="1"/>
      <charset val="128"/>
    </font>
    <font>
      <b/>
      <u/>
      <sz val="14"/>
      <color theme="1"/>
      <name val="ＭＳ Ｐ明朝"/>
      <family val="1"/>
      <charset val="128"/>
    </font>
    <font>
      <sz val="20"/>
      <color theme="1"/>
      <name val="ＭＳ 明朝"/>
      <family val="1"/>
      <charset val="128"/>
    </font>
    <font>
      <sz val="6"/>
      <color theme="1"/>
      <name val="ＭＳ 明朝"/>
      <family val="1"/>
      <charset val="128"/>
    </font>
    <font>
      <sz val="11"/>
      <color theme="0" tint="-0.34998626667073579"/>
      <name val="ＭＳ Ｐ明朝"/>
      <family val="1"/>
      <charset val="128"/>
    </font>
    <font>
      <sz val="9"/>
      <color theme="0" tint="-0.34998626667073579"/>
      <name val="ＭＳ Ｐ明朝"/>
      <family val="1"/>
      <charset val="128"/>
    </font>
    <font>
      <sz val="16"/>
      <color theme="1"/>
      <name val="ＭＳ 明朝"/>
      <family val="1"/>
      <charset val="128"/>
    </font>
    <font>
      <b/>
      <sz val="12"/>
      <color theme="1"/>
      <name val="ＭＳ Ｐ明朝"/>
      <family val="1"/>
      <charset val="128"/>
    </font>
    <font>
      <u/>
      <sz val="11"/>
      <color theme="0"/>
      <name val="ＭＳ Ｐ明朝"/>
      <family val="1"/>
      <charset val="128"/>
    </font>
    <font>
      <b/>
      <sz val="11"/>
      <color theme="0"/>
      <name val="ＭＳ Ｐ明朝"/>
      <family val="1"/>
      <charset val="128"/>
    </font>
    <font>
      <sz val="18"/>
      <color theme="0"/>
      <name val="ＭＳ Ｐ明朝"/>
      <family val="1"/>
      <charset val="128"/>
    </font>
    <font>
      <sz val="10"/>
      <color indexed="8"/>
      <name val="ＭＳ Ｐ明朝"/>
      <family val="1"/>
      <charset val="128"/>
    </font>
    <font>
      <b/>
      <sz val="10"/>
      <color rgb="FFFF0000"/>
      <name val="ＭＳ 明朝"/>
      <family val="1"/>
      <charset val="128"/>
    </font>
    <font>
      <sz val="12"/>
      <color theme="0"/>
      <name val="ＭＳ Ｐ明朝"/>
      <family val="1"/>
      <charset val="128"/>
    </font>
    <font>
      <sz val="14"/>
      <color theme="0" tint="-0.34998626667073579"/>
      <name val="ＭＳ Ｐ明朝"/>
      <family val="1"/>
      <charset val="128"/>
    </font>
    <font>
      <b/>
      <sz val="20"/>
      <color rgb="FFFF0000"/>
      <name val="ＭＳ Ｐ明朝"/>
      <family val="1"/>
      <charset val="128"/>
    </font>
    <font>
      <b/>
      <u/>
      <sz val="14"/>
      <name val="ＭＳ Ｐ明朝"/>
      <family val="1"/>
      <charset val="128"/>
    </font>
    <font>
      <b/>
      <sz val="11"/>
      <name val="ＭＳ Ｐ明朝"/>
      <family val="1"/>
      <charset val="128"/>
    </font>
    <font>
      <sz val="14"/>
      <name val="Arial"/>
      <family val="2"/>
    </font>
    <font>
      <sz val="16"/>
      <color theme="1"/>
      <name val="ＭＳ Ｐ明朝"/>
      <family val="1"/>
      <charset val="128"/>
    </font>
    <font>
      <b/>
      <u/>
      <sz val="18"/>
      <name val="ＭＳ Ｐ明朝"/>
      <family val="1"/>
      <charset val="128"/>
    </font>
    <font>
      <sz val="10"/>
      <name val="Century"/>
      <family val="1"/>
    </font>
    <font>
      <b/>
      <u/>
      <sz val="14"/>
      <name val="ＭＳ 明朝"/>
      <family val="1"/>
      <charset val="128"/>
    </font>
    <font>
      <sz val="11"/>
      <color rgb="FF00B050"/>
      <name val="ＭＳ Ｐ明朝"/>
      <family val="1"/>
      <charset val="128"/>
    </font>
    <font>
      <sz val="10"/>
      <color rgb="FFFF0000"/>
      <name val="ＭＳ Ｐ明朝"/>
      <family val="1"/>
      <charset val="128"/>
    </font>
    <font>
      <sz val="11"/>
      <color rgb="FFFF0000"/>
      <name val="ＭＳ 明朝"/>
      <family val="1"/>
      <charset val="128"/>
    </font>
    <font>
      <b/>
      <sz val="11"/>
      <color rgb="FFFF0000"/>
      <name val="ＭＳ 明朝"/>
      <family val="1"/>
      <charset val="128"/>
    </font>
    <font>
      <b/>
      <sz val="11"/>
      <color theme="0"/>
      <name val="ＭＳ Ｐゴシック"/>
      <family val="2"/>
      <charset val="128"/>
      <scheme val="minor"/>
    </font>
    <font>
      <sz val="9"/>
      <color theme="1"/>
      <name val="ＭＳ Ｐゴシック"/>
      <family val="3"/>
      <charset val="128"/>
      <scheme val="minor"/>
    </font>
    <font>
      <sz val="9"/>
      <color theme="1"/>
      <name val="ＭＳ Ｐゴシック"/>
      <family val="3"/>
      <charset val="128"/>
    </font>
    <font>
      <sz val="14"/>
      <color theme="0" tint="-4.9989318521683403E-2"/>
      <name val="ＭＳ Ｐ明朝"/>
      <family val="1"/>
      <charset val="128"/>
    </font>
    <font>
      <sz val="11"/>
      <color theme="0" tint="-4.9989318521683403E-2"/>
      <name val="ＭＳ Ｐ明朝"/>
      <family val="1"/>
      <charset val="128"/>
    </font>
    <font>
      <sz val="9"/>
      <color theme="0" tint="-4.9989318521683403E-2"/>
      <name val="ＭＳ Ｐ明朝"/>
      <family val="1"/>
      <charset val="128"/>
    </font>
    <font>
      <sz val="10"/>
      <color theme="0" tint="-4.9989318521683403E-2"/>
      <name val="ＭＳ Ｐ明朝"/>
      <family val="1"/>
      <charset val="128"/>
    </font>
    <font>
      <sz val="10"/>
      <color theme="0" tint="-4.9989318521683403E-2"/>
      <name val="ＭＳ 明朝"/>
      <family val="1"/>
      <charset val="128"/>
    </font>
    <font>
      <sz val="10"/>
      <color rgb="FFFF0000"/>
      <name val="ＭＳ 明朝"/>
      <family val="1"/>
      <charset val="128"/>
    </font>
    <font>
      <u/>
      <sz val="12"/>
      <color rgb="FFFF0000"/>
      <name val="ＭＳ Ｐゴシック"/>
      <family val="2"/>
      <charset val="128"/>
      <scheme val="minor"/>
    </font>
    <font>
      <vertAlign val="superscript"/>
      <sz val="12"/>
      <color theme="1"/>
      <name val="ＭＳ 明朝"/>
      <family val="1"/>
      <charset val="128"/>
    </font>
    <font>
      <b/>
      <sz val="9"/>
      <color rgb="FFFF0000"/>
      <name val="ＭＳ Ｐ明朝"/>
      <family val="1"/>
      <charset val="128"/>
    </font>
    <font>
      <sz val="10"/>
      <color rgb="FF0000CC"/>
      <name val="ＭＳ Ｐ明朝"/>
      <family val="1"/>
      <charset val="128"/>
    </font>
    <font>
      <sz val="8"/>
      <color theme="1"/>
      <name val="ＭＳ Ｐ明朝"/>
      <family val="1"/>
      <charset val="128"/>
    </font>
  </fonts>
  <fills count="2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7" tint="0.59999389629810485"/>
        <bgColor indexed="64"/>
      </patternFill>
    </fill>
    <fill>
      <patternFill patternType="solid">
        <fgColor theme="3"/>
        <bgColor indexed="64"/>
      </patternFill>
    </fill>
    <fill>
      <patternFill patternType="solid">
        <fgColor rgb="FFFFFFEB"/>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99"/>
        <bgColor indexed="64"/>
      </patternFill>
    </fill>
    <fill>
      <patternFill patternType="solid">
        <fgColor rgb="FF33CC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5" tint="0.59999389629810485"/>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bottom style="medium">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style="hair">
        <color indexed="64"/>
      </bottom>
      <diagonal/>
    </border>
    <border>
      <left style="dashed">
        <color indexed="64"/>
      </left>
      <right style="dashed">
        <color indexed="64"/>
      </right>
      <top/>
      <bottom style="hair">
        <color indexed="64"/>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hair">
        <color auto="1"/>
      </right>
      <top style="hair">
        <color auto="1"/>
      </top>
      <bottom style="hair">
        <color auto="1"/>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hair">
        <color indexed="64"/>
      </top>
      <bottom style="hair">
        <color indexed="64"/>
      </bottom>
      <diagonal/>
    </border>
    <border>
      <left style="thin">
        <color theme="0"/>
      </left>
      <right style="thin">
        <color theme="0"/>
      </right>
      <top style="thin">
        <color theme="0"/>
      </top>
      <bottom style="thin">
        <color theme="0"/>
      </bottom>
      <diagonal/>
    </border>
    <border>
      <left/>
      <right/>
      <top/>
      <bottom style="thin">
        <color theme="0"/>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top style="thin">
        <color theme="0"/>
      </top>
      <bottom style="thin">
        <color theme="0"/>
      </bottom>
      <diagonal/>
    </border>
    <border>
      <left style="hair">
        <color theme="0" tint="-0.499984740745262"/>
      </left>
      <right/>
      <top style="thin">
        <color theme="0" tint="-0.499984740745262"/>
      </top>
      <bottom style="hair">
        <color theme="0" tint="-0.499984740745262"/>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thin">
        <color indexed="64"/>
      </left>
      <right style="thin">
        <color indexed="64"/>
      </right>
      <top style="double">
        <color indexed="64"/>
      </top>
      <bottom/>
      <diagonal/>
    </border>
    <border>
      <left style="thin">
        <color auto="1"/>
      </left>
      <right style="hair">
        <color auto="1"/>
      </right>
      <top/>
      <bottom style="hair">
        <color auto="1"/>
      </bottom>
      <diagonal/>
    </border>
    <border>
      <left style="thin">
        <color auto="1"/>
      </left>
      <right style="hair">
        <color auto="1"/>
      </right>
      <top style="hair">
        <color auto="1"/>
      </top>
      <bottom style="thin">
        <color auto="1"/>
      </bottom>
      <diagonal/>
    </border>
    <border>
      <left style="hair">
        <color theme="1" tint="0.34998626667073579"/>
      </left>
      <right style="thin">
        <color theme="1" tint="0.34998626667073579"/>
      </right>
      <top style="hair">
        <color theme="1" tint="0.34998626667073579"/>
      </top>
      <bottom style="hair">
        <color theme="1" tint="0.34998626667073579"/>
      </bottom>
      <diagonal/>
    </border>
    <border>
      <left/>
      <right style="hair">
        <color theme="1" tint="0.34998626667073579"/>
      </right>
      <top style="thin">
        <color theme="1" tint="0.34998626667073579"/>
      </top>
      <bottom style="hair">
        <color theme="1" tint="0.34998626667073579"/>
      </bottom>
      <diagonal/>
    </border>
    <border>
      <left/>
      <right style="hair">
        <color theme="1" tint="0.34998626667073579"/>
      </right>
      <top style="hair">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hair">
        <color theme="1" tint="0.34998626667073579"/>
      </bottom>
      <diagonal/>
    </border>
    <border>
      <left style="thin">
        <color theme="1" tint="0.34998626667073579"/>
      </left>
      <right style="thin">
        <color theme="1" tint="0.34998626667073579"/>
      </right>
      <top style="hair">
        <color theme="1" tint="0.34998626667073579"/>
      </top>
      <bottom style="thin">
        <color theme="1" tint="0.34998626667073579"/>
      </bottom>
      <diagonal/>
    </border>
    <border>
      <left style="hair">
        <color theme="1" tint="0.34998626667073579"/>
      </left>
      <right/>
      <top style="thin">
        <color theme="1" tint="0.34998626667073579"/>
      </top>
      <bottom style="hair">
        <color theme="1" tint="0.34998626667073579"/>
      </bottom>
      <diagonal/>
    </border>
    <border>
      <left style="hair">
        <color theme="1" tint="0.34998626667073579"/>
      </left>
      <right/>
      <top style="hair">
        <color theme="1" tint="0.34998626667073579"/>
      </top>
      <bottom style="thin">
        <color theme="1" tint="0.34998626667073579"/>
      </bottom>
      <diagonal/>
    </border>
    <border>
      <left style="thin">
        <color theme="1" tint="0.34998626667073579"/>
      </left>
      <right style="thin">
        <color theme="1" tint="0.34998626667073579"/>
      </right>
      <top style="hair">
        <color theme="1" tint="0.34998626667073579"/>
      </top>
      <bottom/>
      <diagonal/>
    </border>
    <border>
      <left style="thin">
        <color theme="1" tint="0.34998626667073579"/>
      </left>
      <right style="thin">
        <color theme="1" tint="0.34998626667073579"/>
      </right>
      <top/>
      <bottom/>
      <diagonal/>
    </border>
    <border>
      <left/>
      <right style="thin">
        <color theme="1" tint="0.34998626667073579"/>
      </right>
      <top style="hair">
        <color theme="1" tint="0.34998626667073579"/>
      </top>
      <bottom style="hair">
        <color theme="1" tint="0.34998626667073579"/>
      </bottom>
      <diagonal/>
    </border>
    <border>
      <left style="thin">
        <color theme="1" tint="0.34998626667073579"/>
      </left>
      <right style="thin">
        <color theme="1" tint="0.34998626667073579"/>
      </right>
      <top style="double">
        <color theme="1" tint="0.34998626667073579"/>
      </top>
      <bottom style="thin">
        <color theme="1" tint="0.34998626667073579"/>
      </bottom>
      <diagonal/>
    </border>
    <border>
      <left/>
      <right style="thin">
        <color theme="1" tint="0.34998626667073579"/>
      </right>
      <top style="double">
        <color theme="1" tint="0.34998626667073579"/>
      </top>
      <bottom style="thin">
        <color theme="1" tint="0.34998626667073579"/>
      </bottom>
      <diagonal/>
    </border>
    <border>
      <left style="thin">
        <color theme="1" tint="0.34998626667073579"/>
      </left>
      <right/>
      <top style="thin">
        <color theme="1" tint="0.34998626667073579"/>
      </top>
      <bottom/>
      <diagonal/>
    </border>
    <border>
      <left style="thin">
        <color theme="1" tint="0.34998626667073579"/>
      </left>
      <right/>
      <top/>
      <bottom/>
      <diagonal/>
    </border>
    <border>
      <left style="thin">
        <color theme="1" tint="0.34998626667073579"/>
      </left>
      <right style="thin">
        <color indexed="64"/>
      </right>
      <top style="thin">
        <color indexed="64"/>
      </top>
      <bottom style="hair">
        <color theme="1" tint="0.34998626667073579"/>
      </bottom>
      <diagonal/>
    </border>
    <border>
      <left style="thin">
        <color theme="1" tint="0.34998626667073579"/>
      </left>
      <right style="thin">
        <color indexed="64"/>
      </right>
      <top style="hair">
        <color theme="1" tint="0.34998626667073579"/>
      </top>
      <bottom style="hair">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hair">
        <color theme="1" tint="0.34998626667073579"/>
      </right>
      <top style="thin">
        <color theme="1" tint="0.34998626667073579"/>
      </top>
      <bottom style="thin">
        <color indexed="64"/>
      </bottom>
      <diagonal/>
    </border>
    <border>
      <left style="hair">
        <color theme="1" tint="0.34998626667073579"/>
      </left>
      <right style="thin">
        <color indexed="64"/>
      </right>
      <top style="thin">
        <color theme="1" tint="0.34998626667073579"/>
      </top>
      <bottom style="thin">
        <color indexed="64"/>
      </bottom>
      <diagonal/>
    </border>
    <border>
      <left style="thin">
        <color theme="1" tint="0.34998626667073579"/>
      </left>
      <right/>
      <top style="double">
        <color theme="1" tint="0.34998626667073579"/>
      </top>
      <bottom style="thin">
        <color theme="1" tint="0.34998626667073579"/>
      </bottom>
      <diagonal/>
    </border>
    <border>
      <left/>
      <right/>
      <top style="double">
        <color theme="1" tint="0.34998626667073579"/>
      </top>
      <bottom style="thin">
        <color theme="1" tint="0.34998626667073579"/>
      </bottom>
      <diagonal/>
    </border>
    <border>
      <left style="thin">
        <color indexed="64"/>
      </left>
      <right style="hair">
        <color theme="1" tint="0.34998626667073579"/>
      </right>
      <top style="thin">
        <color indexed="64"/>
      </top>
      <bottom/>
      <diagonal/>
    </border>
    <border>
      <left style="thin">
        <color indexed="64"/>
      </left>
      <right style="hair">
        <color theme="1" tint="0.34998626667073579"/>
      </right>
      <top/>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indexed="64"/>
      </bottom>
      <diagonal/>
    </border>
    <border>
      <left style="medium">
        <color indexed="64"/>
      </left>
      <right style="hair">
        <color indexed="64"/>
      </right>
      <top style="medium">
        <color indexed="64"/>
      </top>
      <bottom style="medium">
        <color indexed="64"/>
      </bottom>
      <diagonal/>
    </border>
    <border>
      <left style="thin">
        <color indexed="64"/>
      </left>
      <right/>
      <top style="hair">
        <color theme="1" tint="0.34998626667073579"/>
      </top>
      <bottom style="hair">
        <color theme="1" tint="0.34998626667073579"/>
      </bottom>
      <diagonal/>
    </border>
    <border>
      <left/>
      <right/>
      <top style="medium">
        <color indexed="64"/>
      </top>
      <bottom style="medium">
        <color indexed="64"/>
      </bottom>
      <diagonal/>
    </border>
    <border diagonalDown="1">
      <left style="thin">
        <color auto="1"/>
      </left>
      <right style="thin">
        <color auto="1"/>
      </right>
      <top style="thin">
        <color indexed="64"/>
      </top>
      <bottom style="thin">
        <color indexed="64"/>
      </bottom>
      <diagonal style="hair">
        <color indexed="64"/>
      </diagonal>
    </border>
    <border>
      <left/>
      <right/>
      <top style="mediumDashed">
        <color auto="1"/>
      </top>
      <bottom/>
      <diagonal/>
    </border>
    <border>
      <left/>
      <right/>
      <top style="thin">
        <color indexed="64"/>
      </top>
      <bottom style="mediumDashed">
        <color indexed="64"/>
      </bottom>
      <diagonal/>
    </border>
    <border>
      <left style="thin">
        <color indexed="64"/>
      </left>
      <right style="thin">
        <color indexed="64"/>
      </right>
      <top style="hair">
        <color indexed="64"/>
      </top>
      <bottom style="double">
        <color indexed="64"/>
      </bottom>
      <diagonal/>
    </border>
    <border>
      <left/>
      <right/>
      <top/>
      <bottom style="mediumDashed">
        <color auto="1"/>
      </bottom>
      <diagonal/>
    </border>
    <border>
      <left/>
      <right style="hair">
        <color theme="1" tint="0.34998626667073579"/>
      </right>
      <top/>
      <bottom/>
      <diagonal/>
    </border>
    <border>
      <left style="hair">
        <color theme="1" tint="0.34998626667073579"/>
      </left>
      <right style="thin">
        <color theme="1" tint="0.34998626667073579"/>
      </right>
      <top/>
      <bottom/>
      <diagonal/>
    </border>
    <border>
      <left style="hair">
        <color theme="1" tint="0.34998626667073579"/>
      </left>
      <right style="thin">
        <color theme="1" tint="0.34998626667073579"/>
      </right>
      <top style="thin">
        <color indexed="64"/>
      </top>
      <bottom style="hair">
        <color theme="1" tint="0.34998626667073579"/>
      </bottom>
      <diagonal/>
    </border>
    <border>
      <left style="thin">
        <color indexed="64"/>
      </left>
      <right/>
      <top style="hair">
        <color theme="1" tint="0.34998626667073579"/>
      </top>
      <bottom style="thin">
        <color indexed="64"/>
      </bottom>
      <diagonal/>
    </border>
    <border>
      <left/>
      <right style="thin">
        <color theme="1" tint="0.34998626667073579"/>
      </right>
      <top style="hair">
        <color theme="1" tint="0.34998626667073579"/>
      </top>
      <bottom style="thin">
        <color indexed="64"/>
      </bottom>
      <diagonal/>
    </border>
    <border>
      <left style="thin">
        <color theme="1" tint="0.34998626667073579"/>
      </left>
      <right style="thin">
        <color indexed="64"/>
      </right>
      <top style="hair">
        <color theme="1" tint="0.34998626667073579"/>
      </top>
      <bottom style="thin">
        <color indexed="64"/>
      </bottom>
      <diagonal/>
    </border>
    <border>
      <left style="medium">
        <color indexed="64"/>
      </left>
      <right style="hair">
        <color indexed="64"/>
      </right>
      <top/>
      <bottom style="medium">
        <color indexed="64"/>
      </bottom>
      <diagonal/>
    </border>
    <border>
      <left/>
      <right style="medium">
        <color indexed="64"/>
      </right>
      <top style="medium">
        <color indexed="64"/>
      </top>
      <bottom/>
      <diagonal/>
    </border>
    <border>
      <left style="hair">
        <color indexed="64"/>
      </left>
      <right style="medium">
        <color indexed="64"/>
      </right>
      <top style="medium">
        <color indexed="64"/>
      </top>
      <bottom/>
      <diagonal/>
    </border>
    <border>
      <left/>
      <right style="medium">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3" fillId="0" borderId="0">
      <alignment vertical="center"/>
    </xf>
    <xf numFmtId="38" fontId="23" fillId="0" borderId="0" applyFont="0" applyFill="0" applyBorder="0" applyAlignment="0" applyProtection="0">
      <alignment vertical="center"/>
    </xf>
    <xf numFmtId="0" fontId="8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105">
    <xf numFmtId="0" fontId="0" fillId="0" borderId="0" xfId="0">
      <alignment vertical="center"/>
    </xf>
    <xf numFmtId="0" fontId="0" fillId="0" borderId="0" xfId="0" applyProtection="1">
      <alignment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6" fillId="0" borderId="0" xfId="0" applyFont="1" applyProtection="1">
      <alignment vertical="center"/>
    </xf>
    <xf numFmtId="0" fontId="11" fillId="0" borderId="0" xfId="0" applyFont="1" applyProtection="1">
      <alignment vertical="center"/>
    </xf>
    <xf numFmtId="0" fontId="6" fillId="0" borderId="0" xfId="0" applyFont="1" applyBorder="1" applyAlignment="1" applyProtection="1">
      <alignment wrapText="1"/>
    </xf>
    <xf numFmtId="0" fontId="12" fillId="0" borderId="0" xfId="0" applyFont="1" applyBorder="1" applyAlignment="1" applyProtection="1">
      <alignment horizontal="right" vertical="center" wrapText="1"/>
    </xf>
    <xf numFmtId="0" fontId="10" fillId="0" borderId="0" xfId="0" applyFont="1" applyBorder="1" applyAlignment="1" applyProtection="1">
      <alignment horizontal="right" vertical="center" indent="1"/>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left" vertical="center" wrapText="1"/>
    </xf>
    <xf numFmtId="0" fontId="14" fillId="0" borderId="0" xfId="0" applyFont="1" applyProtection="1">
      <alignment vertical="center"/>
    </xf>
    <xf numFmtId="0" fontId="6" fillId="0" borderId="1" xfId="0" applyFont="1" applyBorder="1" applyAlignment="1" applyProtection="1">
      <alignment vertical="center" wrapText="1"/>
      <protection locked="0"/>
    </xf>
    <xf numFmtId="0" fontId="8" fillId="0" borderId="0" xfId="2" applyFont="1" applyAlignment="1" applyProtection="1">
      <alignment vertical="center"/>
    </xf>
    <xf numFmtId="0" fontId="8" fillId="0" borderId="0" xfId="2" applyFont="1" applyAlignment="1" applyProtection="1">
      <alignment horizontal="left" vertical="center"/>
    </xf>
    <xf numFmtId="0" fontId="8" fillId="0" borderId="0" xfId="2" applyFont="1" applyFill="1" applyProtection="1">
      <alignment vertical="center"/>
    </xf>
    <xf numFmtId="0" fontId="18" fillId="0" borderId="0" xfId="2" applyFont="1" applyAlignment="1" applyProtection="1">
      <alignment horizontal="left" vertical="center"/>
    </xf>
    <xf numFmtId="0" fontId="19" fillId="0" borderId="0" xfId="2" applyFont="1" applyAlignment="1" applyProtection="1">
      <alignment horizontal="right" vertical="top"/>
    </xf>
    <xf numFmtId="0" fontId="18" fillId="0" borderId="0" xfId="2" applyFont="1" applyAlignment="1" applyProtection="1">
      <alignment horizontal="right" vertical="center" indent="1"/>
    </xf>
    <xf numFmtId="0" fontId="17" fillId="0" borderId="0" xfId="2" applyFont="1" applyAlignment="1" applyProtection="1">
      <alignment horizontal="right" vertical="center" indent="1"/>
    </xf>
    <xf numFmtId="0" fontId="8" fillId="0" borderId="0" xfId="2" applyFont="1" applyAlignment="1" applyProtection="1">
      <alignment horizontal="right"/>
    </xf>
    <xf numFmtId="0" fontId="8" fillId="0" borderId="0" xfId="2" applyFont="1" applyBorder="1" applyProtection="1">
      <alignment vertical="center"/>
    </xf>
    <xf numFmtId="0" fontId="19" fillId="0" borderId="0" xfId="2" applyFont="1" applyProtection="1">
      <alignment vertical="center"/>
    </xf>
    <xf numFmtId="0" fontId="8" fillId="0" borderId="0" xfId="2" applyFont="1" applyAlignment="1" applyProtection="1">
      <alignment horizontal="left" vertical="center" wrapText="1"/>
    </xf>
    <xf numFmtId="0" fontId="18" fillId="0" borderId="0" xfId="2" applyFont="1" applyProtection="1">
      <alignment vertical="center"/>
    </xf>
    <xf numFmtId="0" fontId="18" fillId="0" borderId="0" xfId="2" applyFont="1" applyAlignment="1" applyProtection="1"/>
    <xf numFmtId="0" fontId="8" fillId="0" borderId="0" xfId="2" applyFont="1" applyFill="1" applyAlignment="1" applyProtection="1"/>
    <xf numFmtId="0" fontId="22" fillId="0" borderId="0" xfId="2" applyFont="1" applyProtection="1">
      <alignment vertical="center"/>
    </xf>
    <xf numFmtId="0" fontId="6" fillId="0" borderId="0" xfId="0" applyFont="1" applyBorder="1" applyAlignment="1" applyProtection="1">
      <alignment horizontal="center" wrapText="1"/>
    </xf>
    <xf numFmtId="0" fontId="12" fillId="0" borderId="0" xfId="0" applyFont="1" applyBorder="1" applyAlignment="1" applyProtection="1">
      <alignment horizontal="center" vertical="center" wrapText="1"/>
    </xf>
    <xf numFmtId="0" fontId="25" fillId="0" borderId="26" xfId="0" applyFont="1" applyBorder="1" applyAlignment="1" applyProtection="1">
      <alignment horizontal="center" vertical="center" wrapText="1"/>
    </xf>
    <xf numFmtId="0" fontId="10" fillId="0" borderId="31" xfId="0" applyFont="1" applyBorder="1" applyAlignment="1" applyProtection="1">
      <alignment horizontal="right" vertical="center" indent="1"/>
    </xf>
    <xf numFmtId="0" fontId="6" fillId="0" borderId="1" xfId="0" applyFont="1" applyBorder="1" applyAlignment="1" applyProtection="1">
      <alignment horizontal="center" vertical="center" wrapText="1"/>
      <protection locked="0"/>
    </xf>
    <xf numFmtId="0" fontId="30" fillId="0" borderId="0" xfId="0" applyFont="1" applyAlignment="1" applyProtection="1"/>
    <xf numFmtId="0" fontId="13" fillId="3" borderId="0" xfId="0" applyFont="1" applyFill="1" applyAlignment="1" applyProtection="1">
      <alignment horizontal="right" vertical="center"/>
    </xf>
    <xf numFmtId="0" fontId="12" fillId="3" borderId="0" xfId="0" applyFont="1" applyFill="1" applyProtection="1">
      <alignment vertical="center"/>
    </xf>
    <xf numFmtId="0" fontId="15" fillId="3" borderId="0" xfId="0" applyFont="1" applyFill="1" applyAlignment="1" applyProtection="1">
      <alignment horizontal="right" vertical="center"/>
    </xf>
    <xf numFmtId="0" fontId="15" fillId="0" borderId="0" xfId="0" applyFont="1" applyFill="1" applyBorder="1" applyAlignment="1" applyProtection="1">
      <alignment vertical="center" shrinkToFit="1"/>
    </xf>
    <xf numFmtId="0" fontId="6" fillId="6" borderId="1" xfId="0" applyFont="1" applyFill="1" applyBorder="1" applyAlignment="1" applyProtection="1">
      <alignment horizontal="center" vertical="center"/>
    </xf>
    <xf numFmtId="0" fontId="15" fillId="0" borderId="0" xfId="0" applyFont="1" applyAlignment="1" applyProtection="1">
      <alignment horizontal="left" vertical="center"/>
    </xf>
    <xf numFmtId="0" fontId="35" fillId="0" borderId="0" xfId="0" applyFont="1" applyAlignment="1" applyProtection="1">
      <alignment horizontal="left" vertical="center"/>
    </xf>
    <xf numFmtId="0" fontId="0" fillId="0" borderId="0" xfId="0" applyFont="1" applyAlignment="1" applyProtection="1">
      <alignment horizontal="center" vertical="center"/>
    </xf>
    <xf numFmtId="0" fontId="31" fillId="0" borderId="15"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31" fillId="0" borderId="18"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6" fillId="0" borderId="1" xfId="0" applyFont="1" applyBorder="1" applyAlignment="1" applyProtection="1">
      <alignment horizontal="left" vertical="center" wrapText="1"/>
    </xf>
    <xf numFmtId="0" fontId="35" fillId="0" borderId="1" xfId="0" applyFont="1" applyBorder="1" applyAlignment="1" applyProtection="1">
      <alignment horizontal="center" vertical="center" wrapText="1"/>
    </xf>
    <xf numFmtId="0" fontId="0" fillId="0" borderId="0" xfId="0" applyFill="1" applyProtection="1">
      <alignment vertical="center"/>
    </xf>
    <xf numFmtId="0" fontId="2" fillId="0" borderId="0" xfId="0" applyFont="1" applyFill="1" applyProtection="1">
      <alignment vertical="center"/>
    </xf>
    <xf numFmtId="176" fontId="2" fillId="0" borderId="0" xfId="0" applyNumberFormat="1" applyFont="1" applyFill="1" applyAlignment="1" applyProtection="1">
      <alignment horizontal="right" vertical="center"/>
    </xf>
    <xf numFmtId="0" fontId="2" fillId="0" borderId="0" xfId="0" applyFont="1" applyFill="1" applyAlignment="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center" vertical="center" wrapText="1"/>
    </xf>
    <xf numFmtId="0" fontId="0" fillId="3" borderId="0" xfId="0" applyFont="1" applyFill="1" applyAlignment="1" applyProtection="1">
      <alignment horizontal="left" vertical="center"/>
    </xf>
    <xf numFmtId="0" fontId="16" fillId="4" borderId="1" xfId="0" applyFont="1" applyFill="1" applyBorder="1" applyProtection="1">
      <alignment vertical="center"/>
    </xf>
    <xf numFmtId="0" fontId="36" fillId="0" borderId="0" xfId="2" applyFont="1" applyAlignment="1">
      <alignment horizontal="center" vertical="center"/>
    </xf>
    <xf numFmtId="0" fontId="36" fillId="0" borderId="0" xfId="2" applyFont="1">
      <alignment vertical="center"/>
    </xf>
    <xf numFmtId="38" fontId="36" fillId="0" borderId="0" xfId="3" applyFont="1">
      <alignment vertical="center"/>
    </xf>
    <xf numFmtId="0" fontId="12" fillId="0" borderId="0" xfId="0" applyFont="1" applyProtection="1">
      <alignment vertical="center"/>
    </xf>
    <xf numFmtId="0" fontId="8" fillId="0" borderId="0" xfId="2" applyFont="1" applyProtection="1">
      <alignment vertical="center"/>
    </xf>
    <xf numFmtId="0" fontId="8" fillId="0" borderId="0" xfId="2" applyFont="1" applyAlignment="1" applyProtection="1">
      <alignment vertical="center" wrapText="1"/>
    </xf>
    <xf numFmtId="0" fontId="8" fillId="0" borderId="0" xfId="2" applyFont="1" applyAlignment="1" applyProtection="1"/>
    <xf numFmtId="0" fontId="33" fillId="0" borderId="0" xfId="2" applyFont="1" applyAlignment="1" applyProtection="1">
      <alignment vertical="center" wrapText="1"/>
    </xf>
    <xf numFmtId="0" fontId="33" fillId="0" borderId="0" xfId="2" applyFont="1" applyProtection="1">
      <alignment vertical="center"/>
    </xf>
    <xf numFmtId="0" fontId="17" fillId="0" borderId="0" xfId="2" applyFont="1" applyAlignment="1" applyProtection="1">
      <alignment horizontal="right"/>
    </xf>
    <xf numFmtId="0" fontId="18" fillId="0" borderId="0" xfId="2" applyFont="1" applyAlignment="1" applyProtection="1">
      <alignment horizontal="right"/>
    </xf>
    <xf numFmtId="38" fontId="10" fillId="3" borderId="0" xfId="1" applyFont="1" applyFill="1" applyBorder="1" applyAlignment="1" applyProtection="1"/>
    <xf numFmtId="0" fontId="0" fillId="0" borderId="0" xfId="0" applyFont="1" applyAlignment="1" applyProtection="1">
      <alignment horizontal="left" vertical="center"/>
    </xf>
    <xf numFmtId="0" fontId="0" fillId="0" borderId="0" xfId="0" applyFont="1" applyProtection="1">
      <alignment vertical="center"/>
    </xf>
    <xf numFmtId="0" fontId="0" fillId="0" borderId="0" xfId="0" applyFont="1" applyBorder="1" applyProtection="1">
      <alignment vertical="center"/>
    </xf>
    <xf numFmtId="0" fontId="0" fillId="3" borderId="0" xfId="0" applyFont="1" applyFill="1" applyAlignment="1" applyProtection="1">
      <alignment horizontal="center" vertical="center"/>
    </xf>
    <xf numFmtId="0" fontId="0" fillId="0" borderId="48" xfId="0" applyFont="1" applyBorder="1" applyProtection="1">
      <alignment vertical="center"/>
    </xf>
    <xf numFmtId="0" fontId="6" fillId="0" borderId="49" xfId="0" applyFont="1" applyBorder="1" applyProtection="1">
      <alignment vertical="center"/>
    </xf>
    <xf numFmtId="176" fontId="6" fillId="3" borderId="0" xfId="0" applyNumberFormat="1" applyFont="1" applyFill="1" applyAlignment="1" applyProtection="1">
      <alignment horizontal="left" vertical="center"/>
    </xf>
    <xf numFmtId="0" fontId="33" fillId="0" borderId="0" xfId="2" applyFont="1" applyAlignment="1" applyProtection="1">
      <alignment vertical="center"/>
    </xf>
    <xf numFmtId="0" fontId="21" fillId="0" borderId="0" xfId="2" applyFont="1" applyAlignment="1" applyProtection="1">
      <alignment vertical="center"/>
    </xf>
    <xf numFmtId="38" fontId="6" fillId="0" borderId="15" xfId="1" applyFont="1" applyBorder="1" applyAlignment="1" applyProtection="1">
      <alignment horizontal="right" vertical="center"/>
      <protection locked="0"/>
    </xf>
    <xf numFmtId="38" fontId="6" fillId="0" borderId="18" xfId="1" applyFont="1" applyBorder="1" applyAlignment="1" applyProtection="1">
      <alignment horizontal="right" vertical="center"/>
      <protection locked="0"/>
    </xf>
    <xf numFmtId="0" fontId="9" fillId="6" borderId="3" xfId="0" applyFont="1" applyFill="1" applyBorder="1" applyProtection="1">
      <alignment vertical="center"/>
    </xf>
    <xf numFmtId="0" fontId="6" fillId="0" borderId="1" xfId="0" applyFont="1" applyBorder="1" applyAlignment="1" applyProtection="1">
      <alignment vertical="center" shrinkToFit="1"/>
      <protection locked="0"/>
    </xf>
    <xf numFmtId="0" fontId="10" fillId="0" borderId="1" xfId="0" applyFont="1" applyBorder="1" applyAlignment="1" applyProtection="1">
      <alignment horizontal="center" vertical="center" wrapText="1"/>
    </xf>
    <xf numFmtId="0" fontId="10" fillId="7" borderId="1" xfId="0" applyFont="1" applyFill="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7" borderId="1" xfId="0" applyFont="1" applyFill="1" applyBorder="1" applyAlignment="1" applyProtection="1">
      <alignment horizontal="left" vertical="center" wrapText="1"/>
    </xf>
    <xf numFmtId="38" fontId="48" fillId="0" borderId="0" xfId="3" applyFont="1" applyAlignment="1" applyProtection="1">
      <alignment horizontal="right" vertical="top"/>
    </xf>
    <xf numFmtId="0" fontId="31" fillId="0" borderId="0" xfId="5" applyFont="1" applyProtection="1">
      <alignment vertical="center"/>
    </xf>
    <xf numFmtId="0" fontId="34" fillId="0" borderId="0" xfId="0" applyFont="1" applyProtection="1">
      <alignment vertical="center"/>
    </xf>
    <xf numFmtId="0" fontId="34" fillId="0" borderId="0" xfId="0" applyFont="1" applyAlignment="1" applyProtection="1">
      <alignment horizontal="center" vertical="center"/>
    </xf>
    <xf numFmtId="0" fontId="34" fillId="0" borderId="0" xfId="0" applyFont="1" applyBorder="1" applyProtection="1">
      <alignment vertical="center"/>
    </xf>
    <xf numFmtId="0" fontId="64" fillId="0" borderId="0" xfId="2" applyFont="1" applyProtection="1">
      <alignment vertical="center"/>
    </xf>
    <xf numFmtId="0" fontId="49" fillId="0" borderId="0" xfId="0" applyFont="1" applyProtection="1">
      <alignment vertical="center"/>
    </xf>
    <xf numFmtId="0" fontId="65" fillId="0" borderId="0" xfId="2" applyFont="1" applyAlignment="1" applyProtection="1">
      <alignment horizontal="left" vertical="center"/>
    </xf>
    <xf numFmtId="0" fontId="52" fillId="0" borderId="0" xfId="2" applyFont="1" applyAlignment="1" applyProtection="1">
      <alignment horizontal="left" vertical="center"/>
    </xf>
    <xf numFmtId="0" fontId="66" fillId="0" borderId="0" xfId="2" applyFont="1" applyAlignment="1" applyProtection="1">
      <alignment horizontal="left" vertical="center"/>
    </xf>
    <xf numFmtId="0" fontId="56" fillId="0" borderId="0" xfId="2" applyFont="1" applyAlignment="1" applyProtection="1">
      <alignment horizontal="left" vertical="center"/>
    </xf>
    <xf numFmtId="0" fontId="63" fillId="0" borderId="0" xfId="2" applyFont="1" applyAlignment="1" applyProtection="1">
      <alignment vertical="center" wrapText="1"/>
    </xf>
    <xf numFmtId="0" fontId="48" fillId="0" borderId="0" xfId="2" applyFont="1" applyAlignment="1" applyProtection="1">
      <alignment vertical="center" wrapText="1"/>
    </xf>
    <xf numFmtId="0" fontId="67" fillId="0" borderId="0" xfId="2" applyFont="1" applyBorder="1" applyProtection="1">
      <alignment vertical="center"/>
    </xf>
    <xf numFmtId="0" fontId="64" fillId="0" borderId="0" xfId="2" applyFont="1" applyBorder="1" applyProtection="1">
      <alignment vertical="center"/>
    </xf>
    <xf numFmtId="0" fontId="68" fillId="0" borderId="0" xfId="2" applyFont="1" applyBorder="1" applyAlignment="1" applyProtection="1">
      <alignment horizontal="left" vertical="center"/>
    </xf>
    <xf numFmtId="0" fontId="65" fillId="0" borderId="0" xfId="2" applyFont="1" applyBorder="1" applyAlignment="1" applyProtection="1">
      <alignment horizontal="left" vertical="center"/>
    </xf>
    <xf numFmtId="0" fontId="69" fillId="0" borderId="0" xfId="2" applyFont="1" applyBorder="1" applyAlignment="1" applyProtection="1">
      <alignment horizontal="left" vertical="center"/>
    </xf>
    <xf numFmtId="0" fontId="27" fillId="2" borderId="23" xfId="2" applyFont="1" applyFill="1" applyBorder="1" applyAlignment="1" applyProtection="1">
      <alignment horizontal="center" vertical="center"/>
    </xf>
    <xf numFmtId="0" fontId="67" fillId="2" borderId="34" xfId="2" applyFont="1" applyFill="1" applyBorder="1" applyAlignment="1" applyProtection="1">
      <alignment horizontal="center" vertical="center"/>
    </xf>
    <xf numFmtId="0" fontId="52" fillId="0" borderId="0" xfId="2" applyFont="1" applyAlignment="1" applyProtection="1">
      <alignment vertical="center"/>
    </xf>
    <xf numFmtId="0" fontId="34" fillId="0" borderId="25" xfId="2" applyFont="1" applyFill="1" applyBorder="1" applyAlignment="1" applyProtection="1">
      <alignment horizontal="left" vertical="center" wrapText="1"/>
      <protection locked="0"/>
    </xf>
    <xf numFmtId="0" fontId="52" fillId="0" borderId="0" xfId="2" applyFont="1" applyAlignment="1" applyProtection="1">
      <alignment vertical="center" wrapText="1"/>
    </xf>
    <xf numFmtId="38" fontId="15" fillId="0" borderId="1" xfId="2" applyNumberFormat="1" applyFont="1" applyBorder="1" applyAlignment="1" applyProtection="1">
      <alignment vertical="center" shrinkToFit="1"/>
      <protection locked="0"/>
    </xf>
    <xf numFmtId="0" fontId="19" fillId="2" borderId="20" xfId="2" applyFont="1" applyFill="1" applyBorder="1" applyAlignment="1" applyProtection="1">
      <alignment horizontal="center" vertical="center"/>
    </xf>
    <xf numFmtId="0" fontId="70" fillId="0" borderId="0" xfId="2" applyFont="1" applyProtection="1">
      <alignment vertical="center"/>
    </xf>
    <xf numFmtId="38" fontId="41" fillId="0" borderId="21" xfId="2" applyNumberFormat="1" applyFont="1" applyBorder="1" applyAlignment="1" applyProtection="1">
      <alignment vertical="center" shrinkToFit="1"/>
      <protection locked="0"/>
    </xf>
    <xf numFmtId="38" fontId="41" fillId="0" borderId="4" xfId="2" applyNumberFormat="1" applyFont="1" applyBorder="1" applyAlignment="1" applyProtection="1">
      <alignment vertical="center" shrinkToFit="1"/>
      <protection locked="0"/>
    </xf>
    <xf numFmtId="38" fontId="41" fillId="0" borderId="1" xfId="2" applyNumberFormat="1" applyFont="1" applyBorder="1" applyAlignment="1" applyProtection="1">
      <alignment vertical="center" shrinkToFit="1"/>
      <protection locked="0"/>
    </xf>
    <xf numFmtId="0" fontId="41" fillId="0" borderId="1" xfId="2" applyNumberFormat="1" applyFont="1" applyBorder="1" applyAlignment="1" applyProtection="1">
      <alignment vertical="center" shrinkToFit="1"/>
      <protection locked="0"/>
    </xf>
    <xf numFmtId="0" fontId="52" fillId="0" borderId="0" xfId="2" applyFont="1" applyProtection="1">
      <alignment vertical="center"/>
    </xf>
    <xf numFmtId="3" fontId="36" fillId="0" borderId="0" xfId="2" applyNumberFormat="1" applyFont="1">
      <alignment vertical="center"/>
    </xf>
    <xf numFmtId="0" fontId="36" fillId="8" borderId="0" xfId="2" applyFont="1" applyFill="1" applyAlignment="1">
      <alignment horizontal="center" vertical="center"/>
    </xf>
    <xf numFmtId="0" fontId="19" fillId="0" borderId="0" xfId="2" applyFont="1" applyAlignment="1" applyProtection="1">
      <alignment vertical="center"/>
    </xf>
    <xf numFmtId="0" fontId="19" fillId="0" borderId="0" xfId="2" applyFont="1" applyFill="1" applyProtection="1">
      <alignment vertical="center"/>
    </xf>
    <xf numFmtId="0" fontId="66" fillId="0" borderId="0" xfId="2" applyFont="1" applyProtection="1">
      <alignment vertical="center"/>
    </xf>
    <xf numFmtId="0" fontId="66" fillId="0" borderId="0" xfId="2" applyFont="1" applyAlignment="1" applyProtection="1">
      <alignment vertical="center" wrapText="1"/>
    </xf>
    <xf numFmtId="0" fontId="6" fillId="3" borderId="0" xfId="0" applyNumberFormat="1" applyFont="1" applyFill="1" applyProtection="1">
      <alignment vertical="center"/>
    </xf>
    <xf numFmtId="0" fontId="6" fillId="3" borderId="0" xfId="0" applyFont="1" applyFill="1" applyAlignment="1" applyProtection="1">
      <alignment horizontal="left" vertical="center" wrapText="1"/>
    </xf>
    <xf numFmtId="0" fontId="72" fillId="3" borderId="0" xfId="0" applyFont="1" applyFill="1" applyAlignment="1" applyProtection="1">
      <alignment horizontal="left" vertical="center" indent="5"/>
    </xf>
    <xf numFmtId="0" fontId="75" fillId="0" borderId="0" xfId="0" applyFont="1" applyAlignment="1" applyProtection="1">
      <alignment horizontal="center" vertical="center"/>
    </xf>
    <xf numFmtId="0" fontId="6" fillId="3" borderId="1"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vertical="center" wrapText="1"/>
      <protection locked="0"/>
    </xf>
    <xf numFmtId="0" fontId="19" fillId="0" borderId="0" xfId="2" applyFont="1" applyAlignment="1" applyProtection="1">
      <alignment horizontal="center" vertical="center"/>
    </xf>
    <xf numFmtId="0" fontId="8" fillId="0" borderId="0" xfId="2" applyFont="1" applyAlignment="1" applyProtection="1">
      <alignment horizontal="center" vertical="center"/>
    </xf>
    <xf numFmtId="0" fontId="18" fillId="0" borderId="0" xfId="2" applyFont="1" applyAlignment="1" applyProtection="1">
      <alignment horizontal="center" vertical="center"/>
    </xf>
    <xf numFmtId="0" fontId="33" fillId="0" borderId="0" xfId="2" applyFont="1" applyAlignment="1" applyProtection="1">
      <alignment horizontal="center" vertical="center"/>
    </xf>
    <xf numFmtId="0" fontId="8" fillId="0" borderId="0" xfId="2" applyFont="1" applyAlignment="1" applyProtection="1">
      <alignment horizontal="center"/>
    </xf>
    <xf numFmtId="0" fontId="70" fillId="0" borderId="0" xfId="2" applyFont="1" applyAlignment="1" applyProtection="1">
      <alignment horizontal="center" vertical="center"/>
    </xf>
    <xf numFmtId="0" fontId="8" fillId="0" borderId="0" xfId="2" applyFont="1" applyFill="1" applyAlignment="1" applyProtection="1">
      <alignment horizontal="center" vertical="center"/>
    </xf>
    <xf numFmtId="0" fontId="22" fillId="0" borderId="0" xfId="2" applyFont="1" applyAlignment="1" applyProtection="1">
      <alignment horizontal="center" vertical="center"/>
    </xf>
    <xf numFmtId="38" fontId="15" fillId="0" borderId="61" xfId="2" applyNumberFormat="1" applyFont="1" applyBorder="1" applyAlignment="1" applyProtection="1">
      <alignment vertical="center" shrinkToFit="1"/>
      <protection locked="0"/>
    </xf>
    <xf numFmtId="0" fontId="79" fillId="0" borderId="0" xfId="0" applyFont="1" applyProtection="1">
      <alignment vertical="center"/>
    </xf>
    <xf numFmtId="0" fontId="80" fillId="0" borderId="0" xfId="2" applyFont="1" applyProtection="1">
      <alignment vertical="center"/>
    </xf>
    <xf numFmtId="0" fontId="80" fillId="0" borderId="0" xfId="2" applyFont="1" applyAlignment="1" applyProtection="1">
      <alignment vertical="center"/>
    </xf>
    <xf numFmtId="0" fontId="19" fillId="6" borderId="13" xfId="2" applyFont="1" applyFill="1" applyBorder="1" applyAlignment="1" applyProtection="1">
      <alignment vertical="center"/>
    </xf>
    <xf numFmtId="0" fontId="19" fillId="6" borderId="13" xfId="2" applyFont="1" applyFill="1" applyBorder="1" applyProtection="1">
      <alignment vertical="center"/>
    </xf>
    <xf numFmtId="0" fontId="19" fillId="6" borderId="13" xfId="2" applyFont="1" applyFill="1" applyBorder="1" applyAlignment="1" applyProtection="1">
      <alignment vertical="center" wrapText="1"/>
    </xf>
    <xf numFmtId="0" fontId="19" fillId="6" borderId="4" xfId="2" applyFont="1" applyFill="1" applyBorder="1" applyProtection="1">
      <alignment vertical="center"/>
    </xf>
    <xf numFmtId="0" fontId="31" fillId="0" borderId="0" xfId="0" applyFont="1" applyProtection="1">
      <alignment vertical="center"/>
    </xf>
    <xf numFmtId="0" fontId="31" fillId="0" borderId="0" xfId="0" applyFont="1" applyBorder="1" applyAlignment="1" applyProtection="1">
      <alignment vertical="center" wrapText="1"/>
    </xf>
    <xf numFmtId="0" fontId="83" fillId="0" borderId="0" xfId="0" applyFont="1" applyProtection="1">
      <alignment vertical="center"/>
    </xf>
    <xf numFmtId="0" fontId="85" fillId="0" borderId="0" xfId="7" applyFont="1" applyAlignment="1" applyProtection="1">
      <alignment horizontal="right" vertical="center"/>
    </xf>
    <xf numFmtId="0" fontId="63" fillId="0" borderId="0" xfId="2" applyFont="1" applyProtection="1">
      <alignment vertical="center"/>
    </xf>
    <xf numFmtId="0" fontId="63" fillId="0" borderId="0" xfId="2" applyFont="1" applyBorder="1" applyProtection="1">
      <alignment vertical="center"/>
    </xf>
    <xf numFmtId="0" fontId="48" fillId="0" borderId="0" xfId="2" applyFont="1" applyProtection="1">
      <alignment vertical="center"/>
    </xf>
    <xf numFmtId="0" fontId="52" fillId="0" borderId="0" xfId="2" applyFont="1" applyBorder="1" applyAlignment="1" applyProtection="1">
      <alignment horizontal="center" vertical="center"/>
    </xf>
    <xf numFmtId="0" fontId="48" fillId="0" borderId="0" xfId="2" applyFont="1" applyBorder="1" applyAlignment="1" applyProtection="1">
      <alignment horizontal="center" vertical="center"/>
    </xf>
    <xf numFmtId="0" fontId="48" fillId="0" borderId="14" xfId="2" applyFont="1" applyBorder="1" applyProtection="1">
      <alignment vertical="center"/>
    </xf>
    <xf numFmtId="0" fontId="55" fillId="0" borderId="0" xfId="2" applyFont="1" applyAlignment="1" applyProtection="1">
      <alignment horizontal="left" vertical="center"/>
    </xf>
    <xf numFmtId="0" fontId="50" fillId="0" borderId="0" xfId="2" applyFont="1" applyAlignment="1" applyProtection="1">
      <alignment horizontal="left" vertical="center"/>
    </xf>
    <xf numFmtId="0" fontId="60" fillId="0" borderId="0" xfId="0" applyFont="1" applyAlignment="1" applyProtection="1">
      <alignment horizontal="left" vertical="center"/>
    </xf>
    <xf numFmtId="0" fontId="88" fillId="0" borderId="0" xfId="0" applyFont="1" applyAlignment="1" applyProtection="1">
      <alignment horizontal="left" vertical="center"/>
    </xf>
    <xf numFmtId="0" fontId="89" fillId="10" borderId="1"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xf>
    <xf numFmtId="0" fontId="10" fillId="0" borderId="3" xfId="0" quotePrefix="1" applyFont="1" applyBorder="1" applyAlignment="1" applyProtection="1">
      <alignment horizontal="center" vertical="center" wrapText="1"/>
    </xf>
    <xf numFmtId="38" fontId="6" fillId="11" borderId="15" xfId="1" applyFont="1" applyFill="1" applyBorder="1" applyAlignment="1" applyProtection="1">
      <alignment horizontal="right" vertical="center" wrapText="1"/>
    </xf>
    <xf numFmtId="38" fontId="6" fillId="11" borderId="18" xfId="1" applyFont="1" applyFill="1" applyBorder="1" applyAlignment="1" applyProtection="1">
      <alignment horizontal="right" vertical="center" wrapText="1"/>
    </xf>
    <xf numFmtId="38" fontId="6" fillId="11" borderId="1" xfId="1" applyFont="1" applyFill="1" applyBorder="1" applyAlignment="1" applyProtection="1">
      <alignment horizontal="right" vertical="center" wrapText="1"/>
    </xf>
    <xf numFmtId="38" fontId="42" fillId="11" borderId="21" xfId="2" applyNumberFormat="1" applyFont="1" applyFill="1" applyBorder="1" applyAlignment="1" applyProtection="1">
      <alignment horizontal="center" vertical="center" wrapText="1"/>
    </xf>
    <xf numFmtId="38" fontId="42" fillId="11" borderId="1" xfId="2" applyNumberFormat="1" applyFont="1" applyFill="1" applyBorder="1" applyAlignment="1" applyProtection="1">
      <alignment horizontal="center" vertical="center" wrapText="1"/>
    </xf>
    <xf numFmtId="38" fontId="41" fillId="11" borderId="1" xfId="2" applyNumberFormat="1" applyFont="1" applyFill="1" applyBorder="1" applyAlignment="1" applyProtection="1">
      <alignment vertical="center" wrapText="1"/>
    </xf>
    <xf numFmtId="38" fontId="6" fillId="3" borderId="0" xfId="1" applyFont="1" applyFill="1" applyProtection="1">
      <alignment vertical="center"/>
    </xf>
    <xf numFmtId="0" fontId="34" fillId="0" borderId="1" xfId="2" applyFont="1" applyFill="1" applyBorder="1" applyAlignment="1" applyProtection="1">
      <alignment horizontal="left" vertical="center" wrapText="1"/>
      <protection locked="0"/>
    </xf>
    <xf numFmtId="0" fontId="48" fillId="0" borderId="0" xfId="2" applyFont="1" applyBorder="1" applyAlignment="1" applyProtection="1">
      <alignment horizontal="left" vertical="center" wrapText="1"/>
    </xf>
    <xf numFmtId="0" fontId="34" fillId="0" borderId="16" xfId="2" applyFont="1" applyFill="1" applyBorder="1" applyAlignment="1" applyProtection="1">
      <alignment horizontal="left" vertical="center" wrapText="1"/>
      <protection locked="0"/>
    </xf>
    <xf numFmtId="0" fontId="16" fillId="0" borderId="0" xfId="0" applyFont="1" applyFill="1" applyBorder="1" applyAlignment="1" applyProtection="1">
      <alignment horizontal="right" vertical="center" wrapText="1"/>
      <protection locked="0"/>
    </xf>
    <xf numFmtId="0" fontId="53" fillId="0" borderId="0" xfId="0" applyFont="1" applyProtection="1">
      <alignment vertical="center"/>
    </xf>
    <xf numFmtId="0" fontId="28" fillId="0" borderId="0" xfId="0" applyFont="1" applyAlignment="1" applyProtection="1">
      <alignment horizontal="center" vertical="center"/>
    </xf>
    <xf numFmtId="0" fontId="28" fillId="0" borderId="0" xfId="0" applyFont="1" applyProtection="1">
      <alignment vertical="center"/>
    </xf>
    <xf numFmtId="0" fontId="28" fillId="0" borderId="19" xfId="0" applyFont="1" applyBorder="1" applyProtection="1">
      <alignment vertical="center"/>
    </xf>
    <xf numFmtId="0" fontId="31" fillId="2" borderId="17" xfId="0" applyFont="1" applyFill="1" applyBorder="1" applyProtection="1">
      <alignment vertical="center"/>
    </xf>
    <xf numFmtId="0" fontId="31" fillId="11" borderId="44" xfId="0" applyFont="1" applyFill="1" applyBorder="1" applyProtection="1">
      <alignment vertical="center"/>
    </xf>
    <xf numFmtId="0" fontId="31" fillId="11" borderId="37" xfId="0" applyFont="1" applyFill="1" applyBorder="1" applyProtection="1">
      <alignment vertical="center"/>
    </xf>
    <xf numFmtId="0" fontId="46" fillId="0" borderId="42" xfId="0" applyFont="1" applyBorder="1" applyAlignment="1" applyProtection="1">
      <alignment horizontal="center" vertical="center"/>
      <protection locked="0"/>
    </xf>
    <xf numFmtId="0" fontId="46" fillId="0" borderId="37" xfId="0" applyFont="1" applyBorder="1" applyAlignment="1" applyProtection="1">
      <alignment horizontal="center" vertical="center"/>
      <protection locked="0"/>
    </xf>
    <xf numFmtId="0" fontId="31" fillId="2" borderId="16" xfId="0" applyFont="1" applyFill="1" applyBorder="1" applyProtection="1">
      <alignment vertical="center"/>
    </xf>
    <xf numFmtId="0" fontId="31" fillId="11" borderId="54" xfId="0" applyFont="1" applyFill="1" applyBorder="1" applyProtection="1">
      <alignment vertical="center"/>
    </xf>
    <xf numFmtId="0" fontId="31" fillId="11" borderId="36" xfId="0" applyFont="1" applyFill="1" applyBorder="1" applyProtection="1">
      <alignment vertical="center"/>
    </xf>
    <xf numFmtId="0" fontId="46" fillId="0" borderId="62" xfId="0" applyFont="1" applyBorder="1" applyAlignment="1" applyProtection="1">
      <alignment horizontal="center" vertical="center"/>
      <protection locked="0"/>
    </xf>
    <xf numFmtId="0" fontId="46" fillId="0" borderId="36" xfId="0" applyFont="1" applyBorder="1" applyAlignment="1" applyProtection="1">
      <alignment horizontal="center" vertical="center"/>
      <protection locked="0"/>
    </xf>
    <xf numFmtId="0" fontId="31" fillId="11" borderId="45" xfId="0" applyFont="1" applyFill="1" applyBorder="1" applyProtection="1">
      <alignment vertical="center"/>
    </xf>
    <xf numFmtId="0" fontId="31" fillId="11" borderId="38" xfId="0" applyFont="1" applyFill="1" applyBorder="1" applyProtection="1">
      <alignment vertical="center"/>
    </xf>
    <xf numFmtId="0" fontId="46" fillId="0" borderId="63" xfId="0" applyFont="1" applyBorder="1" applyAlignment="1" applyProtection="1">
      <alignment horizontal="center" vertical="center"/>
      <protection locked="0"/>
    </xf>
    <xf numFmtId="0" fontId="46" fillId="0" borderId="38" xfId="0" applyFont="1" applyBorder="1" applyAlignment="1" applyProtection="1">
      <alignment horizontal="center" vertical="center"/>
      <protection locked="0"/>
    </xf>
    <xf numFmtId="0" fontId="34" fillId="0" borderId="0" xfId="0" applyFont="1" applyFill="1" applyProtection="1">
      <alignment vertical="center"/>
    </xf>
    <xf numFmtId="0" fontId="83" fillId="0" borderId="0" xfId="0" applyFont="1" applyBorder="1" applyProtection="1">
      <alignment vertical="center"/>
    </xf>
    <xf numFmtId="0" fontId="31" fillId="0" borderId="0" xfId="0" applyFont="1" applyBorder="1" applyProtection="1">
      <alignment vertical="center"/>
    </xf>
    <xf numFmtId="0" fontId="59" fillId="0" borderId="0" xfId="0" applyFont="1" applyFill="1" applyAlignment="1" applyProtection="1">
      <alignment horizontal="right" vertical="center"/>
    </xf>
    <xf numFmtId="0" fontId="88" fillId="0" borderId="19" xfId="0" applyFont="1" applyBorder="1" applyProtection="1">
      <alignment vertical="center"/>
    </xf>
    <xf numFmtId="0" fontId="31" fillId="0" borderId="19" xfId="0" applyFont="1" applyBorder="1" applyProtection="1">
      <alignment vertical="center"/>
    </xf>
    <xf numFmtId="0" fontId="88" fillId="0" borderId="0" xfId="0" applyFont="1" applyProtection="1">
      <alignment vertical="center"/>
    </xf>
    <xf numFmtId="0" fontId="94" fillId="0" borderId="0" xfId="0" applyFont="1" applyProtection="1">
      <alignment vertical="center"/>
    </xf>
    <xf numFmtId="0" fontId="31" fillId="0" borderId="0" xfId="0" applyFont="1" applyAlignment="1" applyProtection="1">
      <alignment horizontal="left" vertical="center"/>
    </xf>
    <xf numFmtId="0" fontId="47" fillId="0" borderId="0" xfId="0" applyFont="1" applyProtection="1">
      <alignment vertical="center"/>
    </xf>
    <xf numFmtId="0" fontId="95" fillId="0" borderId="0" xfId="7" applyFont="1" applyAlignment="1" applyProtection="1">
      <alignment horizontal="right" vertical="center"/>
    </xf>
    <xf numFmtId="0" fontId="31" fillId="0" borderId="0" xfId="0" applyFont="1" applyBorder="1" applyAlignment="1" applyProtection="1">
      <alignment horizontal="left" vertical="center"/>
    </xf>
    <xf numFmtId="0" fontId="96" fillId="0" borderId="0" xfId="0" applyFont="1" applyProtection="1">
      <alignment vertical="center"/>
    </xf>
    <xf numFmtId="0" fontId="97" fillId="0" borderId="0" xfId="0" applyFont="1" applyProtection="1">
      <alignment vertical="center"/>
    </xf>
    <xf numFmtId="0" fontId="37" fillId="11" borderId="1" xfId="0" applyFont="1" applyFill="1" applyBorder="1" applyAlignment="1" applyProtection="1">
      <alignment horizontal="left" vertical="center" wrapText="1" shrinkToFit="1"/>
    </xf>
    <xf numFmtId="0" fontId="98" fillId="0" borderId="0" xfId="2" applyFont="1" applyBorder="1" applyProtection="1">
      <alignment vertical="center"/>
    </xf>
    <xf numFmtId="0" fontId="34" fillId="0" borderId="0" xfId="0" applyFont="1" applyAlignment="1" applyProtection="1">
      <alignment horizontal="left" vertical="center"/>
    </xf>
    <xf numFmtId="0" fontId="89" fillId="10" borderId="3" xfId="0" applyFont="1" applyFill="1" applyBorder="1" applyAlignment="1" applyProtection="1">
      <alignment horizontal="center" vertical="center" wrapText="1"/>
      <protection locked="0"/>
    </xf>
    <xf numFmtId="0" fontId="89" fillId="10" borderId="4" xfId="0" applyFont="1" applyFill="1" applyBorder="1" applyAlignment="1" applyProtection="1">
      <alignment horizontal="center" vertical="center" wrapText="1"/>
      <protection locked="0"/>
    </xf>
    <xf numFmtId="0" fontId="29" fillId="0" borderId="0" xfId="0" applyFont="1" applyFill="1" applyBorder="1" applyAlignment="1" applyProtection="1">
      <alignment vertical="center" wrapText="1"/>
    </xf>
    <xf numFmtId="0" fontId="10" fillId="5" borderId="5" xfId="0" applyFont="1" applyFill="1" applyBorder="1" applyAlignment="1" applyProtection="1">
      <alignment horizontal="center" vertical="center" wrapText="1"/>
    </xf>
    <xf numFmtId="0" fontId="10" fillId="5" borderId="1" xfId="0" applyFont="1" applyFill="1" applyBorder="1" applyAlignment="1" applyProtection="1">
      <alignment horizontal="center" vertical="center" wrapText="1"/>
    </xf>
    <xf numFmtId="0" fontId="6" fillId="3" borderId="0" xfId="0" applyFont="1" applyFill="1" applyAlignment="1" applyProtection="1">
      <alignment horizontal="center" vertical="center"/>
    </xf>
    <xf numFmtId="0" fontId="6" fillId="3" borderId="0" xfId="0" applyFont="1" applyFill="1" applyProtection="1">
      <alignment vertical="center"/>
    </xf>
    <xf numFmtId="0" fontId="12" fillId="0" borderId="0" xfId="0" applyFont="1" applyAlignment="1" applyProtection="1">
      <alignment horizontal="center" vertical="center"/>
    </xf>
    <xf numFmtId="0" fontId="9" fillId="6" borderId="4" xfId="0" applyFont="1" applyFill="1" applyBorder="1" applyAlignment="1" applyProtection="1">
      <alignment horizontal="left" vertical="center"/>
    </xf>
    <xf numFmtId="0" fontId="6" fillId="0" borderId="1" xfId="0" applyFont="1" applyBorder="1" applyAlignment="1" applyProtection="1">
      <alignment horizontal="center" vertical="center" wrapText="1"/>
    </xf>
    <xf numFmtId="0" fontId="20" fillId="0" borderId="0" xfId="2" applyFont="1" applyAlignment="1" applyProtection="1">
      <alignment horizontal="center" vertical="center"/>
    </xf>
    <xf numFmtId="0" fontId="19" fillId="2" borderId="20" xfId="2" applyFont="1" applyFill="1" applyBorder="1" applyAlignment="1" applyProtection="1">
      <alignment horizontal="center" vertical="center" wrapText="1"/>
    </xf>
    <xf numFmtId="0" fontId="34" fillId="0" borderId="0" xfId="0" applyFont="1" applyFill="1" applyBorder="1" applyProtection="1">
      <alignment vertical="center"/>
    </xf>
    <xf numFmtId="0" fontId="60" fillId="0" borderId="0" xfId="0" applyFont="1" applyFill="1" applyProtection="1">
      <alignment vertical="center"/>
    </xf>
    <xf numFmtId="0" fontId="15" fillId="0" borderId="0" xfId="2" applyFont="1" applyProtection="1">
      <alignment vertical="center"/>
    </xf>
    <xf numFmtId="0" fontId="87" fillId="6" borderId="13" xfId="2" applyFont="1" applyFill="1" applyBorder="1" applyAlignment="1" applyProtection="1">
      <alignment vertical="center" wrapText="1"/>
    </xf>
    <xf numFmtId="38" fontId="41" fillId="11" borderId="4" xfId="2" applyNumberFormat="1" applyFont="1" applyFill="1" applyBorder="1" applyAlignment="1" applyProtection="1">
      <alignment vertical="center" wrapText="1"/>
    </xf>
    <xf numFmtId="0" fontId="52" fillId="0" borderId="16" xfId="2" applyNumberFormat="1" applyFont="1" applyFill="1" applyBorder="1" applyAlignment="1" applyProtection="1">
      <alignment horizontal="center" vertical="center" wrapText="1"/>
    </xf>
    <xf numFmtId="0" fontId="76" fillId="6" borderId="0" xfId="2" applyFont="1" applyFill="1" applyBorder="1" applyAlignment="1" applyProtection="1">
      <alignment horizontal="center" vertical="center"/>
    </xf>
    <xf numFmtId="0" fontId="76" fillId="6" borderId="0" xfId="2" applyFont="1" applyFill="1" applyBorder="1" applyProtection="1">
      <alignment vertical="center"/>
    </xf>
    <xf numFmtId="0" fontId="27" fillId="6" borderId="0" xfId="2" applyFont="1" applyFill="1" applyBorder="1" applyAlignment="1" applyProtection="1">
      <alignment vertical="center" wrapText="1"/>
    </xf>
    <xf numFmtId="0" fontId="27" fillId="6" borderId="10" xfId="2" applyFont="1" applyFill="1" applyBorder="1" applyAlignment="1" applyProtection="1">
      <alignment vertical="center" wrapText="1"/>
    </xf>
    <xf numFmtId="0" fontId="52" fillId="6" borderId="11" xfId="2" applyFont="1" applyFill="1" applyBorder="1" applyAlignment="1" applyProtection="1">
      <alignment vertical="center" wrapText="1"/>
    </xf>
    <xf numFmtId="0" fontId="52" fillId="6" borderId="19" xfId="2" applyFont="1" applyFill="1" applyBorder="1" applyAlignment="1" applyProtection="1">
      <alignment vertical="center" wrapText="1"/>
    </xf>
    <xf numFmtId="0" fontId="52" fillId="6" borderId="12" xfId="2" applyFont="1" applyFill="1" applyBorder="1" applyAlignment="1" applyProtection="1">
      <alignment vertical="center" wrapText="1"/>
    </xf>
    <xf numFmtId="0" fontId="31" fillId="0" borderId="0" xfId="5" applyFont="1" applyAlignment="1" applyProtection="1">
      <alignment vertical="center" wrapText="1"/>
    </xf>
    <xf numFmtId="0" fontId="6" fillId="0" borderId="0" xfId="5" applyFont="1" applyProtection="1">
      <alignment vertical="center"/>
    </xf>
    <xf numFmtId="0" fontId="53" fillId="0" borderId="0" xfId="5" applyFont="1" applyProtection="1">
      <alignment vertical="center"/>
    </xf>
    <xf numFmtId="0" fontId="83" fillId="0" borderId="0" xfId="5" applyFont="1" applyProtection="1">
      <alignment vertical="center"/>
    </xf>
    <xf numFmtId="0" fontId="43" fillId="2" borderId="1" xfId="5" applyFont="1" applyFill="1" applyBorder="1" applyAlignment="1" applyProtection="1">
      <alignment horizontal="center" vertical="center"/>
    </xf>
    <xf numFmtId="0" fontId="43" fillId="2" borderId="1" xfId="5" applyFont="1" applyFill="1" applyBorder="1" applyAlignment="1" applyProtection="1">
      <alignment horizontal="center" vertical="center" wrapText="1"/>
    </xf>
    <xf numFmtId="0" fontId="6" fillId="2" borderId="1" xfId="5" applyFont="1" applyFill="1" applyBorder="1" applyAlignment="1" applyProtection="1">
      <alignment horizontal="center" vertical="center"/>
    </xf>
    <xf numFmtId="0" fontId="6" fillId="2" borderId="6" xfId="5" applyFont="1" applyFill="1" applyBorder="1" applyAlignment="1" applyProtection="1">
      <alignment horizontal="center" vertical="center" wrapText="1"/>
    </xf>
    <xf numFmtId="0" fontId="6" fillId="2" borderId="1" xfId="5" applyFont="1" applyFill="1" applyBorder="1" applyAlignment="1" applyProtection="1">
      <alignment horizontal="center" vertical="center" wrapText="1"/>
    </xf>
    <xf numFmtId="0" fontId="34" fillId="0" borderId="1" xfId="2" applyFont="1" applyFill="1" applyBorder="1" applyAlignment="1" applyProtection="1">
      <alignment horizontal="left" vertical="center" wrapText="1"/>
    </xf>
    <xf numFmtId="0" fontId="31" fillId="0" borderId="1" xfId="2" applyFont="1" applyFill="1" applyBorder="1" applyAlignment="1" applyProtection="1">
      <alignment horizontal="left" vertical="center" wrapText="1"/>
    </xf>
    <xf numFmtId="0" fontId="6" fillId="0" borderId="0" xfId="5" applyFont="1" applyAlignment="1" applyProtection="1">
      <alignment vertical="center" wrapText="1"/>
    </xf>
    <xf numFmtId="0" fontId="82" fillId="0" borderId="0" xfId="5" applyFont="1" applyProtection="1">
      <alignment vertical="center"/>
    </xf>
    <xf numFmtId="38" fontId="28" fillId="0" borderId="0" xfId="3" applyFont="1" applyAlignment="1" applyProtection="1">
      <alignment vertical="center" wrapText="1"/>
    </xf>
    <xf numFmtId="38" fontId="48" fillId="0" borderId="0" xfId="6" applyFont="1" applyBorder="1" applyAlignment="1" applyProtection="1">
      <alignment vertical="center" wrapText="1"/>
    </xf>
    <xf numFmtId="38" fontId="48" fillId="0" borderId="0" xfId="6" applyFont="1" applyFill="1" applyBorder="1" applyAlignment="1" applyProtection="1">
      <alignment vertical="center" wrapText="1"/>
    </xf>
    <xf numFmtId="38" fontId="52" fillId="0" borderId="15" xfId="1" applyFont="1" applyBorder="1" applyAlignment="1" applyProtection="1">
      <alignment vertical="center" wrapText="1"/>
      <protection locked="0"/>
    </xf>
    <xf numFmtId="38" fontId="52" fillId="0" borderId="17" xfId="1" applyFont="1" applyBorder="1" applyAlignment="1" applyProtection="1">
      <alignment vertical="center" wrapText="1"/>
      <protection locked="0"/>
    </xf>
    <xf numFmtId="38" fontId="52" fillId="0" borderId="51" xfId="1" applyFont="1" applyBorder="1" applyAlignment="1" applyProtection="1">
      <alignment vertical="center" wrapText="1"/>
      <protection locked="0"/>
    </xf>
    <xf numFmtId="38" fontId="52" fillId="0" borderId="18" xfId="1" applyFont="1" applyBorder="1" applyAlignment="1" applyProtection="1">
      <alignment vertical="center" wrapText="1"/>
      <protection locked="0"/>
    </xf>
    <xf numFmtId="0" fontId="66" fillId="0" borderId="0" xfId="2" applyFont="1" applyAlignment="1" applyProtection="1">
      <alignment horizontal="left" vertical="center" wrapText="1"/>
    </xf>
    <xf numFmtId="0" fontId="63" fillId="0" borderId="0" xfId="2" applyFont="1" applyBorder="1" applyAlignment="1" applyProtection="1">
      <alignment vertical="center" wrapText="1"/>
    </xf>
    <xf numFmtId="0" fontId="52" fillId="0" borderId="0" xfId="2" applyFont="1" applyBorder="1" applyAlignment="1" applyProtection="1">
      <alignment horizontal="center" vertical="center" wrapText="1"/>
    </xf>
    <xf numFmtId="0" fontId="48" fillId="0" borderId="14" xfId="2" applyFont="1" applyBorder="1" applyAlignment="1" applyProtection="1">
      <alignment vertical="center" wrapText="1"/>
    </xf>
    <xf numFmtId="0" fontId="31" fillId="0" borderId="0" xfId="0" applyFont="1" applyBorder="1" applyAlignment="1" applyProtection="1">
      <alignment vertical="center"/>
    </xf>
    <xf numFmtId="0" fontId="52" fillId="0" borderId="0" xfId="7" applyFont="1" applyBorder="1" applyAlignment="1" applyProtection="1">
      <alignment horizontal="right" vertical="center"/>
    </xf>
    <xf numFmtId="0" fontId="31" fillId="0" borderId="0" xfId="0" applyFont="1" applyFill="1" applyBorder="1" applyAlignment="1" applyProtection="1">
      <alignment horizontal="center" vertical="center"/>
    </xf>
    <xf numFmtId="0" fontId="79" fillId="0" borderId="0" xfId="0" applyFont="1" applyFill="1" applyBorder="1" applyProtection="1">
      <alignment vertical="center"/>
    </xf>
    <xf numFmtId="0" fontId="31" fillId="0" borderId="0" xfId="0" applyFont="1" applyFill="1" applyBorder="1" applyAlignment="1" applyProtection="1">
      <alignment vertical="top"/>
    </xf>
    <xf numFmtId="0" fontId="28" fillId="0" borderId="19" xfId="7" applyFont="1" applyFill="1" applyBorder="1" applyProtection="1">
      <alignment vertical="center"/>
    </xf>
    <xf numFmtId="0" fontId="31" fillId="0" borderId="0" xfId="0" applyFont="1" applyFill="1" applyBorder="1" applyProtection="1">
      <alignment vertical="center"/>
    </xf>
    <xf numFmtId="0" fontId="40" fillId="0" borderId="0" xfId="2" applyFont="1" applyFill="1" applyBorder="1" applyAlignment="1" applyProtection="1">
      <alignment horizontal="center" vertical="center" wrapText="1"/>
    </xf>
    <xf numFmtId="0" fontId="27" fillId="0" borderId="0" xfId="2" applyFont="1" applyFill="1" applyBorder="1" applyAlignment="1" applyProtection="1">
      <alignment horizontal="left" vertical="center" wrapText="1"/>
    </xf>
    <xf numFmtId="0" fontId="27" fillId="0" borderId="0" xfId="2" applyFont="1" applyFill="1" applyBorder="1" applyAlignment="1" applyProtection="1">
      <alignment horizontal="left" vertical="center"/>
    </xf>
    <xf numFmtId="49" fontId="40" fillId="0" borderId="0" xfId="2" applyNumberFormat="1" applyFont="1" applyFill="1" applyBorder="1" applyAlignment="1" applyProtection="1">
      <alignment horizontal="center" vertical="center" wrapText="1"/>
    </xf>
    <xf numFmtId="0" fontId="48" fillId="0" borderId="0" xfId="2" applyFont="1" applyBorder="1" applyAlignment="1" applyProtection="1">
      <alignment horizontal="left" vertical="center"/>
    </xf>
    <xf numFmtId="0" fontId="34" fillId="0" borderId="16" xfId="2" applyFont="1" applyFill="1" applyBorder="1" applyAlignment="1" applyProtection="1">
      <alignment horizontal="left" vertical="center" wrapText="1" shrinkToFit="1"/>
      <protection locked="0"/>
    </xf>
    <xf numFmtId="0" fontId="34" fillId="0" borderId="24" xfId="2" applyFont="1" applyFill="1" applyBorder="1" applyAlignment="1" applyProtection="1">
      <alignment horizontal="left" vertical="center" shrinkToFit="1"/>
      <protection locked="0"/>
    </xf>
    <xf numFmtId="0" fontId="40" fillId="0" borderId="16" xfId="2" applyFont="1" applyFill="1" applyBorder="1" applyAlignment="1" applyProtection="1">
      <alignment horizontal="center" vertical="center" wrapText="1"/>
      <protection locked="0"/>
    </xf>
    <xf numFmtId="0" fontId="74" fillId="0" borderId="0" xfId="5" applyFont="1" applyAlignment="1" applyProtection="1">
      <alignment vertical="center" wrapText="1"/>
      <protection locked="0"/>
    </xf>
    <xf numFmtId="49" fontId="6" fillId="0" borderId="0" xfId="5" applyNumberFormat="1" applyFont="1" applyAlignment="1" applyProtection="1">
      <alignment horizontal="right" vertical="center"/>
    </xf>
    <xf numFmtId="0" fontId="52" fillId="6" borderId="0" xfId="2" applyFont="1" applyFill="1" applyBorder="1" applyAlignment="1" applyProtection="1">
      <alignment vertical="center" wrapText="1"/>
    </xf>
    <xf numFmtId="0" fontId="52" fillId="6" borderId="10" xfId="2" applyFont="1" applyFill="1" applyBorder="1" applyAlignment="1" applyProtection="1">
      <alignment vertical="center" wrapText="1"/>
    </xf>
    <xf numFmtId="0" fontId="56" fillId="0" borderId="19" xfId="2" applyFont="1" applyBorder="1" applyAlignment="1" applyProtection="1">
      <alignment horizontal="left" vertical="center"/>
    </xf>
    <xf numFmtId="0" fontId="62" fillId="0" borderId="19" xfId="2" applyFont="1" applyBorder="1" applyAlignment="1" applyProtection="1">
      <alignment horizontal="left" vertical="center" wrapText="1"/>
    </xf>
    <xf numFmtId="0" fontId="63" fillId="0" borderId="19" xfId="2" applyFont="1" applyBorder="1" applyProtection="1">
      <alignment vertical="center"/>
    </xf>
    <xf numFmtId="0" fontId="94" fillId="0" borderId="0" xfId="0" applyFont="1" applyFill="1" applyBorder="1" applyProtection="1">
      <alignment vertical="center"/>
    </xf>
    <xf numFmtId="0" fontId="31" fillId="0" borderId="0" xfId="0" applyFont="1" applyFill="1" applyBorder="1" applyAlignment="1" applyProtection="1">
      <alignment horizontal="left" vertical="center"/>
    </xf>
    <xf numFmtId="38" fontId="40" fillId="3" borderId="0" xfId="1" applyFont="1" applyFill="1" applyBorder="1" applyAlignment="1" applyProtection="1">
      <alignment horizontal="center" vertical="center" wrapText="1"/>
    </xf>
    <xf numFmtId="178" fontId="40" fillId="2" borderId="5" xfId="6" applyNumberFormat="1" applyFont="1" applyFill="1" applyBorder="1" applyAlignment="1" applyProtection="1">
      <alignment horizontal="center" vertical="center" wrapText="1"/>
    </xf>
    <xf numFmtId="0" fontId="31" fillId="2" borderId="18" xfId="0" applyFont="1" applyFill="1" applyBorder="1" applyProtection="1">
      <alignment vertical="center"/>
    </xf>
    <xf numFmtId="0" fontId="34" fillId="0" borderId="0" xfId="0" applyFont="1">
      <alignment vertical="center"/>
    </xf>
    <xf numFmtId="0" fontId="31" fillId="0" borderId="0" xfId="5" applyFont="1" applyAlignment="1">
      <alignment vertical="center" wrapText="1"/>
    </xf>
    <xf numFmtId="0" fontId="48" fillId="0" borderId="0" xfId="2" applyFont="1" applyAlignment="1">
      <alignment horizontal="left" vertical="top"/>
    </xf>
    <xf numFmtId="0" fontId="48" fillId="0" borderId="0" xfId="2" applyFont="1">
      <alignment vertical="center"/>
    </xf>
    <xf numFmtId="0" fontId="27" fillId="0" borderId="0" xfId="2" applyFont="1">
      <alignment vertical="center"/>
    </xf>
    <xf numFmtId="0" fontId="48" fillId="0" borderId="0" xfId="2" applyFont="1" applyFill="1" applyBorder="1" applyAlignment="1" applyProtection="1">
      <alignment vertical="center" wrapText="1"/>
    </xf>
    <xf numFmtId="0" fontId="48" fillId="0" borderId="0" xfId="2" applyFont="1" applyFill="1" applyBorder="1" applyProtection="1">
      <alignment vertical="center"/>
    </xf>
    <xf numFmtId="9" fontId="63" fillId="0" borderId="0" xfId="8" applyFont="1" applyProtection="1">
      <alignment vertical="center"/>
    </xf>
    <xf numFmtId="9" fontId="48" fillId="0" borderId="0" xfId="8" applyFont="1" applyProtection="1">
      <alignment vertical="center"/>
    </xf>
    <xf numFmtId="9" fontId="48" fillId="0" borderId="0" xfId="8" applyFont="1" applyBorder="1" applyAlignment="1" applyProtection="1">
      <alignment horizontal="left" vertical="center" wrapText="1"/>
    </xf>
    <xf numFmtId="9" fontId="48" fillId="0" borderId="0" xfId="8" applyFont="1" applyFill="1" applyBorder="1" applyAlignment="1" applyProtection="1">
      <alignment horizontal="left" vertical="center" wrapText="1"/>
    </xf>
    <xf numFmtId="9" fontId="48" fillId="0" borderId="0" xfId="8" applyFont="1">
      <alignment vertical="center"/>
    </xf>
    <xf numFmtId="9" fontId="48" fillId="0" borderId="0" xfId="8" applyFont="1" applyBorder="1" applyAlignment="1" applyProtection="1">
      <alignment horizontal="center" vertical="center"/>
    </xf>
    <xf numFmtId="9" fontId="34" fillId="0" borderId="16" xfId="8" applyFont="1" applyFill="1" applyBorder="1" applyAlignment="1" applyProtection="1">
      <alignment horizontal="left" vertical="center" wrapText="1"/>
      <protection locked="0"/>
    </xf>
    <xf numFmtId="9" fontId="48" fillId="0" borderId="14" xfId="8" applyFont="1" applyBorder="1" applyProtection="1">
      <alignment vertical="center"/>
    </xf>
    <xf numFmtId="0" fontId="48" fillId="2" borderId="1" xfId="2" applyFont="1" applyFill="1" applyBorder="1" applyAlignment="1" applyProtection="1">
      <alignment horizontal="left" vertical="center" wrapText="1"/>
    </xf>
    <xf numFmtId="0" fontId="48" fillId="11" borderId="1" xfId="2" applyFont="1" applyFill="1" applyBorder="1" applyAlignment="1" applyProtection="1">
      <alignment horizontal="center" vertical="center" wrapText="1"/>
    </xf>
    <xf numFmtId="9" fontId="48" fillId="11" borderId="1" xfId="2" applyNumberFormat="1" applyFont="1" applyFill="1" applyBorder="1" applyAlignment="1" applyProtection="1">
      <alignment horizontal="center" vertical="center" wrapText="1"/>
    </xf>
    <xf numFmtId="38" fontId="40" fillId="0" borderId="1" xfId="1" applyFont="1" applyFill="1" applyBorder="1" applyAlignment="1" applyProtection="1">
      <alignment vertical="center" wrapText="1"/>
    </xf>
    <xf numFmtId="38" fontId="40" fillId="6" borderId="92" xfId="1" applyFont="1" applyFill="1" applyBorder="1" applyAlignment="1" applyProtection="1">
      <alignment vertical="center" wrapText="1"/>
    </xf>
    <xf numFmtId="38" fontId="40" fillId="0" borderId="1" xfId="1" applyFont="1" applyFill="1" applyBorder="1" applyAlignment="1" applyProtection="1">
      <alignment horizontal="right" vertical="center" wrapText="1"/>
      <protection locked="0"/>
    </xf>
    <xf numFmtId="0" fontId="40" fillId="0" borderId="15" xfId="5" applyFont="1" applyBorder="1" applyAlignment="1" applyProtection="1">
      <alignment horizontal="center" vertical="center" wrapText="1"/>
      <protection locked="0"/>
    </xf>
    <xf numFmtId="38" fontId="40" fillId="0" borderId="15" xfId="6" applyFont="1" applyFill="1" applyBorder="1" applyAlignment="1" applyProtection="1">
      <alignment horizontal="center" vertical="center" wrapText="1"/>
      <protection locked="0"/>
    </xf>
    <xf numFmtId="0" fontId="40" fillId="0" borderId="17" xfId="5" applyFont="1" applyBorder="1" applyAlignment="1" applyProtection="1">
      <alignment horizontal="center" vertical="center" wrapText="1"/>
      <protection locked="0"/>
    </xf>
    <xf numFmtId="38" fontId="40" fillId="0" borderId="17" xfId="6" applyFont="1" applyFill="1" applyBorder="1" applyAlignment="1" applyProtection="1">
      <alignment horizontal="center" vertical="center" wrapText="1"/>
      <protection locked="0"/>
    </xf>
    <xf numFmtId="0" fontId="40" fillId="0" borderId="18" xfId="5" applyFont="1" applyBorder="1" applyAlignment="1" applyProtection="1">
      <alignment horizontal="center" vertical="center" wrapText="1"/>
      <protection locked="0"/>
    </xf>
    <xf numFmtId="38" fontId="40" fillId="0" borderId="18" xfId="6" applyFont="1" applyFill="1" applyBorder="1" applyAlignment="1" applyProtection="1">
      <alignment horizontal="center" vertical="center" wrapText="1"/>
      <protection locked="0"/>
    </xf>
    <xf numFmtId="38" fontId="40" fillId="0" borderId="1" xfId="1" applyFont="1" applyFill="1" applyBorder="1" applyAlignment="1" applyProtection="1">
      <alignment horizontal="right" vertical="center" wrapText="1"/>
    </xf>
    <xf numFmtId="0" fontId="31" fillId="0" borderId="1" xfId="0" applyFont="1" applyBorder="1" applyAlignment="1" applyProtection="1">
      <alignment horizontal="left" vertical="center" shrinkToFit="1"/>
      <protection locked="0"/>
    </xf>
    <xf numFmtId="0" fontId="31" fillId="0" borderId="0" xfId="0" applyFont="1" applyFill="1" applyBorder="1" applyAlignment="1" applyProtection="1">
      <alignment vertical="center"/>
    </xf>
    <xf numFmtId="0" fontId="31" fillId="0" borderId="0" xfId="0" applyFont="1" applyBorder="1" applyAlignment="1" applyProtection="1">
      <alignment horizontal="left" vertical="center" wrapText="1"/>
    </xf>
    <xf numFmtId="0" fontId="31" fillId="2" borderId="1" xfId="0" applyFont="1" applyFill="1" applyBorder="1" applyProtection="1">
      <alignment vertical="center"/>
    </xf>
    <xf numFmtId="0" fontId="59" fillId="3" borderId="0" xfId="0" applyFont="1" applyFill="1" applyBorder="1" applyAlignment="1" applyProtection="1">
      <alignment horizontal="right" vertical="center"/>
    </xf>
    <xf numFmtId="0" fontId="31" fillId="0" borderId="0" xfId="5" applyFont="1">
      <alignment vertical="center"/>
    </xf>
    <xf numFmtId="0" fontId="0" fillId="0" borderId="0" xfId="0" applyFill="1">
      <alignment vertical="center"/>
    </xf>
    <xf numFmtId="0" fontId="28" fillId="2" borderId="3" xfId="0" applyFont="1" applyFill="1" applyBorder="1" applyAlignment="1" applyProtection="1">
      <alignment horizontal="center" vertical="center"/>
    </xf>
    <xf numFmtId="0" fontId="104" fillId="0" borderId="0" xfId="0" applyFont="1" applyProtection="1">
      <alignment vertical="center"/>
    </xf>
    <xf numFmtId="0" fontId="104" fillId="0" borderId="0" xfId="0" applyFont="1" applyAlignment="1" applyProtection="1">
      <alignment horizontal="left" vertical="center"/>
    </xf>
    <xf numFmtId="0" fontId="31" fillId="0" borderId="0" xfId="0" applyFont="1" applyBorder="1" applyAlignment="1" applyProtection="1">
      <alignment horizontal="left" vertical="center" shrinkToFit="1"/>
    </xf>
    <xf numFmtId="0" fontId="103" fillId="0" borderId="0" xfId="0" applyFont="1" applyAlignment="1" applyProtection="1">
      <alignment vertical="center"/>
    </xf>
    <xf numFmtId="0" fontId="79" fillId="0" borderId="0" xfId="0" applyFont="1" applyFill="1" applyProtection="1">
      <alignment vertical="center"/>
    </xf>
    <xf numFmtId="0" fontId="28" fillId="0" borderId="0"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xf>
    <xf numFmtId="0" fontId="28" fillId="0" borderId="14" xfId="0" applyFont="1" applyFill="1" applyBorder="1" applyAlignment="1" applyProtection="1">
      <alignment horizontal="left" vertical="center" wrapText="1"/>
    </xf>
    <xf numFmtId="14" fontId="31" fillId="0" borderId="0" xfId="0" applyNumberFormat="1" applyFont="1" applyFill="1" applyBorder="1" applyAlignment="1" applyProtection="1">
      <alignment horizontal="left" vertical="center"/>
      <protection locked="0"/>
    </xf>
    <xf numFmtId="49" fontId="31" fillId="0" borderId="0" xfId="0" applyNumberFormat="1" applyFont="1" applyFill="1" applyBorder="1" applyAlignment="1" applyProtection="1">
      <alignment horizontal="center" vertical="center"/>
    </xf>
    <xf numFmtId="0" fontId="73" fillId="0" borderId="0" xfId="0" applyFont="1" applyFill="1" applyBorder="1" applyAlignment="1" applyProtection="1">
      <alignment vertical="top" wrapText="1"/>
    </xf>
    <xf numFmtId="38" fontId="15" fillId="0" borderId="4" xfId="2" applyNumberFormat="1" applyFont="1" applyBorder="1" applyAlignment="1" applyProtection="1">
      <alignment vertical="center" shrinkToFit="1"/>
      <protection locked="0"/>
    </xf>
    <xf numFmtId="38" fontId="40" fillId="0" borderId="16" xfId="6" applyFont="1" applyFill="1" applyBorder="1" applyAlignment="1" applyProtection="1">
      <alignment vertical="center" wrapText="1"/>
      <protection locked="0"/>
    </xf>
    <xf numFmtId="38" fontId="40" fillId="0" borderId="17" xfId="6" applyFont="1" applyFill="1" applyBorder="1" applyAlignment="1" applyProtection="1">
      <alignment vertical="center" wrapText="1"/>
      <protection locked="0"/>
    </xf>
    <xf numFmtId="38" fontId="40" fillId="0" borderId="18" xfId="6" applyFont="1" applyFill="1" applyBorder="1" applyAlignment="1" applyProtection="1">
      <alignment vertical="center" wrapText="1"/>
      <protection locked="0"/>
    </xf>
    <xf numFmtId="38" fontId="6" fillId="0" borderId="0" xfId="1" applyFont="1" applyFill="1" applyProtection="1">
      <alignment vertical="center"/>
    </xf>
    <xf numFmtId="0" fontId="40" fillId="3" borderId="15" xfId="5" applyFont="1" applyFill="1" applyBorder="1" applyAlignment="1" applyProtection="1">
      <alignment horizontal="center" vertical="center" wrapText="1"/>
    </xf>
    <xf numFmtId="3" fontId="40" fillId="3" borderId="15" xfId="5" applyNumberFormat="1" applyFont="1" applyFill="1" applyBorder="1" applyAlignment="1" applyProtection="1">
      <alignment horizontal="center" vertical="center" wrapText="1"/>
    </xf>
    <xf numFmtId="0" fontId="40" fillId="3" borderId="17" xfId="5" applyFont="1" applyFill="1" applyBorder="1" applyAlignment="1" applyProtection="1">
      <alignment horizontal="center" vertical="center" wrapText="1"/>
    </xf>
    <xf numFmtId="3" fontId="40" fillId="3" borderId="17" xfId="5" applyNumberFormat="1" applyFont="1" applyFill="1" applyBorder="1" applyAlignment="1" applyProtection="1">
      <alignment horizontal="center" vertical="center" wrapText="1"/>
    </xf>
    <xf numFmtId="0" fontId="40" fillId="3" borderId="18" xfId="5" applyFont="1" applyFill="1" applyBorder="1" applyAlignment="1" applyProtection="1">
      <alignment horizontal="center" vertical="center" wrapText="1"/>
    </xf>
    <xf numFmtId="3" fontId="40" fillId="3" borderId="18" xfId="5" applyNumberFormat="1" applyFont="1" applyFill="1" applyBorder="1" applyAlignment="1" applyProtection="1">
      <alignment horizontal="center" vertical="center" wrapText="1"/>
    </xf>
    <xf numFmtId="38" fontId="40" fillId="0" borderId="15" xfId="6" applyFont="1" applyFill="1" applyBorder="1" applyAlignment="1" applyProtection="1">
      <alignment horizontal="center" vertical="center" wrapText="1"/>
    </xf>
    <xf numFmtId="38" fontId="40" fillId="0" borderId="17" xfId="6" applyFont="1" applyFill="1" applyBorder="1" applyAlignment="1" applyProtection="1">
      <alignment horizontal="center" vertical="center" wrapText="1"/>
    </xf>
    <xf numFmtId="38" fontId="40" fillId="0" borderId="18" xfId="6" applyFont="1" applyFill="1" applyBorder="1" applyAlignment="1" applyProtection="1">
      <alignment horizontal="center" vertical="center" wrapText="1"/>
    </xf>
    <xf numFmtId="38" fontId="48" fillId="0" borderId="93" xfId="6" applyFont="1" applyBorder="1" applyAlignment="1" applyProtection="1">
      <alignment vertical="center" wrapText="1"/>
    </xf>
    <xf numFmtId="38" fontId="48" fillId="0" borderId="93" xfId="6" applyFont="1" applyFill="1" applyBorder="1" applyAlignment="1" applyProtection="1">
      <alignment vertical="center" wrapText="1"/>
    </xf>
    <xf numFmtId="38" fontId="19" fillId="0" borderId="1" xfId="2" applyNumberFormat="1" applyFont="1" applyBorder="1" applyAlignment="1" applyProtection="1">
      <alignment vertical="center" shrinkToFit="1"/>
      <protection locked="0"/>
    </xf>
    <xf numFmtId="0" fontId="28" fillId="0" borderId="0" xfId="0" applyFont="1" applyFill="1" applyBorder="1" applyProtection="1">
      <alignment vertical="center"/>
    </xf>
    <xf numFmtId="0" fontId="103" fillId="0" borderId="0" xfId="0" applyFont="1" applyProtection="1">
      <alignment vertical="center"/>
    </xf>
    <xf numFmtId="0" fontId="8" fillId="0" borderId="1" xfId="0" applyFont="1" applyBorder="1" applyAlignment="1" applyProtection="1">
      <alignment vertical="center" shrinkToFit="1"/>
      <protection locked="0"/>
    </xf>
    <xf numFmtId="0" fontId="108" fillId="0" borderId="0" xfId="0" applyFont="1" applyAlignment="1" applyProtection="1">
      <alignment horizontal="left" vertical="center"/>
    </xf>
    <xf numFmtId="0" fontId="19" fillId="0" borderId="0" xfId="0" applyFont="1" applyAlignment="1" applyProtection="1">
      <alignment horizontal="left" vertical="center"/>
    </xf>
    <xf numFmtId="0" fontId="8" fillId="3" borderId="0" xfId="0" applyFont="1" applyFill="1" applyProtection="1">
      <alignment vertical="center"/>
    </xf>
    <xf numFmtId="0" fontId="8" fillId="0" borderId="0" xfId="0" applyFont="1" applyProtection="1">
      <alignment vertical="center"/>
    </xf>
    <xf numFmtId="0" fontId="109" fillId="0" borderId="0" xfId="0" applyFont="1" applyAlignment="1" applyProtection="1"/>
    <xf numFmtId="0" fontId="52" fillId="6" borderId="9" xfId="2" applyFont="1" applyFill="1" applyBorder="1" applyProtection="1">
      <alignment vertical="center"/>
    </xf>
    <xf numFmtId="0" fontId="40" fillId="0" borderId="16" xfId="2" applyFont="1" applyFill="1" applyBorder="1" applyAlignment="1" applyProtection="1">
      <alignment horizontal="center" vertical="center" wrapText="1"/>
      <protection locked="0"/>
    </xf>
    <xf numFmtId="0" fontId="27" fillId="6" borderId="9" xfId="2" applyFont="1" applyFill="1" applyBorder="1" applyProtection="1">
      <alignment vertical="center"/>
    </xf>
    <xf numFmtId="0" fontId="27" fillId="6" borderId="0" xfId="2" applyFont="1" applyFill="1" applyBorder="1" applyProtection="1">
      <alignment vertical="center"/>
    </xf>
    <xf numFmtId="0" fontId="27" fillId="6" borderId="10" xfId="2" applyFont="1" applyFill="1" applyBorder="1" applyProtection="1">
      <alignment vertical="center"/>
    </xf>
    <xf numFmtId="0" fontId="6" fillId="3" borderId="0" xfId="0" applyFont="1" applyFill="1">
      <alignment vertical="center"/>
    </xf>
    <xf numFmtId="0" fontId="6" fillId="0" borderId="0" xfId="0" applyFont="1">
      <alignment vertical="center"/>
    </xf>
    <xf numFmtId="0" fontId="6" fillId="0" borderId="0" xfId="0" applyFont="1" applyAlignment="1">
      <alignment horizontal="right" vertical="center"/>
    </xf>
    <xf numFmtId="0" fontId="9" fillId="0" borderId="0" xfId="0" applyFont="1">
      <alignment vertical="center"/>
    </xf>
    <xf numFmtId="0" fontId="16" fillId="4" borderId="1" xfId="0" applyFont="1" applyFill="1" applyBorder="1">
      <alignment vertical="center"/>
    </xf>
    <xf numFmtId="0" fontId="0" fillId="6" borderId="13" xfId="0" applyFill="1" applyBorder="1" applyAlignment="1">
      <alignment vertical="top"/>
    </xf>
    <xf numFmtId="0" fontId="0" fillId="6" borderId="4" xfId="0" applyFill="1" applyBorder="1" applyAlignment="1">
      <alignment vertical="top"/>
    </xf>
    <xf numFmtId="0" fontId="12" fillId="0" borderId="0" xfId="0" applyFont="1">
      <alignment vertical="center"/>
    </xf>
    <xf numFmtId="0" fontId="12" fillId="0" borderId="0" xfId="0" applyFont="1" applyAlignment="1">
      <alignment horizontal="left" vertical="center"/>
    </xf>
    <xf numFmtId="0" fontId="31" fillId="6" borderId="1" xfId="0" applyFont="1" applyFill="1" applyBorder="1">
      <alignment vertical="center"/>
    </xf>
    <xf numFmtId="0" fontId="31" fillId="6" borderId="15" xfId="0" applyFont="1" applyFill="1" applyBorder="1">
      <alignment vertical="center"/>
    </xf>
    <xf numFmtId="0" fontId="31" fillId="6" borderId="18" xfId="0" applyFont="1" applyFill="1" applyBorder="1">
      <alignment vertical="center"/>
    </xf>
    <xf numFmtId="0" fontId="31" fillId="6" borderId="1" xfId="0" applyFont="1" applyFill="1" applyBorder="1" applyAlignment="1">
      <alignment vertical="center" wrapText="1"/>
    </xf>
    <xf numFmtId="0" fontId="31" fillId="6" borderId="4" xfId="0" applyFont="1" applyFill="1" applyBorder="1" applyAlignment="1">
      <alignment vertical="center" wrapText="1"/>
    </xf>
    <xf numFmtId="0" fontId="31" fillId="0" borderId="0" xfId="0" applyFont="1" applyFill="1" applyBorder="1" applyAlignment="1" applyProtection="1">
      <alignment vertical="center" wrapText="1"/>
    </xf>
    <xf numFmtId="0" fontId="31" fillId="0" borderId="0" xfId="0" applyFont="1">
      <alignment vertical="center"/>
    </xf>
    <xf numFmtId="0" fontId="110" fillId="0" borderId="0" xfId="2" applyFont="1" applyAlignment="1">
      <alignment horizontal="left" vertical="center" wrapText="1"/>
    </xf>
    <xf numFmtId="0" fontId="30" fillId="0" borderId="0" xfId="0" applyFont="1" applyAlignment="1"/>
    <xf numFmtId="0" fontId="39" fillId="0" borderId="22" xfId="0" applyFont="1" applyBorder="1">
      <alignment vertical="center"/>
    </xf>
    <xf numFmtId="0" fontId="6" fillId="0" borderId="22" xfId="0" applyFont="1" applyBorder="1">
      <alignment vertical="center"/>
    </xf>
    <xf numFmtId="0" fontId="99" fillId="0" borderId="0" xfId="0" applyFont="1">
      <alignment vertical="center"/>
    </xf>
    <xf numFmtId="0" fontId="40" fillId="0" borderId="16" xfId="2" applyFont="1" applyFill="1" applyBorder="1" applyAlignment="1" applyProtection="1">
      <alignment horizontal="center" vertical="center" wrapText="1"/>
      <protection locked="0"/>
    </xf>
    <xf numFmtId="0" fontId="52" fillId="6" borderId="9" xfId="2" applyFont="1" applyFill="1" applyBorder="1" applyAlignment="1" applyProtection="1">
      <alignment vertical="center" wrapText="1"/>
    </xf>
    <xf numFmtId="0" fontId="31" fillId="0" borderId="0" xfId="0" applyFont="1" applyBorder="1" applyAlignment="1" applyProtection="1">
      <alignment horizontal="left" vertical="center" wrapText="1"/>
    </xf>
    <xf numFmtId="0" fontId="60" fillId="0" borderId="0" xfId="0" applyFont="1" applyBorder="1" applyAlignment="1" applyProtection="1">
      <alignment horizontal="center" vertical="center"/>
    </xf>
    <xf numFmtId="0" fontId="40" fillId="0" borderId="16" xfId="2" applyFont="1" applyFill="1" applyBorder="1" applyAlignment="1" applyProtection="1">
      <alignment horizontal="center" vertical="center" wrapText="1"/>
      <protection locked="0"/>
    </xf>
    <xf numFmtId="0" fontId="31" fillId="0" borderId="0" xfId="0" applyFont="1" applyBorder="1" applyAlignment="1" applyProtection="1">
      <alignment horizontal="left" vertical="center" shrinkToFit="1"/>
      <protection locked="0"/>
    </xf>
    <xf numFmtId="0" fontId="31" fillId="0" borderId="0" xfId="0" applyFont="1" applyBorder="1" applyAlignment="1" applyProtection="1">
      <alignment horizontal="left" vertical="center"/>
      <protection locked="0"/>
    </xf>
    <xf numFmtId="0" fontId="34" fillId="0" borderId="0" xfId="0" applyFont="1" applyBorder="1" applyAlignment="1" applyProtection="1">
      <alignment vertical="center" shrinkToFit="1"/>
      <protection locked="0"/>
    </xf>
    <xf numFmtId="0" fontId="74" fillId="0" borderId="0" xfId="0" applyFont="1" applyBorder="1" applyAlignment="1" applyProtection="1">
      <alignment horizontal="right" vertical="center" wrapText="1"/>
      <protection locked="0"/>
    </xf>
    <xf numFmtId="0" fontId="74" fillId="0" borderId="0" xfId="0" applyFont="1" applyFill="1" applyBorder="1" applyAlignment="1" applyProtection="1">
      <alignment horizontal="right" vertical="center" wrapText="1"/>
      <protection locked="0"/>
    </xf>
    <xf numFmtId="0" fontId="31" fillId="0" borderId="0" xfId="0" applyFont="1" applyFill="1" applyBorder="1" applyAlignment="1" applyProtection="1">
      <alignment vertical="center" wrapText="1"/>
      <protection locked="0"/>
    </xf>
    <xf numFmtId="0" fontId="31" fillId="2" borderId="17" xfId="0" applyFont="1" applyFill="1" applyBorder="1" applyAlignment="1">
      <alignment vertical="center" wrapText="1"/>
    </xf>
    <xf numFmtId="0" fontId="31" fillId="2" borderId="16" xfId="0" applyFont="1" applyFill="1" applyBorder="1" applyAlignment="1">
      <alignment vertical="center" wrapText="1"/>
    </xf>
    <xf numFmtId="0" fontId="31" fillId="2" borderId="18" xfId="0" applyFont="1" applyFill="1" applyBorder="1" applyAlignment="1">
      <alignment vertical="center" wrapText="1"/>
    </xf>
    <xf numFmtId="0" fontId="31" fillId="0" borderId="0" xfId="0" applyFont="1" applyFill="1" applyBorder="1" applyAlignment="1" applyProtection="1">
      <alignment vertical="top" wrapText="1"/>
    </xf>
    <xf numFmtId="0" fontId="47" fillId="0" borderId="0" xfId="0" applyFont="1" applyFill="1" applyBorder="1" applyProtection="1">
      <alignment vertical="center"/>
    </xf>
    <xf numFmtId="0" fontId="74" fillId="0" borderId="0" xfId="0" applyFont="1" applyFill="1" applyBorder="1" applyAlignment="1">
      <alignment vertical="center"/>
    </xf>
    <xf numFmtId="0" fontId="74" fillId="9" borderId="1" xfId="0" applyFont="1" applyFill="1" applyBorder="1" applyProtection="1">
      <alignment vertical="center"/>
    </xf>
    <xf numFmtId="0" fontId="38" fillId="4" borderId="1" xfId="0" applyFont="1" applyFill="1" applyBorder="1" applyAlignment="1" applyProtection="1">
      <alignment vertical="center"/>
    </xf>
    <xf numFmtId="3" fontId="31" fillId="0" borderId="43" xfId="0" applyNumberFormat="1" applyFont="1" applyBorder="1" applyAlignment="1" applyProtection="1">
      <alignment horizontal="center" vertical="center" wrapText="1"/>
      <protection locked="0"/>
    </xf>
    <xf numFmtId="3" fontId="31" fillId="0" borderId="45" xfId="0" applyNumberFormat="1" applyFont="1" applyBorder="1" applyAlignment="1" applyProtection="1">
      <alignment horizontal="center" vertical="center" wrapText="1"/>
      <protection locked="0"/>
    </xf>
    <xf numFmtId="0" fontId="74" fillId="9" borderId="1" xfId="0" applyFont="1" applyFill="1" applyBorder="1" applyAlignment="1">
      <alignment vertical="center"/>
    </xf>
    <xf numFmtId="0" fontId="106" fillId="0" borderId="1" xfId="2" applyFont="1" applyFill="1" applyBorder="1" applyAlignment="1" applyProtection="1">
      <alignment horizontal="left" vertical="center" wrapText="1"/>
      <protection locked="0"/>
    </xf>
    <xf numFmtId="0" fontId="52" fillId="0" borderId="0" xfId="2" applyFont="1" applyFill="1" applyBorder="1" applyAlignment="1" applyProtection="1">
      <alignment vertical="center" wrapText="1"/>
    </xf>
    <xf numFmtId="0" fontId="52" fillId="0" borderId="0" xfId="2" applyFont="1" applyFill="1" applyBorder="1" applyAlignment="1" applyProtection="1">
      <alignment vertical="center"/>
    </xf>
    <xf numFmtId="0" fontId="65" fillId="2" borderId="1" xfId="2" applyFont="1" applyFill="1" applyBorder="1" applyAlignment="1" applyProtection="1">
      <alignment horizontal="center" vertical="center"/>
    </xf>
    <xf numFmtId="0" fontId="64" fillId="2" borderId="1" xfId="2" applyFont="1" applyFill="1" applyBorder="1" applyAlignment="1" applyProtection="1">
      <alignment horizontal="center" vertical="center"/>
    </xf>
    <xf numFmtId="0" fontId="106" fillId="2" borderId="1" xfId="2" applyFont="1" applyFill="1" applyBorder="1" applyAlignment="1" applyProtection="1">
      <alignment horizontal="center" vertical="center" wrapText="1" shrinkToFit="1"/>
      <protection locked="0"/>
    </xf>
    <xf numFmtId="0" fontId="106" fillId="0" borderId="1" xfId="2" applyFont="1" applyFill="1" applyBorder="1" applyAlignment="1" applyProtection="1">
      <alignment horizontal="left" vertical="center" wrapText="1" shrinkToFit="1"/>
      <protection locked="0"/>
    </xf>
    <xf numFmtId="0" fontId="63" fillId="0" borderId="0" xfId="2" applyFont="1" applyAlignment="1" applyProtection="1">
      <alignment horizontal="left" vertical="center" wrapText="1"/>
    </xf>
    <xf numFmtId="0" fontId="31" fillId="2" borderId="4" xfId="0" applyFont="1" applyFill="1" applyBorder="1" applyAlignment="1" applyProtection="1">
      <alignment horizontal="center" vertical="center" wrapText="1"/>
    </xf>
    <xf numFmtId="0" fontId="31" fillId="2" borderId="15" xfId="0" applyFont="1" applyFill="1" applyBorder="1" applyAlignment="1" applyProtection="1">
      <alignment horizontal="center" vertical="center" wrapText="1"/>
    </xf>
    <xf numFmtId="0" fontId="52" fillId="6" borderId="9" xfId="2" applyFont="1" applyFill="1" applyBorder="1" applyProtection="1">
      <alignment vertical="center"/>
    </xf>
    <xf numFmtId="0" fontId="27" fillId="6" borderId="9" xfId="2" applyFont="1" applyFill="1" applyBorder="1" applyProtection="1">
      <alignment vertical="center"/>
    </xf>
    <xf numFmtId="0" fontId="27" fillId="6" borderId="0" xfId="2" applyFont="1" applyFill="1" applyBorder="1" applyProtection="1">
      <alignment vertical="center"/>
    </xf>
    <xf numFmtId="0" fontId="27" fillId="6" borderId="10" xfId="2" applyFont="1" applyFill="1" applyBorder="1" applyProtection="1">
      <alignment vertical="center"/>
    </xf>
    <xf numFmtId="0" fontId="34" fillId="0" borderId="0" xfId="2" applyFont="1" applyAlignment="1">
      <alignment horizontal="left"/>
    </xf>
    <xf numFmtId="181" fontId="6" fillId="0" borderId="0" xfId="0" applyNumberFormat="1" applyFont="1" applyFill="1" applyAlignment="1" applyProtection="1">
      <alignment vertical="center"/>
    </xf>
    <xf numFmtId="0" fontId="12" fillId="6" borderId="13" xfId="0" applyFont="1" applyFill="1" applyBorder="1" applyAlignment="1">
      <alignment vertical="top"/>
    </xf>
    <xf numFmtId="0" fontId="12" fillId="6" borderId="13" xfId="0" applyFont="1" applyFill="1" applyBorder="1" applyAlignment="1">
      <alignment vertical="top" wrapText="1"/>
    </xf>
    <xf numFmtId="0" fontId="115" fillId="15" borderId="110" xfId="0" applyFont="1" applyFill="1" applyBorder="1" applyAlignment="1">
      <alignment horizontal="center" vertical="center" wrapText="1"/>
    </xf>
    <xf numFmtId="49" fontId="115" fillId="15" borderId="111" xfId="0" applyNumberFormat="1" applyFont="1" applyFill="1" applyBorder="1" applyAlignment="1">
      <alignment horizontal="center" vertical="center" wrapText="1"/>
    </xf>
    <xf numFmtId="49" fontId="115" fillId="15" borderId="112" xfId="0" applyNumberFormat="1" applyFont="1" applyFill="1" applyBorder="1" applyAlignment="1">
      <alignment horizontal="center" vertical="center" wrapText="1"/>
    </xf>
    <xf numFmtId="0" fontId="115" fillId="16" borderId="15" xfId="0" applyFont="1" applyFill="1" applyBorder="1" applyAlignment="1">
      <alignment horizontal="center" vertical="center" wrapText="1"/>
    </xf>
    <xf numFmtId="0" fontId="115" fillId="16" borderId="52" xfId="0" applyFont="1" applyFill="1" applyBorder="1" applyAlignment="1">
      <alignment horizontal="center" vertical="center" wrapText="1"/>
    </xf>
    <xf numFmtId="0" fontId="115" fillId="16" borderId="110" xfId="0" applyFont="1" applyFill="1" applyBorder="1" applyAlignment="1">
      <alignment horizontal="center" vertical="center" wrapText="1"/>
    </xf>
    <xf numFmtId="0" fontId="115" fillId="16" borderId="111" xfId="0" applyFont="1" applyFill="1" applyBorder="1" applyAlignment="1">
      <alignment horizontal="center" vertical="center" wrapText="1"/>
    </xf>
    <xf numFmtId="0" fontId="115" fillId="16" borderId="112" xfId="0" applyFont="1" applyFill="1" applyBorder="1" applyAlignment="1">
      <alignment horizontal="center" vertical="center" wrapText="1"/>
    </xf>
    <xf numFmtId="0" fontId="115" fillId="17" borderId="110" xfId="0" applyFont="1" applyFill="1" applyBorder="1" applyAlignment="1">
      <alignment horizontal="center" vertical="center" wrapText="1"/>
    </xf>
    <xf numFmtId="0" fontId="115" fillId="17" borderId="112" xfId="0" applyFont="1" applyFill="1" applyBorder="1" applyAlignment="1">
      <alignment horizontal="center" vertical="center" wrapText="1"/>
    </xf>
    <xf numFmtId="0" fontId="115" fillId="18" borderId="110" xfId="0" applyFont="1" applyFill="1" applyBorder="1" applyAlignment="1">
      <alignment horizontal="center" vertical="center" wrapText="1"/>
    </xf>
    <xf numFmtId="0" fontId="115" fillId="18" borderId="111" xfId="0" applyFont="1" applyFill="1" applyBorder="1" applyAlignment="1">
      <alignment horizontal="center" vertical="center" wrapText="1"/>
    </xf>
    <xf numFmtId="0" fontId="115" fillId="19" borderId="110" xfId="0" applyFont="1" applyFill="1" applyBorder="1" applyAlignment="1">
      <alignment horizontal="center" vertical="center" wrapText="1"/>
    </xf>
    <xf numFmtId="0" fontId="115" fillId="19" borderId="111" xfId="0" applyFont="1" applyFill="1" applyBorder="1" applyAlignment="1">
      <alignment horizontal="center" vertical="center" wrapText="1"/>
    </xf>
    <xf numFmtId="0" fontId="115" fillId="19" borderId="113" xfId="0" applyFont="1" applyFill="1" applyBorder="1" applyAlignment="1">
      <alignment horizontal="center" vertical="center" wrapText="1"/>
    </xf>
    <xf numFmtId="0" fontId="115" fillId="19" borderId="112" xfId="0" applyFont="1" applyFill="1" applyBorder="1" applyAlignment="1">
      <alignment horizontal="center" vertical="center" wrapText="1"/>
    </xf>
    <xf numFmtId="0" fontId="115" fillId="20" borderId="111" xfId="0" applyFont="1" applyFill="1" applyBorder="1" applyAlignment="1">
      <alignment horizontal="center" vertical="center" wrapText="1"/>
    </xf>
    <xf numFmtId="0" fontId="115" fillId="20" borderId="112" xfId="0" applyFont="1" applyFill="1" applyBorder="1" applyAlignment="1">
      <alignment horizontal="center" vertical="center" wrapText="1"/>
    </xf>
    <xf numFmtId="0" fontId="115" fillId="12" borderId="111" xfId="0" applyFont="1" applyFill="1" applyBorder="1" applyAlignment="1">
      <alignment horizontal="center" vertical="center" wrapText="1"/>
    </xf>
    <xf numFmtId="0" fontId="115" fillId="21" borderId="110" xfId="0" applyFont="1" applyFill="1" applyBorder="1" applyAlignment="1">
      <alignment horizontal="center" vertical="center" wrapText="1"/>
    </xf>
    <xf numFmtId="0" fontId="115" fillId="21" borderId="111" xfId="0" applyFont="1" applyFill="1" applyBorder="1" applyAlignment="1">
      <alignment horizontal="center" vertical="center" wrapText="1"/>
    </xf>
    <xf numFmtId="0" fontId="115" fillId="21" borderId="112" xfId="0" applyFont="1" applyFill="1" applyBorder="1" applyAlignment="1">
      <alignment horizontal="center" vertical="center" wrapText="1"/>
    </xf>
    <xf numFmtId="0" fontId="115" fillId="22" borderId="111" xfId="0" applyFont="1" applyFill="1" applyBorder="1" applyAlignment="1">
      <alignment horizontal="center" vertical="center" wrapText="1"/>
    </xf>
    <xf numFmtId="0" fontId="115" fillId="23" borderId="110" xfId="0" applyFont="1" applyFill="1" applyBorder="1" applyAlignment="1">
      <alignment horizontal="center" vertical="center" wrapText="1"/>
    </xf>
    <xf numFmtId="0" fontId="115" fillId="8" borderId="111" xfId="0" applyFont="1" applyFill="1" applyBorder="1" applyAlignment="1">
      <alignment horizontal="center" vertical="center" wrapText="1"/>
    </xf>
    <xf numFmtId="0" fontId="115" fillId="8" borderId="112" xfId="0" applyFont="1" applyFill="1" applyBorder="1" applyAlignment="1">
      <alignment horizontal="center" vertical="center" wrapText="1"/>
    </xf>
    <xf numFmtId="0" fontId="115" fillId="24" borderId="15" xfId="0" applyFont="1" applyFill="1" applyBorder="1" applyAlignment="1">
      <alignment horizontal="center" vertical="center" wrapText="1"/>
    </xf>
    <xf numFmtId="38" fontId="115" fillId="25" borderId="114" xfId="1" applyFont="1" applyFill="1" applyBorder="1" applyAlignment="1">
      <alignment horizontal="center" vertical="center" wrapText="1"/>
    </xf>
    <xf numFmtId="38" fontId="115" fillId="25" borderId="113" xfId="1" applyFont="1" applyFill="1" applyBorder="1" applyAlignment="1">
      <alignment horizontal="center" vertical="center" wrapText="1"/>
    </xf>
    <xf numFmtId="38" fontId="115" fillId="25" borderId="15" xfId="1" applyFont="1" applyFill="1" applyBorder="1" applyAlignment="1">
      <alignment horizontal="center" vertical="center" wrapText="1"/>
    </xf>
    <xf numFmtId="49" fontId="115" fillId="15" borderId="35" xfId="0" applyNumberFormat="1" applyFont="1" applyFill="1" applyBorder="1" applyAlignment="1">
      <alignment horizontal="center" vertical="center" wrapText="1"/>
    </xf>
    <xf numFmtId="0" fontId="115" fillId="20" borderId="52" xfId="0" applyFont="1" applyFill="1" applyBorder="1" applyAlignment="1">
      <alignment horizontal="center" vertical="center" wrapText="1"/>
    </xf>
    <xf numFmtId="177" fontId="0" fillId="0" borderId="0" xfId="0" applyNumberFormat="1">
      <alignment vertical="center"/>
    </xf>
    <xf numFmtId="14" fontId="0" fillId="0" borderId="0" xfId="0" applyNumberFormat="1">
      <alignment vertical="center"/>
    </xf>
    <xf numFmtId="3" fontId="0" fillId="0" borderId="0" xfId="0" applyNumberFormat="1">
      <alignment vertical="center"/>
    </xf>
    <xf numFmtId="38" fontId="0" fillId="0" borderId="0" xfId="0" applyNumberFormat="1">
      <alignment vertical="center"/>
    </xf>
    <xf numFmtId="0" fontId="118" fillId="0" borderId="0" xfId="2" applyFont="1" applyProtection="1">
      <alignment vertical="center"/>
    </xf>
    <xf numFmtId="0" fontId="118" fillId="0" borderId="0" xfId="2" applyFont="1" applyAlignment="1" applyProtection="1">
      <alignment vertical="center" wrapText="1"/>
    </xf>
    <xf numFmtId="0" fontId="117" fillId="0" borderId="0" xfId="2" applyFont="1" applyAlignment="1" applyProtection="1">
      <alignment vertical="center" wrapText="1"/>
    </xf>
    <xf numFmtId="0" fontId="83" fillId="0" borderId="0" xfId="5" applyFont="1">
      <alignment vertical="center"/>
    </xf>
    <xf numFmtId="0" fontId="6" fillId="0" borderId="0" xfId="5" applyFont="1" applyAlignment="1">
      <alignment vertical="center" wrapText="1"/>
    </xf>
    <xf numFmtId="0" fontId="6" fillId="0" borderId="0" xfId="5" applyFont="1">
      <alignment vertical="center"/>
    </xf>
    <xf numFmtId="0" fontId="16" fillId="0" borderId="0" xfId="0" applyFont="1" applyAlignment="1" applyProtection="1">
      <alignment horizontal="right" vertical="center" wrapText="1"/>
      <protection locked="0"/>
    </xf>
    <xf numFmtId="0" fontId="82" fillId="0" borderId="0" xfId="5" applyFont="1">
      <alignment vertical="center"/>
    </xf>
    <xf numFmtId="0" fontId="57" fillId="0" borderId="0" xfId="2" applyFont="1" applyAlignment="1" applyProtection="1">
      <alignment horizontal="center" vertical="center"/>
    </xf>
    <xf numFmtId="0" fontId="28" fillId="0" borderId="0" xfId="2" applyFont="1" applyProtection="1">
      <alignment vertical="center"/>
    </xf>
    <xf numFmtId="0" fontId="28" fillId="0" borderId="0" xfId="2" applyFont="1" applyAlignment="1" applyProtection="1">
      <alignment vertical="center" wrapText="1"/>
    </xf>
    <xf numFmtId="0" fontId="92" fillId="0" borderId="0" xfId="2" applyFont="1" applyProtection="1">
      <alignment vertical="center"/>
    </xf>
    <xf numFmtId="0" fontId="119" fillId="0" borderId="0" xfId="2" applyFont="1" applyProtection="1">
      <alignment vertical="center"/>
    </xf>
    <xf numFmtId="0" fontId="120" fillId="0" borderId="0" xfId="2" applyFont="1" applyProtection="1">
      <alignment vertical="center"/>
    </xf>
    <xf numFmtId="0" fontId="106" fillId="3" borderId="0" xfId="2" applyFont="1" applyFill="1" applyAlignment="1" applyProtection="1">
      <alignment horizontal="left" vertical="center"/>
    </xf>
    <xf numFmtId="0" fontId="57" fillId="3" borderId="0" xfId="2" applyFont="1" applyFill="1" applyAlignment="1" applyProtection="1">
      <alignment horizontal="center" vertical="center"/>
    </xf>
    <xf numFmtId="0" fontId="28" fillId="3" borderId="0" xfId="2" applyFont="1" applyFill="1" applyAlignment="1" applyProtection="1">
      <alignment vertical="center" wrapText="1"/>
    </xf>
    <xf numFmtId="0" fontId="28" fillId="3" borderId="0" xfId="2" applyFont="1" applyFill="1" applyAlignment="1" applyProtection="1">
      <alignment horizontal="left" wrapText="1"/>
    </xf>
    <xf numFmtId="0" fontId="51" fillId="3" borderId="0" xfId="2" applyFont="1" applyFill="1" applyAlignment="1" applyProtection="1">
      <alignment vertical="center" wrapText="1"/>
    </xf>
    <xf numFmtId="0" fontId="50" fillId="3" borderId="0" xfId="2" applyFont="1" applyFill="1" applyAlignment="1" applyProtection="1">
      <alignment vertical="center" wrapText="1"/>
    </xf>
    <xf numFmtId="0" fontId="121" fillId="0" borderId="0" xfId="2" applyFont="1" applyProtection="1">
      <alignment vertical="center"/>
    </xf>
    <xf numFmtId="0" fontId="91" fillId="0" borderId="0" xfId="0" applyFont="1" applyProtection="1">
      <alignment vertical="center"/>
    </xf>
    <xf numFmtId="0" fontId="55" fillId="0" borderId="0" xfId="5" applyFont="1" applyProtection="1">
      <alignment vertical="center"/>
    </xf>
    <xf numFmtId="40" fontId="28" fillId="0" borderId="0" xfId="5" applyNumberFormat="1" applyFont="1" applyAlignment="1" applyProtection="1">
      <alignment vertical="center" wrapText="1"/>
    </xf>
    <xf numFmtId="179" fontId="28" fillId="0" borderId="0" xfId="5" applyNumberFormat="1" applyFont="1" applyAlignment="1" applyProtection="1">
      <alignment vertical="center" wrapText="1"/>
    </xf>
    <xf numFmtId="0" fontId="92" fillId="0" borderId="0" xfId="0" applyFont="1" applyProtection="1">
      <alignment vertical="center"/>
    </xf>
    <xf numFmtId="0" fontId="119" fillId="0" borderId="0" xfId="0" applyFont="1" applyProtection="1">
      <alignment vertical="center"/>
    </xf>
    <xf numFmtId="0" fontId="118" fillId="0" borderId="0" xfId="0" applyFont="1" applyProtection="1">
      <alignment vertical="center"/>
    </xf>
    <xf numFmtId="0" fontId="107" fillId="0" borderId="0" xfId="5" applyFont="1" applyProtection="1">
      <alignment vertical="center"/>
    </xf>
    <xf numFmtId="0" fontId="101" fillId="0" borderId="0" xfId="0" applyFont="1" applyProtection="1">
      <alignment vertical="center"/>
    </xf>
    <xf numFmtId="0" fontId="40" fillId="13" borderId="3" xfId="0" applyFont="1" applyFill="1" applyBorder="1" applyAlignment="1" applyProtection="1">
      <alignment horizontal="center" vertical="center" wrapText="1"/>
    </xf>
    <xf numFmtId="0" fontId="40" fillId="14" borderId="3" xfId="0" applyFont="1" applyFill="1" applyBorder="1" applyAlignment="1" applyProtection="1">
      <alignment horizontal="center" vertical="center" wrapText="1"/>
    </xf>
    <xf numFmtId="0" fontId="40" fillId="0" borderId="0" xfId="0" applyFont="1" applyProtection="1">
      <alignment vertical="center"/>
    </xf>
    <xf numFmtId="0" fontId="117" fillId="0" borderId="0" xfId="0" applyFont="1" applyProtection="1">
      <alignment vertical="center"/>
    </xf>
    <xf numFmtId="0" fontId="52" fillId="13" borderId="4" xfId="5" applyFont="1" applyFill="1" applyBorder="1" applyAlignment="1" applyProtection="1">
      <alignment horizontal="center" vertical="center" wrapText="1"/>
    </xf>
    <xf numFmtId="0" fontId="52" fillId="14" borderId="4" xfId="5" applyFont="1" applyFill="1" applyBorder="1" applyAlignment="1" applyProtection="1">
      <alignment horizontal="center" vertical="center" wrapText="1"/>
    </xf>
    <xf numFmtId="0" fontId="40" fillId="0" borderId="0" xfId="0" applyFont="1" applyAlignment="1" applyProtection="1">
      <alignment vertical="center" wrapText="1"/>
    </xf>
    <xf numFmtId="0" fontId="40" fillId="2" borderId="1" xfId="0" applyFont="1" applyFill="1" applyBorder="1" applyAlignment="1" applyProtection="1">
      <alignment horizontal="center" vertical="center" wrapText="1"/>
    </xf>
    <xf numFmtId="0" fontId="117" fillId="0" borderId="0" xfId="0" applyFont="1" applyAlignment="1" applyProtection="1">
      <alignment vertical="center"/>
    </xf>
    <xf numFmtId="0" fontId="117" fillId="0" borderId="0" xfId="0" applyFont="1" applyAlignment="1" applyProtection="1">
      <alignment horizontal="right" vertical="center"/>
    </xf>
    <xf numFmtId="38" fontId="117" fillId="0" borderId="0" xfId="0" applyNumberFormat="1" applyFont="1" applyProtection="1">
      <alignment vertical="center"/>
    </xf>
    <xf numFmtId="0" fontId="71" fillId="0" borderId="0" xfId="0" applyFont="1" applyProtection="1">
      <alignment vertical="center"/>
    </xf>
    <xf numFmtId="0" fontId="40" fillId="12" borderId="3" xfId="0" applyFont="1" applyFill="1" applyBorder="1" applyAlignment="1" applyProtection="1">
      <alignment horizontal="center" vertical="center" wrapText="1"/>
    </xf>
    <xf numFmtId="0" fontId="52" fillId="12" borderId="4" xfId="5" applyFont="1" applyFill="1" applyBorder="1" applyAlignment="1" applyProtection="1">
      <alignment horizontal="center" vertical="center" wrapText="1"/>
    </xf>
    <xf numFmtId="0" fontId="52" fillId="2" borderId="1" xfId="0" applyFont="1" applyFill="1" applyBorder="1" applyAlignment="1" applyProtection="1">
      <alignment horizontal="center" vertical="center" wrapText="1"/>
    </xf>
    <xf numFmtId="0" fontId="52" fillId="0" borderId="0" xfId="0" applyFont="1" applyAlignment="1" applyProtection="1">
      <alignment vertical="center" wrapText="1"/>
    </xf>
    <xf numFmtId="0" fontId="71" fillId="0" borderId="0" xfId="5" applyFont="1" applyProtection="1">
      <alignment vertical="center"/>
    </xf>
    <xf numFmtId="0" fontId="40" fillId="0" borderId="0" xfId="5" applyFont="1" applyProtection="1">
      <alignment vertical="center"/>
    </xf>
    <xf numFmtId="0" fontId="40" fillId="0" borderId="96" xfId="0" applyFont="1" applyBorder="1" applyProtection="1">
      <alignment vertical="center"/>
    </xf>
    <xf numFmtId="0" fontId="56" fillId="0" borderId="0" xfId="5" applyFont="1" applyProtection="1">
      <alignment vertical="center"/>
    </xf>
    <xf numFmtId="0" fontId="107" fillId="0" borderId="93" xfId="5" applyFont="1" applyBorder="1" applyProtection="1">
      <alignment vertical="center"/>
    </xf>
    <xf numFmtId="40" fontId="28" fillId="0" borderId="93" xfId="5" applyNumberFormat="1" applyFont="1" applyBorder="1" applyAlignment="1" applyProtection="1">
      <alignment vertical="center" wrapText="1"/>
    </xf>
    <xf numFmtId="179" fontId="28" fillId="0" borderId="93" xfId="5" applyNumberFormat="1" applyFont="1" applyBorder="1" applyAlignment="1" applyProtection="1">
      <alignment vertical="center" wrapText="1"/>
    </xf>
    <xf numFmtId="0" fontId="31" fillId="0" borderId="93" xfId="5" applyFont="1" applyBorder="1" applyProtection="1">
      <alignment vertical="center"/>
    </xf>
    <xf numFmtId="0" fontId="34" fillId="0" borderId="96" xfId="0" applyFont="1" applyBorder="1" applyProtection="1">
      <alignment vertical="center"/>
    </xf>
    <xf numFmtId="0" fontId="31" fillId="0" borderId="0" xfId="5" applyFont="1" applyBorder="1" applyProtection="1">
      <alignment vertical="center"/>
    </xf>
    <xf numFmtId="0" fontId="57" fillId="0" borderId="0" xfId="5" applyFont="1" applyAlignment="1" applyProtection="1">
      <alignment horizontal="center" vertical="center"/>
    </xf>
    <xf numFmtId="0" fontId="40" fillId="0" borderId="0" xfId="5" applyFont="1" applyAlignment="1" applyProtection="1">
      <alignment vertical="center" wrapText="1"/>
    </xf>
    <xf numFmtId="0" fontId="40" fillId="2" borderId="108" xfId="5" applyFont="1" applyFill="1" applyBorder="1" applyAlignment="1" applyProtection="1">
      <alignment horizontal="center" vertical="center" wrapText="1"/>
    </xf>
    <xf numFmtId="0" fontId="52" fillId="2" borderId="103" xfId="5" applyFont="1" applyFill="1" applyBorder="1" applyAlignment="1" applyProtection="1">
      <alignment horizontal="center" vertical="center"/>
    </xf>
    <xf numFmtId="0" fontId="40" fillId="2" borderId="13" xfId="5" applyFont="1" applyFill="1" applyBorder="1" applyAlignment="1" applyProtection="1">
      <alignment horizontal="center" vertical="center" wrapText="1"/>
    </xf>
    <xf numFmtId="0" fontId="40" fillId="15" borderId="13" xfId="5" applyFont="1" applyFill="1" applyBorder="1" applyAlignment="1" applyProtection="1">
      <alignment horizontal="center" vertical="center" wrapText="1"/>
    </xf>
    <xf numFmtId="0" fontId="52" fillId="2" borderId="4" xfId="5" applyFont="1" applyFill="1" applyBorder="1" applyAlignment="1" applyProtection="1">
      <alignment horizontal="center" vertical="center" wrapText="1"/>
    </xf>
    <xf numFmtId="0" fontId="52" fillId="15" borderId="4" xfId="5" applyFont="1" applyFill="1" applyBorder="1" applyAlignment="1" applyProtection="1">
      <alignment horizontal="center" vertical="center" wrapText="1"/>
    </xf>
    <xf numFmtId="0" fontId="56" fillId="0" borderId="0" xfId="0" applyFont="1" applyProtection="1">
      <alignment vertical="center"/>
    </xf>
    <xf numFmtId="0" fontId="46" fillId="0" borderId="0" xfId="5" applyFont="1" applyAlignment="1" applyProtection="1">
      <alignment vertical="center" wrapText="1"/>
    </xf>
    <xf numFmtId="38" fontId="46" fillId="0" borderId="0" xfId="6" applyFont="1" applyFill="1" applyBorder="1" applyAlignment="1" applyProtection="1">
      <alignment vertical="center" wrapText="1"/>
    </xf>
    <xf numFmtId="0" fontId="34" fillId="0" borderId="0" xfId="5" applyFont="1" applyAlignment="1" applyProtection="1">
      <alignment horizontal="center" vertical="center" wrapText="1"/>
    </xf>
    <xf numFmtId="0" fontId="40" fillId="2" borderId="89" xfId="5" applyFont="1" applyFill="1" applyBorder="1" applyAlignment="1" applyProtection="1">
      <alignment horizontal="center" vertical="center" wrapText="1"/>
    </xf>
    <xf numFmtId="3" fontId="40" fillId="0" borderId="91" xfId="5" applyNumberFormat="1" applyFont="1" applyFill="1" applyBorder="1" applyAlignment="1" applyProtection="1">
      <alignment vertical="center" wrapText="1"/>
    </xf>
    <xf numFmtId="3" fontId="40" fillId="0" borderId="50" xfId="5" applyNumberFormat="1" applyFont="1" applyFill="1" applyBorder="1" applyAlignment="1" applyProtection="1">
      <alignment vertical="center" wrapText="1"/>
    </xf>
    <xf numFmtId="0" fontId="40" fillId="2" borderId="1" xfId="5" applyFont="1" applyFill="1" applyBorder="1" applyAlignment="1" applyProtection="1">
      <alignment horizontal="center" vertical="center"/>
    </xf>
    <xf numFmtId="0" fontId="40" fillId="2" borderId="5" xfId="5" applyFont="1" applyFill="1" applyBorder="1" applyAlignment="1" applyProtection="1">
      <alignment horizontal="center" vertical="center" wrapText="1"/>
    </xf>
    <xf numFmtId="0" fontId="40" fillId="2" borderId="1" xfId="5" applyFont="1" applyFill="1" applyBorder="1" applyAlignment="1" applyProtection="1">
      <alignment horizontal="center" vertical="center" wrapText="1"/>
    </xf>
    <xf numFmtId="0" fontId="40" fillId="15" borderId="1" xfId="5" applyFont="1" applyFill="1" applyBorder="1" applyAlignment="1" applyProtection="1">
      <alignment horizontal="center" vertical="center" wrapText="1"/>
    </xf>
    <xf numFmtId="0" fontId="57" fillId="3" borderId="0" xfId="5" applyFont="1" applyFill="1" applyAlignment="1" applyProtection="1">
      <alignment horizontal="center" vertical="center"/>
    </xf>
    <xf numFmtId="0" fontId="55" fillId="0" borderId="0" xfId="5" applyFont="1" applyBorder="1" applyProtection="1">
      <alignment vertical="center"/>
    </xf>
    <xf numFmtId="40" fontId="28" fillId="0" borderId="0" xfId="5" applyNumberFormat="1" applyFont="1" applyBorder="1" applyAlignment="1" applyProtection="1">
      <alignment vertical="center" wrapText="1"/>
    </xf>
    <xf numFmtId="179" fontId="28" fillId="0" borderId="0" xfId="5" applyNumberFormat="1" applyFont="1" applyBorder="1" applyAlignment="1" applyProtection="1">
      <alignment vertical="center" wrapText="1"/>
    </xf>
    <xf numFmtId="0" fontId="28" fillId="0" borderId="0" xfId="5" applyFont="1" applyBorder="1" applyAlignment="1" applyProtection="1">
      <alignment vertical="center" wrapText="1"/>
    </xf>
    <xf numFmtId="49" fontId="28" fillId="0" borderId="0" xfId="5" applyNumberFormat="1" applyFont="1" applyBorder="1" applyAlignment="1" applyProtection="1">
      <alignment horizontal="right" vertical="center"/>
    </xf>
    <xf numFmtId="0" fontId="28" fillId="0" borderId="0" xfId="5" applyFont="1" applyAlignment="1" applyProtection="1">
      <alignment horizontal="right" vertical="center"/>
    </xf>
    <xf numFmtId="0" fontId="107" fillId="0" borderId="0" xfId="5" applyFont="1" applyBorder="1" applyProtection="1">
      <alignment vertical="center"/>
    </xf>
    <xf numFmtId="0" fontId="101" fillId="0" borderId="0" xfId="5" applyFont="1" applyAlignment="1" applyProtection="1">
      <alignment horizontal="center" vertical="center"/>
    </xf>
    <xf numFmtId="0" fontId="52" fillId="2" borderId="108" xfId="5" applyFont="1" applyFill="1" applyBorder="1" applyAlignment="1" applyProtection="1">
      <alignment horizontal="center" vertical="center" wrapText="1"/>
    </xf>
    <xf numFmtId="0" fontId="52" fillId="2" borderId="3" xfId="5" applyFont="1" applyFill="1" applyBorder="1" applyAlignment="1" applyProtection="1">
      <alignment horizontal="center" vertical="center" wrapText="1"/>
    </xf>
    <xf numFmtId="0" fontId="52" fillId="2" borderId="13" xfId="5" applyFont="1" applyFill="1" applyBorder="1" applyAlignment="1" applyProtection="1">
      <alignment horizontal="center" vertical="center" wrapText="1"/>
    </xf>
    <xf numFmtId="0" fontId="52" fillId="6" borderId="15" xfId="5" applyFont="1" applyFill="1" applyBorder="1" applyAlignment="1" applyProtection="1">
      <alignment horizontal="center" vertical="center" wrapText="1"/>
    </xf>
    <xf numFmtId="0" fontId="52" fillId="6" borderId="17" xfId="5" applyFont="1" applyFill="1" applyBorder="1" applyAlignment="1" applyProtection="1">
      <alignment horizontal="center" vertical="center" wrapText="1"/>
    </xf>
    <xf numFmtId="0" fontId="52" fillId="0" borderId="0" xfId="5" applyFont="1" applyProtection="1">
      <alignment vertical="center"/>
    </xf>
    <xf numFmtId="0" fontId="40" fillId="0" borderId="0" xfId="5" applyFont="1" applyFill="1" applyProtection="1">
      <alignment vertical="center"/>
    </xf>
    <xf numFmtId="0" fontId="101" fillId="0" borderId="0" xfId="5" applyFont="1" applyProtection="1">
      <alignment vertical="center"/>
    </xf>
    <xf numFmtId="0" fontId="117" fillId="0" borderId="0" xfId="5" applyFont="1" applyProtection="1">
      <alignment vertical="center"/>
    </xf>
    <xf numFmtId="0" fontId="52" fillId="6" borderId="51" xfId="5" applyFont="1" applyFill="1" applyBorder="1" applyAlignment="1" applyProtection="1">
      <alignment horizontal="center" vertical="center" wrapText="1"/>
    </xf>
    <xf numFmtId="0" fontId="52" fillId="6" borderId="18" xfId="5" applyFont="1" applyFill="1" applyBorder="1" applyAlignment="1" applyProtection="1">
      <alignment horizontal="center" vertical="center" wrapText="1"/>
    </xf>
    <xf numFmtId="0" fontId="28" fillId="0" borderId="0" xfId="5" applyFont="1" applyAlignment="1" applyProtection="1">
      <alignment vertical="center" wrapText="1"/>
    </xf>
    <xf numFmtId="49" fontId="28" fillId="0" borderId="0" xfId="5" applyNumberFormat="1" applyFont="1" applyAlignment="1" applyProtection="1">
      <alignment horizontal="right" vertical="center"/>
    </xf>
    <xf numFmtId="0" fontId="28" fillId="0" borderId="94" xfId="5" applyFont="1" applyBorder="1" applyAlignment="1" applyProtection="1">
      <alignment horizontal="right" vertical="center"/>
    </xf>
    <xf numFmtId="0" fontId="31" fillId="0" borderId="0" xfId="5" applyFont="1" applyFill="1" applyProtection="1">
      <alignment vertical="center"/>
    </xf>
    <xf numFmtId="0" fontId="92" fillId="0" borderId="0" xfId="5" applyFont="1" applyProtection="1">
      <alignment vertical="center"/>
    </xf>
    <xf numFmtId="0" fontId="119" fillId="0" borderId="0" xfId="5" applyFont="1" applyProtection="1">
      <alignment vertical="center"/>
    </xf>
    <xf numFmtId="0" fontId="52" fillId="0" borderId="0" xfId="2" applyFont="1" applyFill="1" applyAlignment="1" applyProtection="1">
      <alignment vertical="center" wrapText="1"/>
    </xf>
    <xf numFmtId="0" fontId="40" fillId="0" borderId="0" xfId="0" applyFont="1" applyFill="1" applyProtection="1">
      <alignment vertical="center"/>
    </xf>
    <xf numFmtId="0" fontId="101" fillId="0" borderId="0" xfId="5" applyFont="1" applyFill="1" applyProtection="1">
      <alignment vertical="center"/>
    </xf>
    <xf numFmtId="0" fontId="52" fillId="3" borderId="0" xfId="5" applyFont="1" applyFill="1" applyProtection="1">
      <alignment vertical="center"/>
    </xf>
    <xf numFmtId="0" fontId="101" fillId="3" borderId="0" xfId="5" applyFont="1" applyFill="1" applyProtection="1">
      <alignment vertical="center"/>
    </xf>
    <xf numFmtId="0" fontId="117" fillId="3" borderId="0" xfId="5" applyFont="1" applyFill="1" applyProtection="1">
      <alignment vertical="center"/>
    </xf>
    <xf numFmtId="0" fontId="40" fillId="3" borderId="0" xfId="5" applyFont="1" applyFill="1" applyProtection="1">
      <alignment vertical="center"/>
    </xf>
    <xf numFmtId="0" fontId="101" fillId="3" borderId="0" xfId="5" applyFont="1" applyFill="1" applyAlignment="1" applyProtection="1">
      <alignment horizontal="center" vertical="center"/>
    </xf>
    <xf numFmtId="0" fontId="52" fillId="0" borderId="0" xfId="2" applyFont="1" applyFill="1" applyBorder="1" applyProtection="1">
      <alignment vertical="center"/>
    </xf>
    <xf numFmtId="0" fontId="52" fillId="0" borderId="0" xfId="5" applyFont="1" applyFill="1" applyBorder="1" applyProtection="1">
      <alignment vertical="center"/>
    </xf>
    <xf numFmtId="0" fontId="56" fillId="0" borderId="0" xfId="5" applyFont="1" applyFill="1" applyBorder="1" applyProtection="1">
      <alignment vertical="center"/>
    </xf>
    <xf numFmtId="0" fontId="101" fillId="0" borderId="0" xfId="5" applyFont="1" applyFill="1" applyBorder="1" applyProtection="1">
      <alignment vertical="center"/>
    </xf>
    <xf numFmtId="0" fontId="40" fillId="0" borderId="0" xfId="5" applyFont="1" applyFill="1" applyBorder="1" applyProtection="1">
      <alignment vertical="center"/>
    </xf>
    <xf numFmtId="0" fontId="40" fillId="0" borderId="0" xfId="5" applyFont="1" applyBorder="1" applyProtection="1">
      <alignment vertical="center"/>
    </xf>
    <xf numFmtId="0" fontId="52" fillId="0" borderId="0" xfId="2" applyFont="1" applyBorder="1" applyAlignment="1" applyProtection="1">
      <alignment vertical="center" wrapText="1"/>
    </xf>
    <xf numFmtId="0" fontId="52" fillId="0" borderId="0" xfId="5" applyFont="1" applyAlignment="1" applyProtection="1">
      <alignment vertical="center" wrapText="1"/>
    </xf>
    <xf numFmtId="0" fontId="52" fillId="0" borderId="94" xfId="5" applyFont="1" applyBorder="1" applyAlignment="1" applyProtection="1">
      <alignment vertical="center" wrapText="1"/>
    </xf>
    <xf numFmtId="0" fontId="52" fillId="0" borderId="0" xfId="5" applyFont="1" applyBorder="1" applyProtection="1">
      <alignment vertical="center"/>
    </xf>
    <xf numFmtId="0" fontId="52" fillId="3" borderId="0" xfId="5" applyFont="1" applyFill="1" applyBorder="1" applyProtection="1">
      <alignment vertical="center"/>
    </xf>
    <xf numFmtId="0" fontId="92" fillId="3" borderId="0" xfId="5" applyFont="1" applyFill="1" applyProtection="1">
      <alignment vertical="center"/>
    </xf>
    <xf numFmtId="0" fontId="92" fillId="3" borderId="0" xfId="5" applyFont="1" applyFill="1" applyBorder="1" applyProtection="1">
      <alignment vertical="center"/>
    </xf>
    <xf numFmtId="0" fontId="31" fillId="0" borderId="94" xfId="5" applyFont="1" applyBorder="1" applyProtection="1">
      <alignment vertical="center"/>
    </xf>
    <xf numFmtId="0" fontId="92" fillId="0" borderId="0" xfId="5" applyFont="1" applyBorder="1" applyProtection="1">
      <alignment vertical="center"/>
    </xf>
    <xf numFmtId="0" fontId="58" fillId="0" borderId="0" xfId="5" applyFont="1" applyAlignment="1" applyProtection="1">
      <alignment vertical="center" wrapText="1"/>
    </xf>
    <xf numFmtId="0" fontId="106" fillId="0" borderId="0" xfId="5" applyFont="1" applyAlignment="1" applyProtection="1">
      <alignment vertical="center" wrapText="1"/>
    </xf>
    <xf numFmtId="0" fontId="40" fillId="0" borderId="0" xfId="5" applyFont="1" applyAlignment="1" applyProtection="1">
      <alignment horizontal="right" vertical="center" wrapText="1"/>
    </xf>
    <xf numFmtId="0" fontId="40" fillId="2" borderId="87" xfId="5" applyFont="1" applyFill="1" applyBorder="1" applyAlignment="1" applyProtection="1">
      <alignment horizontal="center" vertical="center" wrapText="1"/>
    </xf>
    <xf numFmtId="0" fontId="40" fillId="2" borderId="87" xfId="5" applyFont="1" applyFill="1" applyBorder="1" applyAlignment="1" applyProtection="1">
      <alignment horizontal="center" vertical="center"/>
    </xf>
    <xf numFmtId="0" fontId="52" fillId="3" borderId="0" xfId="5" applyFont="1" applyFill="1" applyAlignment="1" applyProtection="1">
      <alignment vertical="center" wrapText="1"/>
    </xf>
    <xf numFmtId="0" fontId="40" fillId="3" borderId="0" xfId="5" applyFont="1" applyFill="1" applyAlignment="1" applyProtection="1">
      <alignment vertical="center" wrapText="1"/>
    </xf>
    <xf numFmtId="0" fontId="40" fillId="2" borderId="88" xfId="5" applyFont="1" applyFill="1" applyBorder="1" applyAlignment="1" applyProtection="1">
      <alignment horizontal="center" vertical="center" wrapText="1"/>
    </xf>
    <xf numFmtId="0" fontId="40" fillId="2" borderId="72" xfId="5" applyFont="1" applyFill="1" applyBorder="1" applyAlignment="1" applyProtection="1">
      <alignment horizontal="center" vertical="center"/>
    </xf>
    <xf numFmtId="0" fontId="40" fillId="2" borderId="80" xfId="5" applyFont="1" applyFill="1" applyBorder="1" applyProtection="1">
      <alignment vertical="center"/>
    </xf>
    <xf numFmtId="3" fontId="105" fillId="0" borderId="3" xfId="5" applyNumberFormat="1" applyFont="1" applyFill="1" applyBorder="1" applyAlignment="1" applyProtection="1">
      <alignment vertical="center" wrapText="1"/>
    </xf>
    <xf numFmtId="0" fontId="40" fillId="2" borderId="15" xfId="5" applyFont="1" applyFill="1" applyBorder="1" applyAlignment="1" applyProtection="1">
      <alignment vertical="center" wrapText="1"/>
    </xf>
    <xf numFmtId="38" fontId="40" fillId="3" borderId="15" xfId="5" applyNumberFormat="1" applyFont="1" applyFill="1" applyBorder="1" applyAlignment="1" applyProtection="1">
      <alignment vertical="center" wrapText="1"/>
    </xf>
    <xf numFmtId="0" fontId="40" fillId="2" borderId="76" xfId="5" applyFont="1" applyFill="1" applyBorder="1" applyProtection="1">
      <alignment vertical="center"/>
    </xf>
    <xf numFmtId="0" fontId="40" fillId="2" borderId="85" xfId="5" applyFont="1" applyFill="1" applyBorder="1" applyAlignment="1" applyProtection="1">
      <alignment vertical="center" wrapText="1"/>
    </xf>
    <xf numFmtId="0" fontId="52" fillId="2" borderId="99" xfId="5" applyFont="1" applyFill="1" applyBorder="1" applyAlignment="1" applyProtection="1">
      <alignment vertical="center" wrapText="1"/>
    </xf>
    <xf numFmtId="38" fontId="105" fillId="0" borderId="78" xfId="5" applyNumberFormat="1" applyFont="1" applyFill="1" applyBorder="1" applyAlignment="1" applyProtection="1">
      <alignment vertical="center" wrapText="1"/>
    </xf>
    <xf numFmtId="0" fontId="40" fillId="2" borderId="17" xfId="5" applyFont="1" applyFill="1" applyBorder="1" applyAlignment="1" applyProtection="1">
      <alignment vertical="center" wrapText="1"/>
    </xf>
    <xf numFmtId="38" fontId="40" fillId="3" borderId="17" xfId="5" applyNumberFormat="1" applyFont="1" applyFill="1" applyBorder="1" applyAlignment="1" applyProtection="1">
      <alignment vertical="center" wrapText="1"/>
    </xf>
    <xf numFmtId="0" fontId="40" fillId="2" borderId="77" xfId="5" applyFont="1" applyFill="1" applyBorder="1" applyProtection="1">
      <alignment vertical="center"/>
    </xf>
    <xf numFmtId="0" fontId="53" fillId="2" borderId="86" xfId="5" applyFont="1" applyFill="1" applyBorder="1" applyAlignment="1" applyProtection="1">
      <alignment vertical="center" wrapText="1"/>
    </xf>
    <xf numFmtId="0" fontId="52" fillId="2" borderId="64" xfId="5" applyFont="1" applyFill="1" applyBorder="1" applyAlignment="1" applyProtection="1">
      <alignment vertical="center" wrapText="1"/>
    </xf>
    <xf numFmtId="38" fontId="105" fillId="0" borderId="79" xfId="5" applyNumberFormat="1" applyFont="1" applyFill="1" applyBorder="1" applyAlignment="1" applyProtection="1">
      <alignment vertical="center" wrapText="1"/>
    </xf>
    <xf numFmtId="0" fontId="40" fillId="2" borderId="90" xfId="5" applyFont="1" applyFill="1" applyBorder="1" applyAlignment="1" applyProtection="1">
      <alignment vertical="center" wrapText="1"/>
    </xf>
    <xf numFmtId="0" fontId="40" fillId="2" borderId="73" xfId="5" applyFont="1" applyFill="1" applyBorder="1" applyAlignment="1" applyProtection="1">
      <alignment vertical="center" wrapText="1"/>
    </xf>
    <xf numFmtId="0" fontId="40" fillId="2" borderId="95" xfId="5" applyFont="1" applyFill="1" applyBorder="1" applyAlignment="1" applyProtection="1">
      <alignment vertical="center" wrapText="1"/>
    </xf>
    <xf numFmtId="38" fontId="40" fillId="3" borderId="95" xfId="5" applyNumberFormat="1" applyFont="1" applyFill="1" applyBorder="1" applyAlignment="1" applyProtection="1">
      <alignment vertical="center" wrapText="1"/>
    </xf>
    <xf numFmtId="0" fontId="40" fillId="2" borderId="4" xfId="5" applyFont="1" applyFill="1" applyBorder="1" applyAlignment="1" applyProtection="1">
      <alignment horizontal="right" vertical="center" wrapText="1"/>
    </xf>
    <xf numFmtId="38" fontId="40" fillId="0" borderId="4" xfId="5" applyNumberFormat="1" applyFont="1" applyBorder="1" applyAlignment="1" applyProtection="1">
      <alignment vertical="center" wrapText="1"/>
    </xf>
    <xf numFmtId="0" fontId="52" fillId="2" borderId="90" xfId="5" applyFont="1" applyFill="1" applyBorder="1" applyAlignment="1" applyProtection="1">
      <alignment vertical="center" wrapText="1"/>
    </xf>
    <xf numFmtId="38" fontId="105" fillId="0" borderId="102" xfId="5" applyNumberFormat="1" applyFont="1" applyFill="1" applyBorder="1" applyAlignment="1" applyProtection="1">
      <alignment vertical="center" wrapText="1"/>
    </xf>
    <xf numFmtId="38" fontId="105" fillId="0" borderId="72" xfId="5" applyNumberFormat="1" applyFont="1" applyFill="1" applyBorder="1" applyAlignment="1" applyProtection="1">
      <alignment vertical="center" wrapText="1"/>
    </xf>
    <xf numFmtId="38" fontId="105" fillId="0" borderId="74" xfId="5" applyNumberFormat="1" applyFont="1" applyFill="1" applyBorder="1" applyAlignment="1" applyProtection="1">
      <alignment vertical="center" wrapText="1"/>
    </xf>
    <xf numFmtId="0" fontId="120" fillId="0" borderId="0" xfId="5" applyFont="1" applyProtection="1">
      <alignment vertical="center"/>
    </xf>
    <xf numFmtId="0" fontId="40" fillId="0" borderId="1" xfId="0" applyFont="1" applyBorder="1" applyAlignment="1" applyProtection="1">
      <alignment horizontal="center" vertical="center" wrapText="1"/>
      <protection locked="0"/>
    </xf>
    <xf numFmtId="38" fontId="40" fillId="0" borderId="1" xfId="1" applyFont="1" applyFill="1" applyBorder="1" applyAlignment="1" applyProtection="1">
      <alignment vertical="center" wrapText="1"/>
      <protection locked="0"/>
    </xf>
    <xf numFmtId="38" fontId="40" fillId="0" borderId="15" xfId="1" applyFont="1" applyFill="1" applyBorder="1" applyAlignment="1" applyProtection="1">
      <alignment horizontal="center" vertical="center" wrapText="1"/>
      <protection locked="0"/>
    </xf>
    <xf numFmtId="38" fontId="40" fillId="0" borderId="17" xfId="1" applyFont="1" applyFill="1" applyBorder="1" applyAlignment="1" applyProtection="1">
      <alignment horizontal="center" vertical="center" wrapText="1"/>
      <protection locked="0"/>
    </xf>
    <xf numFmtId="38" fontId="40" fillId="0" borderId="18" xfId="1" applyFont="1" applyFill="1" applyBorder="1" applyAlignment="1" applyProtection="1">
      <alignment horizontal="center" vertical="center" wrapText="1"/>
      <protection locked="0"/>
    </xf>
    <xf numFmtId="0" fontId="40" fillId="12" borderId="3" xfId="0" applyFont="1" applyFill="1" applyBorder="1" applyAlignment="1">
      <alignment horizontal="center" vertical="center" wrapText="1"/>
    </xf>
    <xf numFmtId="0" fontId="98" fillId="2" borderId="1" xfId="2" applyFont="1" applyFill="1" applyBorder="1">
      <alignment vertical="center"/>
    </xf>
    <xf numFmtId="0" fontId="28" fillId="2" borderId="1" xfId="2" applyFont="1" applyFill="1" applyBorder="1" applyAlignment="1">
      <alignment vertical="center" wrapText="1"/>
    </xf>
    <xf numFmtId="0" fontId="31" fillId="2" borderId="1" xfId="2" applyFont="1" applyFill="1" applyBorder="1" applyAlignment="1">
      <alignment vertical="center" wrapText="1"/>
    </xf>
    <xf numFmtId="0" fontId="28" fillId="2" borderId="1" xfId="2" applyFont="1" applyFill="1" applyBorder="1" applyAlignment="1">
      <alignment horizontal="center" vertical="center"/>
    </xf>
    <xf numFmtId="0" fontId="98" fillId="2" borderId="1" xfId="2" applyFont="1" applyFill="1" applyBorder="1" applyAlignment="1">
      <alignment horizontal="center" vertical="center"/>
    </xf>
    <xf numFmtId="0" fontId="0" fillId="22" borderId="0" xfId="0" applyFill="1">
      <alignment vertical="center"/>
    </xf>
    <xf numFmtId="0" fontId="122" fillId="3" borderId="0" xfId="0" applyFont="1" applyFill="1" applyProtection="1">
      <alignment vertical="center"/>
    </xf>
    <xf numFmtId="0" fontId="122" fillId="3" borderId="0" xfId="0" applyNumberFormat="1" applyFont="1" applyFill="1" applyProtection="1">
      <alignment vertical="center"/>
    </xf>
    <xf numFmtId="0" fontId="123" fillId="3" borderId="0" xfId="7" applyFont="1" applyFill="1" applyAlignment="1" applyProtection="1">
      <alignment horizontal="right" vertical="center" wrapText="1"/>
    </xf>
    <xf numFmtId="0" fontId="19" fillId="6" borderId="3" xfId="2" applyFont="1" applyFill="1" applyBorder="1">
      <alignment vertical="center"/>
    </xf>
    <xf numFmtId="0" fontId="19" fillId="6" borderId="13" xfId="2" applyFont="1" applyFill="1" applyBorder="1">
      <alignment vertical="center"/>
    </xf>
    <xf numFmtId="0" fontId="81" fillId="6" borderId="13" xfId="2" applyFont="1" applyFill="1" applyBorder="1" applyAlignment="1">
      <alignment vertical="center" wrapText="1"/>
    </xf>
    <xf numFmtId="0" fontId="77" fillId="6" borderId="13" xfId="2" applyFont="1" applyFill="1" applyBorder="1" applyAlignment="1">
      <alignment vertical="center" wrapText="1"/>
    </xf>
    <xf numFmtId="0" fontId="15" fillId="2" borderId="20" xfId="2" applyFont="1" applyFill="1" applyBorder="1" applyAlignment="1">
      <alignment horizontal="center" vertical="center"/>
    </xf>
    <xf numFmtId="0" fontId="15" fillId="2" borderId="20" xfId="2" applyFont="1" applyFill="1" applyBorder="1" applyAlignment="1">
      <alignment horizontal="center" vertical="center" wrapText="1"/>
    </xf>
    <xf numFmtId="0" fontId="8" fillId="0" borderId="0" xfId="2" applyFont="1">
      <alignment vertical="center"/>
    </xf>
    <xf numFmtId="0" fontId="19" fillId="0" borderId="0" xfId="2" applyFont="1">
      <alignment vertical="center"/>
    </xf>
    <xf numFmtId="0" fontId="8" fillId="0" borderId="0" xfId="2" applyFont="1" applyAlignment="1"/>
    <xf numFmtId="0" fontId="15" fillId="0" borderId="0" xfId="2" applyFont="1">
      <alignment vertical="center"/>
    </xf>
    <xf numFmtId="0" fontId="15" fillId="0" borderId="0" xfId="2" applyFont="1" applyAlignment="1">
      <alignment horizontal="center" vertical="center"/>
    </xf>
    <xf numFmtId="0" fontId="8" fillId="0" borderId="0" xfId="2" applyFont="1" applyAlignment="1">
      <alignment horizontal="center" vertical="center"/>
    </xf>
    <xf numFmtId="0" fontId="52" fillId="0" borderId="0" xfId="5" applyFont="1" applyFill="1" applyBorder="1" applyAlignment="1">
      <alignment vertical="top" wrapText="1"/>
    </xf>
    <xf numFmtId="0" fontId="52" fillId="6" borderId="9" xfId="2" applyFont="1" applyFill="1" applyBorder="1">
      <alignment vertical="center"/>
    </xf>
    <xf numFmtId="0" fontId="52" fillId="6" borderId="0" xfId="2" applyFont="1" applyFill="1" applyAlignment="1">
      <alignment vertical="center" wrapText="1"/>
    </xf>
    <xf numFmtId="0" fontId="52" fillId="6" borderId="10" xfId="2" applyFont="1" applyFill="1" applyBorder="1" applyAlignment="1">
      <alignment vertical="center" wrapText="1"/>
    </xf>
    <xf numFmtId="0" fontId="52" fillId="6" borderId="11" xfId="2" applyFont="1" applyFill="1" applyBorder="1">
      <alignment vertical="center"/>
    </xf>
    <xf numFmtId="0" fontId="52" fillId="6" borderId="19" xfId="2" applyFont="1" applyFill="1" applyBorder="1" applyAlignment="1">
      <alignment vertical="center" wrapText="1"/>
    </xf>
    <xf numFmtId="0" fontId="52" fillId="6" borderId="12" xfId="2" applyFont="1" applyFill="1" applyBorder="1" applyAlignment="1">
      <alignment vertical="center" wrapText="1"/>
    </xf>
    <xf numFmtId="0" fontId="28" fillId="6" borderId="5" xfId="2" applyFont="1" applyFill="1" applyBorder="1">
      <alignment vertical="center"/>
    </xf>
    <xf numFmtId="0" fontId="28" fillId="6" borderId="6" xfId="2" applyFont="1" applyFill="1" applyBorder="1">
      <alignment vertical="center"/>
    </xf>
    <xf numFmtId="0" fontId="28" fillId="6" borderId="2" xfId="2" applyFont="1" applyFill="1" applyBorder="1">
      <alignment vertical="center"/>
    </xf>
    <xf numFmtId="0" fontId="31" fillId="6" borderId="7" xfId="5" applyFont="1" applyFill="1" applyBorder="1">
      <alignment vertical="center"/>
    </xf>
    <xf numFmtId="0" fontId="31" fillId="6" borderId="14" xfId="5" applyFont="1" applyFill="1" applyBorder="1">
      <alignment vertical="center"/>
    </xf>
    <xf numFmtId="0" fontId="31" fillId="6" borderId="8" xfId="5" applyFont="1" applyFill="1" applyBorder="1">
      <alignment vertical="center"/>
    </xf>
    <xf numFmtId="0" fontId="31" fillId="6" borderId="11" xfId="5" applyFont="1" applyFill="1" applyBorder="1" applyAlignment="1">
      <alignment vertical="top"/>
    </xf>
    <xf numFmtId="0" fontId="31" fillId="6" borderId="19" xfId="5" applyFont="1" applyFill="1" applyBorder="1">
      <alignment vertical="center"/>
    </xf>
    <xf numFmtId="0" fontId="31" fillId="6" borderId="12" xfId="5" applyFont="1" applyFill="1" applyBorder="1">
      <alignment vertical="center"/>
    </xf>
    <xf numFmtId="0" fontId="31" fillId="2" borderId="1" xfId="0" applyFont="1" applyFill="1" applyBorder="1" applyAlignment="1" applyProtection="1">
      <alignment horizontal="center" vertical="center"/>
    </xf>
    <xf numFmtId="0" fontId="31" fillId="0" borderId="1" xfId="0" applyFont="1" applyBorder="1" applyAlignment="1" applyProtection="1">
      <alignment horizontal="left" vertical="center" wrapText="1"/>
      <protection locked="0"/>
    </xf>
    <xf numFmtId="0" fontId="71" fillId="4" borderId="0" xfId="0" applyFont="1" applyFill="1" applyBorder="1" applyAlignment="1" applyProtection="1">
      <alignment vertical="center" wrapText="1"/>
    </xf>
    <xf numFmtId="0" fontId="31" fillId="0" borderId="15" xfId="0" applyFont="1" applyBorder="1" applyAlignment="1" applyProtection="1">
      <alignment vertical="center" wrapText="1" shrinkToFit="1"/>
      <protection locked="0"/>
    </xf>
    <xf numFmtId="0" fontId="31" fillId="2" borderId="15" xfId="0" applyFont="1" applyFill="1" applyBorder="1" applyAlignment="1">
      <alignment horizontal="left" vertical="center"/>
    </xf>
    <xf numFmtId="0" fontId="31" fillId="2" borderId="36" xfId="0" applyFont="1" applyFill="1" applyBorder="1" applyAlignment="1">
      <alignment horizontal="left" vertical="center"/>
    </xf>
    <xf numFmtId="0" fontId="31" fillId="2" borderId="37" xfId="0" applyFont="1" applyFill="1" applyBorder="1" applyAlignment="1">
      <alignment horizontal="left" vertical="center"/>
    </xf>
    <xf numFmtId="0" fontId="31" fillId="2" borderId="38" xfId="0" applyFont="1" applyFill="1" applyBorder="1" applyAlignment="1">
      <alignment horizontal="right" vertical="center"/>
    </xf>
    <xf numFmtId="0" fontId="31" fillId="2" borderId="3" xfId="0" applyFont="1" applyFill="1" applyBorder="1" applyAlignment="1">
      <alignment horizontal="left" vertical="center" wrapText="1"/>
    </xf>
    <xf numFmtId="0" fontId="31" fillId="2" borderId="17" xfId="0" applyFont="1" applyFill="1" applyBorder="1" applyAlignment="1">
      <alignment horizontal="left" vertical="center" wrapText="1"/>
    </xf>
    <xf numFmtId="0" fontId="31" fillId="2" borderId="18" xfId="0" applyFont="1" applyFill="1" applyBorder="1" applyAlignment="1">
      <alignment horizontal="left" vertical="center" wrapText="1"/>
    </xf>
    <xf numFmtId="0" fontId="31" fillId="2" borderId="13" xfId="0" applyFont="1" applyFill="1" applyBorder="1" applyAlignment="1">
      <alignment horizontal="left" vertical="center" wrapText="1"/>
    </xf>
    <xf numFmtId="0" fontId="31" fillId="2" borderId="15" xfId="0" applyFont="1" applyFill="1" applyBorder="1" applyAlignment="1">
      <alignment vertical="center" wrapText="1"/>
    </xf>
    <xf numFmtId="0" fontId="31" fillId="2" borderId="1" xfId="0" applyFont="1" applyFill="1" applyBorder="1" applyAlignment="1">
      <alignment vertical="center" wrapText="1"/>
    </xf>
    <xf numFmtId="0" fontId="31" fillId="2" borderId="5" xfId="0" applyFont="1" applyFill="1" applyBorder="1" applyAlignment="1">
      <alignment vertical="center" wrapText="1"/>
    </xf>
    <xf numFmtId="0" fontId="31" fillId="2" borderId="2" xfId="0" applyFont="1" applyFill="1" applyBorder="1" applyAlignment="1">
      <alignment vertical="center" wrapText="1"/>
    </xf>
    <xf numFmtId="0" fontId="31" fillId="2" borderId="51" xfId="0" applyFont="1" applyFill="1" applyBorder="1" applyAlignment="1">
      <alignment vertical="center" wrapText="1"/>
    </xf>
    <xf numFmtId="0" fontId="127" fillId="2" borderId="51" xfId="0" applyFont="1" applyFill="1" applyBorder="1" applyAlignment="1">
      <alignment vertical="center" wrapText="1"/>
    </xf>
    <xf numFmtId="0" fontId="31" fillId="0" borderId="4" xfId="0" applyFont="1" applyBorder="1" applyAlignment="1" applyProtection="1">
      <alignment vertical="center" wrapText="1" shrinkToFit="1"/>
      <protection locked="0"/>
    </xf>
    <xf numFmtId="0" fontId="52" fillId="0" borderId="0" xfId="5" applyFont="1" applyFill="1" applyAlignment="1">
      <alignment vertical="top" wrapText="1"/>
    </xf>
    <xf numFmtId="0" fontId="10" fillId="0" borderId="5"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89" fillId="10" borderId="3" xfId="0" applyFont="1" applyFill="1" applyBorder="1" applyAlignment="1" applyProtection="1">
      <alignment horizontal="center" vertical="center" wrapText="1"/>
      <protection locked="0"/>
    </xf>
    <xf numFmtId="0" fontId="89" fillId="10" borderId="13" xfId="0" applyFont="1" applyFill="1" applyBorder="1" applyAlignment="1" applyProtection="1">
      <alignment horizontal="center" vertical="center" wrapText="1"/>
      <protection locked="0"/>
    </xf>
    <xf numFmtId="0" fontId="89" fillId="10" borderId="4" xfId="0" applyFont="1" applyFill="1" applyBorder="1" applyAlignment="1" applyProtection="1">
      <alignment horizontal="center" vertical="center" wrapText="1"/>
      <protection locked="0"/>
    </xf>
    <xf numFmtId="0" fontId="10" fillId="5" borderId="1" xfId="0" applyFont="1" applyFill="1" applyBorder="1" applyAlignment="1" applyProtection="1">
      <alignment horizontal="center" vertical="center" wrapText="1"/>
    </xf>
    <xf numFmtId="0" fontId="10" fillId="0" borderId="5" xfId="0" applyFont="1" applyBorder="1" applyAlignment="1" applyProtection="1">
      <alignment vertical="center" wrapText="1"/>
    </xf>
    <xf numFmtId="0" fontId="10" fillId="0" borderId="2" xfId="0" applyFont="1" applyBorder="1" applyAlignment="1" applyProtection="1">
      <alignment vertical="center" wrapText="1"/>
    </xf>
    <xf numFmtId="0" fontId="6" fillId="0" borderId="0" xfId="0" applyFont="1" applyAlignment="1" applyProtection="1">
      <alignment horizontal="center" vertical="center"/>
    </xf>
    <xf numFmtId="0" fontId="93" fillId="0" borderId="32" xfId="0" applyNumberFormat="1" applyFont="1" applyFill="1" applyBorder="1" applyAlignment="1" applyProtection="1">
      <alignment horizontal="left" vertical="center" shrinkToFit="1"/>
    </xf>
    <xf numFmtId="0" fontId="93" fillId="0" borderId="33" xfId="0" applyNumberFormat="1" applyFont="1" applyFill="1" applyBorder="1" applyAlignment="1" applyProtection="1">
      <alignment horizontal="left" vertical="center" shrinkToFit="1"/>
    </xf>
    <xf numFmtId="0" fontId="25" fillId="0" borderId="27" xfId="0" applyFont="1" applyBorder="1" applyAlignment="1" applyProtection="1">
      <alignment horizontal="center" vertical="center" wrapText="1"/>
    </xf>
    <xf numFmtId="0" fontId="25" fillId="0" borderId="28" xfId="0" applyFont="1" applyBorder="1" applyAlignment="1" applyProtection="1">
      <alignment horizontal="center" vertical="center" wrapText="1"/>
    </xf>
    <xf numFmtId="0" fontId="24" fillId="0" borderId="28" xfId="0" applyFont="1" applyBorder="1" applyAlignment="1" applyProtection="1">
      <alignment horizontal="center" vertical="center"/>
    </xf>
    <xf numFmtId="0" fontId="24" fillId="0" borderId="60" xfId="0" applyFont="1" applyBorder="1" applyAlignment="1" applyProtection="1">
      <alignment horizontal="center" vertical="center"/>
    </xf>
    <xf numFmtId="0" fontId="29" fillId="0" borderId="0" xfId="0" applyFont="1" applyFill="1" applyBorder="1" applyAlignment="1" applyProtection="1">
      <alignment vertical="center" wrapText="1"/>
    </xf>
    <xf numFmtId="0" fontId="26" fillId="0" borderId="29" xfId="0" applyFont="1" applyBorder="1" applyAlignment="1" applyProtection="1">
      <alignment horizontal="center" vertical="center" wrapText="1"/>
    </xf>
    <xf numFmtId="0" fontId="26" fillId="0" borderId="30" xfId="0" applyFont="1" applyBorder="1" applyAlignment="1" applyProtection="1">
      <alignment horizontal="center" vertical="center" wrapText="1"/>
    </xf>
    <xf numFmtId="0" fontId="6" fillId="0" borderId="56" xfId="0" applyFont="1" applyBorder="1" applyAlignment="1" applyProtection="1">
      <alignment horizontal="center" vertical="center"/>
    </xf>
    <xf numFmtId="0" fontId="6" fillId="0" borderId="30" xfId="0" applyFont="1" applyBorder="1" applyAlignment="1" applyProtection="1">
      <alignment horizontal="center" vertical="center"/>
    </xf>
    <xf numFmtId="0" fontId="6" fillId="0" borderId="59" xfId="0" applyFont="1" applyBorder="1" applyAlignment="1" applyProtection="1">
      <alignment horizontal="center" vertical="center"/>
    </xf>
    <xf numFmtId="0" fontId="10" fillId="5" borderId="5" xfId="0" applyFont="1" applyFill="1" applyBorder="1" applyAlignment="1" applyProtection="1">
      <alignment horizontal="center" vertical="center" wrapText="1"/>
    </xf>
    <xf numFmtId="0" fontId="10" fillId="5" borderId="2" xfId="0" applyFont="1" applyFill="1" applyBorder="1" applyAlignment="1" applyProtection="1">
      <alignment horizontal="center" vertical="center" wrapText="1"/>
    </xf>
    <xf numFmtId="0" fontId="10" fillId="5" borderId="3" xfId="0" applyFont="1" applyFill="1" applyBorder="1" applyAlignment="1" applyProtection="1">
      <alignment horizontal="center" vertical="center" wrapText="1"/>
    </xf>
    <xf numFmtId="0" fontId="10" fillId="5" borderId="4"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wrapText="1"/>
    </xf>
    <xf numFmtId="0" fontId="12" fillId="6" borderId="3" xfId="0" applyFont="1" applyFill="1" applyBorder="1" applyAlignment="1">
      <alignment horizontal="left" vertical="top" wrapText="1"/>
    </xf>
    <xf numFmtId="0" fontId="12" fillId="6" borderId="13" xfId="0" applyFont="1" applyFill="1" applyBorder="1" applyAlignment="1">
      <alignment horizontal="left" vertical="top" wrapText="1"/>
    </xf>
    <xf numFmtId="0" fontId="12" fillId="6" borderId="13" xfId="0" applyFont="1" applyFill="1" applyBorder="1" applyAlignment="1">
      <alignment horizontal="left" vertical="top"/>
    </xf>
    <xf numFmtId="0" fontId="6" fillId="3" borderId="0" xfId="0" applyFont="1" applyFill="1" applyAlignment="1">
      <alignment horizontal="center" vertical="top" wrapText="1"/>
    </xf>
    <xf numFmtId="0" fontId="12" fillId="3" borderId="0" xfId="0" applyFont="1" applyFill="1" applyAlignment="1">
      <alignment horizontal="left" vertical="center" wrapText="1" indent="1"/>
    </xf>
    <xf numFmtId="0" fontId="6" fillId="3" borderId="0" xfId="0" applyFont="1" applyFill="1" applyAlignment="1" applyProtection="1">
      <alignment horizontal="center" vertical="center"/>
    </xf>
    <xf numFmtId="0" fontId="6" fillId="0" borderId="0" xfId="0" applyFont="1" applyFill="1" applyAlignment="1" applyProtection="1">
      <alignment horizontal="left" vertical="center" wrapText="1" indent="1"/>
    </xf>
    <xf numFmtId="0" fontId="6" fillId="0" borderId="48" xfId="0" applyNumberFormat="1" applyFont="1" applyFill="1" applyBorder="1" applyAlignment="1" applyProtection="1">
      <alignment vertical="center" wrapText="1"/>
    </xf>
    <xf numFmtId="181" fontId="8" fillId="0" borderId="0" xfId="0" applyNumberFormat="1" applyFont="1" applyFill="1" applyAlignment="1" applyProtection="1">
      <alignment horizontal="left" vertical="center"/>
      <protection locked="0"/>
    </xf>
    <xf numFmtId="0" fontId="6" fillId="3" borderId="0" xfId="0" applyFont="1" applyFill="1" applyAlignment="1" applyProtection="1">
      <alignment vertical="center" wrapText="1"/>
    </xf>
    <xf numFmtId="0" fontId="6" fillId="3" borderId="0" xfId="0" applyFont="1" applyFill="1" applyProtection="1">
      <alignment vertical="center"/>
    </xf>
    <xf numFmtId="0" fontId="6" fillId="0" borderId="48" xfId="0" applyFont="1" applyFill="1" applyBorder="1" applyAlignment="1" applyProtection="1">
      <alignment vertical="center" wrapText="1"/>
    </xf>
    <xf numFmtId="0" fontId="6" fillId="0" borderId="57" xfId="0" applyFont="1" applyFill="1" applyBorder="1" applyAlignment="1" applyProtection="1">
      <alignment horizontal="left" vertical="center" wrapText="1"/>
    </xf>
    <xf numFmtId="0" fontId="6" fillId="0" borderId="55" xfId="0" applyFont="1" applyFill="1" applyBorder="1" applyAlignment="1" applyProtection="1">
      <alignment horizontal="left" vertical="center" wrapText="1"/>
    </xf>
    <xf numFmtId="0" fontId="6" fillId="0" borderId="58" xfId="0" applyFont="1" applyFill="1" applyBorder="1" applyAlignment="1" applyProtection="1">
      <alignment horizontal="left" vertical="center" wrapText="1"/>
    </xf>
    <xf numFmtId="0" fontId="6" fillId="0" borderId="57" xfId="0" applyFont="1" applyFill="1" applyBorder="1" applyAlignment="1" applyProtection="1">
      <alignment horizontal="left" vertical="center"/>
    </xf>
    <xf numFmtId="0" fontId="6" fillId="0" borderId="55" xfId="0" applyFont="1" applyFill="1" applyBorder="1" applyAlignment="1" applyProtection="1">
      <alignment horizontal="left" vertical="center"/>
    </xf>
    <xf numFmtId="0" fontId="6" fillId="0" borderId="58" xfId="0" applyFont="1" applyFill="1" applyBorder="1" applyAlignment="1" applyProtection="1">
      <alignment horizontal="left" vertical="center"/>
    </xf>
    <xf numFmtId="0" fontId="59" fillId="3" borderId="0" xfId="0" applyNumberFormat="1" applyFont="1" applyFill="1" applyAlignment="1" applyProtection="1">
      <alignment horizontal="right" vertical="center"/>
    </xf>
    <xf numFmtId="0" fontId="6" fillId="0" borderId="1" xfId="0" applyFont="1" applyBorder="1" applyAlignment="1" applyProtection="1">
      <alignment horizontal="center" vertical="center" wrapText="1"/>
    </xf>
    <xf numFmtId="0" fontId="12" fillId="6" borderId="1" xfId="0" applyFont="1" applyFill="1" applyBorder="1" applyAlignment="1">
      <alignment horizontal="left" vertical="center" wrapText="1"/>
    </xf>
    <xf numFmtId="0" fontId="12" fillId="0" borderId="0" xfId="0" applyFont="1" applyAlignment="1" applyProtection="1">
      <alignment horizontal="center" vertical="center"/>
    </xf>
    <xf numFmtId="0" fontId="6" fillId="0" borderId="19" xfId="0" applyFont="1" applyBorder="1" applyAlignment="1" applyProtection="1">
      <alignment horizontal="right" vertical="center"/>
    </xf>
    <xf numFmtId="0" fontId="12" fillId="6" borderId="3" xfId="0" applyFont="1" applyFill="1" applyBorder="1" applyAlignment="1">
      <alignment horizontal="left" vertical="center" wrapText="1"/>
    </xf>
    <xf numFmtId="0" fontId="12" fillId="6" borderId="13" xfId="0" applyFont="1" applyFill="1" applyBorder="1" applyAlignment="1">
      <alignment horizontal="left" vertical="center"/>
    </xf>
    <xf numFmtId="0" fontId="12" fillId="6" borderId="4" xfId="0" applyFont="1" applyFill="1" applyBorder="1" applyAlignment="1">
      <alignment horizontal="left" vertical="center"/>
    </xf>
    <xf numFmtId="0" fontId="9" fillId="0" borderId="0" xfId="0" applyFont="1" applyAlignment="1" applyProtection="1">
      <alignment horizontal="center" vertical="center"/>
    </xf>
    <xf numFmtId="0" fontId="12" fillId="6" borderId="13" xfId="0" applyFont="1" applyFill="1" applyBorder="1" applyAlignment="1" applyProtection="1">
      <alignment vertical="top" wrapText="1"/>
    </xf>
    <xf numFmtId="0" fontId="15" fillId="0" borderId="19" xfId="0" applyFont="1" applyFill="1" applyBorder="1" applyAlignment="1" applyProtection="1">
      <alignment horizontal="left" vertical="center" shrinkToFit="1"/>
    </xf>
    <xf numFmtId="0" fontId="6" fillId="6" borderId="3" xfId="0" applyFont="1" applyFill="1" applyBorder="1" applyAlignment="1" applyProtection="1">
      <alignment horizontal="center" vertical="center"/>
    </xf>
    <xf numFmtId="0" fontId="6" fillId="6" borderId="4" xfId="0" applyFont="1" applyFill="1" applyBorder="1" applyAlignment="1" applyProtection="1">
      <alignment horizontal="center" vertical="center"/>
    </xf>
    <xf numFmtId="0" fontId="6" fillId="6" borderId="5" xfId="0" applyFont="1" applyFill="1" applyBorder="1" applyAlignment="1" applyProtection="1">
      <alignment horizontal="center" vertical="center"/>
    </xf>
    <xf numFmtId="0" fontId="6" fillId="6" borderId="6" xfId="0" applyFont="1" applyFill="1" applyBorder="1" applyAlignment="1" applyProtection="1">
      <alignment horizontal="center" vertical="center"/>
    </xf>
    <xf numFmtId="0" fontId="6" fillId="6" borderId="2" xfId="0" applyFont="1" applyFill="1" applyBorder="1" applyAlignment="1" applyProtection="1">
      <alignment horizontal="center" vertical="center"/>
    </xf>
    <xf numFmtId="0" fontId="31" fillId="0" borderId="3" xfId="0" applyFont="1" applyBorder="1" applyAlignment="1" applyProtection="1">
      <alignment horizontal="left" vertical="center" wrapText="1" shrinkToFit="1"/>
      <protection locked="0"/>
    </xf>
    <xf numFmtId="0" fontId="31" fillId="0" borderId="4" xfId="0" applyFont="1" applyBorder="1" applyAlignment="1" applyProtection="1">
      <alignment horizontal="left" vertical="center" wrapText="1" shrinkToFit="1"/>
      <protection locked="0"/>
    </xf>
    <xf numFmtId="0" fontId="31" fillId="0" borderId="3" xfId="0" applyFont="1" applyBorder="1" applyAlignment="1" applyProtection="1">
      <alignment horizontal="left" vertical="center" shrinkToFit="1"/>
      <protection locked="0"/>
    </xf>
    <xf numFmtId="0" fontId="31" fillId="0" borderId="4" xfId="0" applyFont="1" applyBorder="1" applyAlignment="1" applyProtection="1">
      <alignment horizontal="left" vertical="center" shrinkToFit="1"/>
      <protection locked="0"/>
    </xf>
    <xf numFmtId="0" fontId="28" fillId="0" borderId="3" xfId="0" applyFont="1" applyBorder="1" applyAlignment="1" applyProtection="1">
      <alignment vertical="center" wrapText="1" shrinkToFit="1"/>
      <protection locked="0"/>
    </xf>
    <xf numFmtId="0" fontId="28" fillId="0" borderId="4" xfId="0" applyFont="1" applyBorder="1" applyAlignment="1" applyProtection="1">
      <alignment vertical="center" wrapText="1" shrinkToFit="1"/>
      <protection locked="0"/>
    </xf>
    <xf numFmtId="0" fontId="31" fillId="0" borderId="3" xfId="0" applyFont="1" applyBorder="1" applyAlignment="1" applyProtection="1">
      <alignment vertical="center" wrapText="1" shrinkToFit="1"/>
      <protection locked="0"/>
    </xf>
    <xf numFmtId="0" fontId="31" fillId="0" borderId="4" xfId="0" applyFont="1" applyBorder="1" applyAlignment="1" applyProtection="1">
      <alignment vertical="center" wrapText="1" shrinkToFit="1"/>
      <protection locked="0"/>
    </xf>
    <xf numFmtId="0" fontId="31" fillId="2" borderId="3" xfId="0" applyFont="1" applyFill="1" applyBorder="1" applyAlignment="1" applyProtection="1">
      <alignment horizontal="center" vertical="center" wrapText="1"/>
    </xf>
    <xf numFmtId="0" fontId="31" fillId="2" borderId="4" xfId="0" applyFont="1" applyFill="1" applyBorder="1" applyAlignment="1" applyProtection="1">
      <alignment horizontal="center" vertical="center" wrapText="1"/>
    </xf>
    <xf numFmtId="0" fontId="31" fillId="2" borderId="3" xfId="0" applyFont="1" applyFill="1" applyBorder="1" applyAlignment="1" applyProtection="1">
      <alignment horizontal="center" vertical="center"/>
    </xf>
    <xf numFmtId="0" fontId="31" fillId="2" borderId="4" xfId="0" applyFont="1" applyFill="1" applyBorder="1" applyAlignment="1" applyProtection="1">
      <alignment horizontal="center" vertical="center"/>
    </xf>
    <xf numFmtId="0" fontId="28" fillId="6" borderId="1" xfId="0" applyFont="1" applyFill="1" applyBorder="1" applyAlignment="1" applyProtection="1">
      <alignment vertical="top" wrapText="1"/>
    </xf>
    <xf numFmtId="0" fontId="31" fillId="6" borderId="3" xfId="0" applyFont="1" applyFill="1" applyBorder="1" applyAlignment="1" applyProtection="1">
      <alignment vertical="top" wrapText="1"/>
    </xf>
    <xf numFmtId="0" fontId="31" fillId="6" borderId="13" xfId="0" applyFont="1" applyFill="1" applyBorder="1" applyAlignment="1" applyProtection="1">
      <alignment vertical="top" wrapText="1"/>
    </xf>
    <xf numFmtId="0" fontId="31" fillId="6" borderId="4" xfId="0" applyFont="1" applyFill="1" applyBorder="1" applyAlignment="1" applyProtection="1">
      <alignment vertical="top" wrapText="1"/>
    </xf>
    <xf numFmtId="0" fontId="74" fillId="0" borderId="5" xfId="0" applyFont="1" applyBorder="1" applyAlignment="1" applyProtection="1">
      <alignment horizontal="right" vertical="center" wrapText="1"/>
      <protection locked="0"/>
    </xf>
    <xf numFmtId="0" fontId="74" fillId="0" borderId="6" xfId="0" applyFont="1" applyBorder="1" applyAlignment="1" applyProtection="1">
      <alignment horizontal="right" vertical="center" wrapText="1"/>
      <protection locked="0"/>
    </xf>
    <xf numFmtId="0" fontId="74" fillId="0" borderId="2" xfId="0" applyFont="1" applyBorder="1" applyAlignment="1" applyProtection="1">
      <alignment horizontal="right" vertical="center" wrapText="1"/>
      <protection locked="0"/>
    </xf>
    <xf numFmtId="0" fontId="74" fillId="0" borderId="5" xfId="0" applyFont="1" applyFill="1" applyBorder="1" applyAlignment="1" applyProtection="1">
      <alignment horizontal="right" vertical="center" wrapText="1"/>
      <protection locked="0"/>
    </xf>
    <xf numFmtId="0" fontId="74" fillId="0" borderId="6" xfId="0" applyFont="1" applyFill="1" applyBorder="1" applyAlignment="1" applyProtection="1">
      <alignment horizontal="right" vertical="center" wrapText="1"/>
      <protection locked="0"/>
    </xf>
    <xf numFmtId="0" fontId="74" fillId="0" borderId="2" xfId="0" applyFont="1" applyFill="1" applyBorder="1" applyAlignment="1" applyProtection="1">
      <alignment horizontal="right" vertical="center" wrapText="1"/>
      <protection locked="0"/>
    </xf>
    <xf numFmtId="0" fontId="31" fillId="0" borderId="5" xfId="0" applyFont="1" applyFill="1" applyBorder="1" applyAlignment="1" applyProtection="1">
      <alignment vertical="center" wrapText="1"/>
      <protection locked="0"/>
    </xf>
    <xf numFmtId="0" fontId="31" fillId="0" borderId="6" xfId="0" applyFont="1" applyFill="1" applyBorder="1" applyAlignment="1" applyProtection="1">
      <alignment vertical="center" wrapText="1"/>
      <protection locked="0"/>
    </xf>
    <xf numFmtId="0" fontId="31" fillId="0" borderId="2" xfId="0" applyFont="1" applyFill="1" applyBorder="1" applyAlignment="1" applyProtection="1">
      <alignment vertical="center" wrapText="1"/>
      <protection locked="0"/>
    </xf>
    <xf numFmtId="0" fontId="31" fillId="0" borderId="5" xfId="0" applyFont="1" applyBorder="1" applyAlignment="1" applyProtection="1">
      <alignment horizontal="left" vertical="center" shrinkToFit="1"/>
      <protection locked="0"/>
    </xf>
    <xf numFmtId="0" fontId="31" fillId="0" borderId="6" xfId="0" applyFont="1" applyBorder="1" applyAlignment="1" applyProtection="1">
      <alignment horizontal="left" vertical="center" shrinkToFit="1"/>
      <protection locked="0"/>
    </xf>
    <xf numFmtId="0" fontId="31" fillId="0" borderId="2" xfId="0" applyFont="1" applyBorder="1" applyAlignment="1" applyProtection="1">
      <alignment horizontal="left" vertical="center" shrinkToFit="1"/>
      <protection locked="0"/>
    </xf>
    <xf numFmtId="0" fontId="31" fillId="0" borderId="5" xfId="0" applyFont="1" applyBorder="1" applyAlignment="1" applyProtection="1">
      <alignment horizontal="left" vertical="center"/>
      <protection locked="0"/>
    </xf>
    <xf numFmtId="0" fontId="31" fillId="0" borderId="6" xfId="0" applyFont="1" applyBorder="1" applyAlignment="1" applyProtection="1">
      <alignment horizontal="left" vertical="center"/>
      <protection locked="0"/>
    </xf>
    <xf numFmtId="0" fontId="31" fillId="0" borderId="2" xfId="0" applyFont="1" applyBorder="1" applyAlignment="1" applyProtection="1">
      <alignment horizontal="left" vertical="center"/>
      <protection locked="0"/>
    </xf>
    <xf numFmtId="0" fontId="34" fillId="0" borderId="5" xfId="0" applyFont="1" applyBorder="1" applyAlignment="1" applyProtection="1">
      <alignment vertical="center" shrinkToFit="1"/>
      <protection locked="0"/>
    </xf>
    <xf numFmtId="0" fontId="34" fillId="0" borderId="6" xfId="0" applyFont="1" applyBorder="1" applyAlignment="1" applyProtection="1">
      <alignment vertical="center" shrinkToFit="1"/>
      <protection locked="0"/>
    </xf>
    <xf numFmtId="0" fontId="34" fillId="0" borderId="2" xfId="0" applyFont="1" applyBorder="1" applyAlignment="1" applyProtection="1">
      <alignment vertical="center" shrinkToFit="1"/>
      <protection locked="0"/>
    </xf>
    <xf numFmtId="0" fontId="31" fillId="2" borderId="1" xfId="0" applyFont="1" applyFill="1" applyBorder="1" applyAlignment="1" applyProtection="1">
      <alignment horizontal="center" vertical="center"/>
    </xf>
    <xf numFmtId="0" fontId="31" fillId="2" borderId="5" xfId="0" applyFont="1" applyFill="1" applyBorder="1" applyAlignment="1" applyProtection="1">
      <alignment horizontal="left" vertical="center"/>
    </xf>
    <xf numFmtId="0" fontId="31" fillId="2" borderId="2" xfId="0" applyFont="1" applyFill="1" applyBorder="1" applyAlignment="1" applyProtection="1">
      <alignment horizontal="left" vertical="center"/>
    </xf>
    <xf numFmtId="0" fontId="31" fillId="2" borderId="7" xfId="0" applyFont="1" applyFill="1" applyBorder="1" applyAlignment="1" applyProtection="1">
      <alignment horizontal="left" vertical="center" wrapText="1"/>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10"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12" xfId="0" applyFont="1" applyFill="1" applyBorder="1" applyAlignment="1" applyProtection="1">
      <alignment horizontal="left" vertical="center" wrapText="1"/>
    </xf>
    <xf numFmtId="0" fontId="31" fillId="2" borderId="13" xfId="0" applyFont="1" applyFill="1" applyBorder="1" applyAlignment="1" applyProtection="1">
      <alignment horizontal="center" vertical="center"/>
    </xf>
    <xf numFmtId="0" fontId="31" fillId="2" borderId="1" xfId="0" applyFont="1" applyFill="1" applyBorder="1" applyProtection="1">
      <alignment vertical="center"/>
    </xf>
    <xf numFmtId="0" fontId="28" fillId="2" borderId="1" xfId="0" applyFont="1" applyFill="1" applyBorder="1" applyProtection="1">
      <alignment vertical="center"/>
    </xf>
    <xf numFmtId="0" fontId="31" fillId="0" borderId="19" xfId="0" applyFont="1" applyBorder="1" applyAlignment="1" applyProtection="1">
      <alignment horizontal="left" vertical="center" wrapText="1"/>
    </xf>
    <xf numFmtId="0" fontId="31" fillId="2" borderId="5" xfId="0" applyFont="1" applyFill="1" applyBorder="1" applyProtection="1">
      <alignment vertical="center"/>
    </xf>
    <xf numFmtId="0" fontId="31" fillId="2" borderId="2" xfId="0" applyFont="1" applyFill="1" applyBorder="1" applyProtection="1">
      <alignment vertical="center"/>
    </xf>
    <xf numFmtId="0" fontId="31" fillId="0" borderId="9" xfId="0" applyFont="1" applyFill="1" applyBorder="1" applyAlignment="1" applyProtection="1">
      <alignment vertical="top" wrapText="1"/>
    </xf>
    <xf numFmtId="0" fontId="31" fillId="6" borderId="3" xfId="0" applyFont="1" applyFill="1" applyBorder="1" applyAlignment="1" applyProtection="1">
      <alignment horizontal="left" vertical="center" wrapText="1"/>
    </xf>
    <xf numFmtId="0" fontId="31" fillId="6" borderId="13" xfId="0" applyFont="1" applyFill="1" applyBorder="1" applyAlignment="1" applyProtection="1">
      <alignment horizontal="left" vertical="center" wrapText="1"/>
    </xf>
    <xf numFmtId="0" fontId="31" fillId="6" borderId="4" xfId="0" applyFont="1" applyFill="1" applyBorder="1" applyAlignment="1" applyProtection="1">
      <alignment horizontal="left" vertical="center" wrapText="1"/>
    </xf>
    <xf numFmtId="0" fontId="31" fillId="0" borderId="0" xfId="0" applyFont="1" applyFill="1" applyBorder="1" applyAlignment="1" applyProtection="1">
      <alignment vertical="center"/>
    </xf>
    <xf numFmtId="0" fontId="31" fillId="0" borderId="14" xfId="0" applyFont="1" applyFill="1" applyBorder="1" applyAlignment="1" applyProtection="1">
      <alignment horizontal="center" vertical="center"/>
    </xf>
    <xf numFmtId="0" fontId="60" fillId="0" borderId="0" xfId="0" applyFont="1" applyBorder="1" applyAlignment="1" applyProtection="1">
      <alignment horizontal="center" vertical="center"/>
    </xf>
    <xf numFmtId="0" fontId="28" fillId="0" borderId="9" xfId="0" applyFont="1" applyFill="1" applyBorder="1" applyAlignment="1" applyProtection="1">
      <alignment vertical="center" wrapText="1"/>
    </xf>
    <xf numFmtId="0" fontId="73" fillId="6" borderId="1" xfId="0" applyFont="1" applyFill="1" applyBorder="1" applyAlignment="1" applyProtection="1">
      <alignment vertical="top" wrapText="1"/>
    </xf>
    <xf numFmtId="0" fontId="31" fillId="2" borderId="1" xfId="0" applyFont="1" applyFill="1" applyBorder="1" applyAlignment="1" applyProtection="1">
      <alignment horizontal="left" vertical="center"/>
    </xf>
    <xf numFmtId="14" fontId="31" fillId="0" borderId="1" xfId="0" applyNumberFormat="1" applyFont="1" applyBorder="1" applyAlignment="1" applyProtection="1">
      <alignment horizontal="left" vertical="center"/>
      <protection locked="0"/>
    </xf>
    <xf numFmtId="0" fontId="31" fillId="2" borderId="15" xfId="0" applyFont="1" applyFill="1" applyBorder="1" applyAlignment="1" applyProtection="1">
      <alignment vertical="center"/>
    </xf>
    <xf numFmtId="0" fontId="31" fillId="2" borderId="4" xfId="0" applyFont="1" applyFill="1" applyBorder="1" applyAlignment="1" applyProtection="1">
      <alignment horizontal="right" vertical="center"/>
    </xf>
    <xf numFmtId="0" fontId="31" fillId="0" borderId="1" xfId="0" applyNumberFormat="1" applyFont="1" applyBorder="1" applyAlignment="1" applyProtection="1">
      <alignment horizontal="left" vertical="center"/>
      <protection locked="0"/>
    </xf>
    <xf numFmtId="177" fontId="31" fillId="0" borderId="1" xfId="0" applyNumberFormat="1" applyFont="1" applyBorder="1" applyAlignment="1" applyProtection="1">
      <alignment horizontal="left" vertical="center"/>
      <protection locked="0"/>
    </xf>
    <xf numFmtId="14" fontId="31" fillId="0" borderId="15" xfId="0" applyNumberFormat="1" applyFont="1" applyBorder="1" applyAlignment="1" applyProtection="1">
      <alignment horizontal="left" vertical="center"/>
      <protection locked="0"/>
    </xf>
    <xf numFmtId="14" fontId="31" fillId="0" borderId="4" xfId="0" applyNumberFormat="1" applyFont="1" applyBorder="1" applyAlignment="1" applyProtection="1">
      <alignment horizontal="left" vertical="center"/>
      <protection locked="0"/>
    </xf>
    <xf numFmtId="0" fontId="31" fillId="0" borderId="5" xfId="0" applyFont="1" applyBorder="1" applyAlignment="1" applyProtection="1">
      <alignment horizontal="left" vertical="center" wrapText="1"/>
      <protection locked="0"/>
    </xf>
    <xf numFmtId="0" fontId="31" fillId="0" borderId="2" xfId="0" applyFont="1" applyBorder="1" applyAlignment="1" applyProtection="1">
      <alignment horizontal="left" vertical="center" wrapText="1"/>
      <protection locked="0"/>
    </xf>
    <xf numFmtId="0" fontId="31" fillId="2" borderId="5"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11" borderId="9" xfId="0" applyFont="1" applyFill="1" applyBorder="1" applyAlignment="1" applyProtection="1">
      <alignment horizontal="center" vertical="center" wrapText="1"/>
    </xf>
    <xf numFmtId="0" fontId="31" fillId="11" borderId="10" xfId="0" applyFont="1" applyFill="1" applyBorder="1" applyAlignment="1" applyProtection="1">
      <alignment horizontal="center" vertical="center" wrapText="1"/>
    </xf>
    <xf numFmtId="0" fontId="31" fillId="11" borderId="5" xfId="0" applyFont="1" applyFill="1" applyBorder="1" applyAlignment="1" applyProtection="1">
      <alignment horizontal="center" vertical="center" wrapText="1"/>
    </xf>
    <xf numFmtId="0" fontId="31" fillId="11" borderId="2" xfId="0" applyFont="1" applyFill="1" applyBorder="1" applyAlignment="1" applyProtection="1">
      <alignment horizontal="center" vertical="center" wrapText="1"/>
    </xf>
    <xf numFmtId="0" fontId="31" fillId="11" borderId="43" xfId="0" applyFont="1" applyFill="1" applyBorder="1" applyAlignment="1" applyProtection="1">
      <alignment horizontal="center" vertical="center" wrapText="1"/>
    </xf>
    <xf numFmtId="0" fontId="31" fillId="11" borderId="35" xfId="0" applyFont="1" applyFill="1" applyBorder="1" applyAlignment="1" applyProtection="1">
      <alignment horizontal="center" vertical="center" wrapText="1"/>
    </xf>
    <xf numFmtId="0" fontId="31" fillId="11" borderId="54" xfId="0" applyFont="1" applyFill="1" applyBorder="1" applyAlignment="1" applyProtection="1">
      <alignment horizontal="center" vertical="center" wrapText="1"/>
    </xf>
    <xf numFmtId="0" fontId="31" fillId="11" borderId="36" xfId="0" applyFont="1" applyFill="1" applyBorder="1" applyAlignment="1" applyProtection="1">
      <alignment horizontal="center" vertical="center" wrapText="1"/>
    </xf>
    <xf numFmtId="0" fontId="31" fillId="6" borderId="3" xfId="0" applyFont="1" applyFill="1" applyBorder="1" applyAlignment="1">
      <alignment horizontal="left" vertical="center" wrapText="1"/>
    </xf>
    <xf numFmtId="0" fontId="126" fillId="6" borderId="13" xfId="0" applyFont="1" applyFill="1" applyBorder="1" applyAlignment="1">
      <alignment horizontal="left" vertical="center" wrapText="1"/>
    </xf>
    <xf numFmtId="0" fontId="126" fillId="6" borderId="4" xfId="0" applyFont="1" applyFill="1" applyBorder="1" applyAlignment="1">
      <alignment horizontal="left" vertical="center" wrapText="1"/>
    </xf>
    <xf numFmtId="0" fontId="31" fillId="6" borderId="13" xfId="0" applyFont="1" applyFill="1" applyBorder="1" applyAlignment="1">
      <alignment horizontal="left" vertical="center" wrapText="1"/>
    </xf>
    <xf numFmtId="0" fontId="31" fillId="6" borderId="4" xfId="0" applyFont="1" applyFill="1" applyBorder="1" applyAlignment="1">
      <alignment horizontal="left" vertical="center" wrapText="1"/>
    </xf>
    <xf numFmtId="0" fontId="31" fillId="2" borderId="5" xfId="0" applyFont="1" applyFill="1" applyBorder="1" applyAlignment="1">
      <alignment horizontal="left" vertical="center" wrapText="1"/>
    </xf>
    <xf numFmtId="0" fontId="0" fillId="0" borderId="2" xfId="0" applyBorder="1" applyAlignment="1">
      <alignment horizontal="left" vertical="center" wrapText="1"/>
    </xf>
    <xf numFmtId="0" fontId="31" fillId="2" borderId="1" xfId="0" applyFont="1" applyFill="1" applyBorder="1" applyAlignment="1">
      <alignment horizontal="left" vertical="center" wrapText="1"/>
    </xf>
    <xf numFmtId="0" fontId="0" fillId="0" borderId="1" xfId="0" applyBorder="1" applyAlignment="1">
      <alignment horizontal="left" vertical="center" wrapText="1"/>
    </xf>
    <xf numFmtId="0" fontId="31" fillId="0" borderId="1" xfId="0" applyFont="1" applyBorder="1" applyAlignment="1" applyProtection="1">
      <alignment horizontal="left" vertical="center" wrapText="1"/>
      <protection locked="0"/>
    </xf>
    <xf numFmtId="0" fontId="31" fillId="2" borderId="5" xfId="0" applyFont="1" applyFill="1" applyBorder="1" applyAlignment="1">
      <alignment vertical="center" wrapText="1"/>
    </xf>
    <xf numFmtId="0" fontId="31" fillId="2" borderId="2" xfId="0" applyFont="1" applyFill="1" applyBorder="1" applyAlignment="1">
      <alignment vertical="center" wrapText="1"/>
    </xf>
    <xf numFmtId="0" fontId="31" fillId="2" borderId="3" xfId="0" applyFont="1" applyFill="1" applyBorder="1" applyAlignment="1">
      <alignment vertical="center" wrapText="1"/>
    </xf>
    <xf numFmtId="0" fontId="31" fillId="2" borderId="13" xfId="0" applyFont="1" applyFill="1" applyBorder="1" applyAlignment="1">
      <alignment vertical="center" wrapText="1"/>
    </xf>
    <xf numFmtId="0" fontId="31" fillId="2" borderId="4" xfId="0" applyFont="1" applyFill="1" applyBorder="1" applyAlignment="1">
      <alignment vertical="center" wrapText="1"/>
    </xf>
    <xf numFmtId="0" fontId="31" fillId="2" borderId="1" xfId="0" applyFont="1" applyFill="1" applyBorder="1" applyAlignment="1">
      <alignment vertical="center" wrapText="1"/>
    </xf>
    <xf numFmtId="0" fontId="31" fillId="11" borderId="1" xfId="0" applyFont="1" applyFill="1" applyBorder="1" applyAlignment="1" applyProtection="1">
      <alignment horizontal="center" vertical="center" wrapText="1"/>
    </xf>
    <xf numFmtId="0" fontId="31" fillId="2" borderId="2" xfId="0" applyFont="1" applyFill="1" applyBorder="1" applyAlignment="1">
      <alignment horizontal="left" vertical="center" wrapText="1"/>
    </xf>
    <xf numFmtId="180" fontId="31" fillId="11" borderId="3" xfId="0" applyNumberFormat="1" applyFont="1" applyFill="1" applyBorder="1" applyAlignment="1" applyProtection="1">
      <alignment horizontal="center" vertical="center" wrapText="1"/>
    </xf>
    <xf numFmtId="180" fontId="31" fillId="11" borderId="4" xfId="0" applyNumberFormat="1" applyFont="1" applyFill="1" applyBorder="1" applyAlignment="1" applyProtection="1">
      <alignment horizontal="center" vertical="center" wrapText="1"/>
    </xf>
    <xf numFmtId="38" fontId="31" fillId="11" borderId="1" xfId="0" applyNumberFormat="1" applyFont="1" applyFill="1" applyBorder="1" applyAlignment="1" applyProtection="1">
      <alignment horizontal="center" vertical="center" wrapText="1"/>
    </xf>
    <xf numFmtId="0" fontId="31" fillId="2" borderId="3" xfId="0" applyFont="1" applyFill="1" applyBorder="1" applyAlignment="1">
      <alignment horizontal="left" vertical="center" wrapText="1"/>
    </xf>
    <xf numFmtId="0" fontId="31" fillId="2" borderId="13" xfId="0" applyFont="1" applyFill="1" applyBorder="1" applyAlignment="1">
      <alignment horizontal="left" vertical="center" wrapText="1"/>
    </xf>
    <xf numFmtId="0" fontId="31" fillId="2" borderId="4" xfId="0" applyFont="1" applyFill="1" applyBorder="1" applyAlignment="1">
      <alignment horizontal="left" vertical="center" wrapText="1"/>
    </xf>
    <xf numFmtId="0" fontId="31" fillId="2" borderId="11" xfId="0" applyFont="1" applyFill="1" applyBorder="1" applyAlignment="1">
      <alignment vertical="center" wrapText="1"/>
    </xf>
    <xf numFmtId="0" fontId="31" fillId="2" borderId="9" xfId="0" applyFont="1" applyFill="1" applyBorder="1" applyAlignment="1">
      <alignment horizontal="left" vertical="center" wrapText="1"/>
    </xf>
    <xf numFmtId="0" fontId="31" fillId="2" borderId="10" xfId="0" applyFont="1" applyFill="1" applyBorder="1" applyAlignment="1">
      <alignment horizontal="left" vertical="center"/>
    </xf>
    <xf numFmtId="0" fontId="31" fillId="2" borderId="9" xfId="0" applyFont="1" applyFill="1" applyBorder="1" applyAlignment="1">
      <alignment horizontal="left" vertical="center"/>
    </xf>
    <xf numFmtId="0" fontId="31" fillId="2" borderId="11" xfId="0" applyFont="1" applyFill="1" applyBorder="1" applyAlignment="1">
      <alignment horizontal="left" vertical="center"/>
    </xf>
    <xf numFmtId="0" fontId="31" fillId="2" borderId="12" xfId="0" applyFont="1" applyFill="1" applyBorder="1" applyAlignment="1">
      <alignment horizontal="left" vertical="center"/>
    </xf>
    <xf numFmtId="49" fontId="31" fillId="0" borderId="54" xfId="0" applyNumberFormat="1" applyFont="1" applyBorder="1" applyAlignment="1" applyProtection="1">
      <alignment horizontal="left" vertical="center" wrapText="1"/>
      <protection locked="0"/>
    </xf>
    <xf numFmtId="49" fontId="31" fillId="0" borderId="36" xfId="0" applyNumberFormat="1" applyFont="1" applyBorder="1" applyAlignment="1" applyProtection="1">
      <alignment horizontal="left" vertical="center" wrapText="1"/>
      <protection locked="0"/>
    </xf>
    <xf numFmtId="49" fontId="31" fillId="0" borderId="44" xfId="0" applyNumberFormat="1" applyFont="1" applyBorder="1" applyAlignment="1" applyProtection="1">
      <alignment horizontal="left" vertical="center" wrapText="1"/>
      <protection locked="0"/>
    </xf>
    <xf numFmtId="49" fontId="31" fillId="0" borderId="37" xfId="0" applyNumberFormat="1" applyFont="1" applyBorder="1" applyAlignment="1" applyProtection="1">
      <alignment horizontal="left" vertical="center" wrapText="1"/>
      <protection locked="0"/>
    </xf>
    <xf numFmtId="49" fontId="31" fillId="0" borderId="45" xfId="0" applyNumberFormat="1" applyFont="1" applyBorder="1" applyAlignment="1" applyProtection="1">
      <alignment horizontal="left" vertical="center" wrapText="1"/>
      <protection locked="0"/>
    </xf>
    <xf numFmtId="49" fontId="31" fillId="0" borderId="38" xfId="0" applyNumberFormat="1" applyFont="1" applyBorder="1" applyAlignment="1" applyProtection="1">
      <alignment horizontal="left" vertical="center" wrapText="1"/>
      <protection locked="0"/>
    </xf>
    <xf numFmtId="3" fontId="31" fillId="0" borderId="44" xfId="0" applyNumberFormat="1" applyFont="1" applyBorder="1" applyAlignment="1" applyProtection="1">
      <alignment horizontal="center" vertical="center"/>
      <protection locked="0"/>
    </xf>
    <xf numFmtId="3" fontId="31" fillId="0" borderId="37" xfId="0" applyNumberFormat="1" applyFont="1" applyBorder="1" applyAlignment="1" applyProtection="1">
      <alignment horizontal="center" vertical="center"/>
      <protection locked="0"/>
    </xf>
    <xf numFmtId="3" fontId="31" fillId="0" borderId="43" xfId="0" applyNumberFormat="1" applyFont="1" applyBorder="1" applyAlignment="1" applyProtection="1">
      <alignment horizontal="center" vertical="center"/>
      <protection locked="0"/>
    </xf>
    <xf numFmtId="3" fontId="31" fillId="0" borderId="35" xfId="0" applyNumberFormat="1" applyFont="1" applyBorder="1" applyAlignment="1" applyProtection="1">
      <alignment horizontal="center" vertical="center"/>
      <protection locked="0"/>
    </xf>
    <xf numFmtId="0" fontId="31" fillId="11" borderId="45" xfId="0" applyNumberFormat="1" applyFont="1" applyFill="1" applyBorder="1" applyAlignment="1" applyProtection="1">
      <alignment horizontal="center" vertical="center"/>
    </xf>
    <xf numFmtId="0" fontId="31" fillId="11" borderId="38" xfId="0" applyNumberFormat="1" applyFont="1" applyFill="1" applyBorder="1" applyAlignment="1" applyProtection="1">
      <alignment horizontal="center" vertical="center"/>
    </xf>
    <xf numFmtId="49" fontId="31" fillId="0" borderId="18" xfId="0" applyNumberFormat="1" applyFont="1" applyBorder="1" applyAlignment="1" applyProtection="1">
      <alignment horizontal="left" vertical="center" wrapText="1"/>
      <protection locked="0"/>
    </xf>
    <xf numFmtId="3" fontId="31" fillId="0" borderId="7" xfId="0" applyNumberFormat="1" applyFont="1" applyBorder="1" applyAlignment="1" applyProtection="1">
      <alignment horizontal="center" vertical="center"/>
      <protection locked="0"/>
    </xf>
    <xf numFmtId="3" fontId="31" fillId="0" borderId="8" xfId="0" applyNumberFormat="1" applyFont="1" applyBorder="1" applyAlignment="1" applyProtection="1">
      <alignment horizontal="center" vertical="center"/>
      <protection locked="0"/>
    </xf>
    <xf numFmtId="3" fontId="31" fillId="0" borderId="45" xfId="0" applyNumberFormat="1" applyFont="1" applyBorder="1" applyAlignment="1" applyProtection="1">
      <alignment horizontal="center" vertical="center"/>
      <protection locked="0"/>
    </xf>
    <xf numFmtId="3" fontId="31" fillId="0" borderId="38" xfId="0" applyNumberFormat="1" applyFont="1" applyBorder="1" applyAlignment="1" applyProtection="1">
      <alignment horizontal="center" vertical="center"/>
      <protection locked="0"/>
    </xf>
    <xf numFmtId="0" fontId="31" fillId="2" borderId="2" xfId="0" applyFont="1" applyFill="1" applyBorder="1" applyAlignment="1">
      <alignment horizontal="left" vertical="center"/>
    </xf>
    <xf numFmtId="0" fontId="31" fillId="6" borderId="7" xfId="0" applyFont="1" applyFill="1" applyBorder="1" applyAlignment="1">
      <alignment horizontal="left" vertical="center" wrapText="1"/>
    </xf>
    <xf numFmtId="0" fontId="31" fillId="6" borderId="14" xfId="0" applyFont="1" applyFill="1" applyBorder="1" applyAlignment="1">
      <alignment horizontal="left" vertical="center"/>
    </xf>
    <xf numFmtId="0" fontId="31" fillId="6" borderId="8" xfId="0" applyFont="1" applyFill="1" applyBorder="1" applyAlignment="1">
      <alignment horizontal="left" vertical="center"/>
    </xf>
    <xf numFmtId="0" fontId="31" fillId="6" borderId="9" xfId="0" applyFont="1" applyFill="1" applyBorder="1" applyAlignment="1">
      <alignment horizontal="left" vertical="center"/>
    </xf>
    <xf numFmtId="0" fontId="31" fillId="6" borderId="0" xfId="0" applyFont="1" applyFill="1" applyAlignment="1">
      <alignment horizontal="left" vertical="center"/>
    </xf>
    <xf numFmtId="0" fontId="31" fillId="6" borderId="10" xfId="0" applyFont="1" applyFill="1" applyBorder="1" applyAlignment="1">
      <alignment horizontal="left" vertical="center"/>
    </xf>
    <xf numFmtId="0" fontId="31" fillId="6" borderId="11" xfId="0" applyFont="1" applyFill="1" applyBorder="1" applyAlignment="1">
      <alignment horizontal="left" vertical="center"/>
    </xf>
    <xf numFmtId="0" fontId="31" fillId="6" borderId="19" xfId="0" applyFont="1" applyFill="1" applyBorder="1" applyAlignment="1">
      <alignment horizontal="left" vertical="center"/>
    </xf>
    <xf numFmtId="0" fontId="31" fillId="6" borderId="12" xfId="0" applyFont="1" applyFill="1" applyBorder="1" applyAlignment="1">
      <alignment horizontal="left" vertical="center"/>
    </xf>
    <xf numFmtId="0" fontId="31" fillId="3" borderId="43" xfId="0" applyFont="1" applyFill="1" applyBorder="1" applyAlignment="1" applyProtection="1">
      <alignment horizontal="left" vertical="center" wrapText="1"/>
      <protection locked="0"/>
    </xf>
    <xf numFmtId="0" fontId="31" fillId="3" borderId="52" xfId="0" applyFont="1" applyFill="1" applyBorder="1" applyAlignment="1" applyProtection="1">
      <alignment horizontal="left" vertical="center" wrapText="1"/>
      <protection locked="0"/>
    </xf>
    <xf numFmtId="0" fontId="31" fillId="3" borderId="35" xfId="0" applyFont="1" applyFill="1" applyBorder="1" applyAlignment="1" applyProtection="1">
      <alignment horizontal="left" vertical="center" wrapText="1"/>
      <protection locked="0"/>
    </xf>
    <xf numFmtId="0" fontId="74" fillId="9" borderId="5" xfId="0" applyFont="1" applyFill="1" applyBorder="1" applyAlignment="1">
      <alignment horizontal="left" vertical="center"/>
    </xf>
    <xf numFmtId="0" fontId="74" fillId="9" borderId="6" xfId="0" applyFont="1" applyFill="1" applyBorder="1" applyAlignment="1">
      <alignment horizontal="left" vertical="center"/>
    </xf>
    <xf numFmtId="0" fontId="74" fillId="9" borderId="2" xfId="0" applyFont="1" applyFill="1" applyBorder="1" applyAlignment="1">
      <alignment horizontal="left" vertical="center"/>
    </xf>
    <xf numFmtId="0" fontId="31" fillId="6" borderId="5" xfId="0" applyFont="1" applyFill="1" applyBorder="1" applyAlignment="1">
      <alignment horizontal="left" vertical="center" wrapText="1"/>
    </xf>
    <xf numFmtId="0" fontId="31" fillId="6" borderId="6" xfId="0" applyFont="1" applyFill="1" applyBorder="1" applyAlignment="1">
      <alignment horizontal="left" vertical="center"/>
    </xf>
    <xf numFmtId="0" fontId="31" fillId="6" borderId="2" xfId="0" applyFont="1" applyFill="1" applyBorder="1" applyAlignment="1">
      <alignment horizontal="left" vertical="center"/>
    </xf>
    <xf numFmtId="0" fontId="31" fillId="3" borderId="44" xfId="0" applyFont="1" applyFill="1" applyBorder="1" applyAlignment="1" applyProtection="1">
      <alignment horizontal="left" vertical="center" wrapText="1"/>
      <protection locked="0"/>
    </xf>
    <xf numFmtId="0" fontId="31" fillId="3" borderId="47" xfId="0" applyFont="1" applyFill="1" applyBorder="1" applyAlignment="1" applyProtection="1">
      <alignment horizontal="left" vertical="center" wrapText="1"/>
      <protection locked="0"/>
    </xf>
    <xf numFmtId="0" fontId="31" fillId="3" borderId="37" xfId="0" applyFont="1" applyFill="1" applyBorder="1" applyAlignment="1" applyProtection="1">
      <alignment horizontal="left" vertical="center" wrapText="1"/>
      <protection locked="0"/>
    </xf>
    <xf numFmtId="0" fontId="48" fillId="2" borderId="1" xfId="2" applyFont="1" applyFill="1" applyBorder="1" applyAlignment="1" applyProtection="1">
      <alignment horizontal="center" vertical="center"/>
    </xf>
    <xf numFmtId="0" fontId="46" fillId="0" borderId="1" xfId="2" applyNumberFormat="1" applyFont="1" applyFill="1" applyBorder="1" applyAlignment="1" applyProtection="1">
      <alignment horizontal="center" vertical="center" wrapText="1"/>
    </xf>
    <xf numFmtId="0" fontId="69" fillId="0" borderId="0" xfId="0" applyFont="1" applyAlignment="1" applyProtection="1">
      <alignment vertical="center" wrapText="1"/>
    </xf>
    <xf numFmtId="0" fontId="31" fillId="3" borderId="45" xfId="0" applyFont="1" applyFill="1" applyBorder="1" applyAlignment="1" applyProtection="1">
      <alignment horizontal="left" vertical="center" wrapText="1"/>
      <protection locked="0"/>
    </xf>
    <xf numFmtId="0" fontId="31" fillId="3" borderId="53" xfId="0" applyFont="1" applyFill="1" applyBorder="1" applyAlignment="1" applyProtection="1">
      <alignment horizontal="left" vertical="center" wrapText="1"/>
      <protection locked="0"/>
    </xf>
    <xf numFmtId="0" fontId="31" fillId="3" borderId="38" xfId="0" applyFont="1" applyFill="1" applyBorder="1" applyAlignment="1" applyProtection="1">
      <alignment horizontal="left" vertical="center" wrapText="1"/>
      <protection locked="0"/>
    </xf>
    <xf numFmtId="0" fontId="31" fillId="2" borderId="6" xfId="0" applyFont="1" applyFill="1" applyBorder="1" applyAlignment="1" applyProtection="1">
      <alignment horizontal="center" vertical="center"/>
    </xf>
    <xf numFmtId="0" fontId="31" fillId="0" borderId="14" xfId="0" applyFont="1" applyFill="1" applyBorder="1" applyAlignment="1">
      <alignment horizontal="left" vertical="center" wrapText="1"/>
    </xf>
    <xf numFmtId="0" fontId="31" fillId="0" borderId="14" xfId="0" applyFont="1" applyFill="1" applyBorder="1" applyAlignment="1">
      <alignment horizontal="left" vertical="center"/>
    </xf>
    <xf numFmtId="0" fontId="15" fillId="0" borderId="0" xfId="2" applyFont="1" applyAlignment="1">
      <alignment vertical="center" wrapText="1"/>
    </xf>
    <xf numFmtId="38" fontId="12" fillId="0" borderId="1" xfId="2" applyNumberFormat="1" applyFont="1" applyBorder="1" applyAlignment="1" applyProtection="1">
      <alignment vertical="center" wrapText="1"/>
      <protection locked="0"/>
    </xf>
    <xf numFmtId="38" fontId="10" fillId="0" borderId="19" xfId="1" applyFont="1" applyFill="1" applyBorder="1" applyAlignment="1" applyProtection="1">
      <alignment vertical="center" wrapText="1"/>
      <protection locked="0"/>
    </xf>
    <xf numFmtId="0" fontId="20" fillId="0" borderId="0" xfId="2" applyFont="1" applyAlignment="1" applyProtection="1">
      <alignment horizontal="center" vertical="center"/>
    </xf>
    <xf numFmtId="0" fontId="21" fillId="0" borderId="0" xfId="2" applyFont="1" applyAlignment="1" applyProtection="1">
      <alignment horizontal="center" vertical="center"/>
    </xf>
    <xf numFmtId="38" fontId="32" fillId="3" borderId="14" xfId="1" applyFont="1" applyFill="1" applyBorder="1" applyAlignment="1" applyProtection="1">
      <alignment horizontal="right" vertical="center"/>
    </xf>
    <xf numFmtId="38" fontId="32" fillId="3" borderId="0" xfId="1" applyFont="1" applyFill="1" applyBorder="1" applyAlignment="1" applyProtection="1">
      <alignment horizontal="right" vertical="center"/>
    </xf>
    <xf numFmtId="38" fontId="12" fillId="0" borderId="5" xfId="2" applyNumberFormat="1" applyFont="1" applyBorder="1" applyAlignment="1" applyProtection="1">
      <alignment vertical="center" wrapText="1"/>
      <protection locked="0"/>
    </xf>
    <xf numFmtId="38" fontId="12" fillId="0" borderId="6" xfId="2" applyNumberFormat="1" applyFont="1" applyBorder="1" applyAlignment="1" applyProtection="1">
      <alignment vertical="center" wrapText="1"/>
      <protection locked="0"/>
    </xf>
    <xf numFmtId="38" fontId="12" fillId="0" borderId="2" xfId="2" applyNumberFormat="1" applyFont="1" applyBorder="1" applyAlignment="1" applyProtection="1">
      <alignment vertical="center" wrapText="1"/>
      <protection locked="0"/>
    </xf>
    <xf numFmtId="0" fontId="19" fillId="0" borderId="0" xfId="2" applyFont="1" applyAlignment="1" applyProtection="1">
      <alignment horizontal="left" vertical="center" wrapText="1"/>
    </xf>
    <xf numFmtId="0" fontId="19" fillId="2" borderId="39" xfId="2" applyFont="1" applyFill="1" applyBorder="1" applyAlignment="1" applyProtection="1">
      <alignment horizontal="center" vertical="center"/>
    </xf>
    <xf numFmtId="0" fontId="19" fillId="2" borderId="40" xfId="2" applyFont="1" applyFill="1" applyBorder="1" applyAlignment="1" applyProtection="1">
      <alignment horizontal="center" vertical="center"/>
    </xf>
    <xf numFmtId="0" fontId="19" fillId="2" borderId="41" xfId="2" applyFont="1" applyFill="1" applyBorder="1" applyAlignment="1" applyProtection="1">
      <alignment horizontal="center" vertical="center"/>
    </xf>
    <xf numFmtId="38" fontId="12" fillId="0" borderId="11" xfId="2" applyNumberFormat="1" applyFont="1" applyBorder="1" applyAlignment="1" applyProtection="1">
      <alignment vertical="center" wrapText="1"/>
      <protection locked="0"/>
    </xf>
    <xf numFmtId="38" fontId="12" fillId="0" borderId="19" xfId="2" applyNumberFormat="1" applyFont="1" applyBorder="1" applyAlignment="1" applyProtection="1">
      <alignment vertical="center" wrapText="1"/>
      <protection locked="0"/>
    </xf>
    <xf numFmtId="38" fontId="12" fillId="0" borderId="12" xfId="2" applyNumberFormat="1" applyFont="1" applyBorder="1" applyAlignment="1" applyProtection="1">
      <alignment vertical="center" wrapText="1"/>
      <protection locked="0"/>
    </xf>
    <xf numFmtId="0" fontId="19" fillId="2" borderId="20" xfId="2" applyFont="1" applyFill="1" applyBorder="1" applyAlignment="1" applyProtection="1">
      <alignment horizontal="center" vertical="center" wrapText="1"/>
    </xf>
    <xf numFmtId="38" fontId="12" fillId="0" borderId="4" xfId="2" applyNumberFormat="1" applyFont="1" applyBorder="1" applyAlignment="1" applyProtection="1">
      <alignment vertical="center" wrapText="1"/>
      <protection locked="0"/>
    </xf>
    <xf numFmtId="0" fontId="81" fillId="6" borderId="13" xfId="2" applyFont="1" applyFill="1" applyBorder="1" applyAlignment="1">
      <alignment horizontal="left" vertical="center" wrapText="1"/>
    </xf>
    <xf numFmtId="0" fontId="19" fillId="6" borderId="13" xfId="2" applyFont="1" applyFill="1" applyBorder="1" applyAlignment="1">
      <alignment horizontal="left" vertical="center" wrapText="1"/>
    </xf>
    <xf numFmtId="0" fontId="27" fillId="2" borderId="20" xfId="2" applyFont="1" applyFill="1" applyBorder="1" applyAlignment="1" applyProtection="1">
      <alignment horizontal="center" vertical="center" wrapText="1"/>
    </xf>
    <xf numFmtId="0" fontId="52" fillId="6" borderId="3" xfId="2" applyFont="1" applyFill="1" applyBorder="1" applyAlignment="1">
      <alignment horizontal="left" vertical="top" wrapText="1"/>
    </xf>
    <xf numFmtId="0" fontId="52" fillId="6" borderId="13" xfId="2" applyFont="1" applyFill="1" applyBorder="1" applyAlignment="1">
      <alignment horizontal="left" vertical="top" wrapText="1"/>
    </xf>
    <xf numFmtId="0" fontId="52" fillId="6" borderId="4" xfId="2" applyFont="1" applyFill="1" applyBorder="1" applyAlignment="1">
      <alignment horizontal="left" vertical="top" wrapText="1"/>
    </xf>
    <xf numFmtId="0" fontId="52" fillId="6" borderId="3" xfId="5" applyFont="1" applyFill="1" applyBorder="1" applyAlignment="1">
      <alignment horizontal="left" vertical="top" wrapText="1"/>
    </xf>
    <xf numFmtId="0" fontId="52" fillId="6" borderId="13" xfId="5" applyFont="1" applyFill="1" applyBorder="1" applyAlignment="1">
      <alignment horizontal="left" vertical="top" wrapText="1"/>
    </xf>
    <xf numFmtId="0" fontId="52" fillId="6" borderId="4" xfId="5" applyFont="1" applyFill="1" applyBorder="1" applyAlignment="1">
      <alignment horizontal="left" vertical="top" wrapText="1"/>
    </xf>
    <xf numFmtId="0" fontId="52" fillId="6" borderId="3" xfId="5" applyFont="1" applyFill="1" applyBorder="1">
      <alignment vertical="center"/>
    </xf>
    <xf numFmtId="0" fontId="52" fillId="6" borderId="4" xfId="5" applyFont="1" applyFill="1" applyBorder="1">
      <alignment vertical="center"/>
    </xf>
    <xf numFmtId="0" fontId="55" fillId="0" borderId="0" xfId="5" applyFont="1" applyProtection="1">
      <alignment vertical="center"/>
    </xf>
    <xf numFmtId="0" fontId="55" fillId="0" borderId="19" xfId="5" applyFont="1" applyBorder="1" applyProtection="1">
      <alignment vertical="center"/>
    </xf>
    <xf numFmtId="0" fontId="40" fillId="0" borderId="44" xfId="5" applyFont="1" applyBorder="1" applyAlignment="1" applyProtection="1">
      <alignment vertical="center" wrapText="1"/>
      <protection locked="0"/>
    </xf>
    <xf numFmtId="0" fontId="40" fillId="0" borderId="37" xfId="5" applyFont="1" applyBorder="1" applyAlignment="1" applyProtection="1">
      <alignment vertical="center" wrapText="1"/>
      <protection locked="0"/>
    </xf>
    <xf numFmtId="0" fontId="52" fillId="2" borderId="1" xfId="5" applyFont="1" applyFill="1" applyBorder="1" applyAlignment="1" applyProtection="1">
      <alignment horizontal="center" vertical="center" wrapText="1"/>
    </xf>
    <xf numFmtId="0" fontId="52" fillId="0" borderId="43" xfId="5" applyFont="1" applyBorder="1" applyAlignment="1" applyProtection="1">
      <alignment vertical="center" wrapText="1"/>
      <protection locked="0"/>
    </xf>
    <xf numFmtId="0" fontId="52" fillId="0" borderId="52" xfId="5" applyFont="1" applyBorder="1" applyAlignment="1" applyProtection="1">
      <alignment vertical="center" wrapText="1"/>
      <protection locked="0"/>
    </xf>
    <xf numFmtId="0" fontId="52" fillId="0" borderId="35" xfId="5" applyFont="1" applyBorder="1" applyAlignment="1" applyProtection="1">
      <alignment vertical="center" wrapText="1"/>
      <protection locked="0"/>
    </xf>
    <xf numFmtId="0" fontId="40" fillId="0" borderId="43" xfId="5" applyFont="1" applyBorder="1" applyAlignment="1" applyProtection="1">
      <alignment vertical="center" wrapText="1"/>
      <protection locked="0"/>
    </xf>
    <xf numFmtId="0" fontId="40" fillId="0" borderId="35" xfId="5" applyFont="1" applyBorder="1" applyAlignment="1" applyProtection="1">
      <alignment vertical="center" wrapText="1"/>
      <protection locked="0"/>
    </xf>
    <xf numFmtId="0" fontId="40" fillId="0" borderId="1" xfId="5" applyFont="1" applyBorder="1" applyAlignment="1" applyProtection="1">
      <alignment horizontal="center" vertical="center" wrapText="1"/>
      <protection locked="0"/>
    </xf>
    <xf numFmtId="38" fontId="40" fillId="0" borderId="1" xfId="1" applyFont="1" applyFill="1" applyBorder="1" applyAlignment="1" applyProtection="1">
      <alignment horizontal="center" vertical="center" wrapText="1"/>
      <protection locked="0"/>
    </xf>
    <xf numFmtId="0" fontId="52" fillId="2" borderId="3" xfId="5" applyFont="1" applyFill="1" applyBorder="1" applyAlignment="1" applyProtection="1">
      <alignment horizontal="center" vertical="center" wrapText="1"/>
    </xf>
    <xf numFmtId="0" fontId="52" fillId="2" borderId="4" xfId="5" applyFont="1" applyFill="1" applyBorder="1" applyAlignment="1" applyProtection="1">
      <alignment horizontal="center" vertical="center" wrapText="1"/>
    </xf>
    <xf numFmtId="0" fontId="52" fillId="2" borderId="7" xfId="5" applyFont="1" applyFill="1" applyBorder="1" applyAlignment="1" applyProtection="1">
      <alignment horizontal="center" vertical="center" wrapText="1"/>
    </xf>
    <xf numFmtId="0" fontId="52" fillId="2" borderId="14" xfId="5" applyFont="1" applyFill="1" applyBorder="1" applyAlignment="1" applyProtection="1">
      <alignment horizontal="center" vertical="center" wrapText="1"/>
    </xf>
    <xf numFmtId="0" fontId="52" fillId="2" borderId="8" xfId="5" applyFont="1" applyFill="1" applyBorder="1" applyAlignment="1" applyProtection="1">
      <alignment horizontal="center" vertical="center" wrapText="1"/>
    </xf>
    <xf numFmtId="0" fontId="52" fillId="2" borderId="11" xfId="5" applyFont="1" applyFill="1" applyBorder="1" applyAlignment="1" applyProtection="1">
      <alignment horizontal="center" vertical="center" wrapText="1"/>
    </xf>
    <xf numFmtId="0" fontId="52" fillId="2" borderId="19" xfId="5" applyFont="1" applyFill="1" applyBorder="1" applyAlignment="1" applyProtection="1">
      <alignment horizontal="center" vertical="center" wrapText="1"/>
    </xf>
    <xf numFmtId="0" fontId="52" fillId="2" borderId="12" xfId="5" applyFont="1" applyFill="1" applyBorder="1" applyAlignment="1" applyProtection="1">
      <alignment horizontal="center" vertical="center" wrapText="1"/>
    </xf>
    <xf numFmtId="0" fontId="52" fillId="0" borderId="45" xfId="5" applyFont="1" applyBorder="1" applyAlignment="1" applyProtection="1">
      <alignment vertical="center" wrapText="1"/>
      <protection locked="0"/>
    </xf>
    <xf numFmtId="0" fontId="52" fillId="0" borderId="53" xfId="5" applyFont="1" applyBorder="1" applyAlignment="1" applyProtection="1">
      <alignment vertical="center" wrapText="1"/>
      <protection locked="0"/>
    </xf>
    <xf numFmtId="0" fontId="52" fillId="0" borderId="38" xfId="5" applyFont="1" applyBorder="1" applyAlignment="1" applyProtection="1">
      <alignment vertical="center" wrapText="1"/>
      <protection locked="0"/>
    </xf>
    <xf numFmtId="0" fontId="52" fillId="0" borderId="44" xfId="5" applyFont="1" applyBorder="1" applyAlignment="1" applyProtection="1">
      <alignment vertical="center" wrapText="1"/>
      <protection locked="0"/>
    </xf>
    <xf numFmtId="0" fontId="52" fillId="0" borderId="47" xfId="5" applyFont="1" applyBorder="1" applyAlignment="1" applyProtection="1">
      <alignment vertical="center" wrapText="1"/>
      <protection locked="0"/>
    </xf>
    <xf numFmtId="0" fontId="52" fillId="0" borderId="37" xfId="5" applyFont="1" applyBorder="1" applyAlignment="1" applyProtection="1">
      <alignment vertical="center" wrapText="1"/>
      <protection locked="0"/>
    </xf>
    <xf numFmtId="0" fontId="31" fillId="3" borderId="0" xfId="0" applyNumberFormat="1" applyFont="1" applyFill="1" applyBorder="1" applyAlignment="1" applyProtection="1">
      <alignment horizontal="right" vertical="center"/>
    </xf>
    <xf numFmtId="3" fontId="52" fillId="0" borderId="104" xfId="5" applyNumberFormat="1" applyFont="1" applyFill="1" applyBorder="1" applyProtection="1">
      <alignment vertical="center"/>
    </xf>
    <xf numFmtId="3" fontId="52" fillId="0" borderId="106" xfId="5" applyNumberFormat="1" applyFont="1" applyFill="1" applyBorder="1" applyProtection="1">
      <alignment vertical="center"/>
    </xf>
    <xf numFmtId="0" fontId="40" fillId="2" borderId="3" xfId="0" applyFont="1" applyFill="1" applyBorder="1" applyAlignment="1" applyProtection="1">
      <alignment horizontal="center" vertical="center" wrapText="1"/>
    </xf>
    <xf numFmtId="0" fontId="40" fillId="2" borderId="4" xfId="0" applyFont="1" applyFill="1" applyBorder="1" applyAlignment="1" applyProtection="1">
      <alignment horizontal="center" vertical="center" wrapText="1"/>
    </xf>
    <xf numFmtId="0" fontId="40" fillId="12" borderId="3" xfId="0" applyFont="1" applyFill="1" applyBorder="1" applyAlignment="1" applyProtection="1">
      <alignment horizontal="center" vertical="center" wrapText="1"/>
    </xf>
    <xf numFmtId="0" fontId="40" fillId="12" borderId="4" xfId="0" applyFont="1" applyFill="1" applyBorder="1" applyAlignment="1" applyProtection="1">
      <alignment horizontal="center" vertical="center" wrapText="1"/>
    </xf>
    <xf numFmtId="0" fontId="40" fillId="2" borderId="3" xfId="5" applyFont="1" applyFill="1" applyBorder="1" applyAlignment="1" applyProtection="1">
      <alignment horizontal="center" vertical="center" wrapText="1"/>
    </xf>
    <xf numFmtId="0" fontId="40" fillId="2" borderId="4" xfId="5" applyFont="1" applyFill="1" applyBorder="1" applyAlignment="1" applyProtection="1">
      <alignment horizontal="center" vertical="center" wrapText="1"/>
    </xf>
    <xf numFmtId="38" fontId="40" fillId="0" borderId="44" xfId="6" applyFont="1" applyFill="1" applyBorder="1" applyAlignment="1" applyProtection="1">
      <alignment horizontal="left" vertical="center" wrapText="1"/>
      <protection locked="0"/>
    </xf>
    <xf numFmtId="38" fontId="40" fillId="0" borderId="47" xfId="6" applyFont="1" applyFill="1" applyBorder="1" applyAlignment="1" applyProtection="1">
      <alignment horizontal="left" vertical="center" wrapText="1"/>
      <protection locked="0"/>
    </xf>
    <xf numFmtId="38" fontId="40" fillId="0" borderId="37" xfId="6" applyFont="1" applyFill="1" applyBorder="1" applyAlignment="1" applyProtection="1">
      <alignment horizontal="left" vertical="center" wrapText="1"/>
      <protection locked="0"/>
    </xf>
    <xf numFmtId="38" fontId="40" fillId="0" borderId="45" xfId="6" applyFont="1" applyFill="1" applyBorder="1" applyAlignment="1" applyProtection="1">
      <alignment horizontal="left" vertical="center" wrapText="1"/>
      <protection locked="0"/>
    </xf>
    <xf numFmtId="38" fontId="40" fillId="0" borderId="53" xfId="6" applyFont="1" applyFill="1" applyBorder="1" applyAlignment="1" applyProtection="1">
      <alignment horizontal="left" vertical="center" wrapText="1"/>
      <protection locked="0"/>
    </xf>
    <xf numFmtId="38" fontId="40" fillId="0" borderId="38" xfId="6" applyFont="1" applyFill="1" applyBorder="1" applyAlignment="1" applyProtection="1">
      <alignment horizontal="left" vertical="center" wrapText="1"/>
      <protection locked="0"/>
    </xf>
    <xf numFmtId="0" fontId="31" fillId="3" borderId="0" xfId="0" applyNumberFormat="1" applyFont="1" applyFill="1" applyAlignment="1" applyProtection="1">
      <alignment horizontal="right" vertical="center"/>
    </xf>
    <xf numFmtId="0" fontId="40" fillId="2" borderId="83" xfId="5" applyFont="1" applyFill="1" applyBorder="1" applyAlignment="1" applyProtection="1">
      <alignment horizontal="center" vertical="center"/>
    </xf>
    <xf numFmtId="0" fontId="40" fillId="2" borderId="84" xfId="5" applyFont="1" applyFill="1" applyBorder="1" applyAlignment="1" applyProtection="1">
      <alignment horizontal="center" vertical="center"/>
    </xf>
    <xf numFmtId="0" fontId="40" fillId="2" borderId="75" xfId="5" applyFont="1" applyFill="1" applyBorder="1" applyAlignment="1" applyProtection="1">
      <alignment horizontal="center" vertical="center"/>
    </xf>
    <xf numFmtId="0" fontId="40" fillId="2" borderId="81" xfId="5" applyFont="1" applyFill="1" applyBorder="1" applyAlignment="1" applyProtection="1">
      <alignment vertical="center" wrapText="1"/>
    </xf>
    <xf numFmtId="0" fontId="40" fillId="2" borderId="82" xfId="5" applyFont="1" applyFill="1" applyBorder="1" applyAlignment="1" applyProtection="1">
      <alignment vertical="center" wrapText="1"/>
    </xf>
    <xf numFmtId="0" fontId="40" fillId="2" borderId="97" xfId="5" applyFont="1" applyFill="1" applyBorder="1" applyAlignment="1" applyProtection="1">
      <alignment horizontal="center" vertical="center" wrapText="1"/>
    </xf>
    <xf numFmtId="0" fontId="40" fillId="2" borderId="98" xfId="5" applyFont="1" applyFill="1" applyBorder="1" applyAlignment="1" applyProtection="1">
      <alignment horizontal="center" vertical="center" wrapText="1"/>
    </xf>
    <xf numFmtId="0" fontId="40" fillId="2" borderId="90" xfId="5" applyFont="1" applyFill="1" applyBorder="1" applyAlignment="1" applyProtection="1">
      <alignment vertical="center" wrapText="1"/>
    </xf>
    <xf numFmtId="0" fontId="40" fillId="2" borderId="73" xfId="5" applyFont="1" applyFill="1" applyBorder="1" applyAlignment="1" applyProtection="1">
      <alignment vertical="center" wrapText="1"/>
    </xf>
    <xf numFmtId="0" fontId="40" fillId="2" borderId="67" xfId="5" applyFont="1" applyFill="1" applyBorder="1" applyAlignment="1" applyProtection="1">
      <alignment horizontal="center" vertical="center" wrapText="1"/>
    </xf>
    <xf numFmtId="0" fontId="40" fillId="2" borderId="71" xfId="5" applyFont="1" applyFill="1" applyBorder="1" applyAlignment="1" applyProtection="1">
      <alignment horizontal="center" vertical="center" wrapText="1"/>
    </xf>
    <xf numFmtId="0" fontId="40" fillId="0" borderId="45" xfId="5" applyFont="1" applyBorder="1" applyAlignment="1" applyProtection="1">
      <alignment vertical="center" wrapText="1"/>
      <protection locked="0"/>
    </xf>
    <xf numFmtId="0" fontId="40" fillId="0" borderId="38" xfId="5" applyFont="1" applyBorder="1" applyAlignment="1" applyProtection="1">
      <alignment vertical="center" wrapText="1"/>
      <protection locked="0"/>
    </xf>
    <xf numFmtId="0" fontId="40" fillId="2" borderId="67" xfId="5" applyFont="1" applyFill="1" applyBorder="1" applyAlignment="1" applyProtection="1">
      <alignment horizontal="center" vertical="center"/>
    </xf>
    <xf numFmtId="0" fontId="40" fillId="2" borderId="68" xfId="5" applyFont="1" applyFill="1" applyBorder="1" applyAlignment="1" applyProtection="1">
      <alignment horizontal="center" vertical="center"/>
    </xf>
    <xf numFmtId="0" fontId="40" fillId="2" borderId="65" xfId="5" applyFont="1" applyFill="1" applyBorder="1" applyAlignment="1" applyProtection="1">
      <alignment horizontal="center" vertical="center" wrapText="1"/>
    </xf>
    <xf numFmtId="0" fontId="40" fillId="2" borderId="69" xfId="5" applyFont="1" applyFill="1" applyBorder="1" applyAlignment="1" applyProtection="1">
      <alignment horizontal="center" vertical="center" wrapText="1"/>
    </xf>
    <xf numFmtId="0" fontId="40" fillId="2" borderId="66" xfId="5" applyFont="1" applyFill="1" applyBorder="1" applyAlignment="1" applyProtection="1">
      <alignment horizontal="center" vertical="center" wrapText="1"/>
    </xf>
    <xf numFmtId="0" fontId="40" fillId="2" borderId="70" xfId="5" applyFont="1" applyFill="1" applyBorder="1" applyAlignment="1" applyProtection="1">
      <alignment horizontal="center" vertical="center" wrapText="1"/>
    </xf>
    <xf numFmtId="0" fontId="40" fillId="2" borderId="100" xfId="5" applyFont="1" applyFill="1" applyBorder="1" applyAlignment="1" applyProtection="1">
      <alignment vertical="center" wrapText="1"/>
    </xf>
    <xf numFmtId="0" fontId="40" fillId="2" borderId="101" xfId="5" applyFont="1" applyFill="1" applyBorder="1" applyAlignment="1" applyProtection="1">
      <alignment vertical="center" wrapText="1"/>
    </xf>
    <xf numFmtId="0" fontId="52" fillId="2" borderId="0" xfId="5" applyFont="1" applyFill="1" applyBorder="1" applyAlignment="1" applyProtection="1">
      <alignment horizontal="center" vertical="center" wrapText="1"/>
    </xf>
    <xf numFmtId="0" fontId="52" fillId="2" borderId="10" xfId="5" applyFont="1" applyFill="1" applyBorder="1" applyAlignment="1" applyProtection="1">
      <alignment horizontal="center" vertical="center" wrapText="1"/>
    </xf>
    <xf numFmtId="0" fontId="40" fillId="2" borderId="1" xfId="0" applyFont="1" applyFill="1" applyBorder="1" applyAlignment="1" applyProtection="1">
      <alignment horizontal="center" vertical="center" wrapText="1"/>
    </xf>
    <xf numFmtId="0" fontId="52" fillId="2" borderId="4" xfId="0" applyFont="1" applyFill="1" applyBorder="1" applyAlignment="1" applyProtection="1">
      <alignment horizontal="center" vertical="center" wrapText="1"/>
    </xf>
    <xf numFmtId="0" fontId="40" fillId="2" borderId="1" xfId="5" applyFont="1" applyFill="1" applyBorder="1" applyAlignment="1" applyProtection="1">
      <alignment horizontal="center" vertical="center" wrapText="1"/>
    </xf>
    <xf numFmtId="38" fontId="40" fillId="0" borderId="43" xfId="6" applyFont="1" applyFill="1" applyBorder="1" applyAlignment="1" applyProtection="1">
      <alignment horizontal="left" vertical="center" wrapText="1"/>
      <protection locked="0"/>
    </xf>
    <xf numFmtId="38" fontId="40" fillId="0" borderId="52" xfId="6" applyFont="1" applyFill="1" applyBorder="1" applyAlignment="1" applyProtection="1">
      <alignment horizontal="left" vertical="center" wrapText="1"/>
      <protection locked="0"/>
    </xf>
    <xf numFmtId="38" fontId="40" fillId="0" borderId="35" xfId="6" applyFont="1" applyFill="1" applyBorder="1" applyAlignment="1" applyProtection="1">
      <alignment horizontal="left" vertical="center" wrapText="1"/>
      <protection locked="0"/>
    </xf>
    <xf numFmtId="0" fontId="31" fillId="3" borderId="96" xfId="0" applyNumberFormat="1" applyFont="1" applyFill="1" applyBorder="1" applyAlignment="1" applyProtection="1">
      <alignment horizontal="right" vertical="center"/>
    </xf>
    <xf numFmtId="38" fontId="40" fillId="0" borderId="1" xfId="0" applyNumberFormat="1" applyFont="1" applyBorder="1" applyAlignment="1" applyProtection="1">
      <alignment vertical="center" wrapText="1"/>
    </xf>
    <xf numFmtId="38" fontId="40" fillId="0" borderId="105" xfId="5" applyNumberFormat="1" applyFont="1" applyFill="1" applyBorder="1" applyAlignment="1" applyProtection="1">
      <alignment vertical="center" wrapText="1"/>
    </xf>
    <xf numFmtId="38" fontId="40" fillId="0" borderId="107" xfId="5" applyNumberFormat="1" applyFont="1" applyFill="1" applyBorder="1" applyAlignment="1" applyProtection="1">
      <alignment vertical="center" wrapText="1"/>
    </xf>
    <xf numFmtId="38" fontId="40" fillId="0" borderId="104" xfId="5" applyNumberFormat="1" applyFont="1" applyFill="1" applyBorder="1" applyAlignment="1" applyProtection="1">
      <alignment vertical="center" wrapText="1"/>
    </xf>
    <xf numFmtId="38" fontId="40" fillId="0" borderId="106" xfId="5" applyNumberFormat="1" applyFont="1" applyFill="1" applyBorder="1" applyAlignment="1" applyProtection="1">
      <alignment vertical="center" wrapText="1"/>
    </xf>
    <xf numFmtId="0" fontId="40" fillId="2" borderId="108" xfId="5" applyFont="1" applyFill="1" applyBorder="1" applyAlignment="1" applyProtection="1">
      <alignment horizontal="center" vertical="center" wrapText="1"/>
    </xf>
    <xf numFmtId="0" fontId="40" fillId="2" borderId="103" xfId="5" applyFont="1" applyFill="1" applyBorder="1" applyAlignment="1" applyProtection="1">
      <alignment horizontal="center" vertical="center" wrapText="1"/>
    </xf>
    <xf numFmtId="0" fontId="27" fillId="2" borderId="5" xfId="2" applyFont="1" applyFill="1" applyBorder="1" applyAlignment="1" applyProtection="1">
      <alignment horizontal="center" vertical="center"/>
    </xf>
    <xf numFmtId="0" fontId="27" fillId="2" borderId="6" xfId="2" applyFont="1" applyFill="1" applyBorder="1" applyAlignment="1" applyProtection="1">
      <alignment horizontal="center" vertical="center"/>
    </xf>
    <xf numFmtId="0" fontId="27" fillId="2" borderId="2" xfId="2" applyFont="1" applyFill="1" applyBorder="1" applyAlignment="1" applyProtection="1">
      <alignment horizontal="center" vertical="center"/>
    </xf>
    <xf numFmtId="0" fontId="78" fillId="3" borderId="0" xfId="2" applyFont="1" applyFill="1" applyAlignment="1" applyProtection="1">
      <alignment horizontal="center" vertical="center"/>
    </xf>
    <xf numFmtId="0" fontId="40" fillId="0" borderId="5" xfId="2" applyNumberFormat="1" applyFont="1" applyFill="1" applyBorder="1" applyAlignment="1" applyProtection="1">
      <alignment horizontal="center" vertical="center" wrapText="1"/>
    </xf>
    <xf numFmtId="0" fontId="40" fillId="0" borderId="6" xfId="2" applyNumberFormat="1" applyFont="1" applyFill="1" applyBorder="1" applyAlignment="1" applyProtection="1">
      <alignment horizontal="center" vertical="center" wrapText="1"/>
    </xf>
    <xf numFmtId="0" fontId="40" fillId="0" borderId="2" xfId="2" applyNumberFormat="1" applyFont="1" applyFill="1" applyBorder="1" applyAlignment="1" applyProtection="1">
      <alignment horizontal="center" vertical="center" wrapText="1"/>
    </xf>
    <xf numFmtId="0" fontId="61" fillId="0" borderId="0" xfId="0" applyFont="1" applyBorder="1" applyAlignment="1" applyProtection="1">
      <alignment vertical="center" wrapText="1"/>
    </xf>
    <xf numFmtId="0" fontId="27" fillId="2" borderId="7" xfId="2" applyFont="1" applyFill="1" applyBorder="1" applyAlignment="1" applyProtection="1">
      <alignment horizontal="center" vertical="center" wrapText="1"/>
    </xf>
    <xf numFmtId="0" fontId="27" fillId="2" borderId="8" xfId="2" applyFont="1" applyFill="1" applyBorder="1" applyAlignment="1" applyProtection="1">
      <alignment horizontal="center" vertical="center" wrapText="1"/>
    </xf>
    <xf numFmtId="0" fontId="50" fillId="3" borderId="0" xfId="2" applyFont="1" applyFill="1" applyAlignment="1" applyProtection="1">
      <alignment horizontal="left" vertical="center" wrapText="1"/>
    </xf>
    <xf numFmtId="0" fontId="52" fillId="6" borderId="0" xfId="2" applyFont="1" applyFill="1" applyBorder="1" applyAlignment="1" applyProtection="1">
      <alignment vertical="top" wrapText="1"/>
    </xf>
    <xf numFmtId="0" fontId="53" fillId="0" borderId="46" xfId="2" applyFont="1" applyBorder="1" applyAlignment="1" applyProtection="1">
      <alignment horizontal="center" vertical="center" wrapText="1" shrinkToFit="1"/>
      <protection locked="0"/>
    </xf>
    <xf numFmtId="0" fontId="53" fillId="0" borderId="50" xfId="2" applyFont="1" applyBorder="1" applyAlignment="1" applyProtection="1">
      <alignment horizontal="center" vertical="center" wrapText="1" shrinkToFit="1"/>
      <protection locked="0"/>
    </xf>
    <xf numFmtId="0" fontId="102" fillId="3" borderId="0" xfId="2" applyFont="1" applyFill="1" applyAlignment="1" applyProtection="1">
      <alignment vertical="center" wrapText="1"/>
    </xf>
    <xf numFmtId="0" fontId="54" fillId="0" borderId="19" xfId="2" applyFont="1" applyBorder="1" applyAlignment="1" applyProtection="1">
      <alignment horizontal="center" vertical="center" wrapText="1"/>
    </xf>
    <xf numFmtId="0" fontId="27" fillId="2" borderId="5" xfId="2" applyFont="1" applyFill="1" applyBorder="1" applyAlignment="1" applyProtection="1">
      <alignment horizontal="center" vertical="center" wrapText="1"/>
    </xf>
    <xf numFmtId="0" fontId="27" fillId="2" borderId="6" xfId="2" applyFont="1" applyFill="1" applyBorder="1" applyAlignment="1" applyProtection="1">
      <alignment horizontal="center" vertical="center" wrapText="1"/>
    </xf>
    <xf numFmtId="0" fontId="27" fillId="2" borderId="2" xfId="2" applyFont="1" applyFill="1" applyBorder="1" applyAlignment="1" applyProtection="1">
      <alignment horizontal="center" vertical="center" wrapText="1"/>
    </xf>
    <xf numFmtId="0" fontId="46" fillId="3" borderId="5" xfId="2" applyFont="1" applyFill="1" applyBorder="1" applyAlignment="1" applyProtection="1">
      <alignment horizontal="left" vertical="center" wrapText="1"/>
      <protection locked="0"/>
    </xf>
    <xf numFmtId="0" fontId="46" fillId="3" borderId="6" xfId="2" applyFont="1" applyFill="1" applyBorder="1" applyAlignment="1" applyProtection="1">
      <alignment horizontal="left" vertical="center" wrapText="1"/>
      <protection locked="0"/>
    </xf>
    <xf numFmtId="0" fontId="46" fillId="3" borderId="2" xfId="2" applyFont="1" applyFill="1" applyBorder="1" applyAlignment="1" applyProtection="1">
      <alignment horizontal="left" vertical="center" wrapText="1"/>
      <protection locked="0"/>
    </xf>
    <xf numFmtId="0" fontId="40" fillId="0" borderId="44" xfId="5" applyFont="1" applyBorder="1" applyAlignment="1" applyProtection="1">
      <alignment horizontal="left" vertical="center" wrapText="1"/>
      <protection locked="0"/>
    </xf>
    <xf numFmtId="0" fontId="40" fillId="0" borderId="47" xfId="5" applyFont="1" applyBorder="1" applyAlignment="1" applyProtection="1">
      <alignment horizontal="left" vertical="center" wrapText="1"/>
      <protection locked="0"/>
    </xf>
    <xf numFmtId="0" fontId="40" fillId="0" borderId="37" xfId="5" applyFont="1" applyBorder="1" applyAlignment="1" applyProtection="1">
      <alignment horizontal="left" vertical="center" wrapText="1"/>
      <protection locked="0"/>
    </xf>
    <xf numFmtId="0" fontId="40" fillId="0" borderId="45" xfId="5" applyFont="1" applyBorder="1" applyAlignment="1" applyProtection="1">
      <alignment horizontal="left" vertical="center" wrapText="1"/>
      <protection locked="0"/>
    </xf>
    <xf numFmtId="0" fontId="40" fillId="0" borderId="53" xfId="5" applyFont="1" applyBorder="1" applyAlignment="1" applyProtection="1">
      <alignment horizontal="left" vertical="center" wrapText="1"/>
      <protection locked="0"/>
    </xf>
    <xf numFmtId="0" fontId="40" fillId="0" borderId="38" xfId="5" applyFont="1" applyBorder="1" applyAlignment="1" applyProtection="1">
      <alignment horizontal="left" vertical="center" wrapText="1"/>
      <protection locked="0"/>
    </xf>
    <xf numFmtId="0" fontId="40" fillId="0" borderId="43" xfId="5" applyFont="1" applyBorder="1" applyAlignment="1" applyProtection="1">
      <alignment horizontal="left" vertical="center" wrapText="1"/>
      <protection locked="0"/>
    </xf>
    <xf numFmtId="0" fontId="40" fillId="0" borderId="52" xfId="5" applyFont="1" applyBorder="1" applyAlignment="1" applyProtection="1">
      <alignment horizontal="left" vertical="center" wrapText="1"/>
      <protection locked="0"/>
    </xf>
    <xf numFmtId="0" fontId="40" fillId="0" borderId="35" xfId="5" applyFont="1" applyBorder="1" applyAlignment="1" applyProtection="1">
      <alignment horizontal="left" vertical="center" wrapText="1"/>
      <protection locked="0"/>
    </xf>
    <xf numFmtId="0" fontId="40" fillId="2" borderId="3" xfId="5" applyFont="1" applyFill="1" applyBorder="1" applyAlignment="1" applyProtection="1">
      <alignment horizontal="center" vertical="center"/>
    </xf>
    <xf numFmtId="0" fontId="40" fillId="2" borderId="4" xfId="5" applyFont="1" applyFill="1" applyBorder="1" applyAlignment="1" applyProtection="1">
      <alignment horizontal="center" vertical="center"/>
    </xf>
    <xf numFmtId="0" fontId="40" fillId="2" borderId="109" xfId="5" applyFont="1" applyFill="1" applyBorder="1" applyAlignment="1" applyProtection="1">
      <alignment horizontal="center" vertical="center" wrapText="1"/>
    </xf>
    <xf numFmtId="0" fontId="40" fillId="15" borderId="109" xfId="5" applyFont="1" applyFill="1" applyBorder="1" applyAlignment="1" applyProtection="1">
      <alignment horizontal="center" vertical="center" wrapText="1"/>
    </xf>
    <xf numFmtId="0" fontId="40" fillId="15" borderId="4" xfId="5" applyFont="1" applyFill="1" applyBorder="1" applyAlignment="1" applyProtection="1">
      <alignment horizontal="center" vertical="center" wrapText="1"/>
    </xf>
    <xf numFmtId="177" fontId="106" fillId="0" borderId="1" xfId="2" applyNumberFormat="1" applyFont="1" applyFill="1" applyBorder="1" applyAlignment="1" applyProtection="1">
      <alignment horizontal="left" vertical="center" wrapText="1"/>
      <protection locked="0"/>
    </xf>
    <xf numFmtId="0" fontId="106" fillId="0" borderId="1" xfId="2" applyFont="1" applyFill="1" applyBorder="1" applyAlignment="1" applyProtection="1">
      <alignment horizontal="left" vertical="center" wrapText="1"/>
      <protection locked="0"/>
    </xf>
    <xf numFmtId="0" fontId="106" fillId="0" borderId="5" xfId="2" applyNumberFormat="1" applyFont="1" applyFill="1" applyBorder="1" applyAlignment="1" applyProtection="1">
      <alignment horizontal="left" vertical="center" wrapText="1"/>
    </xf>
    <xf numFmtId="0" fontId="106" fillId="0" borderId="6" xfId="2" applyNumberFormat="1" applyFont="1" applyFill="1" applyBorder="1" applyAlignment="1" applyProtection="1">
      <alignment horizontal="left" vertical="center" wrapText="1"/>
    </xf>
    <xf numFmtId="0" fontId="106" fillId="0" borderId="2" xfId="2" applyNumberFormat="1" applyFont="1" applyFill="1" applyBorder="1" applyAlignment="1" applyProtection="1">
      <alignment horizontal="left" vertical="center" wrapText="1"/>
    </xf>
    <xf numFmtId="0" fontId="64" fillId="0" borderId="1" xfId="2" applyFont="1" applyBorder="1" applyAlignment="1" applyProtection="1">
      <alignment horizontal="center" vertical="center" wrapText="1"/>
    </xf>
    <xf numFmtId="0" fontId="106" fillId="0" borderId="1" xfId="2" applyFont="1" applyFill="1" applyBorder="1" applyAlignment="1" applyProtection="1">
      <alignment horizontal="center" vertical="center" wrapText="1"/>
      <protection locked="0"/>
    </xf>
    <xf numFmtId="0" fontId="65" fillId="2" borderId="1" xfId="2" applyFont="1" applyFill="1" applyBorder="1" applyAlignment="1" applyProtection="1">
      <alignment horizontal="center" vertical="center"/>
    </xf>
    <xf numFmtId="0" fontId="106" fillId="2" borderId="1" xfId="2" applyFont="1" applyFill="1" applyBorder="1" applyAlignment="1" applyProtection="1">
      <alignment horizontal="center" vertical="center" wrapText="1"/>
    </xf>
    <xf numFmtId="0" fontId="65" fillId="2" borderId="1" xfId="2" applyFont="1" applyFill="1" applyBorder="1" applyAlignment="1" applyProtection="1">
      <alignment horizontal="center" vertical="center" wrapText="1"/>
    </xf>
    <xf numFmtId="0" fontId="71" fillId="4" borderId="5" xfId="0" applyFont="1" applyFill="1" applyBorder="1">
      <alignment vertical="center"/>
    </xf>
    <xf numFmtId="0" fontId="71" fillId="4" borderId="6" xfId="0" applyFont="1" applyFill="1" applyBorder="1">
      <alignment vertical="center"/>
    </xf>
    <xf numFmtId="0" fontId="71" fillId="4" borderId="2" xfId="0" applyFont="1" applyFill="1" applyBorder="1">
      <alignment vertical="center"/>
    </xf>
    <xf numFmtId="0" fontId="65" fillId="2" borderId="5" xfId="2" applyFont="1" applyFill="1" applyBorder="1" applyAlignment="1" applyProtection="1">
      <alignment horizontal="center" vertical="center"/>
    </xf>
    <xf numFmtId="0" fontId="65" fillId="2" borderId="6" xfId="2" applyFont="1" applyFill="1" applyBorder="1" applyAlignment="1" applyProtection="1">
      <alignment horizontal="center" vertical="center"/>
    </xf>
    <xf numFmtId="0" fontId="65" fillId="2" borderId="2" xfId="2" applyFont="1" applyFill="1" applyBorder="1" applyAlignment="1" applyProtection="1">
      <alignment horizontal="center" vertical="center"/>
    </xf>
    <xf numFmtId="0" fontId="52" fillId="6" borderId="11" xfId="2" applyFont="1" applyFill="1" applyBorder="1">
      <alignment vertical="center"/>
    </xf>
    <xf numFmtId="0" fontId="52" fillId="6" borderId="19" xfId="2" applyFont="1" applyFill="1" applyBorder="1">
      <alignment vertical="center"/>
    </xf>
    <xf numFmtId="0" fontId="52" fillId="6" borderId="12" xfId="2" applyFont="1" applyFill="1" applyBorder="1">
      <alignment vertical="center"/>
    </xf>
    <xf numFmtId="0" fontId="86" fillId="0" borderId="6" xfId="7" applyFont="1" applyBorder="1" applyAlignment="1" applyProtection="1">
      <alignment horizontal="center" vertical="center"/>
    </xf>
    <xf numFmtId="0" fontId="52" fillId="6" borderId="9" xfId="2" applyFont="1" applyFill="1" applyBorder="1">
      <alignment vertical="center"/>
    </xf>
    <xf numFmtId="0" fontId="52" fillId="6" borderId="0" xfId="2" applyFont="1" applyFill="1">
      <alignment vertical="center"/>
    </xf>
    <xf numFmtId="0" fontId="52" fillId="6" borderId="10" xfId="2" applyFont="1" applyFill="1" applyBorder="1">
      <alignment vertical="center"/>
    </xf>
    <xf numFmtId="0" fontId="64" fillId="2" borderId="1" xfId="2" applyFont="1" applyFill="1" applyBorder="1" applyAlignment="1" applyProtection="1">
      <alignment horizontal="center" vertical="center"/>
    </xf>
    <xf numFmtId="0" fontId="56" fillId="0" borderId="0" xfId="2" applyFont="1" applyAlignment="1">
      <alignment horizontal="left" vertical="center" wrapText="1"/>
    </xf>
    <xf numFmtId="0" fontId="56" fillId="0" borderId="19" xfId="2" applyFont="1" applyBorder="1" applyAlignment="1">
      <alignment horizontal="left" vertical="center" wrapText="1"/>
    </xf>
    <xf numFmtId="0" fontId="52" fillId="0" borderId="6" xfId="2" applyFont="1" applyBorder="1">
      <alignment vertical="center"/>
    </xf>
    <xf numFmtId="0" fontId="100" fillId="4" borderId="5" xfId="0" applyFont="1" applyFill="1" applyBorder="1">
      <alignment vertical="center"/>
    </xf>
    <xf numFmtId="0" fontId="100" fillId="4" borderId="6" xfId="0" applyFont="1" applyFill="1" applyBorder="1">
      <alignment vertical="center"/>
    </xf>
    <xf numFmtId="0" fontId="100" fillId="4" borderId="2" xfId="0" applyFont="1" applyFill="1" applyBorder="1">
      <alignment vertical="center"/>
    </xf>
    <xf numFmtId="0" fontId="27" fillId="2" borderId="1" xfId="2" applyFont="1" applyFill="1" applyBorder="1" applyAlignment="1" applyProtection="1">
      <alignment horizontal="left" vertical="center" wrapText="1"/>
    </xf>
    <xf numFmtId="0" fontId="27" fillId="2" borderId="1" xfId="2" applyFont="1" applyFill="1" applyBorder="1" applyAlignment="1" applyProtection="1">
      <alignment horizontal="left" vertical="center"/>
    </xf>
    <xf numFmtId="0" fontId="27" fillId="2" borderId="3" xfId="2" applyFont="1" applyFill="1" applyBorder="1" applyAlignment="1" applyProtection="1">
      <alignment horizontal="center" vertical="center" wrapText="1"/>
    </xf>
    <xf numFmtId="0" fontId="27" fillId="2" borderId="4" xfId="2" applyFont="1" applyFill="1" applyBorder="1" applyAlignment="1" applyProtection="1">
      <alignment horizontal="center" vertical="center" wrapText="1"/>
    </xf>
    <xf numFmtId="0" fontId="27" fillId="6" borderId="7" xfId="2" applyFont="1" applyFill="1" applyBorder="1" applyProtection="1">
      <alignment vertical="center"/>
    </xf>
    <xf numFmtId="0" fontId="27" fillId="6" borderId="14" xfId="2" applyFont="1" applyFill="1" applyBorder="1" applyProtection="1">
      <alignment vertical="center"/>
    </xf>
    <xf numFmtId="0" fontId="27" fillId="6" borderId="8" xfId="2" applyFont="1" applyFill="1" applyBorder="1" applyProtection="1">
      <alignment vertical="center"/>
    </xf>
    <xf numFmtId="0" fontId="27" fillId="6" borderId="9" xfId="2" applyFont="1" applyFill="1" applyBorder="1" applyProtection="1">
      <alignment vertical="center"/>
    </xf>
    <xf numFmtId="0" fontId="27" fillId="6" borderId="0" xfId="2" applyFont="1" applyFill="1" applyBorder="1" applyProtection="1">
      <alignment vertical="center"/>
    </xf>
    <xf numFmtId="0" fontId="27" fillId="6" borderId="10" xfId="2" applyFont="1" applyFill="1" applyBorder="1" applyProtection="1">
      <alignment vertical="center"/>
    </xf>
    <xf numFmtId="0" fontId="27" fillId="2" borderId="3" xfId="2" applyFont="1" applyFill="1" applyBorder="1" applyAlignment="1" applyProtection="1">
      <alignment horizontal="center" vertical="center"/>
    </xf>
    <xf numFmtId="0" fontId="27" fillId="2" borderId="4" xfId="2" applyFont="1" applyFill="1" applyBorder="1" applyAlignment="1" applyProtection="1">
      <alignment horizontal="center" vertical="center"/>
    </xf>
    <xf numFmtId="9" fontId="27" fillId="2" borderId="3" xfId="8" applyFont="1" applyFill="1" applyBorder="1" applyAlignment="1" applyProtection="1">
      <alignment horizontal="center" vertical="center"/>
    </xf>
    <xf numFmtId="9" fontId="27" fillId="2" borderId="4" xfId="8" applyFont="1" applyFill="1" applyBorder="1" applyAlignment="1" applyProtection="1">
      <alignment horizontal="center" vertical="center"/>
    </xf>
    <xf numFmtId="0" fontId="40" fillId="0" borderId="1" xfId="2" applyNumberFormat="1" applyFont="1" applyFill="1" applyBorder="1" applyAlignment="1" applyProtection="1">
      <alignment horizontal="left" vertical="center" wrapText="1"/>
    </xf>
    <xf numFmtId="0" fontId="27" fillId="2" borderId="1" xfId="2" applyFont="1" applyFill="1" applyBorder="1" applyAlignment="1">
      <alignment horizontal="left" vertical="center" wrapText="1"/>
    </xf>
    <xf numFmtId="0" fontId="46" fillId="0" borderId="1" xfId="2" applyFont="1" applyBorder="1" applyAlignment="1">
      <alignment horizontal="left" vertical="center" wrapText="1"/>
    </xf>
    <xf numFmtId="0" fontId="100" fillId="4" borderId="5" xfId="0" applyFont="1" applyFill="1" applyBorder="1" applyAlignment="1">
      <alignment horizontal="left" vertical="center"/>
    </xf>
    <xf numFmtId="0" fontId="100" fillId="4" borderId="6" xfId="0" applyFont="1" applyFill="1" applyBorder="1" applyAlignment="1">
      <alignment horizontal="left" vertical="center"/>
    </xf>
    <xf numFmtId="0" fontId="100" fillId="4" borderId="2" xfId="0" applyFont="1" applyFill="1" applyBorder="1" applyAlignment="1">
      <alignment horizontal="left" vertical="center"/>
    </xf>
    <xf numFmtId="0" fontId="27" fillId="6" borderId="5" xfId="2" applyFont="1" applyFill="1" applyBorder="1" applyAlignment="1">
      <alignment horizontal="left" vertical="center"/>
    </xf>
    <xf numFmtId="0" fontId="27" fillId="6" borderId="6" xfId="2" applyFont="1" applyFill="1" applyBorder="1" applyAlignment="1">
      <alignment horizontal="left" vertical="center"/>
    </xf>
    <xf numFmtId="0" fontId="27" fillId="6" borderId="2" xfId="2" applyFont="1" applyFill="1" applyBorder="1" applyAlignment="1">
      <alignment horizontal="left" vertical="center"/>
    </xf>
    <xf numFmtId="49" fontId="46" fillId="0" borderId="5" xfId="2" applyNumberFormat="1" applyFont="1" applyBorder="1" applyAlignment="1">
      <alignment horizontal="left" vertical="center" wrapText="1"/>
    </xf>
    <xf numFmtId="49" fontId="46" fillId="0" borderId="2" xfId="2" applyNumberFormat="1" applyFont="1" applyBorder="1" applyAlignment="1">
      <alignment horizontal="left" vertical="center" wrapText="1"/>
    </xf>
    <xf numFmtId="0" fontId="31" fillId="0" borderId="1" xfId="5" applyFont="1" applyBorder="1" applyAlignment="1" applyProtection="1">
      <alignment horizontal="center" vertical="center"/>
      <protection locked="0"/>
    </xf>
    <xf numFmtId="0" fontId="31" fillId="2" borderId="1" xfId="5" applyFont="1" applyFill="1" applyBorder="1" applyAlignment="1" applyProtection="1">
      <alignment horizontal="left" vertical="center" wrapText="1"/>
    </xf>
    <xf numFmtId="0" fontId="31" fillId="0" borderId="1" xfId="5" applyFont="1" applyBorder="1" applyAlignment="1" applyProtection="1">
      <alignment horizontal="center"/>
      <protection locked="0"/>
    </xf>
    <xf numFmtId="0" fontId="37" fillId="0" borderId="0" xfId="5" applyFont="1" applyAlignment="1" applyProtection="1">
      <alignment horizontal="left" vertical="center" wrapText="1"/>
    </xf>
    <xf numFmtId="0" fontId="37" fillId="0" borderId="0" xfId="5" applyFont="1" applyAlignment="1">
      <alignment horizontal="left" vertical="center" wrapText="1"/>
    </xf>
    <xf numFmtId="0" fontId="74" fillId="4" borderId="1" xfId="0" applyFont="1" applyFill="1" applyBorder="1">
      <alignment vertical="center"/>
    </xf>
    <xf numFmtId="0" fontId="28" fillId="2" borderId="1" xfId="2" applyFont="1" applyFill="1" applyBorder="1" applyAlignment="1" applyProtection="1">
      <alignment horizontal="center" vertical="center"/>
    </xf>
    <xf numFmtId="0" fontId="31" fillId="0" borderId="5" xfId="2" applyNumberFormat="1" applyFont="1" applyFill="1" applyBorder="1" applyAlignment="1" applyProtection="1">
      <alignment horizontal="center" vertical="center" wrapText="1"/>
    </xf>
    <xf numFmtId="0" fontId="31" fillId="0" borderId="2" xfId="2" applyNumberFormat="1" applyFont="1" applyFill="1" applyBorder="1" applyAlignment="1" applyProtection="1">
      <alignment horizontal="center" vertical="center" wrapText="1"/>
    </xf>
    <xf numFmtId="0" fontId="28" fillId="2" borderId="1" xfId="5" applyFont="1" applyFill="1" applyBorder="1" applyAlignment="1" applyProtection="1">
      <alignment horizontal="left" vertical="center" wrapText="1"/>
    </xf>
  </cellXfs>
  <cellStyles count="9">
    <cellStyle name="パーセント" xfId="8" builtinId="5"/>
    <cellStyle name="パーセント 2" xfId="4" xr:uid="{00000000-0005-0000-0000-000000000000}"/>
    <cellStyle name="ハイパーリンク" xfId="7" builtinId="8"/>
    <cellStyle name="桁区切り" xfId="1" builtinId="6"/>
    <cellStyle name="桁区切り 2" xfId="3" xr:uid="{00000000-0005-0000-0000-000003000000}"/>
    <cellStyle name="桁区切り 3" xfId="6" xr:uid="{00000000-0005-0000-0000-000004000000}"/>
    <cellStyle name="標準" xfId="0" builtinId="0"/>
    <cellStyle name="標準 2" xfId="2" xr:uid="{00000000-0005-0000-0000-000006000000}"/>
    <cellStyle name="標準 3" xfId="5" xr:uid="{00000000-0005-0000-0000-000007000000}"/>
  </cellStyles>
  <dxfs count="1184">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theme="8" tint="0.79998168889431442"/>
        </patternFill>
      </fill>
    </dxf>
    <dxf>
      <fill>
        <patternFill>
          <bgColor rgb="FFFFFFEB"/>
        </patternFill>
      </fill>
    </dxf>
    <dxf>
      <fill>
        <patternFill>
          <bgColor theme="8" tint="0.79998168889431442"/>
        </patternFill>
      </fill>
    </dxf>
    <dxf>
      <fill>
        <patternFill>
          <bgColor theme="8" tint="0.79998168889431442"/>
        </patternFill>
      </fill>
    </dxf>
    <dxf>
      <fill>
        <patternFill>
          <bgColor rgb="FFFFFFEB"/>
        </patternFill>
      </fill>
    </dxf>
    <dxf>
      <fill>
        <patternFill>
          <bgColor theme="8" tint="0.79998168889431442"/>
        </patternFill>
      </fill>
    </dxf>
    <dxf>
      <fill>
        <patternFill>
          <bgColor theme="8" tint="0.79998168889431442"/>
        </patternFill>
      </fill>
    </dxf>
    <dxf>
      <fill>
        <patternFill>
          <bgColor rgb="FFFFFFEB"/>
        </patternFill>
      </fill>
    </dxf>
    <dxf>
      <fill>
        <patternFill>
          <bgColor theme="8" tint="0.79998168889431442"/>
        </patternFill>
      </fill>
    </dxf>
    <dxf>
      <fill>
        <patternFill>
          <bgColor theme="8" tint="0.79998168889431442"/>
        </patternFill>
      </fill>
    </dxf>
    <dxf>
      <fill>
        <patternFill>
          <bgColor rgb="FFFFFFEB"/>
        </patternFill>
      </fill>
    </dxf>
    <dxf>
      <fill>
        <patternFill>
          <bgColor theme="8" tint="0.79998168889431442"/>
        </patternFill>
      </fill>
    </dxf>
    <dxf>
      <fill>
        <patternFill>
          <bgColor theme="8" tint="0.79998168889431442"/>
        </patternFill>
      </fill>
    </dxf>
    <dxf>
      <fill>
        <patternFill>
          <bgColor rgb="FFFFFFEB"/>
        </patternFill>
      </fill>
    </dxf>
    <dxf>
      <fill>
        <patternFill>
          <bgColor theme="8" tint="0.79998168889431442"/>
        </patternFill>
      </fill>
    </dxf>
    <dxf>
      <fill>
        <patternFill>
          <bgColor theme="8" tint="0.79998168889431442"/>
        </patternFill>
      </fill>
    </dxf>
    <dxf>
      <fill>
        <patternFill>
          <bgColor rgb="FFFFFFEB"/>
        </patternFill>
      </fill>
    </dxf>
    <dxf>
      <fill>
        <patternFill>
          <bgColor theme="8" tint="0.79998168889431442"/>
        </patternFill>
      </fill>
    </dxf>
    <dxf>
      <fill>
        <patternFill>
          <bgColor theme="8" tint="0.79998168889431442"/>
        </patternFill>
      </fill>
    </dxf>
    <dxf>
      <fill>
        <patternFill>
          <bgColor rgb="FFFFFFEB"/>
        </patternFill>
      </fill>
    </dxf>
    <dxf>
      <fill>
        <patternFill>
          <bgColor theme="8" tint="0.79998168889431442"/>
        </patternFill>
      </fill>
    </dxf>
    <dxf>
      <fill>
        <patternFill>
          <bgColor theme="8" tint="0.79998168889431442"/>
        </patternFill>
      </fill>
    </dxf>
    <dxf>
      <fill>
        <patternFill>
          <bgColor rgb="FFFFFFEB"/>
        </patternFill>
      </fill>
    </dxf>
    <dxf>
      <fill>
        <patternFill>
          <bgColor theme="8" tint="0.79998168889431442"/>
        </patternFill>
      </fill>
    </dxf>
    <dxf>
      <fill>
        <patternFill>
          <bgColor theme="8" tint="0.79998168889431442"/>
        </patternFill>
      </fill>
    </dxf>
    <dxf>
      <fill>
        <patternFill>
          <bgColor rgb="FFFFFFEB"/>
        </patternFill>
      </fill>
    </dxf>
    <dxf>
      <fill>
        <patternFill>
          <bgColor theme="8" tint="0.79998168889431442"/>
        </patternFill>
      </fill>
    </dxf>
    <dxf>
      <fill>
        <patternFill>
          <bgColor theme="8" tint="0.79998168889431442"/>
        </patternFill>
      </fill>
    </dxf>
    <dxf>
      <fill>
        <patternFill>
          <bgColor rgb="FFFFFFEB"/>
        </patternFill>
      </fill>
    </dxf>
    <dxf>
      <fill>
        <patternFill>
          <bgColor theme="8" tint="0.79998168889431442"/>
        </patternFill>
      </fill>
    </dxf>
    <dxf>
      <fill>
        <patternFill>
          <bgColor theme="8" tint="0.79998168889431442"/>
        </patternFill>
      </fill>
    </dxf>
    <dxf>
      <fill>
        <patternFill>
          <bgColor rgb="FFFFFFEB"/>
        </patternFill>
      </fill>
    </dxf>
    <dxf>
      <fill>
        <patternFill>
          <bgColor theme="8" tint="0.79998168889431442"/>
        </patternFill>
      </fill>
    </dxf>
    <dxf>
      <fill>
        <patternFill>
          <bgColor theme="8" tint="0.79998168889431442"/>
        </patternFill>
      </fill>
    </dxf>
    <dxf>
      <fill>
        <patternFill>
          <bgColor rgb="FFFFFFEB"/>
        </patternFill>
      </fill>
    </dxf>
    <dxf>
      <fill>
        <patternFill>
          <bgColor theme="8" tint="0.79998168889431442"/>
        </patternFill>
      </fill>
    </dxf>
    <dxf>
      <fill>
        <patternFill>
          <bgColor theme="8" tint="0.79998168889431442"/>
        </patternFill>
      </fill>
    </dxf>
    <dxf>
      <fill>
        <patternFill>
          <bgColor rgb="FFFFFFEB"/>
        </patternFill>
      </fill>
    </dxf>
    <dxf>
      <fill>
        <patternFill>
          <bgColor theme="8" tint="0.79998168889431442"/>
        </patternFill>
      </fill>
    </dxf>
    <dxf>
      <fill>
        <patternFill>
          <bgColor theme="8" tint="0.79998168889431442"/>
        </patternFill>
      </fill>
    </dxf>
    <dxf>
      <fill>
        <patternFill>
          <bgColor rgb="FFFFFFEB"/>
        </patternFill>
      </fill>
    </dxf>
    <dxf>
      <fill>
        <patternFill>
          <bgColor rgb="FFFFFFEB"/>
        </patternFill>
      </fill>
    </dxf>
    <dxf>
      <fill>
        <patternFill>
          <bgColor theme="8" tint="0.79998168889431442"/>
        </patternFill>
      </fill>
    </dxf>
    <dxf>
      <fill>
        <patternFill>
          <bgColor theme="8" tint="0.79998168889431442"/>
        </patternFill>
      </fill>
    </dxf>
    <dxf>
      <fill>
        <patternFill>
          <bgColor rgb="FFFFFFEB"/>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EB"/>
        </patternFill>
      </fill>
    </dxf>
    <dxf>
      <fill>
        <patternFill>
          <bgColor theme="8" tint="0.79998168889431442"/>
        </patternFill>
      </fill>
    </dxf>
    <dxf>
      <fill>
        <patternFill>
          <bgColor theme="8" tint="0.79998168889431442"/>
        </patternFill>
      </fill>
    </dxf>
    <dxf>
      <fill>
        <patternFill>
          <bgColor rgb="FFFFFFEB"/>
        </patternFill>
      </fill>
    </dxf>
    <dxf>
      <fill>
        <patternFill>
          <bgColor theme="8" tint="0.79998168889431442"/>
        </patternFill>
      </fill>
    </dxf>
    <dxf>
      <fill>
        <patternFill>
          <bgColor theme="8" tint="0.79998168889431442"/>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dxf>
    <dxf>
      <font>
        <color theme="8" tint="0.79998168889431442"/>
      </font>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0"/>
      </font>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5"/>
        </patternFill>
      </fill>
    </dxf>
    <dxf>
      <fill>
        <patternFill>
          <bgColor rgb="FFFF0000"/>
        </patternFill>
      </fill>
    </dxf>
    <dxf>
      <fill>
        <patternFill>
          <bgColor rgb="FFFF0000"/>
        </patternFill>
      </fill>
    </dxf>
    <dxf>
      <fill>
        <patternFill>
          <bgColor theme="8" tint="0.79998168889431442"/>
        </patternFill>
      </fill>
    </dxf>
    <dxf>
      <fill>
        <patternFill>
          <bgColor theme="8" tint="0.79998168889431442"/>
        </patternFill>
      </fill>
    </dxf>
    <dxf>
      <font>
        <color theme="0"/>
      </font>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rgb="FFFFFFEB"/>
        </patternFill>
      </fill>
    </dxf>
    <dxf>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0"/>
      </font>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ont>
        <color theme="0"/>
      </font>
    </dxf>
    <dxf>
      <font>
        <color theme="0"/>
      </font>
    </dxf>
    <dxf>
      <font>
        <color theme="0"/>
      </font>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rgb="FFFFFFEB"/>
        </patternFill>
      </fill>
    </dxf>
    <dxf>
      <fill>
        <patternFill>
          <bgColor rgb="FFFFFFEB"/>
        </patternFill>
      </fill>
    </dxf>
    <dxf>
      <fill>
        <patternFill>
          <bgColor theme="8" tint="0.79998168889431442"/>
        </patternFill>
      </fill>
    </dxf>
    <dxf>
      <fill>
        <patternFill>
          <bgColor rgb="FFFFFFEB"/>
        </patternFill>
      </fill>
    </dxf>
    <dxf>
      <fill>
        <patternFill>
          <bgColor rgb="FFFFFFEB"/>
        </patternFill>
      </fill>
    </dxf>
    <dxf>
      <fill>
        <patternFill>
          <bgColor theme="8" tint="0.79998168889431442"/>
        </patternFill>
      </fill>
    </dxf>
    <dxf>
      <fill>
        <patternFill>
          <bgColor rgb="FFFFFFEB"/>
        </patternFill>
      </fill>
    </dxf>
    <dxf>
      <fill>
        <patternFill>
          <bgColor rgb="FFFFFFEB"/>
        </patternFill>
      </fill>
    </dxf>
    <dxf>
      <fill>
        <patternFill>
          <bgColor theme="8" tint="0.79998168889431442"/>
        </patternFill>
      </fill>
    </dxf>
    <dxf>
      <fill>
        <patternFill>
          <bgColor rgb="FFFFFFEB"/>
        </patternFill>
      </fill>
    </dxf>
    <dxf>
      <fill>
        <patternFill>
          <bgColor rgb="FFFFFFEB"/>
        </patternFill>
      </fill>
    </dxf>
    <dxf>
      <fill>
        <patternFill>
          <bgColor theme="8" tint="0.79998168889431442"/>
        </patternFill>
      </fill>
    </dxf>
    <dxf>
      <fill>
        <patternFill>
          <bgColor rgb="FFFFFFEB"/>
        </patternFill>
      </fill>
    </dxf>
    <dxf>
      <fill>
        <patternFill>
          <bgColor rgb="FFFFFFEB"/>
        </patternFill>
      </fill>
    </dxf>
    <dxf>
      <fill>
        <patternFill>
          <bgColor theme="8" tint="0.79998168889431442"/>
        </patternFill>
      </fill>
    </dxf>
    <dxf>
      <fill>
        <patternFill>
          <bgColor rgb="FFFFFFEB"/>
        </patternFill>
      </fill>
    </dxf>
    <dxf>
      <fill>
        <patternFill>
          <bgColor rgb="FFFFFFEB"/>
        </patternFill>
      </fill>
    </dxf>
    <dxf>
      <fill>
        <patternFill>
          <bgColor theme="8" tint="0.79998168889431442"/>
        </patternFill>
      </fill>
    </dxf>
    <dxf>
      <fill>
        <patternFill>
          <bgColor rgb="FFFFFFEB"/>
        </patternFill>
      </fill>
    </dxf>
    <dxf>
      <fill>
        <patternFill>
          <bgColor rgb="FFFFFFEB"/>
        </patternFill>
      </fill>
    </dxf>
    <dxf>
      <fill>
        <patternFill>
          <bgColor theme="8" tint="0.79998168889431442"/>
        </patternFill>
      </fill>
    </dxf>
    <dxf>
      <fill>
        <patternFill>
          <bgColor rgb="FFFFFFEB"/>
        </patternFill>
      </fill>
    </dxf>
    <dxf>
      <fill>
        <patternFill>
          <bgColor rgb="FFFFFFEB"/>
        </patternFill>
      </fill>
    </dxf>
    <dxf>
      <fill>
        <patternFill>
          <bgColor theme="8" tint="0.79998168889431442"/>
        </patternFill>
      </fill>
    </dxf>
    <dxf>
      <fill>
        <patternFill>
          <bgColor rgb="FFFFFFEB"/>
        </patternFill>
      </fill>
    </dxf>
    <dxf>
      <fill>
        <patternFill>
          <bgColor rgb="FFFFFFEB"/>
        </patternFill>
      </fill>
    </dxf>
    <dxf>
      <fill>
        <patternFill>
          <bgColor theme="8" tint="0.79998168889431442"/>
        </patternFill>
      </fill>
    </dxf>
    <dxf>
      <fill>
        <patternFill>
          <bgColor rgb="FFFFFFEB"/>
        </patternFill>
      </fill>
    </dxf>
    <dxf>
      <fill>
        <patternFill>
          <bgColor rgb="FFFFFFEB"/>
        </patternFill>
      </fill>
    </dxf>
    <dxf>
      <fill>
        <patternFill>
          <bgColor theme="8" tint="0.79998168889431442"/>
        </patternFill>
      </fill>
    </dxf>
    <dxf>
      <fill>
        <patternFill>
          <bgColor rgb="FFFFFFEB"/>
        </patternFill>
      </fill>
    </dxf>
    <dxf>
      <fill>
        <patternFill>
          <bgColor rgb="FFFFFFEB"/>
        </patternFill>
      </fill>
    </dxf>
    <dxf>
      <fill>
        <patternFill>
          <bgColor theme="8" tint="0.79998168889431442"/>
        </patternFill>
      </fill>
    </dxf>
    <dxf>
      <fill>
        <patternFill>
          <bgColor rgb="FFFFFFEB"/>
        </patternFill>
      </fill>
    </dxf>
    <dxf>
      <fill>
        <patternFill>
          <bgColor rgb="FFFFFFEB"/>
        </patternFill>
      </fill>
    </dxf>
    <dxf>
      <font>
        <color theme="0"/>
      </font>
    </dxf>
    <dxf>
      <fill>
        <patternFill>
          <bgColor rgb="FFFFFFEB"/>
        </patternFill>
      </fill>
    </dxf>
    <dxf>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rgb="FFFFFFEB"/>
        </patternFill>
      </fill>
    </dxf>
    <dxf>
      <font>
        <color theme="8" tint="0.79998168889431442"/>
      </font>
    </dxf>
    <dxf>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rgb="FFFFFFE5"/>
        </patternFill>
      </fill>
    </dxf>
    <dxf>
      <fill>
        <patternFill>
          <bgColor rgb="FFFFFFEB"/>
        </patternFill>
      </fill>
    </dxf>
    <dxf>
      <fill>
        <patternFill>
          <bgColor rgb="FFFFFFEB"/>
        </patternFill>
      </fill>
    </dxf>
    <dxf>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rgb="FFFFFFEB"/>
        </patternFill>
      </fill>
    </dxf>
    <dxf>
      <font>
        <color theme="8" tint="0.79998168889431442"/>
      </font>
    </dxf>
    <dxf>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rgb="FFFFFFE5"/>
        </patternFill>
      </fill>
    </dxf>
    <dxf>
      <fill>
        <patternFill>
          <bgColor rgb="FFFFFFEB"/>
        </patternFill>
      </fill>
    </dxf>
    <dxf>
      <fill>
        <patternFill>
          <bgColor rgb="FFFFFFEB"/>
        </patternFill>
      </fill>
    </dxf>
    <dxf>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rgb="FFFFFFEB"/>
        </patternFill>
      </fill>
    </dxf>
    <dxf>
      <font>
        <color theme="8" tint="0.79998168889431442"/>
      </font>
    </dxf>
    <dxf>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rgb="FFFFFFE5"/>
        </patternFill>
      </fill>
    </dxf>
    <dxf>
      <fill>
        <patternFill>
          <bgColor rgb="FFFFFFEB"/>
        </patternFill>
      </fill>
    </dxf>
    <dxf>
      <fill>
        <patternFill>
          <bgColor rgb="FFFFFFEB"/>
        </patternFill>
      </fill>
    </dxf>
    <dxf>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rgb="FFFFFFEB"/>
        </patternFill>
      </fill>
    </dxf>
    <dxf>
      <font>
        <color theme="8" tint="0.79998168889431442"/>
      </font>
    </dxf>
    <dxf>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rgb="FFFFFFE5"/>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theme="8" tint="0.79998168889431442"/>
        </patternFill>
      </fill>
    </dxf>
    <dxf>
      <fill>
        <patternFill>
          <bgColor theme="8" tint="0.79998168889431442"/>
        </patternFill>
      </fill>
    </dxf>
    <dxf>
      <fill>
        <patternFill>
          <bgColor rgb="FFFFFFEB"/>
        </patternFill>
      </fill>
    </dxf>
    <dxf>
      <fill>
        <patternFill>
          <bgColor rgb="FFFFFFEB"/>
        </patternFill>
      </fill>
    </dxf>
    <dxf>
      <fill>
        <patternFill>
          <bgColor theme="8" tint="0.79998168889431442"/>
        </patternFill>
      </fill>
    </dxf>
    <dxf>
      <fill>
        <patternFill>
          <bgColor rgb="FFFFFFEB"/>
        </patternFill>
      </fill>
    </dxf>
    <dxf>
      <fill>
        <patternFill>
          <bgColor rgb="FFFFFFEB"/>
        </patternFill>
      </fill>
    </dxf>
    <dxf>
      <fill>
        <patternFill>
          <bgColor theme="8" tint="0.79998168889431442"/>
        </patternFill>
      </fill>
    </dxf>
    <dxf>
      <fill>
        <patternFill>
          <bgColor rgb="FFFFFFEB"/>
        </patternFill>
      </fill>
    </dxf>
    <dxf>
      <fill>
        <patternFill>
          <bgColor rgb="FFFFFFEB"/>
        </patternFill>
      </fill>
    </dxf>
    <dxf>
      <font>
        <color theme="0"/>
      </font>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dxf>
    <dxf>
      <font>
        <color theme="8" tint="0.79998168889431442"/>
      </font>
    </dxf>
    <dxf>
      <font>
        <color theme="8" tint="0.79998168889431442"/>
      </font>
    </dxf>
    <dxf>
      <fill>
        <patternFill>
          <bgColor rgb="FFFFFFEB"/>
        </patternFill>
      </fill>
    </dxf>
    <dxf>
      <fill>
        <patternFill>
          <bgColor theme="8" tint="0.79998168889431442"/>
        </patternFill>
      </fill>
    </dxf>
    <dxf>
      <fill>
        <patternFill>
          <bgColor rgb="FFFFFFEB"/>
        </patternFill>
      </fill>
    </dxf>
    <dxf>
      <font>
        <color theme="8" tint="0.79998168889431442"/>
      </font>
    </dxf>
    <dxf>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rgb="FFFFFFE5"/>
        </patternFill>
      </fill>
    </dxf>
    <dxf>
      <font>
        <color auto="1"/>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patternType="solid">
          <fgColor rgb="FFFFFFCC"/>
          <bgColor rgb="FFFFFFEB"/>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F"/>
        </patternFill>
      </fill>
    </dxf>
    <dxf>
      <font>
        <color theme="8" tint="0.79998168889431442"/>
      </font>
      <fill>
        <patternFill>
          <bgColor theme="8" tint="0.79998168889431442"/>
        </patternFill>
      </fill>
    </dxf>
    <dxf>
      <font>
        <color theme="0"/>
      </font>
    </dxf>
    <dxf>
      <font>
        <color theme="0"/>
      </font>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0"/>
      </font>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0"/>
      </font>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ont>
        <color theme="0"/>
      </font>
    </dxf>
    <dxf>
      <fill>
        <patternFill>
          <bgColor rgb="FFFFFFEB"/>
        </patternFill>
      </fill>
    </dxf>
    <dxf>
      <fill>
        <patternFill>
          <bgColor theme="8" tint="0.79998168889431442"/>
        </patternFill>
      </fill>
    </dxf>
    <dxf>
      <fill>
        <patternFill>
          <bgColor theme="8" tint="0.79998168889431442"/>
        </patternFill>
      </fill>
    </dxf>
    <dxf>
      <font>
        <color theme="8" tint="0.79998168889431442"/>
      </font>
      <fill>
        <patternFill>
          <bgColor theme="8" tint="0.79998168889431442"/>
        </patternFill>
      </fill>
    </dxf>
    <dxf>
      <font>
        <color theme="3" tint="-0.24994659260841701"/>
      </font>
      <fill>
        <patternFill>
          <bgColor theme="3" tint="0.59996337778862885"/>
        </patternFill>
      </fill>
    </dxf>
    <dxf>
      <font>
        <color theme="3" tint="-0.24994659260841701"/>
      </font>
      <fill>
        <patternFill>
          <bgColor theme="3" tint="0.59996337778862885"/>
        </patternFill>
      </fill>
    </dxf>
    <dxf>
      <font>
        <color theme="8" tint="0.79998168889431442"/>
      </font>
      <fill>
        <patternFill>
          <bgColor theme="8" tint="0.79998168889431442"/>
        </patternFill>
      </fill>
    </dxf>
    <dxf>
      <font>
        <color theme="3" tint="-0.24994659260841701"/>
      </font>
      <fill>
        <patternFill>
          <bgColor theme="3" tint="0.59996337778862885"/>
        </patternFill>
      </fill>
    </dxf>
  </dxfs>
  <tableStyles count="0" defaultTableStyle="TableStyleMedium2" defaultPivotStyle="PivotStyleLight16"/>
  <colors>
    <mruColors>
      <color rgb="FFFFFFEB"/>
      <color rgb="FFFFFFE5"/>
      <color rgb="FFF7FED6"/>
      <color rgb="FFFFFFEF"/>
      <color rgb="FFFFFFCC"/>
      <color rgb="FF0000CC"/>
      <color rgb="FF00B000"/>
      <color rgb="FF0000FF"/>
      <color rgb="FF008A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E$86" lockText="1" noThreeD="1"/>
</file>

<file path=xl/ctrlProps/ctrlProp6.xml><?xml version="1.0" encoding="utf-8"?>
<formControlPr xmlns="http://schemas.microsoft.com/office/spreadsheetml/2009/9/main" objectType="CheckBox" fmlaLink="$E$85" lockText="1" noThreeD="1"/>
</file>

<file path=xl/ctrlProps/ctrlProp7.xml><?xml version="1.0" encoding="utf-8"?>
<formControlPr xmlns="http://schemas.microsoft.com/office/spreadsheetml/2009/9/main" objectType="CheckBox" fmlaLink="$E$84" lockText="1" noThreeD="1"/>
</file>

<file path=xl/ctrlProps/ctrlProp8.xml><?xml version="1.0" encoding="utf-8"?>
<formControlPr xmlns="http://schemas.microsoft.com/office/spreadsheetml/2009/9/main" objectType="CheckBox" fmlaLink="$E$83" lockText="1" noThreeD="1"/>
</file>

<file path=xl/ctrlProps/ctrlProp9.xml><?xml version="1.0" encoding="utf-8"?>
<formControlPr xmlns="http://schemas.microsoft.com/office/spreadsheetml/2009/9/main" objectType="CheckBox" fmlaLink="$E$96" lockText="1" noThreeD="1"/>
</file>

<file path=xl/ctrlProps/ctrlProp10.xml><?xml version="1.0" encoding="utf-8"?>
<formControlPr xmlns="http://schemas.microsoft.com/office/spreadsheetml/2009/9/main" objectType="CheckBox" fmlaLink="$E$95" lockText="1" noThreeD="1"/>
</file>

<file path=xl/ctrlProps/ctrlProp11.xml><?xml version="1.0" encoding="utf-8"?>
<formControlPr xmlns="http://schemas.microsoft.com/office/spreadsheetml/2009/9/main" objectType="CheckBox" fmlaLink="$E$94" lockText="1" noThreeD="1"/>
</file>

<file path=xl/ctrlProps/ctrlProp12.xml><?xml version="1.0" encoding="utf-8"?>
<formControlPr xmlns="http://schemas.microsoft.com/office/spreadsheetml/2009/9/main" objectType="CheckBox" fmlaLink="$E$93"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5" lockText="1" noThreeD="1"/>
</file>

<file path=xl/ctrlProps/ctrlProp15.xml><?xml version="1.0" encoding="utf-8"?>
<formControlPr xmlns="http://schemas.microsoft.com/office/spreadsheetml/2009/9/main" objectType="CheckBox" fmlaLink="$E$104" lockText="1" noThreeD="1"/>
</file>

<file path=xl/ctrlProps/ctrlProp16.xml><?xml version="1.0" encoding="utf-8"?>
<formControlPr xmlns="http://schemas.microsoft.com/office/spreadsheetml/2009/9/main" objectType="CheckBox" fmlaLink="$E$103" lockText="1" noThreeD="1"/>
</file>

<file path=xl/ctrlProps/ctrlProp17.xml><?xml version="1.0" encoding="utf-8"?>
<formControlPr xmlns="http://schemas.microsoft.com/office/spreadsheetml/2009/9/main" objectType="CheckBox" fmlaLink="$E$76" lockText="1" noThreeD="1"/>
</file>

<file path=xl/ctrlProps/ctrlProp18.xml><?xml version="1.0" encoding="utf-8"?>
<formControlPr xmlns="http://schemas.microsoft.com/office/spreadsheetml/2009/9/main" objectType="CheckBox" fmlaLink="$E$75" lockText="1" noThreeD="1"/>
</file>

<file path=xl/ctrlProps/ctrlProp19.xml><?xml version="1.0" encoding="utf-8"?>
<formControlPr xmlns="http://schemas.microsoft.com/office/spreadsheetml/2009/9/main" objectType="CheckBox" fmlaLink="$E$74" lockText="1" noThreeD="1"/>
</file>

<file path=xl/ctrlProps/ctrlProp20.xml><?xml version="1.0" encoding="utf-8"?>
<formControlPr xmlns="http://schemas.microsoft.com/office/spreadsheetml/2009/9/main" objectType="CheckBox" fmlaLink="$E$73"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google.co.jp/url?sa=i&amp;rct=j&amp;q=&amp;esrc=s&amp;source=images&amp;cd=&amp;cad=rja&amp;uact=8&amp;ved=0ahUKEwjAjY_h3O_LAhUFUZQKHbxDCVsQjRwIBw&amp;url=http://illpop.com/gadget01.htm&amp;psig=AFQjCNHCyIMJoSzmktcCFXPVj75lrBpT3Q&amp;ust=1459678612998013"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xdr:col>
      <xdr:colOff>155867</xdr:colOff>
      <xdr:row>0</xdr:row>
      <xdr:rowOff>155865</xdr:rowOff>
    </xdr:from>
    <xdr:to>
      <xdr:col>10</xdr:col>
      <xdr:colOff>0</xdr:colOff>
      <xdr:row>0</xdr:row>
      <xdr:rowOff>935183</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398322" y="155865"/>
          <a:ext cx="13386951" cy="779318"/>
          <a:chOff x="9386454" y="5784273"/>
          <a:chExt cx="11776365" cy="588819"/>
        </a:xfrm>
      </xdr:grpSpPr>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800" b="1"/>
              <a:t>　　　　　　　のセルの値は自動入力となっていますので編集不要です。</a:t>
            </a:r>
          </a:p>
        </xdr:txBody>
      </xdr:sp>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947853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400">
                <a:solidFill>
                  <a:sysClr val="windowText" lastClr="000000"/>
                </a:solidFill>
              </a:rPr>
              <a:t>水色</a:t>
            </a:r>
          </a:p>
        </xdr:txBody>
      </xdr:sp>
    </xdr:grpSp>
    <xdr:clientData fPrintsWithSheet="0"/>
  </xdr:twoCellAnchor>
  <xdr:twoCellAnchor>
    <xdr:from>
      <xdr:col>0</xdr:col>
      <xdr:colOff>68036</xdr:colOff>
      <xdr:row>8</xdr:row>
      <xdr:rowOff>163285</xdr:rowOff>
    </xdr:from>
    <xdr:to>
      <xdr:col>10</xdr:col>
      <xdr:colOff>0</xdr:colOff>
      <xdr:row>8</xdr:row>
      <xdr:rowOff>830035</xdr:rowOff>
    </xdr:to>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68036" y="4423558"/>
          <a:ext cx="10669237" cy="666750"/>
        </a:xfrm>
        <a:prstGeom prst="rect">
          <a:avLst/>
        </a:prstGeom>
        <a:ln w="57150">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2500" b="1"/>
            <a:t>ご提出前に本チェックシートにて書類の不足・不備等がないかをご確認ください</a:t>
          </a:r>
        </a:p>
      </xdr:txBody>
    </xdr:sp>
    <xdr:clientData/>
  </xdr:twoCellAnchor>
  <xdr:twoCellAnchor>
    <xdr:from>
      <xdr:col>2</xdr:col>
      <xdr:colOff>1347895</xdr:colOff>
      <xdr:row>44</xdr:row>
      <xdr:rowOff>46406</xdr:rowOff>
    </xdr:from>
    <xdr:to>
      <xdr:col>2</xdr:col>
      <xdr:colOff>2065503</xdr:colOff>
      <xdr:row>60</xdr:row>
      <xdr:rowOff>68851</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bwMode="auto">
        <a:xfrm>
          <a:off x="2100370" y="22715906"/>
          <a:ext cx="717608" cy="2460845"/>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4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ＳＩＩホームページから</a:t>
          </a:r>
          <a:endParaRPr kumimoji="1" lang="en-US" altLang="ja-JP" sz="14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endParaRPr>
        </a:p>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4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書類をダウンロード</a:t>
          </a:r>
        </a:p>
      </xdr:txBody>
    </xdr:sp>
    <xdr:clientData/>
  </xdr:twoCellAnchor>
  <xdr:twoCellAnchor>
    <xdr:from>
      <xdr:col>2</xdr:col>
      <xdr:colOff>2665408</xdr:colOff>
      <xdr:row>44</xdr:row>
      <xdr:rowOff>46407</xdr:rowOff>
    </xdr:from>
    <xdr:to>
      <xdr:col>2</xdr:col>
      <xdr:colOff>3176999</xdr:colOff>
      <xdr:row>60</xdr:row>
      <xdr:rowOff>68849</xdr:rowOff>
    </xdr:to>
    <xdr:sp macro="" textlink="">
      <xdr:nvSpPr>
        <xdr:cNvPr id="123" name="正方形/長方形 122">
          <a:extLst>
            <a:ext uri="{FF2B5EF4-FFF2-40B4-BE49-F238E27FC236}">
              <a16:creationId xmlns:a16="http://schemas.microsoft.com/office/drawing/2014/main" id="{00000000-0008-0000-0000-00007B000000}"/>
            </a:ext>
          </a:extLst>
        </xdr:cNvPr>
        <xdr:cNvSpPr/>
      </xdr:nvSpPr>
      <xdr:spPr bwMode="auto">
        <a:xfrm>
          <a:off x="3417883" y="22715907"/>
          <a:ext cx="511591" cy="2460842"/>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4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必要書類の収集・作成</a:t>
          </a:r>
        </a:p>
      </xdr:txBody>
    </xdr:sp>
    <xdr:clientData/>
  </xdr:twoCellAnchor>
  <xdr:twoCellAnchor>
    <xdr:from>
      <xdr:col>3</xdr:col>
      <xdr:colOff>434845</xdr:colOff>
      <xdr:row>44</xdr:row>
      <xdr:rowOff>51838</xdr:rowOff>
    </xdr:from>
    <xdr:to>
      <xdr:col>3</xdr:col>
      <xdr:colOff>835532</xdr:colOff>
      <xdr:row>60</xdr:row>
      <xdr:rowOff>63419</xdr:rowOff>
    </xdr:to>
    <xdr:sp macro="" textlink="">
      <xdr:nvSpPr>
        <xdr:cNvPr id="124" name="正方形/長方形 123">
          <a:extLst>
            <a:ext uri="{FF2B5EF4-FFF2-40B4-BE49-F238E27FC236}">
              <a16:creationId xmlns:a16="http://schemas.microsoft.com/office/drawing/2014/main" id="{00000000-0008-0000-0000-00007C000000}"/>
            </a:ext>
          </a:extLst>
        </xdr:cNvPr>
        <xdr:cNvSpPr/>
      </xdr:nvSpPr>
      <xdr:spPr bwMode="auto">
        <a:xfrm>
          <a:off x="5197345" y="22721338"/>
          <a:ext cx="400687" cy="2449981"/>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4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自己チェック</a:t>
          </a:r>
        </a:p>
      </xdr:txBody>
    </xdr:sp>
    <xdr:clientData/>
  </xdr:twoCellAnchor>
  <xdr:twoCellAnchor>
    <xdr:from>
      <xdr:col>6</xdr:col>
      <xdr:colOff>941216</xdr:colOff>
      <xdr:row>44</xdr:row>
      <xdr:rowOff>46406</xdr:rowOff>
    </xdr:from>
    <xdr:to>
      <xdr:col>6</xdr:col>
      <xdr:colOff>1295419</xdr:colOff>
      <xdr:row>60</xdr:row>
      <xdr:rowOff>68851</xdr:rowOff>
    </xdr:to>
    <xdr:sp macro="" textlink="">
      <xdr:nvSpPr>
        <xdr:cNvPr id="143" name="正方形/長方形 142">
          <a:extLst>
            <a:ext uri="{FF2B5EF4-FFF2-40B4-BE49-F238E27FC236}">
              <a16:creationId xmlns:a16="http://schemas.microsoft.com/office/drawing/2014/main" id="{00000000-0008-0000-0000-00008F000000}"/>
            </a:ext>
          </a:extLst>
        </xdr:cNvPr>
        <xdr:cNvSpPr/>
      </xdr:nvSpPr>
      <xdr:spPr bwMode="auto">
        <a:xfrm>
          <a:off x="9732791" y="22715906"/>
          <a:ext cx="354203" cy="2460845"/>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4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書類の提出</a:t>
          </a:r>
        </a:p>
      </xdr:txBody>
    </xdr:sp>
    <xdr:clientData/>
  </xdr:twoCellAnchor>
  <xdr:twoCellAnchor>
    <xdr:from>
      <xdr:col>2</xdr:col>
      <xdr:colOff>2065503</xdr:colOff>
      <xdr:row>52</xdr:row>
      <xdr:rowOff>53566</xdr:rowOff>
    </xdr:from>
    <xdr:to>
      <xdr:col>2</xdr:col>
      <xdr:colOff>2665408</xdr:colOff>
      <xdr:row>52</xdr:row>
      <xdr:rowOff>53566</xdr:rowOff>
    </xdr:to>
    <xdr:cxnSp macro="">
      <xdr:nvCxnSpPr>
        <xdr:cNvPr id="146" name="直線矢印コネクタ 145">
          <a:extLst>
            <a:ext uri="{FF2B5EF4-FFF2-40B4-BE49-F238E27FC236}">
              <a16:creationId xmlns:a16="http://schemas.microsoft.com/office/drawing/2014/main" id="{00000000-0008-0000-0000-000092000000}"/>
            </a:ext>
          </a:extLst>
        </xdr:cNvPr>
        <xdr:cNvCxnSpPr>
          <a:cxnSpLocks/>
        </xdr:cNvCxnSpPr>
      </xdr:nvCxnSpPr>
      <xdr:spPr bwMode="auto">
        <a:xfrm>
          <a:off x="2827503" y="24056566"/>
          <a:ext cx="599905" cy="0"/>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2</xdr:col>
      <xdr:colOff>3176999</xdr:colOff>
      <xdr:row>52</xdr:row>
      <xdr:rowOff>53566</xdr:rowOff>
    </xdr:from>
    <xdr:to>
      <xdr:col>3</xdr:col>
      <xdr:colOff>434846</xdr:colOff>
      <xdr:row>52</xdr:row>
      <xdr:rowOff>53566</xdr:rowOff>
    </xdr:to>
    <xdr:cxnSp macro="">
      <xdr:nvCxnSpPr>
        <xdr:cNvPr id="147" name="直線矢印コネクタ 146">
          <a:extLst>
            <a:ext uri="{FF2B5EF4-FFF2-40B4-BE49-F238E27FC236}">
              <a16:creationId xmlns:a16="http://schemas.microsoft.com/office/drawing/2014/main" id="{00000000-0008-0000-0000-000093000000}"/>
            </a:ext>
          </a:extLst>
        </xdr:cNvPr>
        <xdr:cNvCxnSpPr>
          <a:cxnSpLocks/>
        </xdr:cNvCxnSpPr>
      </xdr:nvCxnSpPr>
      <xdr:spPr bwMode="auto">
        <a:xfrm>
          <a:off x="3938999" y="24056566"/>
          <a:ext cx="1275665" cy="0"/>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2</xdr:col>
      <xdr:colOff>706918</xdr:colOff>
      <xdr:row>52</xdr:row>
      <xdr:rowOff>53566</xdr:rowOff>
    </xdr:from>
    <xdr:to>
      <xdr:col>2</xdr:col>
      <xdr:colOff>1347895</xdr:colOff>
      <xdr:row>52</xdr:row>
      <xdr:rowOff>53566</xdr:rowOff>
    </xdr:to>
    <xdr:cxnSp macro="">
      <xdr:nvCxnSpPr>
        <xdr:cNvPr id="148" name="直線矢印コネクタ 147">
          <a:extLst>
            <a:ext uri="{FF2B5EF4-FFF2-40B4-BE49-F238E27FC236}">
              <a16:creationId xmlns:a16="http://schemas.microsoft.com/office/drawing/2014/main" id="{00000000-0008-0000-0000-000094000000}"/>
            </a:ext>
          </a:extLst>
        </xdr:cNvPr>
        <xdr:cNvCxnSpPr>
          <a:cxnSpLocks/>
        </xdr:cNvCxnSpPr>
      </xdr:nvCxnSpPr>
      <xdr:spPr bwMode="auto">
        <a:xfrm>
          <a:off x="1468918" y="24056566"/>
          <a:ext cx="640977" cy="0"/>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2</xdr:col>
      <xdr:colOff>195327</xdr:colOff>
      <xdr:row>44</xdr:row>
      <xdr:rowOff>34720</xdr:rowOff>
    </xdr:from>
    <xdr:to>
      <xdr:col>2</xdr:col>
      <xdr:colOff>706918</xdr:colOff>
      <xdr:row>60</xdr:row>
      <xdr:rowOff>80537</xdr:rowOff>
    </xdr:to>
    <xdr:sp macro="" textlink="">
      <xdr:nvSpPr>
        <xdr:cNvPr id="149" name="正方形/長方形 148">
          <a:extLst>
            <a:ext uri="{FF2B5EF4-FFF2-40B4-BE49-F238E27FC236}">
              <a16:creationId xmlns:a16="http://schemas.microsoft.com/office/drawing/2014/main" id="{00000000-0008-0000-0000-000095000000}"/>
            </a:ext>
          </a:extLst>
        </xdr:cNvPr>
        <xdr:cNvSpPr/>
      </xdr:nvSpPr>
      <xdr:spPr bwMode="auto">
        <a:xfrm>
          <a:off x="947802" y="22704220"/>
          <a:ext cx="511591" cy="2484217"/>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4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公募要領の確認</a:t>
          </a:r>
        </a:p>
      </xdr:txBody>
    </xdr:sp>
    <xdr:clientData/>
  </xdr:twoCellAnchor>
  <xdr:twoCellAnchor>
    <xdr:from>
      <xdr:col>5</xdr:col>
      <xdr:colOff>181531</xdr:colOff>
      <xdr:row>44</xdr:row>
      <xdr:rowOff>51838</xdr:rowOff>
    </xdr:from>
    <xdr:to>
      <xdr:col>5</xdr:col>
      <xdr:colOff>688287</xdr:colOff>
      <xdr:row>60</xdr:row>
      <xdr:rowOff>63419</xdr:rowOff>
    </xdr:to>
    <xdr:sp macro="" textlink="">
      <xdr:nvSpPr>
        <xdr:cNvPr id="151" name="正方形/長方形 150">
          <a:extLst>
            <a:ext uri="{FF2B5EF4-FFF2-40B4-BE49-F238E27FC236}">
              <a16:creationId xmlns:a16="http://schemas.microsoft.com/office/drawing/2014/main" id="{00000000-0008-0000-0000-000097000000}"/>
            </a:ext>
          </a:extLst>
        </xdr:cNvPr>
        <xdr:cNvSpPr/>
      </xdr:nvSpPr>
      <xdr:spPr bwMode="auto">
        <a:xfrm>
          <a:off x="7468156" y="22721338"/>
          <a:ext cx="506756" cy="2449981"/>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4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必要書類の用意</a:t>
          </a:r>
        </a:p>
      </xdr:txBody>
    </xdr:sp>
    <xdr:clientData/>
  </xdr:twoCellAnchor>
  <xdr:twoCellAnchor>
    <xdr:from>
      <xdr:col>3</xdr:col>
      <xdr:colOff>835533</xdr:colOff>
      <xdr:row>52</xdr:row>
      <xdr:rowOff>53566</xdr:rowOff>
    </xdr:from>
    <xdr:to>
      <xdr:col>5</xdr:col>
      <xdr:colOff>181531</xdr:colOff>
      <xdr:row>52</xdr:row>
      <xdr:rowOff>53566</xdr:rowOff>
    </xdr:to>
    <xdr:cxnSp macro="">
      <xdr:nvCxnSpPr>
        <xdr:cNvPr id="152" name="直線矢印コネクタ 151">
          <a:extLst>
            <a:ext uri="{FF2B5EF4-FFF2-40B4-BE49-F238E27FC236}">
              <a16:creationId xmlns:a16="http://schemas.microsoft.com/office/drawing/2014/main" id="{00000000-0008-0000-0000-000098000000}"/>
            </a:ext>
          </a:extLst>
        </xdr:cNvPr>
        <xdr:cNvCxnSpPr>
          <a:cxnSpLocks/>
        </xdr:cNvCxnSpPr>
      </xdr:nvCxnSpPr>
      <xdr:spPr bwMode="auto">
        <a:xfrm>
          <a:off x="5615351" y="24056566"/>
          <a:ext cx="1874453" cy="0"/>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7</xdr:col>
      <xdr:colOff>908466</xdr:colOff>
      <xdr:row>44</xdr:row>
      <xdr:rowOff>27479</xdr:rowOff>
    </xdr:from>
    <xdr:to>
      <xdr:col>8</xdr:col>
      <xdr:colOff>301622</xdr:colOff>
      <xdr:row>60</xdr:row>
      <xdr:rowOff>87777</xdr:rowOff>
    </xdr:to>
    <xdr:sp macro="" textlink="">
      <xdr:nvSpPr>
        <xdr:cNvPr id="153" name="正方形/長方形 152">
          <a:extLst>
            <a:ext uri="{FF2B5EF4-FFF2-40B4-BE49-F238E27FC236}">
              <a16:creationId xmlns:a16="http://schemas.microsoft.com/office/drawing/2014/main" id="{00000000-0008-0000-0000-000099000000}"/>
            </a:ext>
          </a:extLst>
        </xdr:cNvPr>
        <xdr:cNvSpPr/>
      </xdr:nvSpPr>
      <xdr:spPr bwMode="auto">
        <a:xfrm>
          <a:off x="11204991" y="22696979"/>
          <a:ext cx="545681" cy="2498698"/>
        </a:xfrm>
        <a:prstGeom prst="rect">
          <a:avLst/>
        </a:prstGeom>
        <a:no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4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審査</a:t>
          </a:r>
        </a:p>
      </xdr:txBody>
    </xdr:sp>
    <xdr:clientData/>
  </xdr:twoCellAnchor>
  <xdr:twoCellAnchor>
    <xdr:from>
      <xdr:col>6</xdr:col>
      <xdr:colOff>1295418</xdr:colOff>
      <xdr:row>52</xdr:row>
      <xdr:rowOff>53566</xdr:rowOff>
    </xdr:from>
    <xdr:to>
      <xdr:col>7</xdr:col>
      <xdr:colOff>908465</xdr:colOff>
      <xdr:row>52</xdr:row>
      <xdr:rowOff>53566</xdr:rowOff>
    </xdr:to>
    <xdr:cxnSp macro="">
      <xdr:nvCxnSpPr>
        <xdr:cNvPr id="154" name="直線矢印コネクタ 153">
          <a:extLst>
            <a:ext uri="{FF2B5EF4-FFF2-40B4-BE49-F238E27FC236}">
              <a16:creationId xmlns:a16="http://schemas.microsoft.com/office/drawing/2014/main" id="{00000000-0008-0000-0000-00009A000000}"/>
            </a:ext>
          </a:extLst>
        </xdr:cNvPr>
        <xdr:cNvCxnSpPr>
          <a:cxnSpLocks/>
        </xdr:cNvCxnSpPr>
      </xdr:nvCxnSpPr>
      <xdr:spPr bwMode="auto">
        <a:xfrm>
          <a:off x="10110373" y="24056566"/>
          <a:ext cx="1119728" cy="0"/>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8</xdr:col>
      <xdr:colOff>732903</xdr:colOff>
      <xdr:row>44</xdr:row>
      <xdr:rowOff>27478</xdr:rowOff>
    </xdr:from>
    <xdr:to>
      <xdr:col>9</xdr:col>
      <xdr:colOff>89616</xdr:colOff>
      <xdr:row>60</xdr:row>
      <xdr:rowOff>87778</xdr:rowOff>
    </xdr:to>
    <xdr:sp macro="" textlink="">
      <xdr:nvSpPr>
        <xdr:cNvPr id="155" name="正方形/長方形 154">
          <a:extLst>
            <a:ext uri="{FF2B5EF4-FFF2-40B4-BE49-F238E27FC236}">
              <a16:creationId xmlns:a16="http://schemas.microsoft.com/office/drawing/2014/main" id="{00000000-0008-0000-0000-00009B000000}"/>
            </a:ext>
          </a:extLst>
        </xdr:cNvPr>
        <xdr:cNvSpPr/>
      </xdr:nvSpPr>
      <xdr:spPr bwMode="auto">
        <a:xfrm>
          <a:off x="12181953" y="22696978"/>
          <a:ext cx="509238" cy="2498700"/>
        </a:xfrm>
        <a:prstGeom prst="rect">
          <a:avLst/>
        </a:prstGeom>
        <a:no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4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交付決定</a:t>
          </a:r>
        </a:p>
      </xdr:txBody>
    </xdr:sp>
    <xdr:clientData/>
  </xdr:twoCellAnchor>
  <xdr:twoCellAnchor>
    <xdr:from>
      <xdr:col>8</xdr:col>
      <xdr:colOff>301622</xdr:colOff>
      <xdr:row>52</xdr:row>
      <xdr:rowOff>53566</xdr:rowOff>
    </xdr:from>
    <xdr:to>
      <xdr:col>8</xdr:col>
      <xdr:colOff>732903</xdr:colOff>
      <xdr:row>52</xdr:row>
      <xdr:rowOff>53566</xdr:rowOff>
    </xdr:to>
    <xdr:cxnSp macro="">
      <xdr:nvCxnSpPr>
        <xdr:cNvPr id="156" name="直線矢印コネクタ 155">
          <a:extLst>
            <a:ext uri="{FF2B5EF4-FFF2-40B4-BE49-F238E27FC236}">
              <a16:creationId xmlns:a16="http://schemas.microsoft.com/office/drawing/2014/main" id="{00000000-0008-0000-0000-00009C000000}"/>
            </a:ext>
          </a:extLst>
        </xdr:cNvPr>
        <xdr:cNvCxnSpPr>
          <a:cxnSpLocks/>
        </xdr:cNvCxnSpPr>
      </xdr:nvCxnSpPr>
      <xdr:spPr bwMode="auto">
        <a:xfrm>
          <a:off x="11783577" y="24056566"/>
          <a:ext cx="431281" cy="0"/>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oneCellAnchor>
    <xdr:from>
      <xdr:col>11</xdr:col>
      <xdr:colOff>1818409</xdr:colOff>
      <xdr:row>79</xdr:row>
      <xdr:rowOff>121227</xdr:rowOff>
    </xdr:from>
    <xdr:ext cx="184731" cy="264560"/>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15867784" y="287629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2060864</xdr:colOff>
      <xdr:row>108</xdr:row>
      <xdr:rowOff>34636</xdr:rowOff>
    </xdr:from>
    <xdr:ext cx="184731" cy="264560"/>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16110239" y="331911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892965</xdr:colOff>
      <xdr:row>97</xdr:row>
      <xdr:rowOff>53638</xdr:rowOff>
    </xdr:from>
    <xdr:to>
      <xdr:col>8</xdr:col>
      <xdr:colOff>273221</xdr:colOff>
      <xdr:row>109</xdr:row>
      <xdr:rowOff>38787</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6694556" y="32023002"/>
          <a:ext cx="5060620" cy="2392376"/>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507018</xdr:colOff>
      <xdr:row>97</xdr:row>
      <xdr:rowOff>53638</xdr:rowOff>
    </xdr:from>
    <xdr:to>
      <xdr:col>3</xdr:col>
      <xdr:colOff>566394</xdr:colOff>
      <xdr:row>109</xdr:row>
      <xdr:rowOff>38787</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269018" y="32023002"/>
          <a:ext cx="4077194" cy="2392376"/>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2992246</xdr:colOff>
      <xdr:row>74</xdr:row>
      <xdr:rowOff>64207</xdr:rowOff>
    </xdr:from>
    <xdr:to>
      <xdr:col>3</xdr:col>
      <xdr:colOff>906573</xdr:colOff>
      <xdr:row>85</xdr:row>
      <xdr:rowOff>104034</xdr:rowOff>
    </xdr:to>
    <xdr:grpSp>
      <xdr:nvGrpSpPr>
        <xdr:cNvPr id="92" name="グループ化 91">
          <a:extLst>
            <a:ext uri="{FF2B5EF4-FFF2-40B4-BE49-F238E27FC236}">
              <a16:creationId xmlns:a16="http://schemas.microsoft.com/office/drawing/2014/main" id="{00000000-0008-0000-0000-00005C000000}"/>
            </a:ext>
          </a:extLst>
        </xdr:cNvPr>
        <xdr:cNvGrpSpPr/>
      </xdr:nvGrpSpPr>
      <xdr:grpSpPr>
        <a:xfrm>
          <a:off x="3754246" y="28119662"/>
          <a:ext cx="1932145" cy="1754327"/>
          <a:chOff x="1925001" y="5063018"/>
          <a:chExt cx="1090613" cy="1071082"/>
        </a:xfrm>
      </xdr:grpSpPr>
      <xdr:sp macro="" textlink="">
        <xdr:nvSpPr>
          <xdr:cNvPr id="93" name="フローチャート: データ 92">
            <a:extLst>
              <a:ext uri="{FF2B5EF4-FFF2-40B4-BE49-F238E27FC236}">
                <a16:creationId xmlns:a16="http://schemas.microsoft.com/office/drawing/2014/main" id="{00000000-0008-0000-0000-00005D000000}"/>
              </a:ext>
            </a:extLst>
          </xdr:cNvPr>
          <xdr:cNvSpPr/>
        </xdr:nvSpPr>
        <xdr:spPr bwMode="auto">
          <a:xfrm>
            <a:off x="1925001" y="5372100"/>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94" name="フローチャート: データ 93">
            <a:extLst>
              <a:ext uri="{FF2B5EF4-FFF2-40B4-BE49-F238E27FC236}">
                <a16:creationId xmlns:a16="http://schemas.microsoft.com/office/drawing/2014/main" id="{00000000-0008-0000-0000-00005E000000}"/>
              </a:ext>
            </a:extLst>
          </xdr:cNvPr>
          <xdr:cNvSpPr/>
        </xdr:nvSpPr>
        <xdr:spPr bwMode="auto">
          <a:xfrm>
            <a:off x="1925001" y="5323521"/>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95" name="フローチャート: データ 94">
            <a:extLst>
              <a:ext uri="{FF2B5EF4-FFF2-40B4-BE49-F238E27FC236}">
                <a16:creationId xmlns:a16="http://schemas.microsoft.com/office/drawing/2014/main" id="{00000000-0008-0000-0000-00005F000000}"/>
              </a:ext>
            </a:extLst>
          </xdr:cNvPr>
          <xdr:cNvSpPr/>
        </xdr:nvSpPr>
        <xdr:spPr bwMode="auto">
          <a:xfrm>
            <a:off x="1925001" y="5274944"/>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96" name="フローチャート: データ 95">
            <a:extLst>
              <a:ext uri="{FF2B5EF4-FFF2-40B4-BE49-F238E27FC236}">
                <a16:creationId xmlns:a16="http://schemas.microsoft.com/office/drawing/2014/main" id="{00000000-0008-0000-0000-000060000000}"/>
              </a:ext>
            </a:extLst>
          </xdr:cNvPr>
          <xdr:cNvSpPr/>
        </xdr:nvSpPr>
        <xdr:spPr bwMode="auto">
          <a:xfrm>
            <a:off x="1925001" y="5226366"/>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97" name="フローチャート: データ 96">
            <a:extLst>
              <a:ext uri="{FF2B5EF4-FFF2-40B4-BE49-F238E27FC236}">
                <a16:creationId xmlns:a16="http://schemas.microsoft.com/office/drawing/2014/main" id="{00000000-0008-0000-0000-000061000000}"/>
              </a:ext>
            </a:extLst>
          </xdr:cNvPr>
          <xdr:cNvSpPr/>
        </xdr:nvSpPr>
        <xdr:spPr bwMode="auto">
          <a:xfrm>
            <a:off x="1925001" y="5177789"/>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125" name="フローチャート: データ 124">
            <a:extLst>
              <a:ext uri="{FF2B5EF4-FFF2-40B4-BE49-F238E27FC236}">
                <a16:creationId xmlns:a16="http://schemas.microsoft.com/office/drawing/2014/main" id="{00000000-0008-0000-0000-00007D000000}"/>
              </a:ext>
            </a:extLst>
          </xdr:cNvPr>
          <xdr:cNvSpPr/>
        </xdr:nvSpPr>
        <xdr:spPr bwMode="auto">
          <a:xfrm>
            <a:off x="1925001" y="5129212"/>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126" name="フローチャート: データ 125">
            <a:extLst>
              <a:ext uri="{FF2B5EF4-FFF2-40B4-BE49-F238E27FC236}">
                <a16:creationId xmlns:a16="http://schemas.microsoft.com/office/drawing/2014/main" id="{00000000-0008-0000-0000-00007E000000}"/>
              </a:ext>
            </a:extLst>
          </xdr:cNvPr>
          <xdr:cNvSpPr/>
        </xdr:nvSpPr>
        <xdr:spPr bwMode="auto">
          <a:xfrm>
            <a:off x="1925001" y="5080635"/>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r>
              <a:rPr kumimoji="1" lang="ja-JP" altLang="en-US" sz="2400" b="1">
                <a:solidFill>
                  <a:sysClr val="windowText" lastClr="000000"/>
                </a:solidFill>
                <a:latin typeface="+mn-ea"/>
              </a:rPr>
              <a:t>正本</a:t>
            </a:r>
            <a:endParaRPr kumimoji="1" lang="ja-JP" altLang="en-US" sz="2800" b="1">
              <a:solidFill>
                <a:sysClr val="windowText" lastClr="000000"/>
              </a:solidFill>
              <a:latin typeface="+mn-ea"/>
            </a:endParaRPr>
          </a:p>
        </xdr:txBody>
      </xdr:sp>
      <xdr:pic>
        <xdr:nvPicPr>
          <xdr:cNvPr id="127" name="Picture 2" descr="http://illpop.com/img_illust/gadget/clip07.png">
            <a:hlinkClick xmlns:r="http://schemas.openxmlformats.org/officeDocument/2006/relationships" r:id="rId1"/>
            <a:extLst>
              <a:ext uri="{FF2B5EF4-FFF2-40B4-BE49-F238E27FC236}">
                <a16:creationId xmlns:a16="http://schemas.microsoft.com/office/drawing/2014/main" id="{00000000-0008-0000-0000-00007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a:off x="2195132" y="5063018"/>
            <a:ext cx="172156" cy="22954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25197</xdr:colOff>
      <xdr:row>70</xdr:row>
      <xdr:rowOff>62362</xdr:rowOff>
    </xdr:from>
    <xdr:to>
      <xdr:col>8</xdr:col>
      <xdr:colOff>775681</xdr:colOff>
      <xdr:row>91</xdr:row>
      <xdr:rowOff>42614</xdr:rowOff>
    </xdr:to>
    <xdr:sp macro="" textlink="">
      <xdr:nvSpPr>
        <xdr:cNvPr id="128" name="正方形/長方形 127">
          <a:extLst>
            <a:ext uri="{FF2B5EF4-FFF2-40B4-BE49-F238E27FC236}">
              <a16:creationId xmlns:a16="http://schemas.microsoft.com/office/drawing/2014/main" id="{00000000-0008-0000-0000-000080000000}"/>
            </a:ext>
          </a:extLst>
        </xdr:cNvPr>
        <xdr:cNvSpPr/>
      </xdr:nvSpPr>
      <xdr:spPr>
        <a:xfrm>
          <a:off x="7311822" y="26851425"/>
          <a:ext cx="4893859" cy="2980627"/>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① 提出資料チェックシート</a:t>
          </a:r>
          <a:endParaRPr lang="ja-JP" altLang="ja-JP" sz="1200">
            <a:effectLst/>
            <a:latin typeface="HGPｺﾞｼｯｸM" panose="020B0600000000000000" pitchFamily="50" charset="-128"/>
            <a:ea typeface="HGPｺﾞｼｯｸM" panose="020B0600000000000000" pitchFamily="50" charset="-128"/>
          </a:endParaRPr>
        </a:p>
        <a:p>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② 交付申請書 （様式第１）</a:t>
          </a:r>
          <a:endParaRPr lang="ja-JP" altLang="ja-JP" sz="1200">
            <a:effectLst/>
            <a:latin typeface="HGPｺﾞｼｯｸM" panose="020B0600000000000000" pitchFamily="50" charset="-128"/>
            <a:ea typeface="HGPｺﾞｼｯｸM" panose="020B0600000000000000" pitchFamily="50" charset="-128"/>
          </a:endParaRPr>
        </a:p>
        <a:p>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③ 補助事業概要説明書 （別添</a:t>
          </a:r>
          <a:r>
            <a:rPr kumimoji="1" lang="en-US" altLang="ja-JP" sz="1200" b="0" kern="1200">
              <a:solidFill>
                <a:schemeClr val="tx1"/>
              </a:solidFill>
              <a:effectLst/>
              <a:latin typeface="HGPｺﾞｼｯｸM" panose="020B0600000000000000" pitchFamily="50" charset="-128"/>
              <a:ea typeface="HGPｺﾞｼｯｸM" panose="020B0600000000000000" pitchFamily="50" charset="-128"/>
              <a:cs typeface="+mn-cs"/>
            </a:rPr>
            <a:t>1</a:t>
          </a:r>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a:t>
          </a:r>
          <a:endParaRPr lang="ja-JP" altLang="ja-JP" sz="1200">
            <a:effectLst/>
            <a:latin typeface="HGPｺﾞｼｯｸM" panose="020B0600000000000000" pitchFamily="50" charset="-128"/>
            <a:ea typeface="HGPｺﾞｼｯｸM" panose="020B0600000000000000" pitchFamily="50" charset="-128"/>
          </a:endParaRPr>
        </a:p>
        <a:p>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④ 人件費単価計算書 （別添</a:t>
          </a:r>
          <a:r>
            <a:rPr kumimoji="1" lang="en-US" altLang="ja-JP" sz="1200" b="0" kern="1200">
              <a:solidFill>
                <a:schemeClr val="tx1"/>
              </a:solidFill>
              <a:effectLst/>
              <a:latin typeface="HGPｺﾞｼｯｸM" panose="020B0600000000000000" pitchFamily="50" charset="-128"/>
              <a:ea typeface="HGPｺﾞｼｯｸM" panose="020B0600000000000000" pitchFamily="50" charset="-128"/>
              <a:cs typeface="+mn-cs"/>
            </a:rPr>
            <a:t>2-1</a:t>
          </a:r>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a:t>
          </a:r>
          <a:endParaRPr lang="ja-JP" altLang="ja-JP" sz="1200">
            <a:effectLst/>
            <a:latin typeface="HGPｺﾞｼｯｸM" panose="020B0600000000000000" pitchFamily="50" charset="-128"/>
            <a:ea typeface="HGPｺﾞｼｯｸM" panose="020B0600000000000000" pitchFamily="50" charset="-128"/>
          </a:endParaRPr>
        </a:p>
        <a:p>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⑤ 支出計画書 （別添</a:t>
          </a:r>
          <a:r>
            <a:rPr kumimoji="1" lang="en-US" altLang="ja-JP" sz="1200" b="0" kern="1200">
              <a:solidFill>
                <a:schemeClr val="tx1"/>
              </a:solidFill>
              <a:effectLst/>
              <a:latin typeface="HGPｺﾞｼｯｸM" panose="020B0600000000000000" pitchFamily="50" charset="-128"/>
              <a:ea typeface="HGPｺﾞｼｯｸM" panose="020B0600000000000000" pitchFamily="50" charset="-128"/>
              <a:cs typeface="+mn-cs"/>
            </a:rPr>
            <a:t>2-2</a:t>
          </a:r>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a:t>
          </a:r>
          <a:endParaRPr lang="ja-JP" altLang="ja-JP" sz="1200">
            <a:effectLst/>
            <a:latin typeface="HGPｺﾞｼｯｸM" panose="020B0600000000000000" pitchFamily="50" charset="-128"/>
            <a:ea typeface="HGPｺﾞｼｯｸM" panose="020B0600000000000000" pitchFamily="50" charset="-128"/>
          </a:endParaRPr>
        </a:p>
        <a:p>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⑥ 専門家一覧 （別添</a:t>
          </a:r>
          <a:r>
            <a:rPr kumimoji="1" lang="en-US" altLang="ja-JP" sz="1200" b="0" kern="1200">
              <a:solidFill>
                <a:schemeClr val="tx1"/>
              </a:solidFill>
              <a:effectLst/>
              <a:latin typeface="HGPｺﾞｼｯｸM" panose="020B0600000000000000" pitchFamily="50" charset="-128"/>
              <a:ea typeface="HGPｺﾞｼｯｸM" panose="020B0600000000000000" pitchFamily="50" charset="-128"/>
              <a:cs typeface="+mn-cs"/>
            </a:rPr>
            <a:t>3</a:t>
          </a:r>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a:t>
          </a:r>
          <a:endParaRPr lang="ja-JP" altLang="ja-JP" sz="1200">
            <a:effectLst/>
            <a:latin typeface="HGPｺﾞｼｯｸM" panose="020B0600000000000000" pitchFamily="50" charset="-128"/>
            <a:ea typeface="HGPｺﾞｼｯｸM" panose="020B0600000000000000" pitchFamily="50" charset="-128"/>
          </a:endParaRPr>
        </a:p>
        <a:p>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⑦ 支援対象者（予定）一覧 （別添</a:t>
          </a:r>
          <a:r>
            <a:rPr kumimoji="1" lang="en-US" altLang="ja-JP" sz="1200" b="0" kern="1200">
              <a:solidFill>
                <a:schemeClr val="tx1"/>
              </a:solidFill>
              <a:effectLst/>
              <a:latin typeface="HGPｺﾞｼｯｸM" panose="020B0600000000000000" pitchFamily="50" charset="-128"/>
              <a:ea typeface="HGPｺﾞｼｯｸM" panose="020B0600000000000000" pitchFamily="50" charset="-128"/>
              <a:cs typeface="+mn-cs"/>
            </a:rPr>
            <a:t>4</a:t>
          </a:r>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a:t>
          </a:r>
          <a:endParaRPr lang="ja-JP" altLang="ja-JP" sz="1200">
            <a:effectLst/>
            <a:latin typeface="HGPｺﾞｼｯｸM" panose="020B0600000000000000" pitchFamily="50" charset="-128"/>
            <a:ea typeface="HGPｺﾞｼｯｸM" panose="020B0600000000000000" pitchFamily="50" charset="-128"/>
          </a:endParaRPr>
        </a:p>
        <a:p>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⑧ 拠点状況届出書（別添</a:t>
          </a:r>
          <a:r>
            <a:rPr kumimoji="1" lang="en-US" altLang="ja-JP" sz="1200" b="0" kern="1200">
              <a:solidFill>
                <a:schemeClr val="tx1"/>
              </a:solidFill>
              <a:effectLst/>
              <a:latin typeface="HGPｺﾞｼｯｸM" panose="020B0600000000000000" pitchFamily="50" charset="-128"/>
              <a:ea typeface="HGPｺﾞｼｯｸM" panose="020B0600000000000000" pitchFamily="50" charset="-128"/>
              <a:cs typeface="+mn-cs"/>
            </a:rPr>
            <a:t>5</a:t>
          </a:r>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a:t>
          </a:r>
          <a:endParaRPr lang="ja-JP" altLang="ja-JP" sz="1200">
            <a:effectLst/>
            <a:latin typeface="HGPｺﾞｼｯｸM" panose="020B0600000000000000" pitchFamily="50" charset="-128"/>
            <a:ea typeface="HGPｺﾞｼｯｸM" panose="020B0600000000000000" pitchFamily="50" charset="-128"/>
          </a:endParaRPr>
        </a:p>
        <a:p>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⑨ 支出計画の根拠がわかる資料</a:t>
          </a:r>
          <a:endParaRPr lang="ja-JP" altLang="ja-JP" sz="1200">
            <a:effectLst/>
            <a:latin typeface="HGPｺﾞｼｯｸM" panose="020B0600000000000000" pitchFamily="50" charset="-128"/>
            <a:ea typeface="HGPｺﾞｼｯｸM" panose="020B0600000000000000" pitchFamily="50" charset="-128"/>
          </a:endParaRPr>
        </a:p>
        <a:p>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⑩ 専門家資格証明資料</a:t>
          </a:r>
          <a:endParaRPr lang="ja-JP" altLang="ja-JP" sz="1200">
            <a:effectLst/>
            <a:latin typeface="HGPｺﾞｼｯｸM" panose="020B0600000000000000" pitchFamily="50" charset="-128"/>
            <a:ea typeface="HGPｺﾞｼｯｸM" panose="020B0600000000000000" pitchFamily="50" charset="-128"/>
          </a:endParaRPr>
        </a:p>
        <a:p>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⑪ 直近２期分の会計に関する報告書</a:t>
          </a:r>
          <a:endParaRPr lang="ja-JP" altLang="ja-JP" sz="1200">
            <a:effectLst/>
            <a:latin typeface="HGPｺﾞｼｯｸM" panose="020B0600000000000000" pitchFamily="50" charset="-128"/>
            <a:ea typeface="HGPｺﾞｼｯｸM" panose="020B0600000000000000" pitchFamily="50" charset="-128"/>
          </a:endParaRPr>
        </a:p>
        <a:p>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⑫ 申請者の機関概要がわかる資料</a:t>
          </a:r>
          <a:endParaRPr lang="ja-JP" altLang="ja-JP" sz="1200">
            <a:effectLst/>
            <a:latin typeface="HGPｺﾞｼｯｸM" panose="020B0600000000000000" pitchFamily="50" charset="-128"/>
            <a:ea typeface="HGPｺﾞｼｯｸM" panose="020B0600000000000000" pitchFamily="50" charset="-128"/>
          </a:endParaRPr>
        </a:p>
        <a:p>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⑬ 商業登記簿謄本</a:t>
          </a:r>
          <a:endParaRPr lang="ja-JP" altLang="ja-JP" sz="1200">
            <a:effectLst/>
            <a:latin typeface="HGPｺﾞｼｯｸM" panose="020B0600000000000000" pitchFamily="50" charset="-128"/>
            <a:ea typeface="HGPｺﾞｼｯｸM" panose="020B0600000000000000" pitchFamily="50" charset="-128"/>
          </a:endParaRPr>
        </a:p>
        <a:p>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⑭ 定款</a:t>
          </a:r>
          <a:endParaRPr lang="ja-JP" altLang="ja-JP" sz="1200">
            <a:effectLst/>
            <a:latin typeface="HGPｺﾞｼｯｸM" panose="020B0600000000000000" pitchFamily="50" charset="-128"/>
            <a:ea typeface="HGPｺﾞｼｯｸM" panose="020B0600000000000000" pitchFamily="50" charset="-128"/>
          </a:endParaRPr>
        </a:p>
      </xdr:txBody>
    </xdr:sp>
    <xdr:clientData/>
  </xdr:twoCellAnchor>
  <xdr:twoCellAnchor>
    <xdr:from>
      <xdr:col>4</xdr:col>
      <xdr:colOff>815314</xdr:colOff>
      <xdr:row>70</xdr:row>
      <xdr:rowOff>136285</xdr:rowOff>
    </xdr:from>
    <xdr:to>
      <xdr:col>4</xdr:col>
      <xdr:colOff>1193562</xdr:colOff>
      <xdr:row>90</xdr:row>
      <xdr:rowOff>53640</xdr:rowOff>
    </xdr:to>
    <xdr:sp macro="" textlink="">
      <xdr:nvSpPr>
        <xdr:cNvPr id="129" name="右矢印 4">
          <a:extLst>
            <a:ext uri="{FF2B5EF4-FFF2-40B4-BE49-F238E27FC236}">
              <a16:creationId xmlns:a16="http://schemas.microsoft.com/office/drawing/2014/main" id="{00000000-0008-0000-0000-000081000000}"/>
            </a:ext>
          </a:extLst>
        </xdr:cNvPr>
        <xdr:cNvSpPr/>
      </xdr:nvSpPr>
      <xdr:spPr bwMode="auto">
        <a:xfrm rot="5400000">
          <a:off x="5403448" y="28123652"/>
          <a:ext cx="2774855" cy="378248"/>
        </a:xfrm>
        <a:prstGeom prst="rightArrow">
          <a:avLst/>
        </a:prstGeom>
        <a:no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clientData/>
  </xdr:twoCellAnchor>
  <xdr:twoCellAnchor>
    <xdr:from>
      <xdr:col>4</xdr:col>
      <xdr:colOff>877238</xdr:colOff>
      <xdr:row>67</xdr:row>
      <xdr:rowOff>61814</xdr:rowOff>
    </xdr:from>
    <xdr:to>
      <xdr:col>5</xdr:col>
      <xdr:colOff>1310248</xdr:colOff>
      <xdr:row>69</xdr:row>
      <xdr:rowOff>125693</xdr:rowOff>
    </xdr:to>
    <xdr:sp macro="" textlink="">
      <xdr:nvSpPr>
        <xdr:cNvPr id="130" name="正方形/長方形 129">
          <a:extLst>
            <a:ext uri="{FF2B5EF4-FFF2-40B4-BE49-F238E27FC236}">
              <a16:creationId xmlns:a16="http://schemas.microsoft.com/office/drawing/2014/main" id="{00000000-0008-0000-0000-000082000000}"/>
            </a:ext>
          </a:extLst>
        </xdr:cNvPr>
        <xdr:cNvSpPr/>
      </xdr:nvSpPr>
      <xdr:spPr>
        <a:xfrm>
          <a:off x="6663676" y="26422252"/>
          <a:ext cx="1933197" cy="349629"/>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r>
            <a:rPr lang="ja-JP" altLang="en-US" sz="1400" b="1">
              <a:solidFill>
                <a:prstClr val="black"/>
              </a:solidFill>
              <a:latin typeface="HGPｺﾞｼｯｸM" panose="020B0600000000000000" pitchFamily="50" charset="-128"/>
              <a:ea typeface="HGPｺﾞｼｯｸM" panose="020B0600000000000000" pitchFamily="50" charset="-128"/>
            </a:rPr>
            <a:t>揃える順番</a:t>
          </a:r>
          <a:endParaRPr lang="ja-JP" altLang="en-US" sz="3200" b="1"/>
        </a:p>
      </xdr:txBody>
    </xdr:sp>
    <xdr:clientData/>
  </xdr:twoCellAnchor>
  <xdr:twoCellAnchor>
    <xdr:from>
      <xdr:col>2</xdr:col>
      <xdr:colOff>1610544</xdr:colOff>
      <xdr:row>64</xdr:row>
      <xdr:rowOff>61214</xdr:rowOff>
    </xdr:from>
    <xdr:to>
      <xdr:col>3</xdr:col>
      <xdr:colOff>871195</xdr:colOff>
      <xdr:row>72</xdr:row>
      <xdr:rowOff>2833</xdr:rowOff>
    </xdr:to>
    <xdr:sp macro="" textlink="">
      <xdr:nvSpPr>
        <xdr:cNvPr id="131" name="四角形吹き出し 6">
          <a:extLst>
            <a:ext uri="{FF2B5EF4-FFF2-40B4-BE49-F238E27FC236}">
              <a16:creationId xmlns:a16="http://schemas.microsoft.com/office/drawing/2014/main" id="{00000000-0008-0000-0000-000083000000}"/>
            </a:ext>
          </a:extLst>
        </xdr:cNvPr>
        <xdr:cNvSpPr/>
      </xdr:nvSpPr>
      <xdr:spPr bwMode="auto">
        <a:xfrm>
          <a:off x="2372544" y="25993027"/>
          <a:ext cx="3261151" cy="1084619"/>
        </a:xfrm>
        <a:prstGeom prst="wedgeRectCallout">
          <a:avLst>
            <a:gd name="adj1" fmla="val 27538"/>
            <a:gd name="adj2" fmla="val 79076"/>
          </a:avLst>
        </a:prstGeom>
        <a:no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r>
            <a:rPr kumimoji="1" lang="ja-JP" altLang="ja-JP" sz="1200" kern="1200">
              <a:solidFill>
                <a:schemeClr val="tx1"/>
              </a:solidFill>
              <a:effectLst/>
              <a:latin typeface="Arial" charset="0"/>
              <a:ea typeface="ＭＳ Ｐゴシック" pitchFamily="50" charset="-128"/>
              <a:cs typeface="+mn-cs"/>
            </a:rPr>
            <a:t>左上をダブルクリップ、ホッチキス等</a:t>
          </a:r>
          <a:endParaRPr kumimoji="1" lang="en-US" altLang="ja-JP" sz="1200" kern="1200">
            <a:solidFill>
              <a:schemeClr val="tx1"/>
            </a:solidFill>
            <a:effectLst/>
            <a:latin typeface="Arial" charset="0"/>
            <a:ea typeface="ＭＳ Ｐゴシック" pitchFamily="50" charset="-128"/>
            <a:cs typeface="+mn-cs"/>
          </a:endParaRPr>
        </a:p>
        <a:p>
          <a:r>
            <a:rPr kumimoji="1" lang="ja-JP" altLang="ja-JP" sz="1200" kern="1200">
              <a:solidFill>
                <a:schemeClr val="tx1"/>
              </a:solidFill>
              <a:effectLst/>
              <a:latin typeface="Arial" charset="0"/>
              <a:ea typeface="ＭＳ Ｐゴシック" pitchFamily="50" charset="-128"/>
              <a:cs typeface="+mn-cs"/>
            </a:rPr>
            <a:t>で束ねる。</a:t>
          </a:r>
          <a:endParaRPr lang="ja-JP" altLang="ja-JP" sz="1200">
            <a:effectLst/>
          </a:endParaRPr>
        </a:p>
        <a:p>
          <a:r>
            <a:rPr kumimoji="1" lang="ja-JP" altLang="ja-JP" sz="1200" kern="1200">
              <a:solidFill>
                <a:schemeClr val="tx1"/>
              </a:solidFill>
              <a:effectLst/>
              <a:latin typeface="Arial" charset="0"/>
              <a:ea typeface="ＭＳ Ｐゴシック" pitchFamily="50" charset="-128"/>
              <a:cs typeface="+mn-cs"/>
            </a:rPr>
            <a:t>書類が厚くなる場合はファイル等に</a:t>
          </a:r>
          <a:endParaRPr kumimoji="1" lang="en-US" altLang="ja-JP" sz="1200" kern="1200">
            <a:solidFill>
              <a:schemeClr val="tx1"/>
            </a:solidFill>
            <a:effectLst/>
            <a:latin typeface="Arial" charset="0"/>
            <a:ea typeface="ＭＳ Ｐゴシック" pitchFamily="50" charset="-128"/>
            <a:cs typeface="+mn-cs"/>
          </a:endParaRPr>
        </a:p>
        <a:p>
          <a:r>
            <a:rPr kumimoji="1" lang="ja-JP" altLang="ja-JP" sz="1200" kern="1200">
              <a:solidFill>
                <a:schemeClr val="tx1"/>
              </a:solidFill>
              <a:effectLst/>
              <a:latin typeface="Arial" charset="0"/>
              <a:ea typeface="ＭＳ Ｐゴシック" pitchFamily="50" charset="-128"/>
              <a:cs typeface="+mn-cs"/>
            </a:rPr>
            <a:t>綴じることも可。</a:t>
          </a:r>
          <a:endParaRPr lang="ja-JP" altLang="ja-JP" sz="1200">
            <a:effectLst/>
          </a:endParaRPr>
        </a:p>
      </xdr:txBody>
    </xdr:sp>
    <xdr:clientData/>
  </xdr:twoCellAnchor>
  <xdr:twoCellAnchor>
    <xdr:from>
      <xdr:col>6</xdr:col>
      <xdr:colOff>1408799</xdr:colOff>
      <xdr:row>82</xdr:row>
      <xdr:rowOff>87124</xdr:rowOff>
    </xdr:from>
    <xdr:to>
      <xdr:col>7</xdr:col>
      <xdr:colOff>1090824</xdr:colOff>
      <xdr:row>88</xdr:row>
      <xdr:rowOff>107447</xdr:rowOff>
    </xdr:to>
    <xdr:sp macro="" textlink="">
      <xdr:nvSpPr>
        <xdr:cNvPr id="132" name="右矢印 10">
          <a:extLst>
            <a:ext uri="{FF2B5EF4-FFF2-40B4-BE49-F238E27FC236}">
              <a16:creationId xmlns:a16="http://schemas.microsoft.com/office/drawing/2014/main" id="{00000000-0008-0000-0000-000084000000}"/>
            </a:ext>
          </a:extLst>
        </xdr:cNvPr>
        <xdr:cNvSpPr/>
      </xdr:nvSpPr>
      <xdr:spPr>
        <a:xfrm>
          <a:off x="10195612" y="28590687"/>
          <a:ext cx="1182212" cy="87757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1200" b="1"/>
            <a:t>データ格納</a:t>
          </a:r>
        </a:p>
      </xdr:txBody>
    </xdr:sp>
    <xdr:clientData/>
  </xdr:twoCellAnchor>
  <xdr:twoCellAnchor>
    <xdr:from>
      <xdr:col>2</xdr:col>
      <xdr:colOff>1281545</xdr:colOff>
      <xdr:row>76</xdr:row>
      <xdr:rowOff>90569</xdr:rowOff>
    </xdr:from>
    <xdr:to>
      <xdr:col>2</xdr:col>
      <xdr:colOff>2779409</xdr:colOff>
      <xdr:row>84</xdr:row>
      <xdr:rowOff>5361</xdr:rowOff>
    </xdr:to>
    <xdr:sp macro="" textlink="">
      <xdr:nvSpPr>
        <xdr:cNvPr id="133" name="右矢印 75">
          <a:extLst>
            <a:ext uri="{FF2B5EF4-FFF2-40B4-BE49-F238E27FC236}">
              <a16:creationId xmlns:a16="http://schemas.microsoft.com/office/drawing/2014/main" id="{00000000-0008-0000-0000-000085000000}"/>
            </a:ext>
          </a:extLst>
        </xdr:cNvPr>
        <xdr:cNvSpPr/>
      </xdr:nvSpPr>
      <xdr:spPr>
        <a:xfrm flipH="1">
          <a:off x="2043545" y="28457751"/>
          <a:ext cx="1497864" cy="11617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　コピーを保管</a:t>
          </a:r>
        </a:p>
      </xdr:txBody>
    </xdr:sp>
    <xdr:clientData/>
  </xdr:twoCellAnchor>
  <xdr:twoCellAnchor>
    <xdr:from>
      <xdr:col>0</xdr:col>
      <xdr:colOff>0</xdr:colOff>
      <xdr:row>74</xdr:row>
      <xdr:rowOff>62298</xdr:rowOff>
    </xdr:from>
    <xdr:to>
      <xdr:col>2</xdr:col>
      <xdr:colOff>1196722</xdr:colOff>
      <xdr:row>85</xdr:row>
      <xdr:rowOff>121932</xdr:rowOff>
    </xdr:to>
    <xdr:grpSp>
      <xdr:nvGrpSpPr>
        <xdr:cNvPr id="134" name="グループ化 133">
          <a:extLst>
            <a:ext uri="{FF2B5EF4-FFF2-40B4-BE49-F238E27FC236}">
              <a16:creationId xmlns:a16="http://schemas.microsoft.com/office/drawing/2014/main" id="{00000000-0008-0000-0000-000086000000}"/>
            </a:ext>
          </a:extLst>
        </xdr:cNvPr>
        <xdr:cNvGrpSpPr/>
      </xdr:nvGrpSpPr>
      <xdr:grpSpPr>
        <a:xfrm>
          <a:off x="0" y="28117753"/>
          <a:ext cx="1958722" cy="1774134"/>
          <a:chOff x="1925001" y="5063018"/>
          <a:chExt cx="1090613" cy="1071082"/>
        </a:xfrm>
      </xdr:grpSpPr>
      <xdr:sp macro="" textlink="">
        <xdr:nvSpPr>
          <xdr:cNvPr id="135" name="フローチャート: データ 134">
            <a:extLst>
              <a:ext uri="{FF2B5EF4-FFF2-40B4-BE49-F238E27FC236}">
                <a16:creationId xmlns:a16="http://schemas.microsoft.com/office/drawing/2014/main" id="{00000000-0008-0000-0000-000087000000}"/>
              </a:ext>
            </a:extLst>
          </xdr:cNvPr>
          <xdr:cNvSpPr/>
        </xdr:nvSpPr>
        <xdr:spPr bwMode="auto">
          <a:xfrm>
            <a:off x="1925001" y="5372100"/>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136" name="フローチャート: データ 135">
            <a:extLst>
              <a:ext uri="{FF2B5EF4-FFF2-40B4-BE49-F238E27FC236}">
                <a16:creationId xmlns:a16="http://schemas.microsoft.com/office/drawing/2014/main" id="{00000000-0008-0000-0000-000088000000}"/>
              </a:ext>
            </a:extLst>
          </xdr:cNvPr>
          <xdr:cNvSpPr/>
        </xdr:nvSpPr>
        <xdr:spPr bwMode="auto">
          <a:xfrm>
            <a:off x="1925001" y="5323521"/>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137" name="フローチャート: データ 136">
            <a:extLst>
              <a:ext uri="{FF2B5EF4-FFF2-40B4-BE49-F238E27FC236}">
                <a16:creationId xmlns:a16="http://schemas.microsoft.com/office/drawing/2014/main" id="{00000000-0008-0000-0000-000089000000}"/>
              </a:ext>
            </a:extLst>
          </xdr:cNvPr>
          <xdr:cNvSpPr/>
        </xdr:nvSpPr>
        <xdr:spPr bwMode="auto">
          <a:xfrm>
            <a:off x="1925001" y="5274944"/>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138" name="フローチャート: データ 137">
            <a:extLst>
              <a:ext uri="{FF2B5EF4-FFF2-40B4-BE49-F238E27FC236}">
                <a16:creationId xmlns:a16="http://schemas.microsoft.com/office/drawing/2014/main" id="{00000000-0008-0000-0000-00008A000000}"/>
              </a:ext>
            </a:extLst>
          </xdr:cNvPr>
          <xdr:cNvSpPr/>
        </xdr:nvSpPr>
        <xdr:spPr bwMode="auto">
          <a:xfrm>
            <a:off x="1925001" y="5226366"/>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139" name="フローチャート: データ 138">
            <a:extLst>
              <a:ext uri="{FF2B5EF4-FFF2-40B4-BE49-F238E27FC236}">
                <a16:creationId xmlns:a16="http://schemas.microsoft.com/office/drawing/2014/main" id="{00000000-0008-0000-0000-00008B000000}"/>
              </a:ext>
            </a:extLst>
          </xdr:cNvPr>
          <xdr:cNvSpPr/>
        </xdr:nvSpPr>
        <xdr:spPr bwMode="auto">
          <a:xfrm>
            <a:off x="1925001" y="5177789"/>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140" name="フローチャート: データ 139">
            <a:extLst>
              <a:ext uri="{FF2B5EF4-FFF2-40B4-BE49-F238E27FC236}">
                <a16:creationId xmlns:a16="http://schemas.microsoft.com/office/drawing/2014/main" id="{00000000-0008-0000-0000-00008C000000}"/>
              </a:ext>
            </a:extLst>
          </xdr:cNvPr>
          <xdr:cNvSpPr/>
        </xdr:nvSpPr>
        <xdr:spPr bwMode="auto">
          <a:xfrm>
            <a:off x="1925001" y="5129212"/>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141" name="フローチャート: データ 140">
            <a:extLst>
              <a:ext uri="{FF2B5EF4-FFF2-40B4-BE49-F238E27FC236}">
                <a16:creationId xmlns:a16="http://schemas.microsoft.com/office/drawing/2014/main" id="{00000000-0008-0000-0000-00008D000000}"/>
              </a:ext>
            </a:extLst>
          </xdr:cNvPr>
          <xdr:cNvSpPr/>
        </xdr:nvSpPr>
        <xdr:spPr bwMode="auto">
          <a:xfrm>
            <a:off x="1925001" y="5080635"/>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r>
              <a:rPr kumimoji="1" lang="ja-JP" altLang="en-US" sz="2400" b="1">
                <a:solidFill>
                  <a:sysClr val="windowText" lastClr="000000"/>
                </a:solidFill>
                <a:latin typeface="+mn-ea"/>
              </a:rPr>
              <a:t>副本</a:t>
            </a:r>
          </a:p>
        </xdr:txBody>
      </xdr:sp>
      <xdr:pic>
        <xdr:nvPicPr>
          <xdr:cNvPr id="142" name="Picture 2" descr="http://illpop.com/img_illust/gadget/clip07.png">
            <a:hlinkClick xmlns:r="http://schemas.openxmlformats.org/officeDocument/2006/relationships" r:id="rId1"/>
            <a:extLst>
              <a:ext uri="{FF2B5EF4-FFF2-40B4-BE49-F238E27FC236}">
                <a16:creationId xmlns:a16="http://schemas.microsoft.com/office/drawing/2014/main" id="{00000000-0008-0000-0000-00008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a:off x="2195132" y="5063018"/>
            <a:ext cx="172156" cy="22954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280303</xdr:colOff>
      <xdr:row>93</xdr:row>
      <xdr:rowOff>141034</xdr:rowOff>
    </xdr:from>
    <xdr:to>
      <xdr:col>2</xdr:col>
      <xdr:colOff>3248703</xdr:colOff>
      <xdr:row>96</xdr:row>
      <xdr:rowOff>99811</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042303" y="31486943"/>
          <a:ext cx="2968400" cy="426368"/>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r>
            <a:rPr lang="ja-JP" altLang="en-US" sz="1600" b="1" u="sng">
              <a:solidFill>
                <a:prstClr val="black"/>
              </a:solidFill>
              <a:latin typeface="HGPｺﾞｼｯｸM" panose="020B0600000000000000" pitchFamily="50" charset="-128"/>
              <a:ea typeface="HGPｺﾞｼｯｸM" panose="020B0600000000000000" pitchFamily="50" charset="-128"/>
            </a:rPr>
            <a:t>ＳＩＩへの提出物一式</a:t>
          </a:r>
          <a:endParaRPr lang="ja-JP" altLang="en-US" sz="3600" b="1" u="sng"/>
        </a:p>
      </xdr:txBody>
    </xdr:sp>
    <xdr:clientData/>
  </xdr:twoCellAnchor>
  <xdr:twoCellAnchor>
    <xdr:from>
      <xdr:col>2</xdr:col>
      <xdr:colOff>8498</xdr:colOff>
      <xdr:row>93</xdr:row>
      <xdr:rowOff>73375</xdr:rowOff>
    </xdr:from>
    <xdr:to>
      <xdr:col>8</xdr:col>
      <xdr:colOff>699306</xdr:colOff>
      <xdr:row>109</xdr:row>
      <xdr:rowOff>139980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bwMode="auto">
        <a:xfrm>
          <a:off x="770498" y="31419284"/>
          <a:ext cx="11410763" cy="3097287"/>
        </a:xfrm>
        <a:prstGeom prst="rect">
          <a:avLst/>
        </a:prstGeom>
        <a:no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clientData/>
  </xdr:twoCellAnchor>
  <xdr:twoCellAnchor>
    <xdr:from>
      <xdr:col>2</xdr:col>
      <xdr:colOff>1902090</xdr:colOff>
      <xdr:row>98</xdr:row>
      <xdr:rowOff>69348</xdr:rowOff>
    </xdr:from>
    <xdr:to>
      <xdr:col>2</xdr:col>
      <xdr:colOff>3180480</xdr:colOff>
      <xdr:row>105</xdr:row>
      <xdr:rowOff>126615</xdr:rowOff>
    </xdr:to>
    <xdr:grpSp>
      <xdr:nvGrpSpPr>
        <xdr:cNvPr id="174" name="グループ化 173">
          <a:extLst>
            <a:ext uri="{FF2B5EF4-FFF2-40B4-BE49-F238E27FC236}">
              <a16:creationId xmlns:a16="http://schemas.microsoft.com/office/drawing/2014/main" id="{00000000-0008-0000-0000-0000AE000000}"/>
            </a:ext>
          </a:extLst>
        </xdr:cNvPr>
        <xdr:cNvGrpSpPr/>
      </xdr:nvGrpSpPr>
      <xdr:grpSpPr>
        <a:xfrm>
          <a:off x="2664090" y="32194575"/>
          <a:ext cx="1278390" cy="1148313"/>
          <a:chOff x="1925001" y="5063018"/>
          <a:chExt cx="1090613" cy="1071082"/>
        </a:xfrm>
      </xdr:grpSpPr>
      <xdr:sp macro="" textlink="">
        <xdr:nvSpPr>
          <xdr:cNvPr id="175" name="フローチャート: データ 174">
            <a:extLst>
              <a:ext uri="{FF2B5EF4-FFF2-40B4-BE49-F238E27FC236}">
                <a16:creationId xmlns:a16="http://schemas.microsoft.com/office/drawing/2014/main" id="{00000000-0008-0000-0000-0000AF000000}"/>
              </a:ext>
            </a:extLst>
          </xdr:cNvPr>
          <xdr:cNvSpPr/>
        </xdr:nvSpPr>
        <xdr:spPr bwMode="auto">
          <a:xfrm>
            <a:off x="1925001" y="5372100"/>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176" name="フローチャート: データ 175">
            <a:extLst>
              <a:ext uri="{FF2B5EF4-FFF2-40B4-BE49-F238E27FC236}">
                <a16:creationId xmlns:a16="http://schemas.microsoft.com/office/drawing/2014/main" id="{00000000-0008-0000-0000-0000B0000000}"/>
              </a:ext>
            </a:extLst>
          </xdr:cNvPr>
          <xdr:cNvSpPr/>
        </xdr:nvSpPr>
        <xdr:spPr bwMode="auto">
          <a:xfrm>
            <a:off x="1925001" y="5323521"/>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177" name="フローチャート: データ 176">
            <a:extLst>
              <a:ext uri="{FF2B5EF4-FFF2-40B4-BE49-F238E27FC236}">
                <a16:creationId xmlns:a16="http://schemas.microsoft.com/office/drawing/2014/main" id="{00000000-0008-0000-0000-0000B1000000}"/>
              </a:ext>
            </a:extLst>
          </xdr:cNvPr>
          <xdr:cNvSpPr/>
        </xdr:nvSpPr>
        <xdr:spPr bwMode="auto">
          <a:xfrm>
            <a:off x="1925001" y="5274944"/>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178" name="フローチャート: データ 177">
            <a:extLst>
              <a:ext uri="{FF2B5EF4-FFF2-40B4-BE49-F238E27FC236}">
                <a16:creationId xmlns:a16="http://schemas.microsoft.com/office/drawing/2014/main" id="{00000000-0008-0000-0000-0000B2000000}"/>
              </a:ext>
            </a:extLst>
          </xdr:cNvPr>
          <xdr:cNvSpPr/>
        </xdr:nvSpPr>
        <xdr:spPr bwMode="auto">
          <a:xfrm>
            <a:off x="1925001" y="5226366"/>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179" name="フローチャート: データ 178">
            <a:extLst>
              <a:ext uri="{FF2B5EF4-FFF2-40B4-BE49-F238E27FC236}">
                <a16:creationId xmlns:a16="http://schemas.microsoft.com/office/drawing/2014/main" id="{00000000-0008-0000-0000-0000B3000000}"/>
              </a:ext>
            </a:extLst>
          </xdr:cNvPr>
          <xdr:cNvSpPr/>
        </xdr:nvSpPr>
        <xdr:spPr bwMode="auto">
          <a:xfrm>
            <a:off x="1925001" y="5177789"/>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180" name="フローチャート: データ 179">
            <a:extLst>
              <a:ext uri="{FF2B5EF4-FFF2-40B4-BE49-F238E27FC236}">
                <a16:creationId xmlns:a16="http://schemas.microsoft.com/office/drawing/2014/main" id="{00000000-0008-0000-0000-0000B4000000}"/>
              </a:ext>
            </a:extLst>
          </xdr:cNvPr>
          <xdr:cNvSpPr/>
        </xdr:nvSpPr>
        <xdr:spPr bwMode="auto">
          <a:xfrm>
            <a:off x="1925001" y="5129212"/>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181" name="フローチャート: データ 180">
            <a:extLst>
              <a:ext uri="{FF2B5EF4-FFF2-40B4-BE49-F238E27FC236}">
                <a16:creationId xmlns:a16="http://schemas.microsoft.com/office/drawing/2014/main" id="{00000000-0008-0000-0000-0000B5000000}"/>
              </a:ext>
            </a:extLst>
          </xdr:cNvPr>
          <xdr:cNvSpPr/>
        </xdr:nvSpPr>
        <xdr:spPr bwMode="auto">
          <a:xfrm>
            <a:off x="1925001" y="5080635"/>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pic>
        <xdr:nvPicPr>
          <xdr:cNvPr id="182" name="Picture 2" descr="http://illpop.com/img_illust/gadget/clip07.png">
            <a:hlinkClick xmlns:r="http://schemas.openxmlformats.org/officeDocument/2006/relationships" r:id="rId1"/>
            <a:extLst>
              <a:ext uri="{FF2B5EF4-FFF2-40B4-BE49-F238E27FC236}">
                <a16:creationId xmlns:a16="http://schemas.microsoft.com/office/drawing/2014/main" id="{00000000-0008-0000-0000-0000B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10800000">
            <a:off x="2195132" y="5063018"/>
            <a:ext cx="172156" cy="22954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438981</xdr:colOff>
      <xdr:row>106</xdr:row>
      <xdr:rowOff>27407</xdr:rowOff>
    </xdr:from>
    <xdr:to>
      <xdr:col>3</xdr:col>
      <xdr:colOff>695662</xdr:colOff>
      <xdr:row>109</xdr:row>
      <xdr:rowOff>87965</xdr:rowOff>
    </xdr:to>
    <xdr:sp macro="" textlink="">
      <xdr:nvSpPr>
        <xdr:cNvPr id="187" name="正方形/長方形 186">
          <a:extLst>
            <a:ext uri="{FF2B5EF4-FFF2-40B4-BE49-F238E27FC236}">
              <a16:creationId xmlns:a16="http://schemas.microsoft.com/office/drawing/2014/main" id="{00000000-0008-0000-0000-0000BB000000}"/>
            </a:ext>
          </a:extLst>
        </xdr:cNvPr>
        <xdr:cNvSpPr/>
      </xdr:nvSpPr>
      <xdr:spPr>
        <a:xfrm>
          <a:off x="1200981" y="33399543"/>
          <a:ext cx="4274499" cy="1065013"/>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lvl="0"/>
          <a:r>
            <a:rPr lang="ja-JP" altLang="en-US" sz="1200" b="1">
              <a:solidFill>
                <a:prstClr val="black"/>
              </a:solidFill>
              <a:latin typeface="+mn-ea"/>
              <a:ea typeface="+mn-ea"/>
            </a:rPr>
            <a:t>　　　　　　　　　　　　　　　正本１部</a:t>
          </a:r>
          <a:endParaRPr lang="en-US" altLang="ja-JP" sz="1200" b="1">
            <a:solidFill>
              <a:prstClr val="black"/>
            </a:solidFill>
            <a:latin typeface="+mn-ea"/>
            <a:ea typeface="+mn-ea"/>
          </a:endParaRPr>
        </a:p>
        <a:p>
          <a:pPr lvl="0"/>
          <a:r>
            <a:rPr lang="ja-JP" altLang="en-US" sz="1200">
              <a:solidFill>
                <a:prstClr val="black"/>
              </a:solidFill>
              <a:latin typeface="+mn-ea"/>
              <a:ea typeface="+mn-ea"/>
            </a:rPr>
            <a:t>　　　　　　　　　　　　　　・片面印刷</a:t>
          </a:r>
        </a:p>
        <a:p>
          <a:pPr lvl="0"/>
          <a:r>
            <a:rPr lang="ja-JP" altLang="en-US" sz="1200">
              <a:solidFill>
                <a:prstClr val="black"/>
              </a:solidFill>
              <a:latin typeface="+mn-ea"/>
              <a:ea typeface="+mn-ea"/>
            </a:rPr>
            <a:t>　　　　　　　　　　　　</a:t>
          </a:r>
          <a:r>
            <a:rPr lang="ja-JP" altLang="en-US" sz="1200" baseline="0">
              <a:solidFill>
                <a:prstClr val="black"/>
              </a:solidFill>
              <a:latin typeface="+mn-ea"/>
              <a:ea typeface="+mn-ea"/>
            </a:rPr>
            <a:t> 　 </a:t>
          </a:r>
          <a:r>
            <a:rPr lang="ja-JP" altLang="en-US" sz="1200">
              <a:solidFill>
                <a:prstClr val="black"/>
              </a:solidFill>
              <a:latin typeface="+mn-ea"/>
              <a:ea typeface="+mn-ea"/>
            </a:rPr>
            <a:t>・押印は必須としない</a:t>
          </a:r>
        </a:p>
        <a:p>
          <a:pPr lvl="0"/>
          <a:r>
            <a:rPr lang="en-US" altLang="ja-JP" sz="1200">
              <a:solidFill>
                <a:prstClr val="black"/>
              </a:solidFill>
              <a:latin typeface="+mn-ea"/>
              <a:ea typeface="+mn-ea"/>
            </a:rPr>
            <a:t>※</a:t>
          </a:r>
          <a:r>
            <a:rPr lang="ja-JP" altLang="en-US" sz="1200">
              <a:solidFill>
                <a:prstClr val="black"/>
              </a:solidFill>
              <a:latin typeface="+mn-ea"/>
              <a:ea typeface="+mn-ea"/>
            </a:rPr>
            <a:t>押印しない場合、社内決裁ルールや社内規定等を添付</a:t>
          </a:r>
          <a:endParaRPr lang="en-US" altLang="ja-JP" sz="1200">
            <a:solidFill>
              <a:prstClr val="black"/>
            </a:solidFill>
            <a:latin typeface="+mn-ea"/>
            <a:ea typeface="+mn-ea"/>
          </a:endParaRPr>
        </a:p>
      </xdr:txBody>
    </xdr:sp>
    <xdr:clientData/>
  </xdr:twoCellAnchor>
  <xdr:twoCellAnchor>
    <xdr:from>
      <xdr:col>6</xdr:col>
      <xdr:colOff>1023112</xdr:colOff>
      <xdr:row>106</xdr:row>
      <xdr:rowOff>115235</xdr:rowOff>
    </xdr:from>
    <xdr:to>
      <xdr:col>8</xdr:col>
      <xdr:colOff>432168</xdr:colOff>
      <xdr:row>110</xdr:row>
      <xdr:rowOff>178724</xdr:rowOff>
    </xdr:to>
    <xdr:sp macro="" textlink="">
      <xdr:nvSpPr>
        <xdr:cNvPr id="188" name="正方形/長方形 187">
          <a:extLst>
            <a:ext uri="{FF2B5EF4-FFF2-40B4-BE49-F238E27FC236}">
              <a16:creationId xmlns:a16="http://schemas.microsoft.com/office/drawing/2014/main" id="{00000000-0008-0000-0000-0000BC000000}"/>
            </a:ext>
          </a:extLst>
        </xdr:cNvPr>
        <xdr:cNvSpPr/>
      </xdr:nvSpPr>
      <xdr:spPr>
        <a:xfrm>
          <a:off x="9838067" y="33487371"/>
          <a:ext cx="2076056" cy="1223808"/>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lvl="0"/>
          <a:r>
            <a:rPr lang="ja-JP" altLang="en-US" sz="1200" b="1">
              <a:solidFill>
                <a:prstClr val="black"/>
              </a:solidFill>
              <a:latin typeface="+mn-ea"/>
              <a:ea typeface="+mn-ea"/>
            </a:rPr>
            <a:t>ＣＤ</a:t>
          </a:r>
          <a:r>
            <a:rPr lang="en-US" altLang="ja-JP" sz="1200" b="1">
              <a:solidFill>
                <a:prstClr val="black"/>
              </a:solidFill>
              <a:latin typeface="+mn-ea"/>
              <a:ea typeface="+mn-ea"/>
            </a:rPr>
            <a:t>-</a:t>
          </a:r>
          <a:r>
            <a:rPr lang="ja-JP" altLang="en-US" sz="1200" b="1">
              <a:solidFill>
                <a:prstClr val="black"/>
              </a:solidFill>
              <a:latin typeface="+mn-ea"/>
              <a:ea typeface="+mn-ea"/>
            </a:rPr>
            <a:t>Ｒ（ＤＶＤ</a:t>
          </a:r>
          <a:r>
            <a:rPr lang="en-US" altLang="ja-JP" sz="1200" b="1">
              <a:solidFill>
                <a:prstClr val="black"/>
              </a:solidFill>
              <a:latin typeface="+mn-ea"/>
              <a:ea typeface="+mn-ea"/>
            </a:rPr>
            <a:t>-</a:t>
          </a:r>
          <a:r>
            <a:rPr lang="ja-JP" altLang="en-US" sz="1200" b="1">
              <a:solidFill>
                <a:prstClr val="black"/>
              </a:solidFill>
              <a:latin typeface="+mn-ea"/>
              <a:ea typeface="+mn-ea"/>
            </a:rPr>
            <a:t>Ｒ）１枚</a:t>
          </a:r>
          <a:endParaRPr lang="en-US" altLang="ja-JP" sz="1200" b="1">
            <a:solidFill>
              <a:prstClr val="black"/>
            </a:solidFill>
            <a:latin typeface="+mn-ea"/>
            <a:ea typeface="+mn-ea"/>
          </a:endParaRPr>
        </a:p>
        <a:p>
          <a:pPr lvl="0"/>
          <a:r>
            <a:rPr lang="ja-JP" altLang="en-US" sz="1200">
              <a:solidFill>
                <a:prstClr val="black"/>
              </a:solidFill>
              <a:latin typeface="+mn-ea"/>
              <a:ea typeface="+mn-ea"/>
            </a:rPr>
            <a:t>・法人・団体等名を明記</a:t>
          </a:r>
          <a:endParaRPr lang="en-US" altLang="ja-JP" sz="1200">
            <a:solidFill>
              <a:prstClr val="black"/>
            </a:solidFill>
            <a:latin typeface="+mn-ea"/>
            <a:ea typeface="+mn-ea"/>
          </a:endParaRPr>
        </a:p>
        <a:p>
          <a:pPr lvl="0"/>
          <a:r>
            <a:rPr lang="ja-JP" altLang="en-US" sz="1200">
              <a:solidFill>
                <a:prstClr val="black"/>
              </a:solidFill>
              <a:latin typeface="+mn-ea"/>
              <a:ea typeface="+mn-ea"/>
            </a:rPr>
            <a:t>・事業名を明記</a:t>
          </a:r>
          <a:endParaRPr lang="ja-JP" altLang="en-US" sz="3200">
            <a:latin typeface="+mn-ea"/>
            <a:ea typeface="+mn-ea"/>
          </a:endParaRPr>
        </a:p>
      </xdr:txBody>
    </xdr:sp>
    <xdr:clientData/>
  </xdr:twoCellAnchor>
  <xdr:twoCellAnchor>
    <xdr:from>
      <xdr:col>6</xdr:col>
      <xdr:colOff>1073727</xdr:colOff>
      <xdr:row>98</xdr:row>
      <xdr:rowOff>13832</xdr:rowOff>
    </xdr:from>
    <xdr:to>
      <xdr:col>7</xdr:col>
      <xdr:colOff>824923</xdr:colOff>
      <xdr:row>106</xdr:row>
      <xdr:rowOff>51954</xdr:rowOff>
    </xdr:to>
    <xdr:grpSp>
      <xdr:nvGrpSpPr>
        <xdr:cNvPr id="207" name="グループ化 206">
          <a:extLst>
            <a:ext uri="{FF2B5EF4-FFF2-40B4-BE49-F238E27FC236}">
              <a16:creationId xmlns:a16="http://schemas.microsoft.com/office/drawing/2014/main" id="{00000000-0008-0000-0000-0000CF000000}"/>
            </a:ext>
          </a:extLst>
        </xdr:cNvPr>
        <xdr:cNvGrpSpPr/>
      </xdr:nvGrpSpPr>
      <xdr:grpSpPr>
        <a:xfrm>
          <a:off x="9888682" y="32139059"/>
          <a:ext cx="1257877" cy="1285031"/>
          <a:chOff x="5646964" y="31257242"/>
          <a:chExt cx="1156607" cy="1136748"/>
        </a:xfrm>
      </xdr:grpSpPr>
      <xdr:sp macro="" textlink="">
        <xdr:nvSpPr>
          <xdr:cNvPr id="212" name="円/楕円 72">
            <a:extLst>
              <a:ext uri="{FF2B5EF4-FFF2-40B4-BE49-F238E27FC236}">
                <a16:creationId xmlns:a16="http://schemas.microsoft.com/office/drawing/2014/main" id="{00000000-0008-0000-0000-0000D4000000}"/>
              </a:ext>
            </a:extLst>
          </xdr:cNvPr>
          <xdr:cNvSpPr/>
        </xdr:nvSpPr>
        <xdr:spPr bwMode="auto">
          <a:xfrm>
            <a:off x="5646964" y="31257242"/>
            <a:ext cx="1156607" cy="1136748"/>
          </a:xfrm>
          <a:prstGeom prst="ellipse">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213" name="円/楕円 73">
            <a:extLst>
              <a:ext uri="{FF2B5EF4-FFF2-40B4-BE49-F238E27FC236}">
                <a16:creationId xmlns:a16="http://schemas.microsoft.com/office/drawing/2014/main" id="{00000000-0008-0000-0000-0000D5000000}"/>
              </a:ext>
            </a:extLst>
          </xdr:cNvPr>
          <xdr:cNvSpPr/>
        </xdr:nvSpPr>
        <xdr:spPr bwMode="auto">
          <a:xfrm>
            <a:off x="6055462" y="31661727"/>
            <a:ext cx="339610" cy="327775"/>
          </a:xfrm>
          <a:prstGeom prst="ellipse">
            <a:avLst/>
          </a:prstGeom>
          <a:solidFill>
            <a:schemeClr val="bg1">
              <a:lumMod val="85000"/>
            </a:schemeClr>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214" name="正方形/長方形 213">
            <a:extLst>
              <a:ext uri="{FF2B5EF4-FFF2-40B4-BE49-F238E27FC236}">
                <a16:creationId xmlns:a16="http://schemas.microsoft.com/office/drawing/2014/main" id="{00000000-0008-0000-0000-0000D6000000}"/>
              </a:ext>
            </a:extLst>
          </xdr:cNvPr>
          <xdr:cNvSpPr/>
        </xdr:nvSpPr>
        <xdr:spPr>
          <a:xfrm>
            <a:off x="5664554" y="31349500"/>
            <a:ext cx="1133010" cy="329258"/>
          </a:xfrm>
          <a:prstGeom prst="rect">
            <a:avLst/>
          </a:prstGeom>
          <a:noFill/>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r>
              <a:rPr lang="ja-JP" altLang="en-US" sz="700">
                <a:solidFill>
                  <a:prstClr val="black"/>
                </a:solidFill>
                <a:latin typeface="HGPｺﾞｼｯｸM" panose="020B0600000000000000" pitchFamily="50" charset="-128"/>
                <a:ea typeface="HGPｺﾞｼｯｸM" panose="020B0600000000000000" pitchFamily="50" charset="-128"/>
              </a:rPr>
              <a:t>（一社）○</a:t>
            </a:r>
            <a:r>
              <a:rPr lang="en-US" altLang="ja-JP" sz="700">
                <a:solidFill>
                  <a:prstClr val="black"/>
                </a:solidFill>
                <a:latin typeface="HGPｺﾞｼｯｸM" panose="020B0600000000000000" pitchFamily="50" charset="-128"/>
                <a:ea typeface="HGPｺﾞｼｯｸM" panose="020B0600000000000000" pitchFamily="50" charset="-128"/>
              </a:rPr>
              <a:t>×</a:t>
            </a:r>
          </a:p>
          <a:p>
            <a:pPr algn="ctr"/>
            <a:r>
              <a:rPr lang="ja-JP" altLang="en-US" sz="700">
                <a:solidFill>
                  <a:prstClr val="black"/>
                </a:solidFill>
                <a:latin typeface="HGPｺﾞｼｯｸM" panose="020B0600000000000000" pitchFamily="50" charset="-128"/>
                <a:ea typeface="HGPｺﾞｼｯｸM" panose="020B0600000000000000" pitchFamily="50" charset="-128"/>
              </a:rPr>
              <a:t>「△□事業」</a:t>
            </a:r>
            <a:endParaRPr lang="ja-JP" altLang="en-US" sz="1400"/>
          </a:p>
        </xdr:txBody>
      </xdr:sp>
    </xdr:grpSp>
    <xdr:clientData/>
  </xdr:twoCellAnchor>
  <xdr:twoCellAnchor>
    <xdr:from>
      <xdr:col>4</xdr:col>
      <xdr:colOff>1392443</xdr:colOff>
      <xdr:row>99</xdr:row>
      <xdr:rowOff>51164</xdr:rowOff>
    </xdr:from>
    <xdr:to>
      <xdr:col>5</xdr:col>
      <xdr:colOff>1015152</xdr:colOff>
      <xdr:row>103</xdr:row>
      <xdr:rowOff>121878</xdr:rowOff>
    </xdr:to>
    <xdr:grpSp>
      <xdr:nvGrpSpPr>
        <xdr:cNvPr id="215" name="グループ化 214">
          <a:extLst>
            <a:ext uri="{FF2B5EF4-FFF2-40B4-BE49-F238E27FC236}">
              <a16:creationId xmlns:a16="http://schemas.microsoft.com/office/drawing/2014/main" id="{00000000-0008-0000-0000-0000D7000000}"/>
            </a:ext>
          </a:extLst>
        </xdr:cNvPr>
        <xdr:cNvGrpSpPr/>
      </xdr:nvGrpSpPr>
      <xdr:grpSpPr>
        <a:xfrm>
          <a:off x="7194034" y="32332255"/>
          <a:ext cx="1129391" cy="694168"/>
          <a:chOff x="1152525" y="8436901"/>
          <a:chExt cx="698950" cy="425579"/>
        </a:xfrm>
        <a:solidFill>
          <a:schemeClr val="bg1"/>
        </a:solidFill>
      </xdr:grpSpPr>
      <xdr:sp macro="" textlink="">
        <xdr:nvSpPr>
          <xdr:cNvPr id="216" name="正方形/長方形 215">
            <a:extLst>
              <a:ext uri="{FF2B5EF4-FFF2-40B4-BE49-F238E27FC236}">
                <a16:creationId xmlns:a16="http://schemas.microsoft.com/office/drawing/2014/main" id="{00000000-0008-0000-0000-0000D8000000}"/>
              </a:ext>
            </a:extLst>
          </xdr:cNvPr>
          <xdr:cNvSpPr/>
        </xdr:nvSpPr>
        <xdr:spPr bwMode="auto">
          <a:xfrm>
            <a:off x="1152525" y="8443167"/>
            <a:ext cx="698950" cy="419313"/>
          </a:xfrm>
          <a:prstGeom prst="rect">
            <a:avLst/>
          </a:prstGeom>
          <a:grpFill/>
          <a:ln w="6350">
            <a:solidFill>
              <a:sysClr val="windowText" lastClr="000000"/>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ysClr val="windowText" lastClr="000000"/>
              </a:solidFill>
              <a:latin typeface="+mn-ea"/>
            </a:endParaRPr>
          </a:p>
        </xdr:txBody>
      </xdr:sp>
      <xdr:sp macro="" textlink="">
        <xdr:nvSpPr>
          <xdr:cNvPr id="217" name="二等辺三角形 216">
            <a:extLst>
              <a:ext uri="{FF2B5EF4-FFF2-40B4-BE49-F238E27FC236}">
                <a16:creationId xmlns:a16="http://schemas.microsoft.com/office/drawing/2014/main" id="{00000000-0008-0000-0000-0000D9000000}"/>
              </a:ext>
            </a:extLst>
          </xdr:cNvPr>
          <xdr:cNvSpPr/>
        </xdr:nvSpPr>
        <xdr:spPr bwMode="auto">
          <a:xfrm flipV="1">
            <a:off x="1152525" y="8436901"/>
            <a:ext cx="698950" cy="253916"/>
          </a:xfrm>
          <a:prstGeom prst="triangle">
            <a:avLst/>
          </a:prstGeom>
          <a:grpFill/>
          <a:ln w="6350">
            <a:solidFill>
              <a:sysClr val="windowText" lastClr="000000"/>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ysClr val="windowText" lastClr="000000"/>
              </a:solidFill>
              <a:latin typeface="+mn-ea"/>
            </a:endParaRPr>
          </a:p>
        </xdr:txBody>
      </xdr:sp>
    </xdr:grpSp>
    <xdr:clientData/>
  </xdr:twoCellAnchor>
  <xdr:twoCellAnchor>
    <xdr:from>
      <xdr:col>4</xdr:col>
      <xdr:colOff>1111641</xdr:colOff>
      <xdr:row>106</xdr:row>
      <xdr:rowOff>115235</xdr:rowOff>
    </xdr:from>
    <xdr:to>
      <xdr:col>6</xdr:col>
      <xdr:colOff>118041</xdr:colOff>
      <xdr:row>108</xdr:row>
      <xdr:rowOff>108329</xdr:rowOff>
    </xdr:to>
    <xdr:sp macro="" textlink="">
      <xdr:nvSpPr>
        <xdr:cNvPr id="218" name="正方形/長方形 217">
          <a:extLst>
            <a:ext uri="{FF2B5EF4-FFF2-40B4-BE49-F238E27FC236}">
              <a16:creationId xmlns:a16="http://schemas.microsoft.com/office/drawing/2014/main" id="{00000000-0008-0000-0000-0000DA000000}"/>
            </a:ext>
          </a:extLst>
        </xdr:cNvPr>
        <xdr:cNvSpPr/>
      </xdr:nvSpPr>
      <xdr:spPr>
        <a:xfrm>
          <a:off x="6913232" y="33487371"/>
          <a:ext cx="2019764" cy="304822"/>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lvl="0"/>
          <a:r>
            <a:rPr lang="ja-JP" altLang="en-US" sz="1200" b="1">
              <a:solidFill>
                <a:sysClr val="windowText" lastClr="000000"/>
              </a:solidFill>
              <a:latin typeface="+mn-ea"/>
              <a:ea typeface="+mn-ea"/>
            </a:rPr>
            <a:t>申請書類の電子ファイル</a:t>
          </a:r>
          <a:endParaRPr lang="en-US" altLang="ja-JP" sz="900" b="1">
            <a:solidFill>
              <a:sysClr val="windowText" lastClr="000000"/>
            </a:solidFill>
            <a:latin typeface="+mn-ea"/>
            <a:ea typeface="+mn-ea"/>
          </a:endParaRPr>
        </a:p>
      </xdr:txBody>
    </xdr:sp>
    <xdr:clientData/>
  </xdr:twoCellAnchor>
  <xdr:twoCellAnchor>
    <xdr:from>
      <xdr:col>8</xdr:col>
      <xdr:colOff>259614</xdr:colOff>
      <xdr:row>80</xdr:row>
      <xdr:rowOff>140917</xdr:rowOff>
    </xdr:from>
    <xdr:to>
      <xdr:col>9</xdr:col>
      <xdr:colOff>385790</xdr:colOff>
      <xdr:row>89</xdr:row>
      <xdr:rowOff>34636</xdr:rowOff>
    </xdr:to>
    <xdr:grpSp>
      <xdr:nvGrpSpPr>
        <xdr:cNvPr id="219" name="グループ化 218">
          <a:extLst>
            <a:ext uri="{FF2B5EF4-FFF2-40B4-BE49-F238E27FC236}">
              <a16:creationId xmlns:a16="http://schemas.microsoft.com/office/drawing/2014/main" id="{00000000-0008-0000-0000-0000DB000000}"/>
            </a:ext>
          </a:extLst>
        </xdr:cNvPr>
        <xdr:cNvGrpSpPr/>
      </xdr:nvGrpSpPr>
      <xdr:grpSpPr>
        <a:xfrm>
          <a:off x="11741569" y="29131553"/>
          <a:ext cx="1286494" cy="1296492"/>
          <a:chOff x="4629150" y="7905521"/>
          <a:chExt cx="887812" cy="907732"/>
        </a:xfrm>
      </xdr:grpSpPr>
      <xdr:sp macro="" textlink="">
        <xdr:nvSpPr>
          <xdr:cNvPr id="220" name="円/楕円 72">
            <a:extLst>
              <a:ext uri="{FF2B5EF4-FFF2-40B4-BE49-F238E27FC236}">
                <a16:creationId xmlns:a16="http://schemas.microsoft.com/office/drawing/2014/main" id="{00000000-0008-0000-0000-0000DC000000}"/>
              </a:ext>
            </a:extLst>
          </xdr:cNvPr>
          <xdr:cNvSpPr/>
        </xdr:nvSpPr>
        <xdr:spPr bwMode="auto">
          <a:xfrm>
            <a:off x="4629150" y="7905521"/>
            <a:ext cx="887812" cy="907732"/>
          </a:xfrm>
          <a:prstGeom prst="ellipse">
            <a:avLst/>
          </a:prstGeom>
          <a:no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221" name="円/楕円 73">
            <a:extLst>
              <a:ext uri="{FF2B5EF4-FFF2-40B4-BE49-F238E27FC236}">
                <a16:creationId xmlns:a16="http://schemas.microsoft.com/office/drawing/2014/main" id="{00000000-0008-0000-0000-0000DD000000}"/>
              </a:ext>
            </a:extLst>
          </xdr:cNvPr>
          <xdr:cNvSpPr/>
        </xdr:nvSpPr>
        <xdr:spPr bwMode="auto">
          <a:xfrm>
            <a:off x="4942713" y="8228516"/>
            <a:ext cx="260685" cy="261740"/>
          </a:xfrm>
          <a:prstGeom prst="ellipse">
            <a:avLst/>
          </a:prstGeom>
          <a:no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222" name="正方形/長方形 221">
            <a:extLst>
              <a:ext uri="{FF2B5EF4-FFF2-40B4-BE49-F238E27FC236}">
                <a16:creationId xmlns:a16="http://schemas.microsoft.com/office/drawing/2014/main" id="{00000000-0008-0000-0000-0000DE000000}"/>
              </a:ext>
            </a:extLst>
          </xdr:cNvPr>
          <xdr:cNvSpPr/>
        </xdr:nvSpPr>
        <xdr:spPr>
          <a:xfrm>
            <a:off x="4642652" y="8022655"/>
            <a:ext cx="869699" cy="262924"/>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r>
              <a:rPr lang="ja-JP" altLang="en-US" sz="800">
                <a:solidFill>
                  <a:prstClr val="black"/>
                </a:solidFill>
                <a:latin typeface="HGPｺﾞｼｯｸM" panose="020B0600000000000000" pitchFamily="50" charset="-128"/>
                <a:ea typeface="HGPｺﾞｼｯｸM" panose="020B0600000000000000" pitchFamily="50" charset="-128"/>
              </a:rPr>
              <a:t>（一社）○</a:t>
            </a:r>
            <a:r>
              <a:rPr lang="en-US" altLang="ja-JP" sz="800">
                <a:solidFill>
                  <a:prstClr val="black"/>
                </a:solidFill>
                <a:latin typeface="HGPｺﾞｼｯｸM" panose="020B0600000000000000" pitchFamily="50" charset="-128"/>
                <a:ea typeface="HGPｺﾞｼｯｸM" panose="020B0600000000000000" pitchFamily="50" charset="-128"/>
              </a:rPr>
              <a:t>×</a:t>
            </a:r>
          </a:p>
          <a:p>
            <a:pPr algn="ctr"/>
            <a:r>
              <a:rPr lang="ja-JP" altLang="en-US" sz="800">
                <a:solidFill>
                  <a:prstClr val="black"/>
                </a:solidFill>
                <a:latin typeface="HGPｺﾞｼｯｸM" panose="020B0600000000000000" pitchFamily="50" charset="-128"/>
                <a:ea typeface="HGPｺﾞｼｯｸM" panose="020B0600000000000000" pitchFamily="50" charset="-128"/>
              </a:rPr>
              <a:t>「△□事業」</a:t>
            </a:r>
            <a:endParaRPr lang="ja-JP" altLang="en-US" sz="1600"/>
          </a:p>
        </xdr:txBody>
      </xdr:sp>
    </xdr:grpSp>
    <xdr:clientData/>
  </xdr:twoCellAnchor>
  <xdr:twoCellAnchor>
    <xdr:from>
      <xdr:col>8</xdr:col>
      <xdr:colOff>268226</xdr:colOff>
      <xdr:row>70</xdr:row>
      <xdr:rowOff>54502</xdr:rowOff>
    </xdr:from>
    <xdr:to>
      <xdr:col>9</xdr:col>
      <xdr:colOff>244721</xdr:colOff>
      <xdr:row>74</xdr:row>
      <xdr:rowOff>117794</xdr:rowOff>
    </xdr:to>
    <xdr:grpSp>
      <xdr:nvGrpSpPr>
        <xdr:cNvPr id="223" name="グループ化 222">
          <a:extLst>
            <a:ext uri="{FF2B5EF4-FFF2-40B4-BE49-F238E27FC236}">
              <a16:creationId xmlns:a16="http://schemas.microsoft.com/office/drawing/2014/main" id="{00000000-0008-0000-0000-0000DF000000}"/>
            </a:ext>
          </a:extLst>
        </xdr:cNvPr>
        <xdr:cNvGrpSpPr/>
      </xdr:nvGrpSpPr>
      <xdr:grpSpPr>
        <a:xfrm>
          <a:off x="11750181" y="27486502"/>
          <a:ext cx="1136813" cy="686747"/>
          <a:chOff x="1152525" y="8436901"/>
          <a:chExt cx="698950" cy="425579"/>
        </a:xfrm>
      </xdr:grpSpPr>
      <xdr:sp macro="" textlink="">
        <xdr:nvSpPr>
          <xdr:cNvPr id="224" name="正方形/長方形 223">
            <a:extLst>
              <a:ext uri="{FF2B5EF4-FFF2-40B4-BE49-F238E27FC236}">
                <a16:creationId xmlns:a16="http://schemas.microsoft.com/office/drawing/2014/main" id="{00000000-0008-0000-0000-0000E0000000}"/>
              </a:ext>
            </a:extLst>
          </xdr:cNvPr>
          <xdr:cNvSpPr/>
        </xdr:nvSpPr>
        <xdr:spPr bwMode="auto">
          <a:xfrm>
            <a:off x="1152525" y="8443167"/>
            <a:ext cx="698950" cy="419313"/>
          </a:xfrm>
          <a:prstGeom prst="rect">
            <a:avLst/>
          </a:prstGeom>
          <a:noFill/>
          <a:ln w="6350">
            <a:solidFill>
              <a:sysClr val="windowText" lastClr="000000"/>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ysClr val="windowText" lastClr="000000"/>
              </a:solidFill>
              <a:latin typeface="+mn-ea"/>
            </a:endParaRPr>
          </a:p>
        </xdr:txBody>
      </xdr:sp>
      <xdr:sp macro="" textlink="">
        <xdr:nvSpPr>
          <xdr:cNvPr id="225" name="二等辺三角形 224">
            <a:extLst>
              <a:ext uri="{FF2B5EF4-FFF2-40B4-BE49-F238E27FC236}">
                <a16:creationId xmlns:a16="http://schemas.microsoft.com/office/drawing/2014/main" id="{00000000-0008-0000-0000-0000E1000000}"/>
              </a:ext>
            </a:extLst>
          </xdr:cNvPr>
          <xdr:cNvSpPr/>
        </xdr:nvSpPr>
        <xdr:spPr bwMode="auto">
          <a:xfrm flipV="1">
            <a:off x="1152525" y="8436901"/>
            <a:ext cx="698950" cy="253916"/>
          </a:xfrm>
          <a:prstGeom prst="triangle">
            <a:avLst/>
          </a:prstGeom>
          <a:noFill/>
          <a:ln w="6350">
            <a:solidFill>
              <a:sysClr val="windowText" lastClr="000000"/>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ysClr val="windowText" lastClr="000000"/>
              </a:solidFill>
              <a:latin typeface="+mn-ea"/>
            </a:endParaRPr>
          </a:p>
        </xdr:txBody>
      </xdr:sp>
    </xdr:grpSp>
    <xdr:clientData/>
  </xdr:twoCellAnchor>
  <xdr:twoCellAnchor>
    <xdr:from>
      <xdr:col>7</xdr:col>
      <xdr:colOff>1120530</xdr:colOff>
      <xdr:row>75</xdr:row>
      <xdr:rowOff>135818</xdr:rowOff>
    </xdr:from>
    <xdr:to>
      <xdr:col>9</xdr:col>
      <xdr:colOff>830790</xdr:colOff>
      <xdr:row>77</xdr:row>
      <xdr:rowOff>141284</xdr:rowOff>
    </xdr:to>
    <xdr:sp macro="" textlink="">
      <xdr:nvSpPr>
        <xdr:cNvPr id="226" name="正方形/長方形 225">
          <a:extLst>
            <a:ext uri="{FF2B5EF4-FFF2-40B4-BE49-F238E27FC236}">
              <a16:creationId xmlns:a16="http://schemas.microsoft.com/office/drawing/2014/main" id="{00000000-0008-0000-0000-0000E2000000}"/>
            </a:ext>
          </a:extLst>
        </xdr:cNvPr>
        <xdr:cNvSpPr/>
      </xdr:nvSpPr>
      <xdr:spPr>
        <a:xfrm>
          <a:off x="11407530" y="27639256"/>
          <a:ext cx="1996260" cy="291216"/>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lvl="0"/>
          <a:r>
            <a:rPr lang="ja-JP" altLang="en-US" sz="1200" b="1">
              <a:solidFill>
                <a:sysClr val="windowText" lastClr="000000"/>
              </a:solidFill>
              <a:latin typeface="+mn-ea"/>
              <a:ea typeface="+mn-ea"/>
            </a:rPr>
            <a:t>申請書類の電子ファイル</a:t>
          </a:r>
          <a:endParaRPr lang="en-US" altLang="ja-JP" sz="900" b="1">
            <a:solidFill>
              <a:sysClr val="windowText" lastClr="000000"/>
            </a:solidFill>
            <a:latin typeface="+mn-ea"/>
            <a:ea typeface="+mn-ea"/>
          </a:endParaRPr>
        </a:p>
      </xdr:txBody>
    </xdr:sp>
    <xdr:clientData/>
  </xdr:twoCellAnchor>
  <xdr:oneCellAnchor>
    <xdr:from>
      <xdr:col>7</xdr:col>
      <xdr:colOff>71588</xdr:colOff>
      <xdr:row>78</xdr:row>
      <xdr:rowOff>119199</xdr:rowOff>
    </xdr:from>
    <xdr:ext cx="581378" cy="275717"/>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10358588" y="28051262"/>
          <a:ext cx="58137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または</a:t>
          </a:r>
        </a:p>
      </xdr:txBody>
    </xdr:sp>
    <xdr:clientData/>
  </xdr:oneCellAnchor>
  <xdr:twoCellAnchor>
    <xdr:from>
      <xdr:col>6</xdr:col>
      <xdr:colOff>1408799</xdr:colOff>
      <xdr:row>70</xdr:row>
      <xdr:rowOff>70674</xdr:rowOff>
    </xdr:from>
    <xdr:to>
      <xdr:col>7</xdr:col>
      <xdr:colOff>1090824</xdr:colOff>
      <xdr:row>76</xdr:row>
      <xdr:rowOff>57596</xdr:rowOff>
    </xdr:to>
    <xdr:sp macro="" textlink="">
      <xdr:nvSpPr>
        <xdr:cNvPr id="228" name="右矢印 10">
          <a:extLst>
            <a:ext uri="{FF2B5EF4-FFF2-40B4-BE49-F238E27FC236}">
              <a16:creationId xmlns:a16="http://schemas.microsoft.com/office/drawing/2014/main" id="{00000000-0008-0000-0000-0000E4000000}"/>
            </a:ext>
          </a:extLst>
        </xdr:cNvPr>
        <xdr:cNvSpPr/>
      </xdr:nvSpPr>
      <xdr:spPr>
        <a:xfrm>
          <a:off x="10195612" y="26859737"/>
          <a:ext cx="1182212" cy="8441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1200" b="1"/>
            <a:t>データ添付</a:t>
          </a:r>
        </a:p>
      </xdr:txBody>
    </xdr:sp>
    <xdr:clientData/>
  </xdr:twoCellAnchor>
  <xdr:oneCellAnchor>
    <xdr:from>
      <xdr:col>6</xdr:col>
      <xdr:colOff>46715</xdr:colOff>
      <xdr:row>100</xdr:row>
      <xdr:rowOff>136145</xdr:rowOff>
    </xdr:from>
    <xdr:ext cx="581378" cy="275717"/>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8861670" y="32573100"/>
          <a:ext cx="58137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または</a:t>
          </a:r>
        </a:p>
      </xdr:txBody>
    </xdr:sp>
    <xdr:clientData/>
  </xdr:oneCellAnchor>
  <xdr:twoCellAnchor>
    <xdr:from>
      <xdr:col>8</xdr:col>
      <xdr:colOff>99311</xdr:colOff>
      <xdr:row>90</xdr:row>
      <xdr:rowOff>105486</xdr:rowOff>
    </xdr:from>
    <xdr:to>
      <xdr:col>9</xdr:col>
      <xdr:colOff>1026182</xdr:colOff>
      <xdr:row>92</xdr:row>
      <xdr:rowOff>33843</xdr:rowOff>
    </xdr:to>
    <xdr:sp macro="" textlink="">
      <xdr:nvSpPr>
        <xdr:cNvPr id="230" name="正方形/長方形 229">
          <a:extLst>
            <a:ext uri="{FF2B5EF4-FFF2-40B4-BE49-F238E27FC236}">
              <a16:creationId xmlns:a16="http://schemas.microsoft.com/office/drawing/2014/main" id="{00000000-0008-0000-0000-0000E6000000}"/>
            </a:ext>
          </a:extLst>
        </xdr:cNvPr>
        <xdr:cNvSpPr/>
      </xdr:nvSpPr>
      <xdr:spPr>
        <a:xfrm>
          <a:off x="11529311" y="29752049"/>
          <a:ext cx="2069871" cy="309357"/>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lvl="0"/>
          <a:r>
            <a:rPr lang="ja-JP" altLang="en-US" sz="1200" b="1">
              <a:solidFill>
                <a:prstClr val="black"/>
              </a:solidFill>
              <a:latin typeface="+mn-ea"/>
              <a:ea typeface="+mn-ea"/>
            </a:rPr>
            <a:t>ＣＤ</a:t>
          </a:r>
          <a:r>
            <a:rPr lang="en-US" altLang="ja-JP" sz="1200" b="1">
              <a:solidFill>
                <a:prstClr val="black"/>
              </a:solidFill>
              <a:latin typeface="+mn-ea"/>
              <a:ea typeface="+mn-ea"/>
            </a:rPr>
            <a:t>-</a:t>
          </a:r>
          <a:r>
            <a:rPr lang="ja-JP" altLang="en-US" sz="1200" b="1">
              <a:solidFill>
                <a:prstClr val="black"/>
              </a:solidFill>
              <a:latin typeface="+mn-ea"/>
              <a:ea typeface="+mn-ea"/>
            </a:rPr>
            <a:t>Ｒ（ＤＶＤ</a:t>
          </a:r>
          <a:r>
            <a:rPr lang="en-US" altLang="ja-JP" sz="1200" b="1">
              <a:solidFill>
                <a:prstClr val="black"/>
              </a:solidFill>
              <a:latin typeface="+mn-ea"/>
              <a:ea typeface="+mn-ea"/>
            </a:rPr>
            <a:t>-</a:t>
          </a:r>
          <a:r>
            <a:rPr lang="ja-JP" altLang="en-US" sz="1200" b="1">
              <a:solidFill>
                <a:prstClr val="black"/>
              </a:solidFill>
              <a:latin typeface="+mn-ea"/>
              <a:ea typeface="+mn-ea"/>
            </a:rPr>
            <a:t>Ｒ）１枚</a:t>
          </a:r>
          <a:endParaRPr lang="en-US" altLang="ja-JP" sz="1200" b="1">
            <a:solidFill>
              <a:prstClr val="black"/>
            </a:solidFill>
            <a:latin typeface="+mn-ea"/>
            <a:ea typeface="+mn-ea"/>
          </a:endParaRPr>
        </a:p>
      </xdr:txBody>
    </xdr:sp>
    <xdr:clientData/>
  </xdr:twoCellAnchor>
  <xdr:oneCellAnchor>
    <xdr:from>
      <xdr:col>1</xdr:col>
      <xdr:colOff>461719</xdr:colOff>
      <xdr:row>145</xdr:row>
      <xdr:rowOff>54561</xdr:rowOff>
    </xdr:from>
    <xdr:ext cx="7334572" cy="359073"/>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704174" y="40371288"/>
          <a:ext cx="7334572"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1600">
              <a:latin typeface="ＭＳ Ｐ明朝" panose="02020600040205080304" pitchFamily="18" charset="-128"/>
              <a:ea typeface="ＭＳ Ｐ明朝" panose="02020600040205080304" pitchFamily="18" charset="-128"/>
            </a:rPr>
            <a:t>※</a:t>
          </a:r>
          <a:r>
            <a:rPr lang="ja-JP" altLang="en-US" sz="1600">
              <a:latin typeface="ＭＳ Ｐ明朝" panose="02020600040205080304" pitchFamily="18" charset="-128"/>
              <a:ea typeface="ＭＳ Ｐ明朝" panose="02020600040205080304" pitchFamily="18" charset="-128"/>
            </a:rPr>
            <a:t>電子ファイルをメールにて提出する場合、以下メールアドレス宛てに送付すること。</a:t>
          </a:r>
          <a:endParaRPr kumimoji="1" lang="ja-JP" altLang="en-US" sz="1600">
            <a:latin typeface="ＭＳ Ｐ明朝" panose="02020600040205080304" pitchFamily="18" charset="-128"/>
            <a:ea typeface="ＭＳ Ｐ明朝" panose="02020600040205080304" pitchFamily="18" charset="-128"/>
          </a:endParaRPr>
        </a:p>
      </xdr:txBody>
    </xdr:sp>
    <xdr:clientData/>
  </xdr:oneCellAnchor>
  <xdr:oneCellAnchor>
    <xdr:from>
      <xdr:col>2</xdr:col>
      <xdr:colOff>80720</xdr:colOff>
      <xdr:row>113</xdr:row>
      <xdr:rowOff>104296</xdr:rowOff>
    </xdr:from>
    <xdr:ext cx="4373441" cy="359073"/>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842720" y="35416069"/>
          <a:ext cx="4373441"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600">
              <a:latin typeface="ＭＳ Ｐ明朝" panose="02020600040205080304" pitchFamily="18" charset="-128"/>
              <a:ea typeface="ＭＳ Ｐ明朝" panose="02020600040205080304" pitchFamily="18" charset="-128"/>
            </a:rPr>
            <a:t>以下住所宛てに、申請書類一式を送付すること。</a:t>
          </a:r>
          <a:endParaRPr kumimoji="1" lang="ja-JP" altLang="en-US" sz="1600">
            <a:latin typeface="ＭＳ Ｐ明朝" panose="02020600040205080304" pitchFamily="18" charset="-128"/>
            <a:ea typeface="ＭＳ Ｐ明朝" panose="02020600040205080304" pitchFamily="18" charset="-128"/>
          </a:endParaRPr>
        </a:p>
      </xdr:txBody>
    </xdr:sp>
    <xdr:clientData/>
  </xdr:oneCellAnchor>
  <xdr:twoCellAnchor editAs="absolute">
    <xdr:from>
      <xdr:col>2</xdr:col>
      <xdr:colOff>8498</xdr:colOff>
      <xdr:row>148</xdr:row>
      <xdr:rowOff>48143</xdr:rowOff>
    </xdr:from>
    <xdr:to>
      <xdr:col>8</xdr:col>
      <xdr:colOff>699306</xdr:colOff>
      <xdr:row>162</xdr:row>
      <xdr:rowOff>448</xdr:rowOff>
    </xdr:to>
    <xdr:sp macro="" textlink="">
      <xdr:nvSpPr>
        <xdr:cNvPr id="233" name="Rectangle 52">
          <a:extLst>
            <a:ext uri="{FF2B5EF4-FFF2-40B4-BE49-F238E27FC236}">
              <a16:creationId xmlns:a16="http://schemas.microsoft.com/office/drawing/2014/main" id="{00000000-0008-0000-0000-0000E9000000}"/>
            </a:ext>
          </a:extLst>
        </xdr:cNvPr>
        <xdr:cNvSpPr>
          <a:spLocks noChangeArrowheads="1"/>
        </xdr:cNvSpPr>
      </xdr:nvSpPr>
      <xdr:spPr bwMode="auto">
        <a:xfrm>
          <a:off x="770498" y="40832461"/>
          <a:ext cx="11410763" cy="2121407"/>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0" tIns="0" rIns="0" bIns="0" numCol="1" anchor="ctr" anchorCtr="0" compatLnSpc="1">
          <a:prstTxWarp prst="textNoShape">
            <a:avLst/>
          </a:prstTxWarp>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nSpc>
              <a:spcPts val="3000"/>
            </a:lnSpc>
          </a:pPr>
          <a:r>
            <a:rPr lang="ja-JP" altLang="en-US" sz="2000">
              <a:latin typeface="ＭＳ Ｐ明朝" panose="02020600040205080304" pitchFamily="18" charset="-128"/>
              <a:ea typeface="ＭＳ Ｐ明朝" panose="02020600040205080304" pitchFamily="18" charset="-128"/>
            </a:rPr>
            <a:t>　メールアドレス：</a:t>
          </a:r>
          <a:r>
            <a:rPr lang="en-US" altLang="ja-JP" sz="2000">
              <a:latin typeface="ＭＳ Ｐ明朝" panose="02020600040205080304" pitchFamily="18" charset="-128"/>
              <a:ea typeface="ＭＳ Ｐ明朝" panose="02020600040205080304" pitchFamily="18" charset="-128"/>
            </a:rPr>
            <a:t> </a:t>
          </a:r>
          <a:r>
            <a:rPr lang="ja-JP" altLang="en-US" sz="2000">
              <a:latin typeface="ＭＳ Ｐ明朝" panose="02020600040205080304" pitchFamily="18" charset="-128"/>
              <a:ea typeface="ＭＳ Ｐ明朝" panose="02020600040205080304" pitchFamily="18" charset="-128"/>
            </a:rPr>
            <a:t>　</a:t>
          </a:r>
          <a:r>
            <a:rPr lang="en-US" altLang="ja-JP" sz="2000">
              <a:latin typeface="ＭＳ Ｐ明朝" panose="02020600040205080304" pitchFamily="18" charset="-128"/>
              <a:ea typeface="ＭＳ Ｐ明朝" panose="02020600040205080304" pitchFamily="18" charset="-128"/>
            </a:rPr>
            <a:t>chiiki-pf@sii.or.jp</a:t>
          </a:r>
          <a:endParaRPr lang="en-US" altLang="ja-JP" sz="1600">
            <a:latin typeface="ＭＳ Ｐ明朝" panose="02020600040205080304" pitchFamily="18" charset="-128"/>
            <a:ea typeface="ＭＳ Ｐ明朝" panose="02020600040205080304" pitchFamily="18" charset="-128"/>
          </a:endParaRPr>
        </a:p>
        <a:p>
          <a:pPr>
            <a:lnSpc>
              <a:spcPts val="3000"/>
            </a:lnSpc>
          </a:pPr>
          <a:r>
            <a:rPr lang="ja-JP" altLang="en-US" sz="2000">
              <a:latin typeface="ＭＳ Ｐ明朝" panose="02020600040205080304" pitchFamily="18" charset="-128"/>
              <a:ea typeface="ＭＳ Ｐ明朝" panose="02020600040205080304" pitchFamily="18" charset="-128"/>
            </a:rPr>
            <a:t>　件名：</a:t>
          </a:r>
          <a:r>
            <a:rPr lang="en-US" altLang="ja-JP" sz="2000">
              <a:latin typeface="ＭＳ Ｐ明朝" panose="02020600040205080304" pitchFamily="18" charset="-128"/>
              <a:ea typeface="ＭＳ Ｐ明朝" panose="02020600040205080304" pitchFamily="18" charset="-128"/>
            </a:rPr>
            <a:t> </a:t>
          </a:r>
          <a:r>
            <a:rPr lang="ja-JP" altLang="en-US" sz="2000">
              <a:latin typeface="ＭＳ Ｐ明朝" panose="02020600040205080304" pitchFamily="18" charset="-128"/>
              <a:ea typeface="ＭＳ Ｐ明朝" panose="02020600040205080304" pitchFamily="18" charset="-128"/>
            </a:rPr>
            <a:t>　（事業者名）</a:t>
          </a:r>
          <a:r>
            <a:rPr lang="en-US" altLang="ja-JP" sz="2000">
              <a:latin typeface="ＭＳ Ｐ明朝" panose="02020600040205080304" pitchFamily="18" charset="-128"/>
              <a:ea typeface="ＭＳ Ｐ明朝" panose="02020600040205080304" pitchFamily="18" charset="-128"/>
            </a:rPr>
            <a:t>【</a:t>
          </a:r>
          <a:r>
            <a:rPr lang="ja-JP" altLang="en-US" sz="2000">
              <a:latin typeface="ＭＳ Ｐ明朝" panose="02020600040205080304" pitchFamily="18" charset="-128"/>
              <a:ea typeface="ＭＳ Ｐ明朝" panose="02020600040205080304" pitchFamily="18" charset="-128"/>
            </a:rPr>
            <a:t>交付申請書</a:t>
          </a:r>
          <a:r>
            <a:rPr lang="en-US" altLang="ja-JP" sz="2000">
              <a:latin typeface="ＭＳ Ｐ明朝" panose="02020600040205080304" pitchFamily="18" charset="-128"/>
              <a:ea typeface="ＭＳ Ｐ明朝" panose="02020600040205080304" pitchFamily="18" charset="-128"/>
            </a:rPr>
            <a:t>】</a:t>
          </a:r>
          <a:r>
            <a:rPr lang="ja-JP" altLang="en-US" sz="2000">
              <a:latin typeface="ＭＳ Ｐ明朝" panose="02020600040205080304" pitchFamily="18" charset="-128"/>
              <a:ea typeface="ＭＳ Ｐ明朝" panose="02020600040205080304" pitchFamily="18" charset="-128"/>
            </a:rPr>
            <a:t>令和３年度 地域プラットフォーム構築事業</a:t>
          </a:r>
          <a:endParaRPr lang="en-US" altLang="ja-JP" sz="2000">
            <a:latin typeface="ＭＳ Ｐ明朝" panose="02020600040205080304" pitchFamily="18" charset="-128"/>
            <a:ea typeface="ＭＳ Ｐ明朝" panose="02020600040205080304" pitchFamily="18" charset="-128"/>
          </a:endParaRPr>
        </a:p>
        <a:p>
          <a:pPr>
            <a:lnSpc>
              <a:spcPts val="3000"/>
            </a:lnSpc>
          </a:pPr>
          <a:r>
            <a:rPr lang="ja-JP" altLang="en-US" sz="2000">
              <a:latin typeface="ＭＳ Ｐ明朝" panose="02020600040205080304" pitchFamily="18" charset="-128"/>
              <a:ea typeface="ＭＳ Ｐ明朝" panose="02020600040205080304" pitchFamily="18" charset="-128"/>
            </a:rPr>
            <a:t>　宛先：</a:t>
          </a:r>
          <a:r>
            <a:rPr lang="en-US" altLang="ja-JP" sz="2000">
              <a:latin typeface="ＭＳ Ｐ明朝" panose="02020600040205080304" pitchFamily="18" charset="-128"/>
              <a:ea typeface="ＭＳ Ｐ明朝" panose="02020600040205080304" pitchFamily="18" charset="-128"/>
            </a:rPr>
            <a:t> </a:t>
          </a:r>
          <a:r>
            <a:rPr lang="ja-JP" altLang="en-US" sz="2000">
              <a:latin typeface="ＭＳ Ｐ明朝" panose="02020600040205080304" pitchFamily="18" charset="-128"/>
              <a:ea typeface="ＭＳ Ｐ明朝" panose="02020600040205080304" pitchFamily="18" charset="-128"/>
            </a:rPr>
            <a:t>一般社団法人 環境共創イニシアチブ 地域プラットフォーム担当 宛 </a:t>
          </a:r>
          <a:endParaRPr lang="en-US" altLang="ja-JP" sz="2000">
            <a:latin typeface="ＭＳ Ｐ明朝" panose="02020600040205080304" pitchFamily="18" charset="-128"/>
            <a:ea typeface="ＭＳ Ｐ明朝" panose="02020600040205080304" pitchFamily="18" charset="-128"/>
          </a:endParaRPr>
        </a:p>
      </xdr:txBody>
    </xdr:sp>
    <xdr:clientData/>
  </xdr:twoCellAnchor>
  <xdr:twoCellAnchor editAs="absolute">
    <xdr:from>
      <xdr:col>2</xdr:col>
      <xdr:colOff>8498</xdr:colOff>
      <xdr:row>117</xdr:row>
      <xdr:rowOff>51955</xdr:rowOff>
    </xdr:from>
    <xdr:to>
      <xdr:col>8</xdr:col>
      <xdr:colOff>699306</xdr:colOff>
      <xdr:row>135</xdr:row>
      <xdr:rowOff>123290</xdr:rowOff>
    </xdr:to>
    <xdr:sp macro="" textlink="">
      <xdr:nvSpPr>
        <xdr:cNvPr id="234" name="Rectangle 52">
          <a:extLst>
            <a:ext uri="{FF2B5EF4-FFF2-40B4-BE49-F238E27FC236}">
              <a16:creationId xmlns:a16="http://schemas.microsoft.com/office/drawing/2014/main" id="{00000000-0008-0000-0000-0000EA000000}"/>
            </a:ext>
          </a:extLst>
        </xdr:cNvPr>
        <xdr:cNvSpPr>
          <a:spLocks noChangeArrowheads="1"/>
        </xdr:cNvSpPr>
      </xdr:nvSpPr>
      <xdr:spPr bwMode="auto">
        <a:xfrm>
          <a:off x="770498" y="35987182"/>
          <a:ext cx="11410763" cy="2876881"/>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0" tIns="0" rIns="0" bIns="0" numCol="1" anchor="t" anchorCtr="0" compatLnSpc="1">
          <a:prstTxWarp prst="textNoShape">
            <a:avLst/>
          </a:prstTxWarp>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endParaRPr kumimoji="1" lang="en-US" altLang="ja-JP" sz="1100" b="0" i="0" u="none" strike="noStrike" cap="none" normalizeH="0" baseline="0">
            <a:ln>
              <a:noFill/>
            </a:ln>
            <a:effectLst/>
            <a:latin typeface="ＭＳ Ｐ明朝" panose="02020600040205080304" pitchFamily="18" charset="-128"/>
            <a:ea typeface="ＭＳ Ｐ明朝" panose="02020600040205080304" pitchFamily="18" charset="-128"/>
            <a:cs typeface="ＭＳ Ｐゴシック" pitchFamily="50" charset="-128"/>
          </a:endParaRPr>
        </a:p>
        <a:p>
          <a:r>
            <a:rPr lang="ja-JP" altLang="en-US" sz="1100">
              <a:latin typeface="ＭＳ Ｐ明朝" panose="02020600040205080304" pitchFamily="18" charset="-128"/>
              <a:ea typeface="ＭＳ Ｐ明朝" panose="02020600040205080304" pitchFamily="18" charset="-128"/>
              <a:cs typeface="ＭＳ Ｐゴシック" pitchFamily="50" charset="-128"/>
            </a:rPr>
            <a:t>　　</a:t>
          </a:r>
          <a:r>
            <a:rPr lang="ja-JP" altLang="en-US" sz="2400">
              <a:latin typeface="ＭＳ Ｐ明朝" panose="02020600040205080304" pitchFamily="18" charset="-128"/>
              <a:ea typeface="ＭＳ Ｐ明朝" panose="02020600040205080304" pitchFamily="18" charset="-128"/>
              <a:cs typeface="ＭＳ Ｐゴシック" pitchFamily="50" charset="-128"/>
            </a:rPr>
            <a:t>　</a:t>
          </a:r>
          <a:r>
            <a:rPr kumimoji="1" lang="ja-JP" altLang="ja-JP" sz="2400" b="0" i="0" u="none" strike="noStrike" cap="none" normalizeH="0" baseline="0">
              <a:ln>
                <a:noFill/>
              </a:ln>
              <a:effectLst/>
              <a:latin typeface="ＭＳ Ｐ明朝" panose="02020600040205080304" pitchFamily="18" charset="-128"/>
              <a:ea typeface="ＭＳ Ｐ明朝" panose="02020600040205080304" pitchFamily="18" charset="-128"/>
              <a:cs typeface="ＭＳ Ｐゴシック" pitchFamily="50" charset="-128"/>
            </a:rPr>
            <a:t>〒</a:t>
          </a:r>
          <a:r>
            <a:rPr kumimoji="1" lang="ja-JP" altLang="en-US" sz="2400" b="0" i="0" u="none" strike="noStrike" cap="none" normalizeH="0" baseline="0">
              <a:ln>
                <a:noFill/>
              </a:ln>
              <a:effectLst/>
              <a:latin typeface="ＭＳ Ｐ明朝" panose="02020600040205080304" pitchFamily="18" charset="-128"/>
              <a:ea typeface="ＭＳ Ｐ明朝" panose="02020600040205080304" pitchFamily="18" charset="-128"/>
              <a:cs typeface="ＭＳ Ｐゴシック" pitchFamily="50" charset="-128"/>
            </a:rPr>
            <a:t>１０４</a:t>
          </a:r>
          <a:r>
            <a:rPr kumimoji="1" lang="en-US" altLang="ja-JP" sz="2400" b="0" i="0" u="none" strike="noStrike" cap="none" normalizeH="0" baseline="0">
              <a:ln>
                <a:noFill/>
              </a:ln>
              <a:effectLst/>
              <a:latin typeface="ＭＳ Ｐ明朝" panose="02020600040205080304" pitchFamily="18" charset="-128"/>
              <a:ea typeface="ＭＳ Ｐ明朝" panose="02020600040205080304" pitchFamily="18" charset="-128"/>
              <a:cs typeface="ＭＳ Ｐゴシック" pitchFamily="50" charset="-128"/>
            </a:rPr>
            <a:t>‐</a:t>
          </a:r>
          <a:r>
            <a:rPr kumimoji="1" lang="ja-JP" altLang="en-US" sz="2400" b="0" i="0" u="none" strike="noStrike" cap="none" normalizeH="0" baseline="0">
              <a:ln>
                <a:noFill/>
              </a:ln>
              <a:effectLst/>
              <a:latin typeface="ＭＳ Ｐ明朝" panose="02020600040205080304" pitchFamily="18" charset="-128"/>
              <a:ea typeface="ＭＳ Ｐ明朝" panose="02020600040205080304" pitchFamily="18" charset="-128"/>
              <a:cs typeface="ＭＳ Ｐゴシック" pitchFamily="50" charset="-128"/>
            </a:rPr>
            <a:t>００６１</a:t>
          </a:r>
          <a:endParaRPr lang="en-US" altLang="ja-JP" sz="2400">
            <a:latin typeface="ＭＳ Ｐ明朝" panose="02020600040205080304" pitchFamily="18" charset="-128"/>
            <a:ea typeface="ＭＳ Ｐ明朝" panose="02020600040205080304" pitchFamily="18" charset="-128"/>
          </a:endParaRPr>
        </a:p>
        <a:p>
          <a:r>
            <a:rPr lang="ja-JP" altLang="en-US" sz="2400">
              <a:latin typeface="ＭＳ Ｐ明朝" panose="02020600040205080304" pitchFamily="18" charset="-128"/>
              <a:ea typeface="ＭＳ Ｐ明朝" panose="02020600040205080304" pitchFamily="18" charset="-128"/>
            </a:rPr>
            <a:t>　　　東京都中央区銀座２－１６－７　恒産第３ビル６階</a:t>
          </a:r>
        </a:p>
        <a:p>
          <a:endParaRPr lang="en-US" altLang="ja-JP" sz="1100">
            <a:latin typeface="ＭＳ Ｐ明朝" panose="02020600040205080304" pitchFamily="18" charset="-128"/>
            <a:ea typeface="ＭＳ Ｐ明朝" panose="02020600040205080304" pitchFamily="18" charset="-128"/>
          </a:endParaRPr>
        </a:p>
        <a:p>
          <a:r>
            <a:rPr lang="ja-JP" altLang="en-US" sz="1100">
              <a:latin typeface="ＭＳ Ｐ明朝" panose="02020600040205080304" pitchFamily="18" charset="-128"/>
              <a:ea typeface="ＭＳ Ｐ明朝" panose="02020600040205080304" pitchFamily="18" charset="-128"/>
            </a:rPr>
            <a:t>　　　</a:t>
          </a:r>
          <a:r>
            <a:rPr lang="ja-JP" altLang="en-US" sz="2400" b="1">
              <a:latin typeface="ＭＳ Ｐ明朝" panose="02020600040205080304" pitchFamily="18" charset="-128"/>
              <a:ea typeface="ＭＳ Ｐ明朝" panose="02020600040205080304" pitchFamily="18" charset="-128"/>
            </a:rPr>
            <a:t>一般社団法人　環境共創イニシアチブ　</a:t>
          </a:r>
        </a:p>
        <a:p>
          <a:r>
            <a:rPr lang="ja-JP" altLang="en-US" sz="2400" b="1">
              <a:latin typeface="ＭＳ Ｐ明朝" panose="02020600040205080304" pitchFamily="18" charset="-128"/>
              <a:ea typeface="ＭＳ Ｐ明朝" panose="02020600040205080304" pitchFamily="18" charset="-128"/>
            </a:rPr>
            <a:t>　　　地域プラットフォーム担当　宛</a:t>
          </a:r>
          <a:endParaRPr lang="en-US" altLang="ja-JP" sz="2400" b="1">
            <a:latin typeface="ＭＳ Ｐ明朝" panose="02020600040205080304" pitchFamily="18" charset="-128"/>
            <a:ea typeface="ＭＳ Ｐ明朝" panose="02020600040205080304" pitchFamily="18" charset="-128"/>
          </a:endParaRPr>
        </a:p>
        <a:p>
          <a:endParaRPr lang="en-US" altLang="ja-JP" sz="1100">
            <a:latin typeface="ＭＳ Ｐ明朝" panose="02020600040205080304" pitchFamily="18" charset="-128"/>
            <a:ea typeface="ＭＳ Ｐ明朝" panose="02020600040205080304" pitchFamily="18" charset="-128"/>
          </a:endParaRPr>
        </a:p>
        <a:p>
          <a:pPr>
            <a:lnSpc>
              <a:spcPts val="3000"/>
            </a:lnSpc>
          </a:pPr>
          <a:r>
            <a:rPr lang="ja-JP" altLang="en-US" sz="1100">
              <a:solidFill>
                <a:srgbClr val="FF0000"/>
              </a:solidFill>
              <a:latin typeface="ＭＳ Ｐ明朝" panose="02020600040205080304" pitchFamily="18" charset="-128"/>
              <a:ea typeface="ＭＳ Ｐ明朝" panose="02020600040205080304" pitchFamily="18" charset="-128"/>
            </a:rPr>
            <a:t>　　　</a:t>
          </a:r>
          <a:r>
            <a:rPr lang="ja-JP" altLang="en-US" sz="2000">
              <a:solidFill>
                <a:srgbClr val="FF0000"/>
              </a:solidFill>
              <a:latin typeface="ＭＳ Ｐ明朝" panose="02020600040205080304" pitchFamily="18" charset="-128"/>
              <a:ea typeface="ＭＳ Ｐ明朝" panose="02020600040205080304" pitchFamily="18" charset="-128"/>
            </a:rPr>
            <a:t>　</a:t>
          </a:r>
          <a:r>
            <a:rPr lang="ja-JP" altLang="en-US" sz="2400">
              <a:solidFill>
                <a:srgbClr val="FF0000"/>
              </a:solidFill>
              <a:latin typeface="ＭＳ Ｐ明朝" panose="02020600040205080304" pitchFamily="18" charset="-128"/>
              <a:ea typeface="ＭＳ Ｐ明朝" panose="02020600040205080304" pitchFamily="18" charset="-128"/>
            </a:rPr>
            <a:t>「令和３年度　地域プラットフォーム構築事業」　　</a:t>
          </a:r>
          <a:r>
            <a:rPr lang="ja-JP" altLang="en-US" sz="2400" u="sng">
              <a:solidFill>
                <a:srgbClr val="FF0000"/>
              </a:solidFill>
              <a:latin typeface="ＭＳ Ｐ明朝" panose="02020600040205080304" pitchFamily="18" charset="-128"/>
              <a:ea typeface="ＭＳ Ｐ明朝" panose="02020600040205080304" pitchFamily="18" charset="-128"/>
            </a:rPr>
            <a:t>交付申請書類在中</a:t>
          </a:r>
          <a:endParaRPr lang="en-US" altLang="ja-JP" sz="2400" u="sng">
            <a:solidFill>
              <a:srgbClr val="FF0000"/>
            </a:solidFill>
            <a:latin typeface="ＭＳ Ｐ明朝" panose="02020600040205080304" pitchFamily="18" charset="-128"/>
            <a:ea typeface="ＭＳ Ｐ明朝" panose="02020600040205080304" pitchFamily="18" charset="-128"/>
          </a:endParaRPr>
        </a:p>
        <a:p>
          <a:pPr>
            <a:lnSpc>
              <a:spcPts val="3000"/>
            </a:lnSpc>
          </a:pPr>
          <a:endParaRPr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2</xdr:col>
      <xdr:colOff>1403602</xdr:colOff>
      <xdr:row>137</xdr:row>
      <xdr:rowOff>63013</xdr:rowOff>
    </xdr:from>
    <xdr:to>
      <xdr:col>7</xdr:col>
      <xdr:colOff>170299</xdr:colOff>
      <xdr:row>143</xdr:row>
      <xdr:rowOff>98853</xdr:rowOff>
    </xdr:to>
    <xdr:sp macro="" textlink="">
      <xdr:nvSpPr>
        <xdr:cNvPr id="235" name="四角形吹き出し 6">
          <a:extLst>
            <a:ext uri="{FF2B5EF4-FFF2-40B4-BE49-F238E27FC236}">
              <a16:creationId xmlns:a16="http://schemas.microsoft.com/office/drawing/2014/main" id="{00000000-0008-0000-0000-0000EB000000}"/>
            </a:ext>
          </a:extLst>
        </xdr:cNvPr>
        <xdr:cNvSpPr/>
      </xdr:nvSpPr>
      <xdr:spPr bwMode="auto">
        <a:xfrm>
          <a:off x="2165602" y="39115513"/>
          <a:ext cx="8326333" cy="971022"/>
        </a:xfrm>
        <a:prstGeom prst="wedgeRectCallout">
          <a:avLst>
            <a:gd name="adj1" fmla="val -6692"/>
            <a:gd name="adj2" fmla="val -113108"/>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l"/>
          <a:r>
            <a:rPr kumimoji="1" lang="ja-JP" altLang="en-US" sz="1900" kern="1200">
              <a:solidFill>
                <a:schemeClr val="tx1"/>
              </a:solidFill>
              <a:effectLst/>
              <a:latin typeface="ＭＳ Ｐ明朝" panose="02020600040205080304" pitchFamily="18" charset="-128"/>
              <a:ea typeface="ＭＳ Ｐ明朝" panose="02020600040205080304" pitchFamily="18" charset="-128"/>
              <a:cs typeface="+mn-cs"/>
            </a:rPr>
            <a:t>　</a:t>
          </a:r>
          <a:r>
            <a:rPr kumimoji="1" lang="ja-JP" altLang="ja-JP" sz="1900" kern="1200">
              <a:solidFill>
                <a:schemeClr val="tx1"/>
              </a:solidFill>
              <a:effectLst/>
              <a:latin typeface="ＭＳ Ｐ明朝" panose="02020600040205080304" pitchFamily="18" charset="-128"/>
              <a:ea typeface="ＭＳ Ｐ明朝" panose="02020600040205080304" pitchFamily="18" charset="-128"/>
              <a:cs typeface="+mn-cs"/>
            </a:rPr>
            <a:t>郵送時は、必ず赤字で「令和３年度　地域プラットフォーム構築事業」</a:t>
          </a:r>
          <a:endParaRPr kumimoji="1" lang="en-US" altLang="ja-JP" sz="1900" kern="1200">
            <a:solidFill>
              <a:schemeClr val="tx1"/>
            </a:solidFill>
            <a:effectLst/>
            <a:latin typeface="ＭＳ Ｐ明朝" panose="02020600040205080304" pitchFamily="18" charset="-128"/>
            <a:ea typeface="ＭＳ Ｐ明朝" panose="02020600040205080304" pitchFamily="18" charset="-128"/>
            <a:cs typeface="+mn-cs"/>
          </a:endParaRPr>
        </a:p>
        <a:p>
          <a:pPr algn="l"/>
          <a:r>
            <a:rPr kumimoji="1" lang="ja-JP" altLang="en-US" sz="1900" u="none" kern="1200">
              <a:solidFill>
                <a:schemeClr val="tx1"/>
              </a:solidFill>
              <a:effectLst/>
              <a:latin typeface="ＭＳ Ｐ明朝" panose="02020600040205080304" pitchFamily="18" charset="-128"/>
              <a:ea typeface="ＭＳ Ｐ明朝" panose="02020600040205080304" pitchFamily="18" charset="-128"/>
              <a:cs typeface="+mn-cs"/>
            </a:rPr>
            <a:t>　</a:t>
          </a:r>
          <a:r>
            <a:rPr kumimoji="1" lang="ja-JP" altLang="ja-JP" sz="1900" u="sng" kern="1200">
              <a:solidFill>
                <a:schemeClr val="tx1"/>
              </a:solidFill>
              <a:effectLst/>
              <a:latin typeface="ＭＳ Ｐ明朝" panose="02020600040205080304" pitchFamily="18" charset="-128"/>
              <a:ea typeface="ＭＳ Ｐ明朝" panose="02020600040205080304" pitchFamily="18" charset="-128"/>
              <a:cs typeface="+mn-cs"/>
            </a:rPr>
            <a:t>交付申請書類在中</a:t>
          </a:r>
          <a:r>
            <a:rPr kumimoji="1" lang="ja-JP" altLang="ja-JP" sz="1900" kern="1200">
              <a:solidFill>
                <a:schemeClr val="tx1"/>
              </a:solidFill>
              <a:effectLst/>
              <a:latin typeface="ＭＳ Ｐ明朝" panose="02020600040205080304" pitchFamily="18" charset="-128"/>
              <a:ea typeface="ＭＳ Ｐ明朝" panose="02020600040205080304" pitchFamily="18" charset="-128"/>
              <a:cs typeface="+mn-cs"/>
            </a:rPr>
            <a:t>と記載のこと。</a:t>
          </a:r>
          <a:endParaRPr lang="ja-JP" altLang="ja-JP" sz="1200">
            <a:effectLst/>
            <a:latin typeface="ＭＳ Ｐ明朝" panose="02020600040205080304" pitchFamily="18" charset="-128"/>
            <a:ea typeface="ＭＳ Ｐ明朝" panose="02020600040205080304" pitchFamily="18" charset="-128"/>
          </a:endParaRPr>
        </a:p>
      </xdr:txBody>
    </xdr:sp>
    <xdr:clientData/>
  </xdr:twoCellAnchor>
  <xdr:oneCellAnchor>
    <xdr:from>
      <xdr:col>3</xdr:col>
      <xdr:colOff>952891</xdr:colOff>
      <xdr:row>100</xdr:row>
      <xdr:rowOff>136145</xdr:rowOff>
    </xdr:from>
    <xdr:ext cx="575350" cy="275717"/>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732709" y="32573100"/>
          <a:ext cx="575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および</a:t>
          </a:r>
        </a:p>
      </xdr:txBody>
    </xdr:sp>
    <xdr:clientData/>
  </xdr:oneCellAnchor>
  <xdr:twoCellAnchor>
    <xdr:from>
      <xdr:col>2</xdr:col>
      <xdr:colOff>3602181</xdr:colOff>
      <xdr:row>61</xdr:row>
      <xdr:rowOff>51956</xdr:rowOff>
    </xdr:from>
    <xdr:to>
      <xdr:col>4</xdr:col>
      <xdr:colOff>673211</xdr:colOff>
      <xdr:row>63</xdr:row>
      <xdr:rowOff>102407</xdr:rowOff>
    </xdr:to>
    <xdr:sp macro="" textlink="">
      <xdr:nvSpPr>
        <xdr:cNvPr id="237" name="テキスト ボックス 92">
          <a:extLst>
            <a:ext uri="{FF2B5EF4-FFF2-40B4-BE49-F238E27FC236}">
              <a16:creationId xmlns:a16="http://schemas.microsoft.com/office/drawing/2014/main" id="{00000000-0008-0000-0000-0000ED000000}"/>
            </a:ext>
          </a:extLst>
        </xdr:cNvPr>
        <xdr:cNvSpPr txBox="1"/>
      </xdr:nvSpPr>
      <xdr:spPr bwMode="auto">
        <a:xfrm>
          <a:off x="4364181" y="25457729"/>
          <a:ext cx="2110621" cy="899042"/>
        </a:xfrm>
        <a:prstGeom prst="rect">
          <a:avLst/>
        </a:prstGeom>
        <a:solidFill>
          <a:schemeClr val="bg1">
            <a:lumMod val="85000"/>
          </a:schemeClr>
        </a:solidFill>
        <a:ln w="9525">
          <a:noFill/>
          <a:miter lim="800000"/>
          <a:headEnd/>
          <a:tailEnd/>
        </a:ln>
      </xdr:spPr>
      <xdr:txBody>
        <a:bodyPr wrap="square" lIns="36000" tIns="36000" rIns="36000" bIns="36000" rtlCol="0" anchor="t">
          <a:noAutofit/>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algn="l" eaLnBrk="0" hangingPunct="0"/>
          <a:r>
            <a:rPr kumimoji="0" lang="ja-JP" altLang="en-US" sz="1200">
              <a:latin typeface="ＭＳ Ｐ明朝" panose="02020600040205080304" pitchFamily="18" charset="-128"/>
              <a:ea typeface="ＭＳ Ｐ明朝" panose="02020600040205080304" pitchFamily="18" charset="-128"/>
            </a:rPr>
            <a:t>・提出資料チェックシートを</a:t>
          </a:r>
          <a:endParaRPr kumimoji="0" lang="en-US" altLang="ja-JP" sz="1200">
            <a:latin typeface="ＭＳ Ｐ明朝" panose="02020600040205080304" pitchFamily="18" charset="-128"/>
            <a:ea typeface="ＭＳ Ｐ明朝" panose="02020600040205080304" pitchFamily="18" charset="-128"/>
          </a:endParaRPr>
        </a:p>
        <a:p>
          <a:pPr algn="l" eaLnBrk="0" hangingPunct="0"/>
          <a:r>
            <a:rPr kumimoji="0" lang="ja-JP" altLang="en-US" sz="1200">
              <a:latin typeface="ＭＳ Ｐ明朝" panose="02020600040205080304" pitchFamily="18" charset="-128"/>
              <a:ea typeface="ＭＳ Ｐ明朝" panose="02020600040205080304" pitchFamily="18" charset="-128"/>
            </a:rPr>
            <a:t>用いて自己点検すること</a:t>
          </a:r>
          <a:endParaRPr kumimoji="0" lang="en-US" altLang="ja-JP" sz="1200">
            <a:latin typeface="ＭＳ Ｐ明朝" panose="02020600040205080304" pitchFamily="18" charset="-128"/>
            <a:ea typeface="ＭＳ Ｐ明朝" panose="02020600040205080304" pitchFamily="18" charset="-128"/>
          </a:endParaRPr>
        </a:p>
      </xdr:txBody>
    </xdr:sp>
    <xdr:clientData/>
  </xdr:twoCellAnchor>
  <xdr:twoCellAnchor>
    <xdr:from>
      <xdr:col>6</xdr:col>
      <xdr:colOff>281549</xdr:colOff>
      <xdr:row>61</xdr:row>
      <xdr:rowOff>51952</xdr:rowOff>
    </xdr:from>
    <xdr:to>
      <xdr:col>7</xdr:col>
      <xdr:colOff>659891</xdr:colOff>
      <xdr:row>63</xdr:row>
      <xdr:rowOff>104881</xdr:rowOff>
    </xdr:to>
    <xdr:sp macro="" textlink="">
      <xdr:nvSpPr>
        <xdr:cNvPr id="238" name="テキスト ボックス 93">
          <a:extLst>
            <a:ext uri="{FF2B5EF4-FFF2-40B4-BE49-F238E27FC236}">
              <a16:creationId xmlns:a16="http://schemas.microsoft.com/office/drawing/2014/main" id="{00000000-0008-0000-0000-0000EE000000}"/>
            </a:ext>
          </a:extLst>
        </xdr:cNvPr>
        <xdr:cNvSpPr txBox="1"/>
      </xdr:nvSpPr>
      <xdr:spPr bwMode="auto">
        <a:xfrm>
          <a:off x="9096504" y="25457725"/>
          <a:ext cx="1885023" cy="901520"/>
        </a:xfrm>
        <a:prstGeom prst="rect">
          <a:avLst/>
        </a:prstGeom>
        <a:solidFill>
          <a:schemeClr val="bg1">
            <a:lumMod val="85000"/>
          </a:schemeClr>
        </a:solidFill>
        <a:ln w="9525">
          <a:noFill/>
          <a:miter lim="800000"/>
          <a:headEnd/>
          <a:tailEnd/>
        </a:ln>
      </xdr:spPr>
      <xdr:txBody>
        <a:bodyPr wrap="square" lIns="36000" tIns="36000" rIns="36000" bIns="36000" rtlCol="0" anchor="t">
          <a:noAutofit/>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algn="l" eaLnBrk="0" hangingPunct="0"/>
          <a:r>
            <a:rPr kumimoji="0" lang="ja-JP" altLang="en-US" sz="1200">
              <a:latin typeface="ＭＳ Ｐ明朝" panose="02020600040205080304" pitchFamily="18" charset="-128"/>
              <a:ea typeface="ＭＳ Ｐ明朝" panose="02020600040205080304" pitchFamily="18" charset="-128"/>
            </a:rPr>
            <a:t>・正本</a:t>
          </a:r>
          <a:r>
            <a:rPr kumimoji="0" lang="en-US" altLang="ja-JP" sz="1200">
              <a:latin typeface="ＭＳ Ｐ明朝" panose="02020600040205080304" pitchFamily="18" charset="-128"/>
              <a:ea typeface="ＭＳ Ｐ明朝" panose="02020600040205080304" pitchFamily="18" charset="-128"/>
            </a:rPr>
            <a:t>1</a:t>
          </a:r>
          <a:r>
            <a:rPr kumimoji="0" lang="ja-JP" altLang="en-US" sz="1200">
              <a:latin typeface="ＭＳ Ｐ明朝" panose="02020600040205080304" pitchFamily="18" charset="-128"/>
              <a:ea typeface="ＭＳ Ｐ明朝" panose="02020600040205080304" pitchFamily="18" charset="-128"/>
            </a:rPr>
            <a:t>部、</a:t>
          </a:r>
          <a:r>
            <a:rPr kumimoji="0" lang="en-US" altLang="ja-JP" sz="1200">
              <a:latin typeface="ＭＳ Ｐ明朝" panose="02020600040205080304" pitchFamily="18" charset="-128"/>
              <a:ea typeface="ＭＳ Ｐ明朝" panose="02020600040205080304" pitchFamily="18" charset="-128"/>
            </a:rPr>
            <a:t>CD-R</a:t>
          </a:r>
          <a:r>
            <a:rPr kumimoji="0" lang="ja-JP" altLang="en-US" sz="1200">
              <a:latin typeface="ＭＳ Ｐ明朝" panose="02020600040205080304" pitchFamily="18" charset="-128"/>
              <a:ea typeface="ＭＳ Ｐ明朝" panose="02020600040205080304" pitchFamily="18" charset="-128"/>
            </a:rPr>
            <a:t>（</a:t>
          </a:r>
          <a:r>
            <a:rPr kumimoji="0" lang="en-US" altLang="ja-JP" sz="1200">
              <a:latin typeface="ＭＳ Ｐ明朝" panose="02020600040205080304" pitchFamily="18" charset="-128"/>
              <a:ea typeface="ＭＳ Ｐ明朝" panose="02020600040205080304" pitchFamily="18" charset="-128"/>
            </a:rPr>
            <a:t>DVD-R</a:t>
          </a:r>
          <a:r>
            <a:rPr kumimoji="0" lang="ja-JP" altLang="en-US" sz="1200">
              <a:latin typeface="ＭＳ Ｐ明朝" panose="02020600040205080304" pitchFamily="18" charset="-128"/>
              <a:ea typeface="ＭＳ Ｐ明朝" panose="02020600040205080304" pitchFamily="18" charset="-128"/>
            </a:rPr>
            <a:t>）（</a:t>
          </a:r>
          <a:r>
            <a:rPr kumimoji="0" lang="en-US" altLang="ja-JP" sz="1200">
              <a:latin typeface="ＭＳ Ｐ明朝" panose="02020600040205080304" pitchFamily="18" charset="-128"/>
              <a:ea typeface="ＭＳ Ｐ明朝" panose="02020600040205080304" pitchFamily="18" charset="-128"/>
            </a:rPr>
            <a:t>※</a:t>
          </a:r>
          <a:r>
            <a:rPr kumimoji="0" lang="ja-JP" altLang="en-US" sz="1200">
              <a:latin typeface="ＭＳ Ｐ明朝" panose="02020600040205080304" pitchFamily="18" charset="-128"/>
              <a:ea typeface="ＭＳ Ｐ明朝" panose="02020600040205080304" pitchFamily="18" charset="-128"/>
            </a:rPr>
            <a:t>）を郵送にて提出</a:t>
          </a:r>
          <a:endParaRPr kumimoji="0" lang="en-US" altLang="ja-JP" sz="1200">
            <a:latin typeface="ＭＳ Ｐ明朝" panose="02020600040205080304" pitchFamily="18" charset="-128"/>
            <a:ea typeface="ＭＳ Ｐ明朝" panose="02020600040205080304" pitchFamily="18" charset="-128"/>
          </a:endParaRPr>
        </a:p>
        <a:p>
          <a:pPr algn="l" eaLnBrk="0" hangingPunct="0"/>
          <a:r>
            <a:rPr kumimoji="0" lang="en-US" altLang="ja-JP" sz="1200">
              <a:latin typeface="ＭＳ Ｐ明朝" panose="02020600040205080304" pitchFamily="18" charset="-128"/>
              <a:ea typeface="ＭＳ Ｐ明朝" panose="02020600040205080304" pitchFamily="18" charset="-128"/>
            </a:rPr>
            <a:t>※</a:t>
          </a:r>
          <a:r>
            <a:rPr kumimoji="0" lang="ja-JP" altLang="en-US" sz="1200">
              <a:latin typeface="ＭＳ Ｐ明朝" panose="02020600040205080304" pitchFamily="18" charset="-128"/>
              <a:ea typeface="ＭＳ Ｐ明朝" panose="02020600040205080304" pitchFamily="18" charset="-128"/>
            </a:rPr>
            <a:t>電子ファイルのみメールでも提出可</a:t>
          </a:r>
          <a:endParaRPr kumimoji="0" lang="en-US" altLang="ja-JP" sz="1200">
            <a:latin typeface="ＭＳ Ｐ明朝" panose="02020600040205080304" pitchFamily="18" charset="-128"/>
            <a:ea typeface="ＭＳ Ｐ明朝" panose="02020600040205080304" pitchFamily="18" charset="-128"/>
          </a:endParaRPr>
        </a:p>
      </xdr:txBody>
    </xdr:sp>
    <xdr:clientData/>
  </xdr:twoCellAnchor>
  <xdr:twoCellAnchor>
    <xdr:from>
      <xdr:col>4</xdr:col>
      <xdr:colOff>902357</xdr:colOff>
      <xdr:row>61</xdr:row>
      <xdr:rowOff>51952</xdr:rowOff>
    </xdr:from>
    <xdr:to>
      <xdr:col>5</xdr:col>
      <xdr:colOff>1502715</xdr:colOff>
      <xdr:row>63</xdr:row>
      <xdr:rowOff>104881</xdr:rowOff>
    </xdr:to>
    <xdr:sp macro="" textlink="">
      <xdr:nvSpPr>
        <xdr:cNvPr id="239" name="テキスト ボックス 92">
          <a:extLst>
            <a:ext uri="{FF2B5EF4-FFF2-40B4-BE49-F238E27FC236}">
              <a16:creationId xmlns:a16="http://schemas.microsoft.com/office/drawing/2014/main" id="{00000000-0008-0000-0000-0000EF000000}"/>
            </a:ext>
          </a:extLst>
        </xdr:cNvPr>
        <xdr:cNvSpPr txBox="1"/>
      </xdr:nvSpPr>
      <xdr:spPr bwMode="auto">
        <a:xfrm>
          <a:off x="6703948" y="25457725"/>
          <a:ext cx="2107040" cy="901520"/>
        </a:xfrm>
        <a:prstGeom prst="rect">
          <a:avLst/>
        </a:prstGeom>
        <a:solidFill>
          <a:schemeClr val="bg1">
            <a:lumMod val="85000"/>
          </a:schemeClr>
        </a:solidFill>
        <a:ln w="9525">
          <a:noFill/>
          <a:miter lim="800000"/>
          <a:headEnd/>
          <a:tailEnd/>
        </a:ln>
      </xdr:spPr>
      <xdr:txBody>
        <a:bodyPr wrap="square" lIns="36000" tIns="36000" rIns="36000" bIns="36000" rtlCol="0" anchor="t">
          <a:noAutofit/>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algn="l" eaLnBrk="0" hangingPunct="0"/>
          <a:r>
            <a:rPr kumimoji="0" lang="ja-JP" altLang="en-US" sz="1200">
              <a:latin typeface="ＭＳ Ｐ明朝" panose="02020600040205080304" pitchFamily="18" charset="-128"/>
              <a:ea typeface="ＭＳ Ｐ明朝" panose="02020600040205080304" pitchFamily="18" charset="-128"/>
            </a:rPr>
            <a:t>・正本１部を用意</a:t>
          </a:r>
          <a:endParaRPr kumimoji="0" lang="en-US" altLang="ja-JP" sz="1200">
            <a:latin typeface="ＭＳ Ｐ明朝" panose="02020600040205080304" pitchFamily="18" charset="-128"/>
            <a:ea typeface="ＭＳ Ｐ明朝" panose="02020600040205080304" pitchFamily="18" charset="-128"/>
          </a:endParaRPr>
        </a:p>
        <a:p>
          <a:pPr algn="l" eaLnBrk="0" hangingPunct="0"/>
          <a:r>
            <a:rPr kumimoji="0" lang="ja-JP" altLang="en-US" sz="1200">
              <a:latin typeface="ＭＳ Ｐ明朝" panose="02020600040205080304" pitchFamily="18" charset="-128"/>
              <a:ea typeface="ＭＳ Ｐ明朝" panose="02020600040205080304" pitchFamily="18" charset="-128"/>
            </a:rPr>
            <a:t>・電子ファイルを記録したＣＤ－Ｒ（ＤＶＤ－Ｒ）又は当該データを添付したメールを用意</a:t>
          </a:r>
          <a:endParaRPr kumimoji="0" lang="en-US" altLang="ja-JP" sz="1200">
            <a:latin typeface="ＭＳ Ｐ明朝" panose="02020600040205080304" pitchFamily="18" charset="-128"/>
            <a:ea typeface="ＭＳ Ｐ明朝" panose="02020600040205080304" pitchFamily="18" charset="-128"/>
          </a:endParaRPr>
        </a:p>
      </xdr:txBody>
    </xdr:sp>
    <xdr:clientData/>
  </xdr:twoCellAnchor>
  <xdr:twoCellAnchor>
    <xdr:from>
      <xdr:col>5</xdr:col>
      <xdr:colOff>688287</xdr:colOff>
      <xdr:row>52</xdr:row>
      <xdr:rowOff>53566</xdr:rowOff>
    </xdr:from>
    <xdr:to>
      <xdr:col>6</xdr:col>
      <xdr:colOff>941216</xdr:colOff>
      <xdr:row>52</xdr:row>
      <xdr:rowOff>53566</xdr:rowOff>
    </xdr:to>
    <xdr:cxnSp macro="">
      <xdr:nvCxnSpPr>
        <xdr:cNvPr id="240" name="直線矢印コネクタ 239">
          <a:extLst>
            <a:ext uri="{FF2B5EF4-FFF2-40B4-BE49-F238E27FC236}">
              <a16:creationId xmlns:a16="http://schemas.microsoft.com/office/drawing/2014/main" id="{00000000-0008-0000-0000-0000F0000000}"/>
            </a:ext>
          </a:extLst>
        </xdr:cNvPr>
        <xdr:cNvCxnSpPr>
          <a:cxnSpLocks/>
        </xdr:cNvCxnSpPr>
      </xdr:nvCxnSpPr>
      <xdr:spPr bwMode="auto">
        <a:xfrm>
          <a:off x="7996560" y="24056566"/>
          <a:ext cx="1759611" cy="0"/>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82830</xdr:colOff>
      <xdr:row>0</xdr:row>
      <xdr:rowOff>91113</xdr:rowOff>
    </xdr:from>
    <xdr:to>
      <xdr:col>7</xdr:col>
      <xdr:colOff>1039906</xdr:colOff>
      <xdr:row>0</xdr:row>
      <xdr:rowOff>506072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311430" y="91113"/>
          <a:ext cx="7005451" cy="414959"/>
          <a:chOff x="9386454" y="5784273"/>
          <a:chExt cx="11776365" cy="588819"/>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1">
                <a:solidFill>
                  <a:sysClr val="windowText" lastClr="000000"/>
                </a:solidFill>
              </a:rPr>
              <a:t>水色</a:t>
            </a:r>
          </a:p>
        </xdr:txBody>
      </xdr:sp>
    </xdr:grp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59895</xdr:colOff>
      <xdr:row>0</xdr:row>
      <xdr:rowOff>73716</xdr:rowOff>
    </xdr:from>
    <xdr:to>
      <xdr:col>7</xdr:col>
      <xdr:colOff>0</xdr:colOff>
      <xdr:row>0</xdr:row>
      <xdr:rowOff>488675</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59895" y="73716"/>
          <a:ext cx="7179105" cy="414959"/>
          <a:chOff x="9386454" y="5784273"/>
          <a:chExt cx="12157022" cy="588819"/>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9386454" y="5784273"/>
            <a:ext cx="12157022"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のセルの値は自動計算となっていますので編集不要です。</a:t>
            </a:r>
          </a:p>
        </xdr:txBody>
      </xdr:sp>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1">
                <a:solidFill>
                  <a:sysClr val="windowText" lastClr="000000"/>
                </a:solidFill>
              </a:rPr>
              <a:t>水色</a:t>
            </a:r>
          </a:p>
        </xdr:txBody>
      </xdr:sp>
    </xdr:grp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10</xdr:col>
      <xdr:colOff>50223</xdr:colOff>
      <xdr:row>0</xdr:row>
      <xdr:rowOff>490105</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76200" y="57150"/>
          <a:ext cx="7022523" cy="432955"/>
          <a:chOff x="9386454" y="5784273"/>
          <a:chExt cx="11776365" cy="588819"/>
        </a:xfrm>
      </xdr:grpSpPr>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のセルの値は自動入力となっていますので編集不要です。</a:t>
            </a:r>
          </a:p>
        </xdr:txBody>
      </xdr:sp>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a:solidFill>
                  <a:sysClr val="windowText" lastClr="000000"/>
                </a:solidFill>
              </a:rPr>
              <a:t>水色</a:t>
            </a:r>
          </a:p>
        </xdr:txBody>
      </xdr:sp>
    </xdr:grpSp>
    <xdr:clientData fPrintsWithSheet="0"/>
  </xdr:twoCellAnchor>
  <xdr:twoCellAnchor editAs="oneCell">
    <xdr:from>
      <xdr:col>11</xdr:col>
      <xdr:colOff>85725</xdr:colOff>
      <xdr:row>8</xdr:row>
      <xdr:rowOff>238125</xdr:rowOff>
    </xdr:from>
    <xdr:to>
      <xdr:col>11</xdr:col>
      <xdr:colOff>3825240</xdr:colOff>
      <xdr:row>9</xdr:row>
      <xdr:rowOff>299544</xdr:rowOff>
    </xdr:to>
    <xdr:pic>
      <xdr:nvPicPr>
        <xdr:cNvPr id="17" name="図 16">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48525" y="2533650"/>
          <a:ext cx="4143375" cy="423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4</xdr:col>
      <xdr:colOff>296493</xdr:colOff>
      <xdr:row>72</xdr:row>
      <xdr:rowOff>66830</xdr:rowOff>
    </xdr:from>
    <xdr:ext cx="2354985" cy="216000"/>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4401768" y="42300680"/>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73</xdr:row>
      <xdr:rowOff>63815</xdr:rowOff>
    </xdr:from>
    <xdr:ext cx="2153585" cy="216000"/>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4227720" y="27911451"/>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74</xdr:row>
      <xdr:rowOff>63910</xdr:rowOff>
    </xdr:from>
    <xdr:ext cx="4099759" cy="216000"/>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4227720" y="28171319"/>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75</xdr:row>
      <xdr:rowOff>59469</xdr:rowOff>
    </xdr:from>
    <xdr:ext cx="2221680" cy="216000"/>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4227720" y="28426651"/>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mc:AlternateContent xmlns:mc="http://schemas.openxmlformats.org/markup-compatibility/2006">
    <mc:Choice xmlns:a14="http://schemas.microsoft.com/office/drawing/2010/main" Requires="a14">
      <xdr:twoCellAnchor editAs="oneCell">
        <xdr:from>
          <xdr:col>4</xdr:col>
          <xdr:colOff>66675</xdr:colOff>
          <xdr:row>165</xdr:row>
          <xdr:rowOff>38100</xdr:rowOff>
        </xdr:from>
        <xdr:to>
          <xdr:col>4</xdr:col>
          <xdr:colOff>676275</xdr:colOff>
          <xdr:row>165</xdr:row>
          <xdr:rowOff>228600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4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164</xdr:row>
          <xdr:rowOff>19050</xdr:rowOff>
        </xdr:from>
        <xdr:to>
          <xdr:col>4</xdr:col>
          <xdr:colOff>676275</xdr:colOff>
          <xdr:row>164</xdr:row>
          <xdr:rowOff>228600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4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163</xdr:row>
          <xdr:rowOff>19050</xdr:rowOff>
        </xdr:from>
        <xdr:to>
          <xdr:col>4</xdr:col>
          <xdr:colOff>676275</xdr:colOff>
          <xdr:row>163</xdr:row>
          <xdr:rowOff>228600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4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162</xdr:row>
          <xdr:rowOff>19050</xdr:rowOff>
        </xdr:from>
        <xdr:to>
          <xdr:col>4</xdr:col>
          <xdr:colOff>676275</xdr:colOff>
          <xdr:row>162</xdr:row>
          <xdr:rowOff>228600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4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85</xdr:row>
          <xdr:rowOff>57150</xdr:rowOff>
        </xdr:from>
        <xdr:to>
          <xdr:col>4</xdr:col>
          <xdr:colOff>676275</xdr:colOff>
          <xdr:row>85</xdr:row>
          <xdr:rowOff>257175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4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84</xdr:row>
          <xdr:rowOff>66675</xdr:rowOff>
        </xdr:from>
        <xdr:to>
          <xdr:col>4</xdr:col>
          <xdr:colOff>676275</xdr:colOff>
          <xdr:row>84</xdr:row>
          <xdr:rowOff>257175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4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83</xdr:row>
          <xdr:rowOff>57150</xdr:rowOff>
        </xdr:from>
        <xdr:to>
          <xdr:col>4</xdr:col>
          <xdr:colOff>676275</xdr:colOff>
          <xdr:row>83</xdr:row>
          <xdr:rowOff>257175</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4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82</xdr:row>
          <xdr:rowOff>57150</xdr:rowOff>
        </xdr:from>
        <xdr:to>
          <xdr:col>4</xdr:col>
          <xdr:colOff>676275</xdr:colOff>
          <xdr:row>82</xdr:row>
          <xdr:rowOff>257175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4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95</xdr:row>
          <xdr:rowOff>57150</xdr:rowOff>
        </xdr:from>
        <xdr:to>
          <xdr:col>4</xdr:col>
          <xdr:colOff>676275</xdr:colOff>
          <xdr:row>96</xdr:row>
          <xdr:rowOff>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4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94</xdr:row>
          <xdr:rowOff>47625</xdr:rowOff>
        </xdr:from>
        <xdr:to>
          <xdr:col>4</xdr:col>
          <xdr:colOff>676275</xdr:colOff>
          <xdr:row>94</xdr:row>
          <xdr:rowOff>257175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4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93</xdr:row>
          <xdr:rowOff>47625</xdr:rowOff>
        </xdr:from>
        <xdr:to>
          <xdr:col>4</xdr:col>
          <xdr:colOff>676275</xdr:colOff>
          <xdr:row>93</xdr:row>
          <xdr:rowOff>257175</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4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92</xdr:row>
          <xdr:rowOff>57150</xdr:rowOff>
        </xdr:from>
        <xdr:to>
          <xdr:col>4</xdr:col>
          <xdr:colOff>676275</xdr:colOff>
          <xdr:row>92</xdr:row>
          <xdr:rowOff>257175</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4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105</xdr:row>
          <xdr:rowOff>47625</xdr:rowOff>
        </xdr:from>
        <xdr:to>
          <xdr:col>4</xdr:col>
          <xdr:colOff>685800</xdr:colOff>
          <xdr:row>105</xdr:row>
          <xdr:rowOff>238125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4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104</xdr:row>
          <xdr:rowOff>38100</xdr:rowOff>
        </xdr:from>
        <xdr:to>
          <xdr:col>4</xdr:col>
          <xdr:colOff>685800</xdr:colOff>
          <xdr:row>104</xdr:row>
          <xdr:rowOff>238125</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4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103</xdr:row>
          <xdr:rowOff>47625</xdr:rowOff>
        </xdr:from>
        <xdr:to>
          <xdr:col>4</xdr:col>
          <xdr:colOff>685800</xdr:colOff>
          <xdr:row>103</xdr:row>
          <xdr:rowOff>238125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4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102</xdr:row>
          <xdr:rowOff>38100</xdr:rowOff>
        </xdr:from>
        <xdr:to>
          <xdr:col>4</xdr:col>
          <xdr:colOff>685800</xdr:colOff>
          <xdr:row>102</xdr:row>
          <xdr:rowOff>228600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4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75</xdr:row>
          <xdr:rowOff>47625</xdr:rowOff>
        </xdr:from>
        <xdr:to>
          <xdr:col>4</xdr:col>
          <xdr:colOff>676275</xdr:colOff>
          <xdr:row>76</xdr:row>
          <xdr:rowOff>0</xdr:rowOff>
        </xdr:to>
        <xdr:sp macro="" textlink="">
          <xdr:nvSpPr>
            <xdr:cNvPr id="14412" name="Check Box 76" hidden="1">
              <a:extLst>
                <a:ext uri="{63B3BB69-23CF-44E3-9099-C40C66FF867C}">
                  <a14:compatExt spid="_x0000_s14412"/>
                </a:ext>
                <a:ext uri="{FF2B5EF4-FFF2-40B4-BE49-F238E27FC236}">
                  <a16:creationId xmlns:a16="http://schemas.microsoft.com/office/drawing/2014/main" id="{00000000-0008-0000-0400-00004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74</xdr:row>
          <xdr:rowOff>57150</xdr:rowOff>
        </xdr:from>
        <xdr:to>
          <xdr:col>4</xdr:col>
          <xdr:colOff>676275</xdr:colOff>
          <xdr:row>74</xdr:row>
          <xdr:rowOff>257175</xdr:rowOff>
        </xdr:to>
        <xdr:sp macro="" textlink="">
          <xdr:nvSpPr>
            <xdr:cNvPr id="14413" name="Check Box 77" hidden="1">
              <a:extLst>
                <a:ext uri="{63B3BB69-23CF-44E3-9099-C40C66FF867C}">
                  <a14:compatExt spid="_x0000_s14413"/>
                </a:ext>
                <a:ext uri="{FF2B5EF4-FFF2-40B4-BE49-F238E27FC236}">
                  <a16:creationId xmlns:a16="http://schemas.microsoft.com/office/drawing/2014/main" id="{00000000-0008-0000-0400-00004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73</xdr:row>
          <xdr:rowOff>47625</xdr:rowOff>
        </xdr:from>
        <xdr:to>
          <xdr:col>4</xdr:col>
          <xdr:colOff>676275</xdr:colOff>
          <xdr:row>73</xdr:row>
          <xdr:rowOff>257175</xdr:rowOff>
        </xdr:to>
        <xdr:sp macro="" textlink="">
          <xdr:nvSpPr>
            <xdr:cNvPr id="14414" name="Check Box 78" hidden="1">
              <a:extLst>
                <a:ext uri="{63B3BB69-23CF-44E3-9099-C40C66FF867C}">
                  <a14:compatExt spid="_x0000_s14414"/>
                </a:ext>
                <a:ext uri="{FF2B5EF4-FFF2-40B4-BE49-F238E27FC236}">
                  <a16:creationId xmlns:a16="http://schemas.microsoft.com/office/drawing/2014/main" id="{00000000-0008-0000-0400-00004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72</xdr:row>
          <xdr:rowOff>47625</xdr:rowOff>
        </xdr:from>
        <xdr:to>
          <xdr:col>4</xdr:col>
          <xdr:colOff>676275</xdr:colOff>
          <xdr:row>72</xdr:row>
          <xdr:rowOff>257175</xdr:rowOff>
        </xdr:to>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0400-00004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296493</xdr:colOff>
      <xdr:row>82</xdr:row>
      <xdr:rowOff>66830</xdr:rowOff>
    </xdr:from>
    <xdr:ext cx="2354985" cy="216000"/>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4227720" y="29992648"/>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83</xdr:row>
      <xdr:rowOff>63815</xdr:rowOff>
    </xdr:from>
    <xdr:ext cx="2153585" cy="21600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4227720" y="30249406"/>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84</xdr:row>
      <xdr:rowOff>63910</xdr:rowOff>
    </xdr:from>
    <xdr:ext cx="4099759" cy="216000"/>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4227720" y="30509274"/>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85</xdr:row>
      <xdr:rowOff>59469</xdr:rowOff>
    </xdr:from>
    <xdr:ext cx="2221680" cy="21600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4227720" y="30764605"/>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xdr:oneCellAnchor>
    <xdr:from>
      <xdr:col>4</xdr:col>
      <xdr:colOff>296493</xdr:colOff>
      <xdr:row>92</xdr:row>
      <xdr:rowOff>66830</xdr:rowOff>
    </xdr:from>
    <xdr:ext cx="2354985" cy="216000"/>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4227720" y="32330603"/>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93</xdr:row>
      <xdr:rowOff>63815</xdr:rowOff>
    </xdr:from>
    <xdr:ext cx="2153585" cy="21600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4227720" y="32587360"/>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94</xdr:row>
      <xdr:rowOff>63910</xdr:rowOff>
    </xdr:from>
    <xdr:ext cx="4099759" cy="216000"/>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4227720" y="32847228"/>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95</xdr:row>
      <xdr:rowOff>59469</xdr:rowOff>
    </xdr:from>
    <xdr:ext cx="2221680" cy="21600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4227720" y="33102560"/>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xdr:oneCellAnchor>
    <xdr:from>
      <xdr:col>4</xdr:col>
      <xdr:colOff>296493</xdr:colOff>
      <xdr:row>102</xdr:row>
      <xdr:rowOff>49512</xdr:rowOff>
    </xdr:from>
    <xdr:ext cx="2354985" cy="216000"/>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4227720" y="34651239"/>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103</xdr:row>
      <xdr:rowOff>46497</xdr:rowOff>
    </xdr:from>
    <xdr:ext cx="2153585" cy="21600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4227720" y="34907997"/>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104</xdr:row>
      <xdr:rowOff>46592</xdr:rowOff>
    </xdr:from>
    <xdr:ext cx="4099759" cy="216000"/>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4227720" y="35167865"/>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105</xdr:row>
      <xdr:rowOff>42151</xdr:rowOff>
    </xdr:from>
    <xdr:ext cx="2221680" cy="21600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4227720" y="35423196"/>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xdr:oneCellAnchor>
    <xdr:from>
      <xdr:col>4</xdr:col>
      <xdr:colOff>296493</xdr:colOff>
      <xdr:row>162</xdr:row>
      <xdr:rowOff>32194</xdr:rowOff>
    </xdr:from>
    <xdr:ext cx="2354985" cy="216000"/>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4220793" y="41342119"/>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163</xdr:row>
      <xdr:rowOff>29179</xdr:rowOff>
    </xdr:from>
    <xdr:ext cx="2153585" cy="216000"/>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4220793" y="41605804"/>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164</xdr:row>
      <xdr:rowOff>29274</xdr:rowOff>
    </xdr:from>
    <xdr:ext cx="4099759" cy="216000"/>
    <xdr:sp macro="" textlink="">
      <xdr:nvSpPr>
        <xdr:cNvPr id="62" name="テキスト ボックス 61">
          <a:extLst>
            <a:ext uri="{FF2B5EF4-FFF2-40B4-BE49-F238E27FC236}">
              <a16:creationId xmlns:a16="http://schemas.microsoft.com/office/drawing/2014/main" id="{00000000-0008-0000-0400-00003E000000}"/>
            </a:ext>
          </a:extLst>
        </xdr:cNvPr>
        <xdr:cNvSpPr txBox="1"/>
      </xdr:nvSpPr>
      <xdr:spPr>
        <a:xfrm>
          <a:off x="4220793" y="41872599"/>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165</xdr:row>
      <xdr:rowOff>24833</xdr:rowOff>
    </xdr:from>
    <xdr:ext cx="2221680" cy="216000"/>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4220793" y="42134858"/>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xdr:twoCellAnchor>
    <xdr:from>
      <xdr:col>1</xdr:col>
      <xdr:colOff>267594</xdr:colOff>
      <xdr:row>0</xdr:row>
      <xdr:rowOff>68853</xdr:rowOff>
    </xdr:from>
    <xdr:to>
      <xdr:col>5</xdr:col>
      <xdr:colOff>3585882</xdr:colOff>
      <xdr:row>0</xdr:row>
      <xdr:rowOff>508758</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514123" y="68853"/>
          <a:ext cx="7621908" cy="439905"/>
          <a:chOff x="9386454" y="5784273"/>
          <a:chExt cx="11776365" cy="588819"/>
        </a:xfrm>
      </xdr:grpSpPr>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000" b="1"/>
              <a:t>　　　　　　　のセルの値は固定値となっていますので編集不要です。</a:t>
            </a:r>
          </a:p>
        </xdr:txBody>
      </xdr:sp>
      <xdr:sp macro="" textlink="">
        <xdr:nvSpPr>
          <xdr:cNvPr id="45" name="正方形/長方形 44">
            <a:extLst>
              <a:ext uri="{FF2B5EF4-FFF2-40B4-BE49-F238E27FC236}">
                <a16:creationId xmlns:a16="http://schemas.microsoft.com/office/drawing/2014/main" id="{00000000-0008-0000-0400-00002D000000}"/>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800">
                <a:solidFill>
                  <a:sysClr val="windowText" lastClr="000000"/>
                </a:solidFill>
              </a:rPr>
              <a:t>水色</a:t>
            </a:r>
          </a:p>
        </xdr:txBody>
      </xdr:sp>
    </xdr:grpSp>
    <xdr:clientData fPrintsWithSheet="0"/>
  </xdr:twoCellAnchor>
  <mc:AlternateContent xmlns:mc="http://schemas.openxmlformats.org/markup-compatibility/2006">
    <mc:Choice xmlns:a14="http://schemas.microsoft.com/office/drawing/2010/main" Requires="a14">
      <xdr:twoCellAnchor editAs="oneCell">
        <xdr:from>
          <xdr:col>4</xdr:col>
          <xdr:colOff>66675</xdr:colOff>
          <xdr:row>155</xdr:row>
          <xdr:rowOff>38100</xdr:rowOff>
        </xdr:from>
        <xdr:to>
          <xdr:col>4</xdr:col>
          <xdr:colOff>676275</xdr:colOff>
          <xdr:row>155</xdr:row>
          <xdr:rowOff>228600</xdr:rowOff>
        </xdr:to>
        <xdr:sp macro="" textlink="">
          <xdr:nvSpPr>
            <xdr:cNvPr id="14445" name="Check Box 109" hidden="1">
              <a:extLst>
                <a:ext uri="{63B3BB69-23CF-44E3-9099-C40C66FF867C}">
                  <a14:compatExt spid="_x0000_s14445"/>
                </a:ext>
                <a:ext uri="{FF2B5EF4-FFF2-40B4-BE49-F238E27FC236}">
                  <a16:creationId xmlns:a16="http://schemas.microsoft.com/office/drawing/2014/main" id="{00000000-0008-0000-0400-00006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154</xdr:row>
          <xdr:rowOff>19050</xdr:rowOff>
        </xdr:from>
        <xdr:to>
          <xdr:col>4</xdr:col>
          <xdr:colOff>676275</xdr:colOff>
          <xdr:row>154</xdr:row>
          <xdr:rowOff>228600</xdr:rowOff>
        </xdr:to>
        <xdr:sp macro="" textlink="">
          <xdr:nvSpPr>
            <xdr:cNvPr id="14446" name="Check Box 110" hidden="1">
              <a:extLst>
                <a:ext uri="{63B3BB69-23CF-44E3-9099-C40C66FF867C}">
                  <a14:compatExt spid="_x0000_s14446"/>
                </a:ext>
                <a:ext uri="{FF2B5EF4-FFF2-40B4-BE49-F238E27FC236}">
                  <a16:creationId xmlns:a16="http://schemas.microsoft.com/office/drawing/2014/main" id="{00000000-0008-0000-0400-00006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153</xdr:row>
          <xdr:rowOff>19050</xdr:rowOff>
        </xdr:from>
        <xdr:to>
          <xdr:col>4</xdr:col>
          <xdr:colOff>676275</xdr:colOff>
          <xdr:row>153</xdr:row>
          <xdr:rowOff>228600</xdr:rowOff>
        </xdr:to>
        <xdr:sp macro="" textlink="">
          <xdr:nvSpPr>
            <xdr:cNvPr id="14447" name="Check Box 111" hidden="1">
              <a:extLst>
                <a:ext uri="{63B3BB69-23CF-44E3-9099-C40C66FF867C}">
                  <a14:compatExt spid="_x0000_s14447"/>
                </a:ext>
                <a:ext uri="{FF2B5EF4-FFF2-40B4-BE49-F238E27FC236}">
                  <a16:creationId xmlns:a16="http://schemas.microsoft.com/office/drawing/2014/main" id="{00000000-0008-0000-0400-00006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152</xdr:row>
          <xdr:rowOff>19050</xdr:rowOff>
        </xdr:from>
        <xdr:to>
          <xdr:col>4</xdr:col>
          <xdr:colOff>676275</xdr:colOff>
          <xdr:row>152</xdr:row>
          <xdr:rowOff>228600</xdr:rowOff>
        </xdr:to>
        <xdr:sp macro="" textlink="">
          <xdr:nvSpPr>
            <xdr:cNvPr id="14448" name="Check Box 112" hidden="1">
              <a:extLst>
                <a:ext uri="{63B3BB69-23CF-44E3-9099-C40C66FF867C}">
                  <a14:compatExt spid="_x0000_s14448"/>
                </a:ext>
                <a:ext uri="{FF2B5EF4-FFF2-40B4-BE49-F238E27FC236}">
                  <a16:creationId xmlns:a16="http://schemas.microsoft.com/office/drawing/2014/main" id="{00000000-0008-0000-0400-00007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296493</xdr:colOff>
      <xdr:row>152</xdr:row>
      <xdr:rowOff>32194</xdr:rowOff>
    </xdr:from>
    <xdr:ext cx="2354985" cy="216000"/>
    <xdr:sp macro="" textlink="">
      <xdr:nvSpPr>
        <xdr:cNvPr id="64" name="テキスト ボックス 63">
          <a:extLst>
            <a:ext uri="{FF2B5EF4-FFF2-40B4-BE49-F238E27FC236}">
              <a16:creationId xmlns:a16="http://schemas.microsoft.com/office/drawing/2014/main" id="{00000000-0008-0000-0400-000040000000}"/>
            </a:ext>
          </a:extLst>
        </xdr:cNvPr>
        <xdr:cNvSpPr txBox="1"/>
      </xdr:nvSpPr>
      <xdr:spPr>
        <a:xfrm>
          <a:off x="3109169" y="32327547"/>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153</xdr:row>
      <xdr:rowOff>29179</xdr:rowOff>
    </xdr:from>
    <xdr:ext cx="2153585" cy="216000"/>
    <xdr:sp macro="" textlink="">
      <xdr:nvSpPr>
        <xdr:cNvPr id="65" name="テキスト ボックス 64">
          <a:extLst>
            <a:ext uri="{FF2B5EF4-FFF2-40B4-BE49-F238E27FC236}">
              <a16:creationId xmlns:a16="http://schemas.microsoft.com/office/drawing/2014/main" id="{00000000-0008-0000-0400-000041000000}"/>
            </a:ext>
          </a:extLst>
        </xdr:cNvPr>
        <xdr:cNvSpPr txBox="1"/>
      </xdr:nvSpPr>
      <xdr:spPr>
        <a:xfrm>
          <a:off x="3109169" y="32593473"/>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154</xdr:row>
      <xdr:rowOff>29274</xdr:rowOff>
    </xdr:from>
    <xdr:ext cx="4099759" cy="216000"/>
    <xdr:sp macro="" textlink="">
      <xdr:nvSpPr>
        <xdr:cNvPr id="66" name="テキスト ボックス 65">
          <a:extLst>
            <a:ext uri="{FF2B5EF4-FFF2-40B4-BE49-F238E27FC236}">
              <a16:creationId xmlns:a16="http://schemas.microsoft.com/office/drawing/2014/main" id="{00000000-0008-0000-0400-000042000000}"/>
            </a:ext>
          </a:extLst>
        </xdr:cNvPr>
        <xdr:cNvSpPr txBox="1"/>
      </xdr:nvSpPr>
      <xdr:spPr>
        <a:xfrm>
          <a:off x="3109169" y="32862509"/>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155</xdr:row>
      <xdr:rowOff>24833</xdr:rowOff>
    </xdr:from>
    <xdr:ext cx="2221680" cy="216000"/>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3109169" y="33127009"/>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mc:AlternateContent xmlns:mc="http://schemas.openxmlformats.org/markup-compatibility/2006">
    <mc:Choice xmlns:a14="http://schemas.microsoft.com/office/drawing/2010/main" Requires="a14">
      <xdr:twoCellAnchor editAs="oneCell">
        <xdr:from>
          <xdr:col>4</xdr:col>
          <xdr:colOff>66675</xdr:colOff>
          <xdr:row>145</xdr:row>
          <xdr:rowOff>38100</xdr:rowOff>
        </xdr:from>
        <xdr:to>
          <xdr:col>4</xdr:col>
          <xdr:colOff>676275</xdr:colOff>
          <xdr:row>145</xdr:row>
          <xdr:rowOff>228600</xdr:rowOff>
        </xdr:to>
        <xdr:sp macro="" textlink="">
          <xdr:nvSpPr>
            <xdr:cNvPr id="14449" name="Check Box 113" hidden="1">
              <a:extLst>
                <a:ext uri="{63B3BB69-23CF-44E3-9099-C40C66FF867C}">
                  <a14:compatExt spid="_x0000_s14449"/>
                </a:ext>
                <a:ext uri="{FF2B5EF4-FFF2-40B4-BE49-F238E27FC236}">
                  <a16:creationId xmlns:a16="http://schemas.microsoft.com/office/drawing/2014/main" id="{00000000-0008-0000-0400-00007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144</xdr:row>
          <xdr:rowOff>19050</xdr:rowOff>
        </xdr:from>
        <xdr:to>
          <xdr:col>4</xdr:col>
          <xdr:colOff>676275</xdr:colOff>
          <xdr:row>144</xdr:row>
          <xdr:rowOff>228600</xdr:rowOff>
        </xdr:to>
        <xdr:sp macro="" textlink="">
          <xdr:nvSpPr>
            <xdr:cNvPr id="14450" name="Check Box 114" hidden="1">
              <a:extLst>
                <a:ext uri="{63B3BB69-23CF-44E3-9099-C40C66FF867C}">
                  <a14:compatExt spid="_x0000_s14450"/>
                </a:ext>
                <a:ext uri="{FF2B5EF4-FFF2-40B4-BE49-F238E27FC236}">
                  <a16:creationId xmlns:a16="http://schemas.microsoft.com/office/drawing/2014/main" id="{00000000-0008-0000-0400-00007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143</xdr:row>
          <xdr:rowOff>19050</xdr:rowOff>
        </xdr:from>
        <xdr:to>
          <xdr:col>4</xdr:col>
          <xdr:colOff>676275</xdr:colOff>
          <xdr:row>143</xdr:row>
          <xdr:rowOff>228600</xdr:rowOff>
        </xdr:to>
        <xdr:sp macro="" textlink="">
          <xdr:nvSpPr>
            <xdr:cNvPr id="14451" name="Check Box 115" hidden="1">
              <a:extLst>
                <a:ext uri="{63B3BB69-23CF-44E3-9099-C40C66FF867C}">
                  <a14:compatExt spid="_x0000_s14451"/>
                </a:ext>
                <a:ext uri="{FF2B5EF4-FFF2-40B4-BE49-F238E27FC236}">
                  <a16:creationId xmlns:a16="http://schemas.microsoft.com/office/drawing/2014/main" id="{00000000-0008-0000-0400-00007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142</xdr:row>
          <xdr:rowOff>19050</xdr:rowOff>
        </xdr:from>
        <xdr:to>
          <xdr:col>4</xdr:col>
          <xdr:colOff>676275</xdr:colOff>
          <xdr:row>142</xdr:row>
          <xdr:rowOff>228600</xdr:rowOff>
        </xdr:to>
        <xdr:sp macro="" textlink="">
          <xdr:nvSpPr>
            <xdr:cNvPr id="14452" name="Check Box 116" hidden="1">
              <a:extLst>
                <a:ext uri="{63B3BB69-23CF-44E3-9099-C40C66FF867C}">
                  <a14:compatExt spid="_x0000_s14452"/>
                </a:ext>
                <a:ext uri="{FF2B5EF4-FFF2-40B4-BE49-F238E27FC236}">
                  <a16:creationId xmlns:a16="http://schemas.microsoft.com/office/drawing/2014/main" id="{00000000-0008-0000-0400-00007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296493</xdr:colOff>
      <xdr:row>142</xdr:row>
      <xdr:rowOff>32194</xdr:rowOff>
    </xdr:from>
    <xdr:ext cx="2354985" cy="216000"/>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109169" y="32327547"/>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143</xdr:row>
      <xdr:rowOff>29179</xdr:rowOff>
    </xdr:from>
    <xdr:ext cx="2153585" cy="21600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109169" y="32593473"/>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144</xdr:row>
      <xdr:rowOff>29274</xdr:rowOff>
    </xdr:from>
    <xdr:ext cx="4099759" cy="216000"/>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109169" y="32862509"/>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145</xdr:row>
      <xdr:rowOff>24833</xdr:rowOff>
    </xdr:from>
    <xdr:ext cx="2221680" cy="21600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109169" y="33127009"/>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mc:AlternateContent xmlns:mc="http://schemas.openxmlformats.org/markup-compatibility/2006">
    <mc:Choice xmlns:a14="http://schemas.microsoft.com/office/drawing/2010/main" Requires="a14">
      <xdr:twoCellAnchor editAs="oneCell">
        <xdr:from>
          <xdr:col>4</xdr:col>
          <xdr:colOff>66675</xdr:colOff>
          <xdr:row>135</xdr:row>
          <xdr:rowOff>38100</xdr:rowOff>
        </xdr:from>
        <xdr:to>
          <xdr:col>4</xdr:col>
          <xdr:colOff>676275</xdr:colOff>
          <xdr:row>135</xdr:row>
          <xdr:rowOff>228600</xdr:rowOff>
        </xdr:to>
        <xdr:sp macro="" textlink="">
          <xdr:nvSpPr>
            <xdr:cNvPr id="14457" name="Check Box 121" hidden="1">
              <a:extLst>
                <a:ext uri="{63B3BB69-23CF-44E3-9099-C40C66FF867C}">
                  <a14:compatExt spid="_x0000_s14457"/>
                </a:ext>
                <a:ext uri="{FF2B5EF4-FFF2-40B4-BE49-F238E27FC236}">
                  <a16:creationId xmlns:a16="http://schemas.microsoft.com/office/drawing/2014/main" id="{00000000-0008-0000-0400-00007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134</xdr:row>
          <xdr:rowOff>19050</xdr:rowOff>
        </xdr:from>
        <xdr:to>
          <xdr:col>4</xdr:col>
          <xdr:colOff>676275</xdr:colOff>
          <xdr:row>134</xdr:row>
          <xdr:rowOff>228600</xdr:rowOff>
        </xdr:to>
        <xdr:sp macro="" textlink="">
          <xdr:nvSpPr>
            <xdr:cNvPr id="14458" name="Check Box 122" hidden="1">
              <a:extLst>
                <a:ext uri="{63B3BB69-23CF-44E3-9099-C40C66FF867C}">
                  <a14:compatExt spid="_x0000_s14458"/>
                </a:ext>
                <a:ext uri="{FF2B5EF4-FFF2-40B4-BE49-F238E27FC236}">
                  <a16:creationId xmlns:a16="http://schemas.microsoft.com/office/drawing/2014/main" id="{00000000-0008-0000-0400-00007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133</xdr:row>
          <xdr:rowOff>19050</xdr:rowOff>
        </xdr:from>
        <xdr:to>
          <xdr:col>4</xdr:col>
          <xdr:colOff>676275</xdr:colOff>
          <xdr:row>133</xdr:row>
          <xdr:rowOff>228600</xdr:rowOff>
        </xdr:to>
        <xdr:sp macro="" textlink="">
          <xdr:nvSpPr>
            <xdr:cNvPr id="14459" name="Check Box 123" hidden="1">
              <a:extLst>
                <a:ext uri="{63B3BB69-23CF-44E3-9099-C40C66FF867C}">
                  <a14:compatExt spid="_x0000_s14459"/>
                </a:ext>
                <a:ext uri="{FF2B5EF4-FFF2-40B4-BE49-F238E27FC236}">
                  <a16:creationId xmlns:a16="http://schemas.microsoft.com/office/drawing/2014/main" id="{00000000-0008-0000-0400-00007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132</xdr:row>
          <xdr:rowOff>19050</xdr:rowOff>
        </xdr:from>
        <xdr:to>
          <xdr:col>4</xdr:col>
          <xdr:colOff>676275</xdr:colOff>
          <xdr:row>132</xdr:row>
          <xdr:rowOff>228600</xdr:rowOff>
        </xdr:to>
        <xdr:sp macro="" textlink="">
          <xdr:nvSpPr>
            <xdr:cNvPr id="14460" name="Check Box 124" hidden="1">
              <a:extLst>
                <a:ext uri="{63B3BB69-23CF-44E3-9099-C40C66FF867C}">
                  <a14:compatExt spid="_x0000_s14460"/>
                </a:ext>
                <a:ext uri="{FF2B5EF4-FFF2-40B4-BE49-F238E27FC236}">
                  <a16:creationId xmlns:a16="http://schemas.microsoft.com/office/drawing/2014/main" id="{00000000-0008-0000-0400-00007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296493</xdr:colOff>
      <xdr:row>132</xdr:row>
      <xdr:rowOff>32194</xdr:rowOff>
    </xdr:from>
    <xdr:ext cx="2354985" cy="21600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109169" y="32327547"/>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133</xdr:row>
      <xdr:rowOff>29179</xdr:rowOff>
    </xdr:from>
    <xdr:ext cx="2153585" cy="216000"/>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109169" y="32593473"/>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134</xdr:row>
      <xdr:rowOff>29274</xdr:rowOff>
    </xdr:from>
    <xdr:ext cx="4099759" cy="21600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3109169" y="32862509"/>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135</xdr:row>
      <xdr:rowOff>24833</xdr:rowOff>
    </xdr:from>
    <xdr:ext cx="2221680" cy="21600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109169" y="33127009"/>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mc:AlternateContent xmlns:mc="http://schemas.openxmlformats.org/markup-compatibility/2006">
    <mc:Choice xmlns:a14="http://schemas.microsoft.com/office/drawing/2010/main" Requires="a14">
      <xdr:twoCellAnchor editAs="oneCell">
        <xdr:from>
          <xdr:col>4</xdr:col>
          <xdr:colOff>66675</xdr:colOff>
          <xdr:row>125</xdr:row>
          <xdr:rowOff>38100</xdr:rowOff>
        </xdr:from>
        <xdr:to>
          <xdr:col>4</xdr:col>
          <xdr:colOff>676275</xdr:colOff>
          <xdr:row>125</xdr:row>
          <xdr:rowOff>228600</xdr:rowOff>
        </xdr:to>
        <xdr:sp macro="" textlink="">
          <xdr:nvSpPr>
            <xdr:cNvPr id="14465" name="Check Box 129" hidden="1">
              <a:extLst>
                <a:ext uri="{63B3BB69-23CF-44E3-9099-C40C66FF867C}">
                  <a14:compatExt spid="_x0000_s14465"/>
                </a:ext>
                <a:ext uri="{FF2B5EF4-FFF2-40B4-BE49-F238E27FC236}">
                  <a16:creationId xmlns:a16="http://schemas.microsoft.com/office/drawing/2014/main" id="{00000000-0008-0000-0400-00008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124</xdr:row>
          <xdr:rowOff>19050</xdr:rowOff>
        </xdr:from>
        <xdr:to>
          <xdr:col>4</xdr:col>
          <xdr:colOff>676275</xdr:colOff>
          <xdr:row>124</xdr:row>
          <xdr:rowOff>228600</xdr:rowOff>
        </xdr:to>
        <xdr:sp macro="" textlink="">
          <xdr:nvSpPr>
            <xdr:cNvPr id="14466" name="Check Box 130" hidden="1">
              <a:extLst>
                <a:ext uri="{63B3BB69-23CF-44E3-9099-C40C66FF867C}">
                  <a14:compatExt spid="_x0000_s14466"/>
                </a:ext>
                <a:ext uri="{FF2B5EF4-FFF2-40B4-BE49-F238E27FC236}">
                  <a16:creationId xmlns:a16="http://schemas.microsoft.com/office/drawing/2014/main" id="{00000000-0008-0000-0400-00008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123</xdr:row>
          <xdr:rowOff>19050</xdr:rowOff>
        </xdr:from>
        <xdr:to>
          <xdr:col>4</xdr:col>
          <xdr:colOff>676275</xdr:colOff>
          <xdr:row>123</xdr:row>
          <xdr:rowOff>228600</xdr:rowOff>
        </xdr:to>
        <xdr:sp macro="" textlink="">
          <xdr:nvSpPr>
            <xdr:cNvPr id="14467" name="Check Box 131" hidden="1">
              <a:extLst>
                <a:ext uri="{63B3BB69-23CF-44E3-9099-C40C66FF867C}">
                  <a14:compatExt spid="_x0000_s14467"/>
                </a:ext>
                <a:ext uri="{FF2B5EF4-FFF2-40B4-BE49-F238E27FC236}">
                  <a16:creationId xmlns:a16="http://schemas.microsoft.com/office/drawing/2014/main" id="{00000000-0008-0000-0400-00008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122</xdr:row>
          <xdr:rowOff>19050</xdr:rowOff>
        </xdr:from>
        <xdr:to>
          <xdr:col>4</xdr:col>
          <xdr:colOff>676275</xdr:colOff>
          <xdr:row>122</xdr:row>
          <xdr:rowOff>228600</xdr:rowOff>
        </xdr:to>
        <xdr:sp macro="" textlink="">
          <xdr:nvSpPr>
            <xdr:cNvPr id="14468" name="Check Box 132" hidden="1">
              <a:extLst>
                <a:ext uri="{63B3BB69-23CF-44E3-9099-C40C66FF867C}">
                  <a14:compatExt spid="_x0000_s14468"/>
                </a:ext>
                <a:ext uri="{FF2B5EF4-FFF2-40B4-BE49-F238E27FC236}">
                  <a16:creationId xmlns:a16="http://schemas.microsoft.com/office/drawing/2014/main" id="{00000000-0008-0000-0400-00008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296493</xdr:colOff>
      <xdr:row>122</xdr:row>
      <xdr:rowOff>32194</xdr:rowOff>
    </xdr:from>
    <xdr:ext cx="2354985" cy="216000"/>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3109169" y="32327547"/>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123</xdr:row>
      <xdr:rowOff>29179</xdr:rowOff>
    </xdr:from>
    <xdr:ext cx="2153585" cy="21600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3109169" y="32593473"/>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124</xdr:row>
      <xdr:rowOff>29274</xdr:rowOff>
    </xdr:from>
    <xdr:ext cx="4099759" cy="21600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109169" y="32862509"/>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125</xdr:row>
      <xdr:rowOff>24833</xdr:rowOff>
    </xdr:from>
    <xdr:ext cx="2221680" cy="21600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109169" y="33127009"/>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mc:AlternateContent xmlns:mc="http://schemas.openxmlformats.org/markup-compatibility/2006">
    <mc:Choice xmlns:a14="http://schemas.microsoft.com/office/drawing/2010/main" Requires="a14">
      <xdr:twoCellAnchor editAs="oneCell">
        <xdr:from>
          <xdr:col>4</xdr:col>
          <xdr:colOff>66675</xdr:colOff>
          <xdr:row>115</xdr:row>
          <xdr:rowOff>38100</xdr:rowOff>
        </xdr:from>
        <xdr:to>
          <xdr:col>4</xdr:col>
          <xdr:colOff>676275</xdr:colOff>
          <xdr:row>115</xdr:row>
          <xdr:rowOff>228600</xdr:rowOff>
        </xdr:to>
        <xdr:sp macro="" textlink="">
          <xdr:nvSpPr>
            <xdr:cNvPr id="14473" name="Check Box 137" hidden="1">
              <a:extLst>
                <a:ext uri="{63B3BB69-23CF-44E3-9099-C40C66FF867C}">
                  <a14:compatExt spid="_x0000_s14473"/>
                </a:ext>
                <a:ext uri="{FF2B5EF4-FFF2-40B4-BE49-F238E27FC236}">
                  <a16:creationId xmlns:a16="http://schemas.microsoft.com/office/drawing/2014/main" id="{00000000-0008-0000-0400-00008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114</xdr:row>
          <xdr:rowOff>19050</xdr:rowOff>
        </xdr:from>
        <xdr:to>
          <xdr:col>4</xdr:col>
          <xdr:colOff>676275</xdr:colOff>
          <xdr:row>114</xdr:row>
          <xdr:rowOff>228600</xdr:rowOff>
        </xdr:to>
        <xdr:sp macro="" textlink="">
          <xdr:nvSpPr>
            <xdr:cNvPr id="14474" name="Check Box 138" hidden="1">
              <a:extLst>
                <a:ext uri="{63B3BB69-23CF-44E3-9099-C40C66FF867C}">
                  <a14:compatExt spid="_x0000_s14474"/>
                </a:ext>
                <a:ext uri="{FF2B5EF4-FFF2-40B4-BE49-F238E27FC236}">
                  <a16:creationId xmlns:a16="http://schemas.microsoft.com/office/drawing/2014/main" id="{00000000-0008-0000-0400-00008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113</xdr:row>
          <xdr:rowOff>19050</xdr:rowOff>
        </xdr:from>
        <xdr:to>
          <xdr:col>4</xdr:col>
          <xdr:colOff>676275</xdr:colOff>
          <xdr:row>113</xdr:row>
          <xdr:rowOff>228600</xdr:rowOff>
        </xdr:to>
        <xdr:sp macro="" textlink="">
          <xdr:nvSpPr>
            <xdr:cNvPr id="14475" name="Check Box 139" hidden="1">
              <a:extLst>
                <a:ext uri="{63B3BB69-23CF-44E3-9099-C40C66FF867C}">
                  <a14:compatExt spid="_x0000_s14475"/>
                </a:ext>
                <a:ext uri="{FF2B5EF4-FFF2-40B4-BE49-F238E27FC236}">
                  <a16:creationId xmlns:a16="http://schemas.microsoft.com/office/drawing/2014/main" id="{00000000-0008-0000-0400-00008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112</xdr:row>
          <xdr:rowOff>19050</xdr:rowOff>
        </xdr:from>
        <xdr:to>
          <xdr:col>4</xdr:col>
          <xdr:colOff>676275</xdr:colOff>
          <xdr:row>112</xdr:row>
          <xdr:rowOff>228600</xdr:rowOff>
        </xdr:to>
        <xdr:sp macro="" textlink="">
          <xdr:nvSpPr>
            <xdr:cNvPr id="14476" name="Check Box 140" hidden="1">
              <a:extLst>
                <a:ext uri="{63B3BB69-23CF-44E3-9099-C40C66FF867C}">
                  <a14:compatExt spid="_x0000_s14476"/>
                </a:ext>
                <a:ext uri="{FF2B5EF4-FFF2-40B4-BE49-F238E27FC236}">
                  <a16:creationId xmlns:a16="http://schemas.microsoft.com/office/drawing/2014/main" id="{00000000-0008-0000-0400-00008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296493</xdr:colOff>
      <xdr:row>112</xdr:row>
      <xdr:rowOff>32194</xdr:rowOff>
    </xdr:from>
    <xdr:ext cx="2354985" cy="21600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109169" y="32327547"/>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113</xdr:row>
      <xdr:rowOff>29179</xdr:rowOff>
    </xdr:from>
    <xdr:ext cx="2153585" cy="21600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109169" y="32593473"/>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114</xdr:row>
      <xdr:rowOff>29274</xdr:rowOff>
    </xdr:from>
    <xdr:ext cx="4099759" cy="21600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109169" y="32862509"/>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115</xdr:row>
      <xdr:rowOff>24833</xdr:rowOff>
    </xdr:from>
    <xdr:ext cx="2221680" cy="21600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3109169" y="33127009"/>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xdr:twoCellAnchor editAs="oneCell">
    <xdr:from>
      <xdr:col>8</xdr:col>
      <xdr:colOff>33617</xdr:colOff>
      <xdr:row>43</xdr:row>
      <xdr:rowOff>268941</xdr:rowOff>
    </xdr:from>
    <xdr:to>
      <xdr:col>8</xdr:col>
      <xdr:colOff>7059706</xdr:colOff>
      <xdr:row>46</xdr:row>
      <xdr:rowOff>53626</xdr:rowOff>
    </xdr:to>
    <xdr:pic>
      <xdr:nvPicPr>
        <xdr:cNvPr id="85" name="図 84">
          <a:extLst>
            <a:ext uri="{FF2B5EF4-FFF2-40B4-BE49-F238E27FC236}">
              <a16:creationId xmlns:a16="http://schemas.microsoft.com/office/drawing/2014/main" id="{00000000-0008-0000-04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65441" y="13458265"/>
          <a:ext cx="7026089" cy="725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267594</xdr:colOff>
      <xdr:row>0</xdr:row>
      <xdr:rowOff>68853</xdr:rowOff>
    </xdr:from>
    <xdr:to>
      <xdr:col>5</xdr:col>
      <xdr:colOff>2352675</xdr:colOff>
      <xdr:row>0</xdr:row>
      <xdr:rowOff>508758</xdr:rowOff>
    </xdr:to>
    <xdr:grpSp>
      <xdr:nvGrpSpPr>
        <xdr:cNvPr id="42" name="グループ化 41">
          <a:extLst>
            <a:ext uri="{FF2B5EF4-FFF2-40B4-BE49-F238E27FC236}">
              <a16:creationId xmlns:a16="http://schemas.microsoft.com/office/drawing/2014/main" id="{00000000-0008-0000-0500-00002A000000}"/>
            </a:ext>
          </a:extLst>
        </xdr:cNvPr>
        <xdr:cNvGrpSpPr/>
      </xdr:nvGrpSpPr>
      <xdr:grpSpPr>
        <a:xfrm>
          <a:off x="400944" y="68853"/>
          <a:ext cx="8581131" cy="439905"/>
          <a:chOff x="9386454" y="5784273"/>
          <a:chExt cx="11776365" cy="588819"/>
        </a:xfrm>
      </xdr:grpSpPr>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000" b="1"/>
              <a:t>　　　　　　　のセルの値は固定値となっていますので編集不要です。</a:t>
            </a:r>
          </a:p>
        </xdr:txBody>
      </xdr:sp>
      <xdr:sp macro="" textlink="">
        <xdr:nvSpPr>
          <xdr:cNvPr id="44" name="正方形/長方形 43">
            <a:extLst>
              <a:ext uri="{FF2B5EF4-FFF2-40B4-BE49-F238E27FC236}">
                <a16:creationId xmlns:a16="http://schemas.microsoft.com/office/drawing/2014/main" id="{00000000-0008-0000-0500-00002C000000}"/>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800">
                <a:solidFill>
                  <a:sysClr val="windowText" lastClr="000000"/>
                </a:solidFill>
              </a:rPr>
              <a:t>水色</a:t>
            </a:r>
          </a:p>
        </xdr:txBody>
      </xdr:sp>
    </xdr:grp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172344</xdr:colOff>
      <xdr:row>0</xdr:row>
      <xdr:rowOff>63262</xdr:rowOff>
    </xdr:from>
    <xdr:to>
      <xdr:col>18</xdr:col>
      <xdr:colOff>238125</xdr:colOff>
      <xdr:row>0</xdr:row>
      <xdr:rowOff>571500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172344" y="63262"/>
          <a:ext cx="7714356" cy="508238"/>
          <a:chOff x="9386454" y="5784273"/>
          <a:chExt cx="12501866" cy="588819"/>
        </a:xfrm>
      </xdr:grpSpPr>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9386454" y="5784273"/>
            <a:ext cx="12501866"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0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800">
                <a:solidFill>
                  <a:sysClr val="windowText" lastClr="000000"/>
                </a:solidFill>
              </a:rPr>
              <a:t>水色</a:t>
            </a:r>
          </a:p>
        </xdr:txBody>
      </xdr:sp>
    </xdr:grp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xdr:col>
      <xdr:colOff>40822</xdr:colOff>
      <xdr:row>0</xdr:row>
      <xdr:rowOff>95252</xdr:rowOff>
    </xdr:from>
    <xdr:to>
      <xdr:col>10</xdr:col>
      <xdr:colOff>0</xdr:colOff>
      <xdr:row>0</xdr:row>
      <xdr:rowOff>874569</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122465" y="95252"/>
          <a:ext cx="12777106" cy="779317"/>
          <a:chOff x="9386454" y="5784273"/>
          <a:chExt cx="11776365" cy="588819"/>
        </a:xfrm>
      </xdr:grpSpPr>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800" b="1"/>
              <a:t>　　　　　　　のセルの値は自動入力となっていますので編集不要です。</a:t>
            </a:r>
          </a:p>
        </xdr:txBody>
      </xdr:sp>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9703924" y="5836229"/>
            <a:ext cx="1235428"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400">
                <a:solidFill>
                  <a:sysClr val="windowText" lastClr="000000"/>
                </a:solidFill>
              </a:rPr>
              <a:t>水色</a:t>
            </a:r>
          </a:p>
        </xdr:txBody>
      </xdr:sp>
    </xdr:grp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2</xdr:col>
      <xdr:colOff>355079</xdr:colOff>
      <xdr:row>0</xdr:row>
      <xdr:rowOff>88900</xdr:rowOff>
    </xdr:from>
    <xdr:to>
      <xdr:col>7</xdr:col>
      <xdr:colOff>1738312</xdr:colOff>
      <xdr:row>0</xdr:row>
      <xdr:rowOff>728382</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2779624" y="88900"/>
          <a:ext cx="10735052" cy="639482"/>
          <a:chOff x="9386454" y="5784273"/>
          <a:chExt cx="7665312" cy="588819"/>
        </a:xfrm>
        <a:solidFill>
          <a:schemeClr val="accent5">
            <a:lumMod val="20000"/>
            <a:lumOff val="80000"/>
          </a:schemeClr>
        </a:solidFill>
      </xdr:grpSpPr>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9386454" y="5784273"/>
            <a:ext cx="7665312"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4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9449151" y="5839421"/>
            <a:ext cx="944365" cy="502226"/>
          </a:xfrm>
          <a:prstGeom prst="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000">
                <a:solidFill>
                  <a:sysClr val="windowText" lastClr="000000"/>
                </a:solidFill>
              </a:rPr>
              <a:t>水色</a:t>
            </a:r>
          </a:p>
        </xdr:txBody>
      </xdr:sp>
    </xdr:grpSp>
    <xdr:clientData fPrintsWithSheet="0"/>
  </xdr:twoCellAnchor>
  <xdr:twoCellAnchor>
    <xdr:from>
      <xdr:col>12</xdr:col>
      <xdr:colOff>320817</xdr:colOff>
      <xdr:row>9</xdr:row>
      <xdr:rowOff>277091</xdr:rowOff>
    </xdr:from>
    <xdr:to>
      <xdr:col>30</xdr:col>
      <xdr:colOff>173613</xdr:colOff>
      <xdr:row>14</xdr:row>
      <xdr:rowOff>363682</xdr:rowOff>
    </xdr:to>
    <xdr:sp macro="" textlink="">
      <xdr:nvSpPr>
        <xdr:cNvPr id="50" name="正方形/長方形 49">
          <a:extLst>
            <a:ext uri="{FF2B5EF4-FFF2-40B4-BE49-F238E27FC236}">
              <a16:creationId xmlns:a16="http://schemas.microsoft.com/office/drawing/2014/main" id="{00000000-0008-0000-0800-000032000000}"/>
            </a:ext>
          </a:extLst>
        </xdr:cNvPr>
        <xdr:cNvSpPr/>
      </xdr:nvSpPr>
      <xdr:spPr>
        <a:xfrm>
          <a:off x="19847067" y="4587154"/>
          <a:ext cx="16235796" cy="2015403"/>
        </a:xfrm>
        <a:prstGeom prst="rect">
          <a:avLst/>
        </a:prstGeom>
        <a:solidFill>
          <a:schemeClr val="accent4">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・省エネ支援事業費は、</a:t>
          </a:r>
          <a:r>
            <a:rPr kumimoji="1" lang="en-US" altLang="ja-JP" sz="1600">
              <a:solidFill>
                <a:schemeClr val="tx1"/>
              </a:solidFill>
            </a:rPr>
            <a:t>【</a:t>
          </a:r>
          <a:r>
            <a:rPr kumimoji="1" lang="ja-JP" altLang="ja-JP" sz="1600" b="1">
              <a:solidFill>
                <a:schemeClr val="tx1"/>
              </a:solidFill>
              <a:effectLst/>
              <a:latin typeface="+mn-lt"/>
              <a:ea typeface="+mn-ea"/>
              <a:cs typeface="+mn-cs"/>
            </a:rPr>
            <a:t>省エネ診断</a:t>
          </a:r>
          <a:r>
            <a:rPr kumimoji="1" lang="en-US" altLang="ja-JP" sz="1600" b="1">
              <a:solidFill>
                <a:schemeClr val="tx1"/>
              </a:solidFill>
              <a:effectLst/>
              <a:latin typeface="+mn-lt"/>
              <a:ea typeface="+mn-ea"/>
              <a:cs typeface="+mn-cs"/>
            </a:rPr>
            <a:t>】</a:t>
          </a:r>
          <a:r>
            <a:rPr kumimoji="1" lang="ja-JP" altLang="ja-JP" sz="1600" b="1">
              <a:solidFill>
                <a:schemeClr val="tx1"/>
              </a:solidFill>
              <a:effectLst/>
              <a:latin typeface="+mn-lt"/>
              <a:ea typeface="+mn-ea"/>
              <a:cs typeface="+mn-cs"/>
            </a:rPr>
            <a:t>、</a:t>
          </a:r>
          <a:r>
            <a:rPr kumimoji="1" lang="en-US" altLang="ja-JP" sz="1600" b="1">
              <a:solidFill>
                <a:schemeClr val="tx1"/>
              </a:solidFill>
              <a:effectLst/>
              <a:latin typeface="+mn-lt"/>
              <a:ea typeface="+mn-ea"/>
              <a:cs typeface="+mn-cs"/>
            </a:rPr>
            <a:t>【</a:t>
          </a:r>
          <a:r>
            <a:rPr kumimoji="1" lang="ja-JP" altLang="ja-JP" sz="1600" b="1">
              <a:solidFill>
                <a:schemeClr val="tx1"/>
              </a:solidFill>
              <a:effectLst/>
              <a:latin typeface="+mn-lt"/>
              <a:ea typeface="+mn-ea"/>
              <a:cs typeface="+mn-cs"/>
            </a:rPr>
            <a:t>省エネ支援</a:t>
          </a:r>
          <a:r>
            <a:rPr kumimoji="1" lang="en-US" altLang="ja-JP" sz="1600" b="1">
              <a:solidFill>
                <a:schemeClr val="tx1"/>
              </a:solidFill>
              <a:effectLst/>
              <a:latin typeface="+mn-lt"/>
              <a:ea typeface="+mn-ea"/>
              <a:cs typeface="+mn-cs"/>
            </a:rPr>
            <a:t>】</a:t>
          </a:r>
          <a:r>
            <a:rPr kumimoji="1" lang="ja-JP" altLang="en-US" sz="1600" b="1">
              <a:solidFill>
                <a:schemeClr val="tx1"/>
              </a:solidFill>
            </a:rPr>
            <a:t> </a:t>
          </a:r>
          <a:r>
            <a:rPr kumimoji="1" lang="ja-JP" altLang="en-US" sz="1600">
              <a:solidFill>
                <a:schemeClr val="tx1"/>
              </a:solidFill>
            </a:rPr>
            <a:t>の２つに分かれています。</a:t>
          </a:r>
          <a:endParaRPr kumimoji="1" lang="en-US" altLang="ja-JP" sz="1600">
            <a:solidFill>
              <a:schemeClr val="tx1"/>
            </a:solidFill>
          </a:endParaRPr>
        </a:p>
        <a:p>
          <a:pPr algn="l"/>
          <a:r>
            <a:rPr kumimoji="1" lang="ja-JP" altLang="en-US" sz="1600">
              <a:solidFill>
                <a:schemeClr val="tx1"/>
              </a:solidFill>
            </a:rPr>
            <a:t>・専門家（外部専門家・内部</a:t>
          </a:r>
          <a:r>
            <a:rPr kumimoji="1" lang="ja-JP" altLang="ja-JP" sz="1600" b="0">
              <a:solidFill>
                <a:schemeClr val="tx1"/>
              </a:solidFill>
              <a:effectLst/>
              <a:latin typeface="+mn-lt"/>
              <a:ea typeface="+mn-ea"/>
              <a:cs typeface="+mn-cs"/>
            </a:rPr>
            <a:t>専門家</a:t>
          </a:r>
          <a:r>
            <a:rPr kumimoji="1" lang="ja-JP" altLang="en-US" sz="1600" b="0">
              <a:solidFill>
                <a:schemeClr val="tx1"/>
              </a:solidFill>
              <a:effectLst/>
              <a:latin typeface="+mn-lt"/>
              <a:ea typeface="+mn-ea"/>
              <a:cs typeface="+mn-cs"/>
            </a:rPr>
            <a:t>）の地域ごとの支援計画に基づき、</a:t>
          </a:r>
          <a:r>
            <a:rPr kumimoji="1" lang="ja-JP" altLang="ja-JP" sz="1600" b="0">
              <a:solidFill>
                <a:schemeClr val="tx1"/>
              </a:solidFill>
              <a:effectLst/>
              <a:latin typeface="+mn-lt"/>
              <a:ea typeface="+mn-ea"/>
              <a:cs typeface="+mn-cs"/>
            </a:rPr>
            <a:t>省エネ支援事業費</a:t>
          </a:r>
          <a:r>
            <a:rPr kumimoji="1" lang="ja-JP" altLang="en-US" sz="1600" b="0">
              <a:solidFill>
                <a:schemeClr val="tx1"/>
              </a:solidFill>
              <a:effectLst/>
              <a:latin typeface="+mn-lt"/>
              <a:ea typeface="+mn-ea"/>
              <a:cs typeface="+mn-cs"/>
            </a:rPr>
            <a:t>の</a:t>
          </a:r>
          <a:r>
            <a:rPr kumimoji="1" lang="ja-JP" altLang="ja-JP" sz="1600" b="0">
              <a:solidFill>
                <a:schemeClr val="tx1"/>
              </a:solidFill>
              <a:effectLst/>
              <a:latin typeface="+mn-lt"/>
              <a:ea typeface="+mn-ea"/>
              <a:cs typeface="+mn-cs"/>
            </a:rPr>
            <a:t>支出計画を作成してください。</a:t>
          </a:r>
          <a:endParaRPr lang="ja-JP" altLang="ja-JP" sz="1600" b="0">
            <a:solidFill>
              <a:schemeClr val="tx1"/>
            </a:solidFill>
            <a:effectLst/>
          </a:endParaRPr>
        </a:p>
        <a:p>
          <a:pPr algn="l"/>
          <a:endParaRPr kumimoji="1" lang="en-US" altLang="ja-JP" sz="1600">
            <a:solidFill>
              <a:schemeClr val="tx1"/>
            </a:solidFill>
          </a:endParaRPr>
        </a:p>
        <a:p>
          <a:r>
            <a:rPr kumimoji="1" lang="en-US" altLang="ja-JP" sz="1600">
              <a:solidFill>
                <a:schemeClr val="tx1"/>
              </a:solidFill>
              <a:effectLst/>
              <a:latin typeface="+mn-lt"/>
              <a:ea typeface="+mn-ea"/>
              <a:cs typeface="+mn-cs"/>
            </a:rPr>
            <a:t>※</a:t>
          </a:r>
          <a:r>
            <a:rPr kumimoji="1" lang="ja-JP" altLang="ja-JP" sz="1600">
              <a:solidFill>
                <a:schemeClr val="tx1"/>
              </a:solidFill>
              <a:effectLst/>
              <a:latin typeface="+mn-lt"/>
              <a:ea typeface="+mn-ea"/>
              <a:cs typeface="+mn-cs"/>
            </a:rPr>
            <a:t>下記の記入例は、消費税区分「消費税を</a:t>
          </a:r>
          <a:r>
            <a:rPr kumimoji="1" lang="ja-JP" altLang="ja-JP" sz="1600" u="sng">
              <a:solidFill>
                <a:schemeClr val="tx1"/>
              </a:solidFill>
              <a:effectLst/>
              <a:latin typeface="+mn-lt"/>
              <a:ea typeface="+mn-ea"/>
              <a:cs typeface="+mn-cs"/>
            </a:rPr>
            <a:t>補助対象に含めない</a:t>
          </a:r>
          <a:r>
            <a:rPr kumimoji="1" lang="ja-JP" altLang="ja-JP" sz="1600">
              <a:solidFill>
                <a:schemeClr val="tx1"/>
              </a:solidFill>
              <a:effectLst/>
              <a:latin typeface="+mn-lt"/>
              <a:ea typeface="+mn-ea"/>
              <a:cs typeface="+mn-cs"/>
            </a:rPr>
            <a:t>」場合を想定し、全て税抜で作成しています。「消費税を補助対象に含める」場合は、税込で作成してください。</a:t>
          </a:r>
          <a:endParaRPr lang="ja-JP" altLang="ja-JP" sz="1600">
            <a:solidFill>
              <a:schemeClr val="tx1"/>
            </a:solidFill>
            <a:effectLst/>
          </a:endParaRPr>
        </a:p>
        <a:p>
          <a:r>
            <a:rPr kumimoji="1" lang="en-US" altLang="ja-JP" sz="1600">
              <a:solidFill>
                <a:schemeClr val="tx1"/>
              </a:solidFill>
              <a:effectLst/>
              <a:latin typeface="+mn-lt"/>
              <a:ea typeface="+mn-ea"/>
              <a:cs typeface="+mn-cs"/>
            </a:rPr>
            <a:t>※</a:t>
          </a:r>
          <a:r>
            <a:rPr kumimoji="1" lang="ja-JP" altLang="ja-JP" sz="1600">
              <a:solidFill>
                <a:schemeClr val="tx1"/>
              </a:solidFill>
              <a:effectLst/>
              <a:latin typeface="+mn-lt"/>
              <a:ea typeface="+mn-ea"/>
              <a:cs typeface="+mn-cs"/>
            </a:rPr>
            <a:t>消費税区分「消費税を補助対象に含める」を選択した場合、省エネ診断・省エネ支援ともに</a:t>
          </a:r>
          <a:r>
            <a:rPr kumimoji="1" lang="ja-JP" altLang="ja-JP" sz="1600" u="sng">
              <a:solidFill>
                <a:schemeClr val="tx1"/>
              </a:solidFill>
              <a:effectLst/>
              <a:latin typeface="+mn-lt"/>
              <a:ea typeface="+mn-ea"/>
              <a:cs typeface="+mn-cs"/>
            </a:rPr>
            <a:t>外部専門家単価</a:t>
          </a:r>
          <a:r>
            <a:rPr kumimoji="1" lang="en-US" altLang="ja-JP" sz="1600" u="sng">
              <a:solidFill>
                <a:schemeClr val="tx1"/>
              </a:solidFill>
              <a:effectLst/>
              <a:latin typeface="+mn-lt"/>
              <a:ea typeface="+mn-ea"/>
              <a:cs typeface="+mn-cs"/>
            </a:rPr>
            <a:t>8,800</a:t>
          </a:r>
          <a:r>
            <a:rPr kumimoji="1" lang="ja-JP" altLang="ja-JP" sz="1600" u="sng">
              <a:solidFill>
                <a:schemeClr val="tx1"/>
              </a:solidFill>
              <a:effectLst/>
              <a:latin typeface="+mn-lt"/>
              <a:ea typeface="+mn-ea"/>
              <a:cs typeface="+mn-cs"/>
            </a:rPr>
            <a:t>円</a:t>
          </a:r>
          <a:r>
            <a:rPr kumimoji="1" lang="en-US" altLang="ja-JP" sz="1600" u="sng">
              <a:solidFill>
                <a:schemeClr val="tx1"/>
              </a:solidFill>
              <a:effectLst/>
              <a:latin typeface="+mn-lt"/>
              <a:ea typeface="+mn-ea"/>
              <a:cs typeface="+mn-cs"/>
            </a:rPr>
            <a:t>/</a:t>
          </a:r>
          <a:r>
            <a:rPr kumimoji="1" lang="ja-JP" altLang="ja-JP" sz="1600" u="sng">
              <a:solidFill>
                <a:schemeClr val="tx1"/>
              </a:solidFill>
              <a:effectLst/>
              <a:latin typeface="+mn-lt"/>
              <a:ea typeface="+mn-ea"/>
              <a:cs typeface="+mn-cs"/>
            </a:rPr>
            <a:t>時（税込）</a:t>
          </a:r>
          <a:r>
            <a:rPr kumimoji="1" lang="en-US" altLang="ja-JP" sz="1600" u="sng">
              <a:solidFill>
                <a:schemeClr val="tx1"/>
              </a:solidFill>
              <a:effectLst/>
              <a:latin typeface="+mn-lt"/>
              <a:ea typeface="+mn-ea"/>
              <a:cs typeface="+mn-cs"/>
            </a:rPr>
            <a:t>/</a:t>
          </a:r>
          <a:r>
            <a:rPr kumimoji="1" lang="ja-JP" altLang="ja-JP" sz="1600" u="sng">
              <a:solidFill>
                <a:schemeClr val="tx1"/>
              </a:solidFill>
              <a:effectLst/>
              <a:latin typeface="+mn-lt"/>
              <a:ea typeface="+mn-ea"/>
              <a:cs typeface="+mn-cs"/>
            </a:rPr>
            <a:t>時</a:t>
          </a:r>
          <a:r>
            <a:rPr kumimoji="1" lang="ja-JP" altLang="ja-JP" sz="1600">
              <a:solidFill>
                <a:schemeClr val="tx1"/>
              </a:solidFill>
              <a:effectLst/>
              <a:latin typeface="+mn-lt"/>
              <a:ea typeface="+mn-ea"/>
              <a:cs typeface="+mn-cs"/>
            </a:rPr>
            <a:t>で積算された値が表示されます。</a:t>
          </a:r>
          <a:endParaRPr lang="ja-JP" altLang="ja-JP" sz="1600">
            <a:solidFill>
              <a:schemeClr val="tx1"/>
            </a:solidFill>
            <a:effectLst/>
          </a:endParaRPr>
        </a:p>
        <a:p>
          <a:pPr algn="l"/>
          <a:endParaRPr kumimoji="1" lang="en-US" altLang="ja-JP" sz="1600">
            <a:solidFill>
              <a:schemeClr val="tx1"/>
            </a:solidFill>
          </a:endParaRPr>
        </a:p>
        <a:p>
          <a:pPr algn="l"/>
          <a:endParaRPr kumimoji="1" lang="en-US" altLang="ja-JP" sz="1600">
            <a:solidFill>
              <a:schemeClr val="tx1"/>
            </a:solidFill>
          </a:endParaRPr>
        </a:p>
      </xdr:txBody>
    </xdr:sp>
    <xdr:clientData/>
  </xdr:twoCellAnchor>
  <xdr:twoCellAnchor>
    <xdr:from>
      <xdr:col>11</xdr:col>
      <xdr:colOff>21646</xdr:colOff>
      <xdr:row>15</xdr:row>
      <xdr:rowOff>103902</xdr:rowOff>
    </xdr:from>
    <xdr:to>
      <xdr:col>33</xdr:col>
      <xdr:colOff>80524</xdr:colOff>
      <xdr:row>21</xdr:row>
      <xdr:rowOff>490346</xdr:rowOff>
    </xdr:to>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19279464" y="6927266"/>
          <a:ext cx="18693242" cy="3018807"/>
          <a:chOff x="19748789" y="6650175"/>
          <a:chExt cx="18680254" cy="3018807"/>
        </a:xfrm>
      </xdr:grpSpPr>
      <xdr:pic>
        <xdr:nvPicPr>
          <xdr:cNvPr id="52" name="図 51">
            <a:extLst>
              <a:ext uri="{FF2B5EF4-FFF2-40B4-BE49-F238E27FC236}">
                <a16:creationId xmlns:a16="http://schemas.microsoft.com/office/drawing/2014/main" id="{00000000-0008-0000-0800-00003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889"/>
          <a:stretch/>
        </xdr:blipFill>
        <xdr:spPr bwMode="auto">
          <a:xfrm>
            <a:off x="20202581" y="6650175"/>
            <a:ext cx="14301276" cy="300194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a:off x="34959207" y="8577342"/>
            <a:ext cx="3469836" cy="1007317"/>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t>診断前打ち合わせ・診断</a:t>
            </a:r>
            <a:r>
              <a:rPr kumimoji="1" lang="ja-JP" altLang="en-US" sz="1600"/>
              <a:t>について、</a:t>
            </a:r>
            <a:r>
              <a:rPr kumimoji="0" lang="ja-JP" altLang="en-US" sz="1600">
                <a:effectLst/>
              </a:rPr>
              <a:t>必要項目をそれぞれ入力してください。</a:t>
            </a:r>
            <a:endParaRPr kumimoji="1" lang="en-US" altLang="ja-JP" sz="1600"/>
          </a:p>
        </xdr:txBody>
      </xdr:sp>
      <xdr:sp macro="" textlink="">
        <xdr:nvSpPr>
          <xdr:cNvPr id="54" name="四角形: 角を丸くする 53">
            <a:extLst>
              <a:ext uri="{FF2B5EF4-FFF2-40B4-BE49-F238E27FC236}">
                <a16:creationId xmlns:a16="http://schemas.microsoft.com/office/drawing/2014/main" id="{00000000-0008-0000-0800-000036000000}"/>
              </a:ext>
            </a:extLst>
          </xdr:cNvPr>
          <xdr:cNvSpPr/>
        </xdr:nvSpPr>
        <xdr:spPr>
          <a:xfrm>
            <a:off x="20219447" y="6953743"/>
            <a:ext cx="5160604" cy="938407"/>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四角形: 角を丸くする 54">
            <a:extLst>
              <a:ext uri="{FF2B5EF4-FFF2-40B4-BE49-F238E27FC236}">
                <a16:creationId xmlns:a16="http://schemas.microsoft.com/office/drawing/2014/main" id="{00000000-0008-0000-0800-000037000000}"/>
              </a:ext>
            </a:extLst>
          </xdr:cNvPr>
          <xdr:cNvSpPr/>
        </xdr:nvSpPr>
        <xdr:spPr>
          <a:xfrm>
            <a:off x="20182343" y="8603124"/>
            <a:ext cx="14338379" cy="576780"/>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6" name="直線矢印コネクタ 55">
            <a:extLst>
              <a:ext uri="{FF2B5EF4-FFF2-40B4-BE49-F238E27FC236}">
                <a16:creationId xmlns:a16="http://schemas.microsoft.com/office/drawing/2014/main" id="{00000000-0008-0000-0800-000038000000}"/>
              </a:ext>
            </a:extLst>
          </xdr:cNvPr>
          <xdr:cNvCxnSpPr>
            <a:endCxn id="54" idx="3"/>
          </xdr:cNvCxnSpPr>
        </xdr:nvCxnSpPr>
        <xdr:spPr>
          <a:xfrm flipH="1">
            <a:off x="25380051" y="7360227"/>
            <a:ext cx="472210" cy="62720"/>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7" name="直線矢印コネクタ 56">
            <a:extLst>
              <a:ext uri="{FF2B5EF4-FFF2-40B4-BE49-F238E27FC236}">
                <a16:creationId xmlns:a16="http://schemas.microsoft.com/office/drawing/2014/main" id="{00000000-0008-0000-0800-000039000000}"/>
              </a:ext>
            </a:extLst>
          </xdr:cNvPr>
          <xdr:cNvCxnSpPr>
            <a:endCxn id="55" idx="3"/>
          </xdr:cNvCxnSpPr>
        </xdr:nvCxnSpPr>
        <xdr:spPr>
          <a:xfrm flipH="1" flipV="1">
            <a:off x="34520724" y="8891514"/>
            <a:ext cx="421618" cy="1687"/>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8" name="四角形: 角を丸くする 57">
            <a:extLst>
              <a:ext uri="{FF2B5EF4-FFF2-40B4-BE49-F238E27FC236}">
                <a16:creationId xmlns:a16="http://schemas.microsoft.com/office/drawing/2014/main" id="{00000000-0008-0000-0800-00003A000000}"/>
              </a:ext>
            </a:extLst>
          </xdr:cNvPr>
          <xdr:cNvSpPr/>
        </xdr:nvSpPr>
        <xdr:spPr>
          <a:xfrm>
            <a:off x="20178970" y="9156290"/>
            <a:ext cx="14338379" cy="512692"/>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9" name="直線矢印コネクタ 58">
            <a:extLst>
              <a:ext uri="{FF2B5EF4-FFF2-40B4-BE49-F238E27FC236}">
                <a16:creationId xmlns:a16="http://schemas.microsoft.com/office/drawing/2014/main" id="{00000000-0008-0000-0800-00003B000000}"/>
              </a:ext>
            </a:extLst>
          </xdr:cNvPr>
          <xdr:cNvCxnSpPr/>
        </xdr:nvCxnSpPr>
        <xdr:spPr>
          <a:xfrm flipH="1" flipV="1">
            <a:off x="34534232" y="9391722"/>
            <a:ext cx="421618" cy="1687"/>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0" name="テキスト ボックス 59">
            <a:extLst>
              <a:ext uri="{FF2B5EF4-FFF2-40B4-BE49-F238E27FC236}">
                <a16:creationId xmlns:a16="http://schemas.microsoft.com/office/drawing/2014/main" id="{00000000-0008-0000-0800-00003C000000}"/>
              </a:ext>
            </a:extLst>
          </xdr:cNvPr>
          <xdr:cNvSpPr txBox="1"/>
        </xdr:nvSpPr>
        <xdr:spPr>
          <a:xfrm>
            <a:off x="19748789" y="7193973"/>
            <a:ext cx="49244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solidFill>
                  <a:srgbClr val="C00000"/>
                </a:solidFill>
              </a:rPr>
              <a:t>①</a:t>
            </a:r>
          </a:p>
        </xdr:txBody>
      </xdr:sp>
      <xdr:sp macro="" textlink="">
        <xdr:nvSpPr>
          <xdr:cNvPr id="61" name="テキスト ボックス 60">
            <a:extLst>
              <a:ext uri="{FF2B5EF4-FFF2-40B4-BE49-F238E27FC236}">
                <a16:creationId xmlns:a16="http://schemas.microsoft.com/office/drawing/2014/main" id="{00000000-0008-0000-0800-00003D000000}"/>
              </a:ext>
            </a:extLst>
          </xdr:cNvPr>
          <xdr:cNvSpPr txBox="1"/>
        </xdr:nvSpPr>
        <xdr:spPr>
          <a:xfrm>
            <a:off x="19748789" y="8914534"/>
            <a:ext cx="49244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solidFill>
                  <a:srgbClr val="C00000"/>
                </a:solidFill>
              </a:rPr>
              <a:t>②</a:t>
            </a:r>
          </a:p>
        </xdr:txBody>
      </xdr:sp>
    </xdr:grpSp>
    <xdr:clientData/>
  </xdr:twoCellAnchor>
  <xdr:twoCellAnchor>
    <xdr:from>
      <xdr:col>11</xdr:col>
      <xdr:colOff>21646</xdr:colOff>
      <xdr:row>22</xdr:row>
      <xdr:rowOff>277087</xdr:rowOff>
    </xdr:from>
    <xdr:to>
      <xdr:col>33</xdr:col>
      <xdr:colOff>42427</xdr:colOff>
      <xdr:row>29</xdr:row>
      <xdr:rowOff>221665</xdr:rowOff>
    </xdr:to>
    <xdr:grpSp>
      <xdr:nvGrpSpPr>
        <xdr:cNvPr id="62" name="グループ化 61">
          <a:extLst>
            <a:ext uri="{FF2B5EF4-FFF2-40B4-BE49-F238E27FC236}">
              <a16:creationId xmlns:a16="http://schemas.microsoft.com/office/drawing/2014/main" id="{00000000-0008-0000-0800-00003E000000}"/>
            </a:ext>
          </a:extLst>
        </xdr:cNvPr>
        <xdr:cNvGrpSpPr/>
      </xdr:nvGrpSpPr>
      <xdr:grpSpPr>
        <a:xfrm>
          <a:off x="19279464" y="10235042"/>
          <a:ext cx="18655145" cy="3044532"/>
          <a:chOff x="19810639" y="9909708"/>
          <a:chExt cx="18642157" cy="3055664"/>
        </a:xfrm>
      </xdr:grpSpPr>
      <xdr:grpSp>
        <xdr:nvGrpSpPr>
          <xdr:cNvPr id="63" name="グループ化 62">
            <a:extLst>
              <a:ext uri="{FF2B5EF4-FFF2-40B4-BE49-F238E27FC236}">
                <a16:creationId xmlns:a16="http://schemas.microsoft.com/office/drawing/2014/main" id="{00000000-0008-0000-0800-00003F000000}"/>
              </a:ext>
            </a:extLst>
          </xdr:cNvPr>
          <xdr:cNvGrpSpPr/>
        </xdr:nvGrpSpPr>
        <xdr:grpSpPr>
          <a:xfrm>
            <a:off x="19810639" y="9909708"/>
            <a:ext cx="16572017" cy="3019821"/>
            <a:chOff x="19748789" y="9975269"/>
            <a:chExt cx="16559646" cy="3008689"/>
          </a:xfrm>
        </xdr:grpSpPr>
        <xdr:grpSp>
          <xdr:nvGrpSpPr>
            <xdr:cNvPr id="69" name="グループ化 68">
              <a:extLst>
                <a:ext uri="{FF2B5EF4-FFF2-40B4-BE49-F238E27FC236}">
                  <a16:creationId xmlns:a16="http://schemas.microsoft.com/office/drawing/2014/main" id="{00000000-0008-0000-0800-000045000000}"/>
                </a:ext>
              </a:extLst>
            </xdr:cNvPr>
            <xdr:cNvGrpSpPr/>
          </xdr:nvGrpSpPr>
          <xdr:grpSpPr>
            <a:xfrm>
              <a:off x="20184808" y="9975269"/>
              <a:ext cx="16123627" cy="3008689"/>
              <a:chOff x="19777364" y="13300363"/>
              <a:chExt cx="16557047" cy="3089563"/>
            </a:xfrm>
          </xdr:grpSpPr>
          <xdr:pic>
            <xdr:nvPicPr>
              <xdr:cNvPr id="72" name="図 71">
                <a:extLst>
                  <a:ext uri="{FF2B5EF4-FFF2-40B4-BE49-F238E27FC236}">
                    <a16:creationId xmlns:a16="http://schemas.microsoft.com/office/drawing/2014/main" id="{00000000-0008-0000-0800-00004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654"/>
              <a:stretch/>
            </xdr:blipFill>
            <xdr:spPr bwMode="auto">
              <a:xfrm>
                <a:off x="19777364" y="13300363"/>
                <a:ext cx="16557047" cy="308956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a:off x="27428535" y="13583948"/>
                <a:ext cx="4823624" cy="911369"/>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t>省エネ支援</a:t>
                </a:r>
                <a:r>
                  <a:rPr kumimoji="1" lang="ja-JP" altLang="en-US" sz="1600"/>
                  <a:t>について、</a:t>
                </a:r>
                <a:r>
                  <a:rPr kumimoji="1" lang="en-US" altLang="ja-JP" sz="1600"/>
                  <a:t>1</a:t>
                </a:r>
                <a:r>
                  <a:rPr kumimoji="1" lang="ja-JP" altLang="en-US" sz="1600"/>
                  <a:t>名・</a:t>
                </a:r>
                <a:r>
                  <a:rPr kumimoji="1" lang="en-US" altLang="ja-JP" sz="1600"/>
                  <a:t>2</a:t>
                </a:r>
                <a:r>
                  <a:rPr kumimoji="1" lang="ja-JP" altLang="en-US" sz="1600"/>
                  <a:t>名・</a:t>
                </a:r>
                <a:r>
                  <a:rPr kumimoji="1" lang="en-US" altLang="ja-JP" sz="1600"/>
                  <a:t>3</a:t>
                </a:r>
                <a:r>
                  <a:rPr kumimoji="1" lang="ja-JP" altLang="en-US" sz="1600"/>
                  <a:t>名以上で支援する支援対象者数をそれぞれ入力してください。</a:t>
                </a:r>
              </a:p>
            </xdr:txBody>
          </xdr:sp>
          <xdr:cxnSp macro="">
            <xdr:nvCxnSpPr>
              <xdr:cNvPr id="74" name="直線矢印コネクタ 73">
                <a:extLst>
                  <a:ext uri="{FF2B5EF4-FFF2-40B4-BE49-F238E27FC236}">
                    <a16:creationId xmlns:a16="http://schemas.microsoft.com/office/drawing/2014/main" id="{00000000-0008-0000-0800-00004A000000}"/>
                  </a:ext>
                </a:extLst>
              </xdr:cNvPr>
              <xdr:cNvCxnSpPr>
                <a:stCxn id="73" idx="1"/>
              </xdr:cNvCxnSpPr>
            </xdr:nvCxnSpPr>
            <xdr:spPr>
              <a:xfrm flipH="1">
                <a:off x="26964411" y="14039634"/>
                <a:ext cx="464124" cy="5411"/>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5" name="四角形: 角を丸くする 74">
                <a:extLst>
                  <a:ext uri="{FF2B5EF4-FFF2-40B4-BE49-F238E27FC236}">
                    <a16:creationId xmlns:a16="http://schemas.microsoft.com/office/drawing/2014/main" id="{00000000-0008-0000-0800-00004B000000}"/>
                  </a:ext>
                </a:extLst>
              </xdr:cNvPr>
              <xdr:cNvSpPr/>
            </xdr:nvSpPr>
            <xdr:spPr>
              <a:xfrm>
                <a:off x="19799092" y="13665540"/>
                <a:ext cx="7096044" cy="970809"/>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0" name="テキスト ボックス 69">
              <a:extLst>
                <a:ext uri="{FF2B5EF4-FFF2-40B4-BE49-F238E27FC236}">
                  <a16:creationId xmlns:a16="http://schemas.microsoft.com/office/drawing/2014/main" id="{00000000-0008-0000-0800-000046000000}"/>
                </a:ext>
              </a:extLst>
            </xdr:cNvPr>
            <xdr:cNvSpPr txBox="1"/>
          </xdr:nvSpPr>
          <xdr:spPr>
            <a:xfrm>
              <a:off x="19748789" y="10614314"/>
              <a:ext cx="49244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a:solidFill>
                    <a:srgbClr val="C00000"/>
                  </a:solidFill>
                </a:rPr>
                <a:t>③</a:t>
              </a:r>
            </a:p>
          </xdr:txBody>
        </xdr:sp>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a:off x="19748789" y="12230100"/>
              <a:ext cx="49244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a:solidFill>
                    <a:srgbClr val="C00000"/>
                  </a:solidFill>
                </a:rPr>
                <a:t>④</a:t>
              </a:r>
            </a:p>
          </xdr:txBody>
        </xdr:sp>
      </xdr:grpSp>
      <xdr:sp macro="" textlink="">
        <xdr:nvSpPr>
          <xdr:cNvPr id="64" name="四角形: 角を丸くする 63">
            <a:extLst>
              <a:ext uri="{FF2B5EF4-FFF2-40B4-BE49-F238E27FC236}">
                <a16:creationId xmlns:a16="http://schemas.microsoft.com/office/drawing/2014/main" id="{00000000-0008-0000-0800-000040000000}"/>
              </a:ext>
            </a:extLst>
          </xdr:cNvPr>
          <xdr:cNvSpPr/>
        </xdr:nvSpPr>
        <xdr:spPr>
          <a:xfrm>
            <a:off x="20258314" y="11907484"/>
            <a:ext cx="16166772" cy="517314"/>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5" name="四角形: 角を丸くする 64">
            <a:extLst>
              <a:ext uri="{FF2B5EF4-FFF2-40B4-BE49-F238E27FC236}">
                <a16:creationId xmlns:a16="http://schemas.microsoft.com/office/drawing/2014/main" id="{00000000-0008-0000-0800-000041000000}"/>
              </a:ext>
            </a:extLst>
          </xdr:cNvPr>
          <xdr:cNvSpPr/>
        </xdr:nvSpPr>
        <xdr:spPr>
          <a:xfrm>
            <a:off x="20248789" y="12435188"/>
            <a:ext cx="16204747" cy="530184"/>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a:off x="34690793" y="10239994"/>
            <a:ext cx="3762003" cy="849828"/>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t>支援前打ち合わせ・支援</a:t>
            </a:r>
            <a:r>
              <a:rPr kumimoji="1" lang="ja-JP" altLang="en-US" sz="1600"/>
              <a:t>について、</a:t>
            </a:r>
            <a:endParaRPr kumimoji="1" lang="en-US" altLang="ja-JP" sz="1600"/>
          </a:p>
          <a:p>
            <a:r>
              <a:rPr kumimoji="0" lang="ja-JP" altLang="en-US" sz="1600">
                <a:effectLst/>
              </a:rPr>
              <a:t>必要項目をそれぞれ入力してください。</a:t>
            </a:r>
            <a:endParaRPr kumimoji="1" lang="en-US" altLang="ja-JP" sz="1600"/>
          </a:p>
        </xdr:txBody>
      </xdr:sp>
      <xdr:cxnSp macro="">
        <xdr:nvCxnSpPr>
          <xdr:cNvPr id="67" name="コネクタ: カギ線 66">
            <a:extLst>
              <a:ext uri="{FF2B5EF4-FFF2-40B4-BE49-F238E27FC236}">
                <a16:creationId xmlns:a16="http://schemas.microsoft.com/office/drawing/2014/main" id="{00000000-0008-0000-0800-000043000000}"/>
              </a:ext>
            </a:extLst>
          </xdr:cNvPr>
          <xdr:cNvCxnSpPr>
            <a:endCxn id="64" idx="3"/>
          </xdr:cNvCxnSpPr>
        </xdr:nvCxnSpPr>
        <xdr:spPr>
          <a:xfrm rot="5400000">
            <a:off x="36195904" y="11336325"/>
            <a:ext cx="1058319" cy="599954"/>
          </a:xfrm>
          <a:prstGeom prst="bentConnector2">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コネクタ: カギ線 67">
            <a:extLst>
              <a:ext uri="{FF2B5EF4-FFF2-40B4-BE49-F238E27FC236}">
                <a16:creationId xmlns:a16="http://schemas.microsoft.com/office/drawing/2014/main" id="{00000000-0008-0000-0800-000044000000}"/>
              </a:ext>
            </a:extLst>
          </xdr:cNvPr>
          <xdr:cNvCxnSpPr/>
        </xdr:nvCxnSpPr>
        <xdr:spPr>
          <a:xfrm rot="10800000" flipV="1">
            <a:off x="36467394" y="12168497"/>
            <a:ext cx="574961" cy="550219"/>
          </a:xfrm>
          <a:prstGeom prst="bentConnector3">
            <a:avLst>
              <a:gd name="adj1" fmla="val 50000"/>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303498</xdr:colOff>
      <xdr:row>4</xdr:row>
      <xdr:rowOff>311727</xdr:rowOff>
    </xdr:from>
    <xdr:to>
      <xdr:col>12</xdr:col>
      <xdr:colOff>10122907</xdr:colOff>
      <xdr:row>8</xdr:row>
      <xdr:rowOff>415636</xdr:rowOff>
    </xdr:to>
    <xdr:sp macro="" textlink="">
      <xdr:nvSpPr>
        <xdr:cNvPr id="76" name="正方形/長方形 75">
          <a:extLst>
            <a:ext uri="{FF2B5EF4-FFF2-40B4-BE49-F238E27FC236}">
              <a16:creationId xmlns:a16="http://schemas.microsoft.com/office/drawing/2014/main" id="{00000000-0008-0000-0800-00004C000000}"/>
            </a:ext>
          </a:extLst>
        </xdr:cNvPr>
        <xdr:cNvSpPr/>
      </xdr:nvSpPr>
      <xdr:spPr>
        <a:xfrm>
          <a:off x="19829748" y="2097665"/>
          <a:ext cx="9819409" cy="2151784"/>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消費税等は原則補助対象経費として認めない。ただし、以下①～⑦のいずれかに該当する場合のみ、「消費税込」で申請可。</a:t>
          </a:r>
        </a:p>
        <a:p>
          <a:pPr algn="l"/>
          <a:r>
            <a:rPr kumimoji="1" lang="en-US" altLang="ja-JP" sz="1200">
              <a:solidFill>
                <a:schemeClr val="tx1"/>
              </a:solidFill>
            </a:rPr>
            <a:t>※</a:t>
          </a:r>
          <a:r>
            <a:rPr kumimoji="1" lang="ja-JP" altLang="en-US" sz="1200">
              <a:solidFill>
                <a:schemeClr val="tx1"/>
              </a:solidFill>
            </a:rPr>
            <a:t>消費税込で申請する場合、事業者の属性を必ず選択すること。</a:t>
          </a:r>
        </a:p>
        <a:p>
          <a:pPr algn="l"/>
          <a:r>
            <a:rPr kumimoji="1" lang="ja-JP" altLang="en-US" sz="1200">
              <a:solidFill>
                <a:schemeClr val="tx1"/>
              </a:solidFill>
            </a:rPr>
            <a:t>　　　　 ① 消費税法における納税義務者とならない者</a:t>
          </a:r>
        </a:p>
        <a:p>
          <a:pPr algn="l"/>
          <a:r>
            <a:rPr kumimoji="1" lang="ja-JP" altLang="en-US" sz="1200">
              <a:solidFill>
                <a:schemeClr val="tx1"/>
              </a:solidFill>
            </a:rPr>
            <a:t>　　　　 ② 免税事業者</a:t>
          </a:r>
        </a:p>
        <a:p>
          <a:pPr algn="l"/>
          <a:r>
            <a:rPr kumimoji="1" lang="ja-JP" altLang="en-US" sz="1200">
              <a:solidFill>
                <a:schemeClr val="tx1"/>
              </a:solidFill>
            </a:rPr>
            <a:t>　　　　 ③ 簡易課税事業者</a:t>
          </a:r>
        </a:p>
        <a:p>
          <a:pPr algn="l"/>
          <a:r>
            <a:rPr kumimoji="1" lang="ja-JP" altLang="en-US" sz="1200">
              <a:solidFill>
                <a:schemeClr val="tx1"/>
              </a:solidFill>
            </a:rPr>
            <a:t>　　　　 ④ 国若しくは地方公共団体（特別会計を設けて事業を行う場合に限る）、消費税法別表第３に 掲げる法人</a:t>
          </a:r>
        </a:p>
        <a:p>
          <a:pPr algn="l"/>
          <a:r>
            <a:rPr kumimoji="1" lang="ja-JP" altLang="en-US" sz="1200">
              <a:solidFill>
                <a:schemeClr val="tx1"/>
              </a:solidFill>
            </a:rPr>
            <a:t>　　　　 ⑤ 国又は地方公共団体の一般会計である者</a:t>
          </a:r>
        </a:p>
        <a:p>
          <a:pPr algn="l"/>
          <a:r>
            <a:rPr kumimoji="1" lang="ja-JP" altLang="en-US" sz="1200">
              <a:solidFill>
                <a:schemeClr val="tx1"/>
              </a:solidFill>
            </a:rPr>
            <a:t>　　　　 ⑥ 課税事業者のうち課税売上割合が低い等の理由から、消費税仕入控除税額確定後の返還を 選択する者　　</a:t>
          </a:r>
        </a:p>
        <a:p>
          <a:pPr algn="l"/>
          <a:r>
            <a:rPr kumimoji="1" lang="ja-JP" altLang="en-US" sz="1200">
              <a:solidFill>
                <a:schemeClr val="tx1"/>
              </a:solidFill>
            </a:rPr>
            <a:t>　　　　 ⑦ 申請時において消費税等仕入控除税額が明らかでない者</a:t>
          </a:r>
        </a:p>
      </xdr:txBody>
    </xdr:sp>
    <xdr:clientData/>
  </xdr:twoCellAnchor>
  <xdr:twoCellAnchor>
    <xdr:from>
      <xdr:col>12</xdr:col>
      <xdr:colOff>5870863</xdr:colOff>
      <xdr:row>15</xdr:row>
      <xdr:rowOff>329045</xdr:rowOff>
    </xdr:from>
    <xdr:to>
      <xdr:col>12</xdr:col>
      <xdr:colOff>10571726</xdr:colOff>
      <xdr:row>17</xdr:row>
      <xdr:rowOff>212142</xdr:rowOff>
    </xdr:to>
    <xdr:sp macro="" textlink="">
      <xdr:nvSpPr>
        <xdr:cNvPr id="77" name="テキスト ボックス 76">
          <a:extLst>
            <a:ext uri="{FF2B5EF4-FFF2-40B4-BE49-F238E27FC236}">
              <a16:creationId xmlns:a16="http://schemas.microsoft.com/office/drawing/2014/main" id="{00000000-0008-0000-0800-00004D000000}"/>
            </a:ext>
          </a:extLst>
        </xdr:cNvPr>
        <xdr:cNvSpPr txBox="1"/>
      </xdr:nvSpPr>
      <xdr:spPr>
        <a:xfrm>
          <a:off x="25284545" y="7152409"/>
          <a:ext cx="4700863" cy="887551"/>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t>省エネ診断</a:t>
          </a:r>
          <a:r>
            <a:rPr kumimoji="1" lang="ja-JP" altLang="en-US" sz="1600" b="0"/>
            <a:t>について、</a:t>
          </a:r>
          <a:r>
            <a:rPr kumimoji="1" lang="en-US" altLang="ja-JP" sz="1600" b="0"/>
            <a:t>1</a:t>
          </a:r>
          <a:r>
            <a:rPr kumimoji="1" lang="ja-JP" altLang="en-US" sz="1600" b="0"/>
            <a:t>名診断・</a:t>
          </a:r>
          <a:r>
            <a:rPr kumimoji="1" lang="en-US" altLang="ja-JP" sz="1600" b="0"/>
            <a:t>2</a:t>
          </a:r>
          <a:r>
            <a:rPr kumimoji="1" lang="ja-JP" altLang="en-US" sz="1600" b="0"/>
            <a:t>名診断の</a:t>
          </a:r>
        </a:p>
        <a:p>
          <a:r>
            <a:rPr kumimoji="1" lang="ja-JP" altLang="en-US" sz="1600" b="0"/>
            <a:t>支援対象者数をそれぞれ入力してください。</a:t>
          </a:r>
        </a:p>
      </xdr:txBody>
    </xdr:sp>
    <xdr:clientData/>
  </xdr:twoCellAnchor>
  <xdr:twoCellAnchor>
    <xdr:from>
      <xdr:col>12</xdr:col>
      <xdr:colOff>381000</xdr:colOff>
      <xdr:row>98</xdr:row>
      <xdr:rowOff>381000</xdr:rowOff>
    </xdr:from>
    <xdr:to>
      <xdr:col>34</xdr:col>
      <xdr:colOff>251112</xdr:colOff>
      <xdr:row>112</xdr:row>
      <xdr:rowOff>281692</xdr:rowOff>
    </xdr:to>
    <xdr:grpSp>
      <xdr:nvGrpSpPr>
        <xdr:cNvPr id="78" name="グループ化 77">
          <a:extLst>
            <a:ext uri="{FF2B5EF4-FFF2-40B4-BE49-F238E27FC236}">
              <a16:creationId xmlns:a16="http://schemas.microsoft.com/office/drawing/2014/main" id="{00000000-0008-0000-0800-00004E000000}"/>
            </a:ext>
          </a:extLst>
        </xdr:cNvPr>
        <xdr:cNvGrpSpPr/>
      </xdr:nvGrpSpPr>
      <xdr:grpSpPr>
        <a:xfrm>
          <a:off x="19794682" y="43537909"/>
          <a:ext cx="19041339" cy="5719601"/>
          <a:chOff x="19081174" y="83525591"/>
          <a:chExt cx="18530453" cy="5663317"/>
        </a:xfrm>
      </xdr:grpSpPr>
      <xdr:pic>
        <xdr:nvPicPr>
          <xdr:cNvPr id="79" name="図 78">
            <a:extLst>
              <a:ext uri="{FF2B5EF4-FFF2-40B4-BE49-F238E27FC236}">
                <a16:creationId xmlns:a16="http://schemas.microsoft.com/office/drawing/2014/main" id="{00000000-0008-0000-0800-00004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171227" y="84149046"/>
            <a:ext cx="18440400" cy="272848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a:off x="19081174" y="87352908"/>
            <a:ext cx="2479966" cy="1836000"/>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t>職員名を選択してください。</a:t>
            </a:r>
            <a:endParaRPr kumimoji="1" lang="en-US" altLang="ja-JP" sz="1600"/>
          </a:p>
          <a:p>
            <a:r>
              <a:rPr kumimoji="1" lang="ja-JP" altLang="ja-JP" sz="1600">
                <a:solidFill>
                  <a:schemeClr val="dk1"/>
                </a:solidFill>
                <a:effectLst/>
                <a:latin typeface="+mn-lt"/>
                <a:ea typeface="+mn-ea"/>
                <a:cs typeface="+mn-cs"/>
              </a:rPr>
              <a:t>別添１「３．支援活動体制（１）省エネお助け隊」に記入している職員とすること。</a:t>
            </a:r>
            <a:endParaRPr lang="ja-JP" altLang="ja-JP" sz="1600">
              <a:effectLst/>
            </a:endParaRPr>
          </a:p>
        </xdr:txBody>
      </xdr:sp>
      <xdr:sp macro="" textlink="">
        <xdr:nvSpPr>
          <xdr:cNvPr id="81" name="四角形: 角を丸くする 80">
            <a:extLst>
              <a:ext uri="{FF2B5EF4-FFF2-40B4-BE49-F238E27FC236}">
                <a16:creationId xmlns:a16="http://schemas.microsoft.com/office/drawing/2014/main" id="{00000000-0008-0000-0800-000051000000}"/>
              </a:ext>
            </a:extLst>
          </xdr:cNvPr>
          <xdr:cNvSpPr/>
        </xdr:nvSpPr>
        <xdr:spPr>
          <a:xfrm>
            <a:off x="19153909" y="84801938"/>
            <a:ext cx="1558636" cy="2100698"/>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82" name="直線矢印コネクタ 81">
            <a:extLst>
              <a:ext uri="{FF2B5EF4-FFF2-40B4-BE49-F238E27FC236}">
                <a16:creationId xmlns:a16="http://schemas.microsoft.com/office/drawing/2014/main" id="{00000000-0008-0000-0800-000052000000}"/>
              </a:ext>
            </a:extLst>
          </xdr:cNvPr>
          <xdr:cNvCxnSpPr/>
        </xdr:nvCxnSpPr>
        <xdr:spPr>
          <a:xfrm flipV="1">
            <a:off x="20019818" y="86919954"/>
            <a:ext cx="0" cy="432955"/>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3" name="四角形: 角を丸くする 82">
            <a:extLst>
              <a:ext uri="{FF2B5EF4-FFF2-40B4-BE49-F238E27FC236}">
                <a16:creationId xmlns:a16="http://schemas.microsoft.com/office/drawing/2014/main" id="{00000000-0008-0000-0800-000053000000}"/>
              </a:ext>
            </a:extLst>
          </xdr:cNvPr>
          <xdr:cNvSpPr/>
        </xdr:nvSpPr>
        <xdr:spPr>
          <a:xfrm>
            <a:off x="24484447" y="84824455"/>
            <a:ext cx="9333331" cy="2078181"/>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4" name="テキスト ボックス 83">
            <a:extLst>
              <a:ext uri="{FF2B5EF4-FFF2-40B4-BE49-F238E27FC236}">
                <a16:creationId xmlns:a16="http://schemas.microsoft.com/office/drawing/2014/main" id="{00000000-0008-0000-0800-000054000000}"/>
              </a:ext>
            </a:extLst>
          </xdr:cNvPr>
          <xdr:cNvSpPr txBox="1"/>
        </xdr:nvSpPr>
        <xdr:spPr>
          <a:xfrm>
            <a:off x="27370935" y="87352908"/>
            <a:ext cx="5597547" cy="935184"/>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t>職員ごとに必要項目を入力してください。</a:t>
            </a:r>
            <a:endParaRPr kumimoji="1" lang="en-US" altLang="ja-JP" sz="1600"/>
          </a:p>
          <a:p>
            <a:r>
              <a:rPr kumimoji="1" lang="ja-JP" altLang="en-US" sz="1600"/>
              <a:t>複数地域の支援に携わる場合、地域ごとに入力してください。</a:t>
            </a:r>
          </a:p>
        </xdr:txBody>
      </xdr:sp>
      <xdr:cxnSp macro="">
        <xdr:nvCxnSpPr>
          <xdr:cNvPr id="85" name="直線矢印コネクタ 84">
            <a:extLst>
              <a:ext uri="{FF2B5EF4-FFF2-40B4-BE49-F238E27FC236}">
                <a16:creationId xmlns:a16="http://schemas.microsoft.com/office/drawing/2014/main" id="{00000000-0008-0000-0800-000055000000}"/>
              </a:ext>
            </a:extLst>
          </xdr:cNvPr>
          <xdr:cNvCxnSpPr/>
        </xdr:nvCxnSpPr>
        <xdr:spPr>
          <a:xfrm flipV="1">
            <a:off x="29208847" y="86913026"/>
            <a:ext cx="0" cy="432955"/>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21762028" y="87349444"/>
            <a:ext cx="4208153" cy="1836000"/>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solidFill>
                  <a:schemeClr val="dk1"/>
                </a:solidFill>
                <a:effectLst/>
                <a:latin typeface="+mn-lt"/>
                <a:ea typeface="+mn-ea"/>
                <a:cs typeface="+mn-cs"/>
              </a:rPr>
              <a:t>事務補助員を登録している場合、</a:t>
            </a:r>
            <a:r>
              <a:rPr kumimoji="1" lang="ja-JP" altLang="ja-JP" sz="1600">
                <a:solidFill>
                  <a:schemeClr val="dk1"/>
                </a:solidFill>
                <a:effectLst/>
                <a:latin typeface="+mn-lt"/>
                <a:ea typeface="+mn-ea"/>
                <a:cs typeface="+mn-cs"/>
              </a:rPr>
              <a:t>職員区分のセルが赤くな</a:t>
            </a:r>
            <a:r>
              <a:rPr kumimoji="1" lang="ja-JP" altLang="en-US" sz="1600">
                <a:solidFill>
                  <a:schemeClr val="dk1"/>
                </a:solidFill>
                <a:effectLst/>
                <a:latin typeface="+mn-lt"/>
                <a:ea typeface="+mn-ea"/>
                <a:cs typeface="+mn-cs"/>
              </a:rPr>
              <a:t>ります。</a:t>
            </a:r>
            <a:r>
              <a:rPr kumimoji="1" lang="ja-JP" altLang="ja-JP" sz="1600">
                <a:solidFill>
                  <a:schemeClr val="dk1"/>
                </a:solidFill>
                <a:effectLst/>
                <a:latin typeface="+mn-lt"/>
                <a:ea typeface="+mn-ea"/>
                <a:cs typeface="+mn-cs"/>
              </a:rPr>
              <a:t>事務補助員はコーディネーターとして稼働でき</a:t>
            </a:r>
            <a:r>
              <a:rPr kumimoji="1" lang="ja-JP" altLang="en-US" sz="1600">
                <a:solidFill>
                  <a:schemeClr val="dk1"/>
                </a:solidFill>
                <a:effectLst/>
                <a:latin typeface="+mn-lt"/>
                <a:ea typeface="+mn-ea"/>
                <a:cs typeface="+mn-cs"/>
              </a:rPr>
              <a:t>ないため、「職員名」を職員のみに修正してください。</a:t>
            </a:r>
            <a:endParaRPr lang="ja-JP" altLang="ja-JP" sz="1800">
              <a:effectLst/>
            </a:endParaRPr>
          </a:p>
        </xdr:txBody>
      </xdr:sp>
      <xdr:sp macro="" textlink="">
        <xdr:nvSpPr>
          <xdr:cNvPr id="87" name="四角形: 角を丸くする 86">
            <a:extLst>
              <a:ext uri="{FF2B5EF4-FFF2-40B4-BE49-F238E27FC236}">
                <a16:creationId xmlns:a16="http://schemas.microsoft.com/office/drawing/2014/main" id="{00000000-0008-0000-0800-000057000000}"/>
              </a:ext>
            </a:extLst>
          </xdr:cNvPr>
          <xdr:cNvSpPr/>
        </xdr:nvSpPr>
        <xdr:spPr>
          <a:xfrm>
            <a:off x="20743717" y="84815793"/>
            <a:ext cx="1873827" cy="2100698"/>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88" name="直線矢印コネクタ 87">
            <a:extLst>
              <a:ext uri="{FF2B5EF4-FFF2-40B4-BE49-F238E27FC236}">
                <a16:creationId xmlns:a16="http://schemas.microsoft.com/office/drawing/2014/main" id="{00000000-0008-0000-0800-000058000000}"/>
              </a:ext>
            </a:extLst>
          </xdr:cNvPr>
          <xdr:cNvCxnSpPr/>
        </xdr:nvCxnSpPr>
        <xdr:spPr>
          <a:xfrm flipV="1">
            <a:off x="22129173" y="86933809"/>
            <a:ext cx="0" cy="432955"/>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9" name="正方形/長方形 88">
            <a:extLst>
              <a:ext uri="{FF2B5EF4-FFF2-40B4-BE49-F238E27FC236}">
                <a16:creationId xmlns:a16="http://schemas.microsoft.com/office/drawing/2014/main" id="{00000000-0008-0000-0800-000059000000}"/>
              </a:ext>
            </a:extLst>
          </xdr:cNvPr>
          <xdr:cNvSpPr/>
        </xdr:nvSpPr>
        <xdr:spPr>
          <a:xfrm>
            <a:off x="19137201" y="83525591"/>
            <a:ext cx="14815096" cy="565313"/>
          </a:xfrm>
          <a:prstGeom prst="rect">
            <a:avLst/>
          </a:prstGeom>
          <a:solidFill>
            <a:schemeClr val="accent4">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effectLst/>
                <a:latin typeface="+mn-lt"/>
                <a:ea typeface="+mn-ea"/>
                <a:cs typeface="+mn-cs"/>
              </a:rPr>
              <a:t>・職員の人件費のうち、支援のコーディネートに係る費用を入力してください。</a:t>
            </a:r>
            <a:endParaRPr kumimoji="1" lang="en-US" altLang="ja-JP" sz="1600">
              <a:solidFill>
                <a:schemeClr val="tx1"/>
              </a:solidFill>
              <a:effectLst/>
              <a:latin typeface="+mn-lt"/>
              <a:ea typeface="+mn-ea"/>
              <a:cs typeface="+mn-cs"/>
            </a:endParaRPr>
          </a:p>
        </xdr:txBody>
      </xdr:sp>
    </xdr:grpSp>
    <xdr:clientData/>
  </xdr:twoCellAnchor>
  <xdr:twoCellAnchor>
    <xdr:from>
      <xdr:col>12</xdr:col>
      <xdr:colOff>381000</xdr:colOff>
      <xdr:row>124</xdr:row>
      <xdr:rowOff>333374</xdr:rowOff>
    </xdr:from>
    <xdr:to>
      <xdr:col>33</xdr:col>
      <xdr:colOff>460229</xdr:colOff>
      <xdr:row>136</xdr:row>
      <xdr:rowOff>335736</xdr:rowOff>
    </xdr:to>
    <xdr:grpSp>
      <xdr:nvGrpSpPr>
        <xdr:cNvPr id="90" name="グループ化 89">
          <a:extLst>
            <a:ext uri="{FF2B5EF4-FFF2-40B4-BE49-F238E27FC236}">
              <a16:creationId xmlns:a16="http://schemas.microsoft.com/office/drawing/2014/main" id="{00000000-0008-0000-0800-00005A000000}"/>
            </a:ext>
          </a:extLst>
        </xdr:cNvPr>
        <xdr:cNvGrpSpPr/>
      </xdr:nvGrpSpPr>
      <xdr:grpSpPr>
        <a:xfrm>
          <a:off x="19794682" y="54504647"/>
          <a:ext cx="18557729" cy="5336362"/>
          <a:chOff x="19233573" y="98259901"/>
          <a:chExt cx="18533917" cy="5288737"/>
        </a:xfrm>
      </xdr:grpSpPr>
      <xdr:pic>
        <xdr:nvPicPr>
          <xdr:cNvPr id="91" name="図 90">
            <a:extLst>
              <a:ext uri="{FF2B5EF4-FFF2-40B4-BE49-F238E27FC236}">
                <a16:creationId xmlns:a16="http://schemas.microsoft.com/office/drawing/2014/main" id="{00000000-0008-0000-0800-00005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327090" y="98921455"/>
            <a:ext cx="18440400" cy="27432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a:off x="19233573" y="102000638"/>
            <a:ext cx="3505199" cy="1548000"/>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t>職員名を選択してください。</a:t>
            </a:r>
            <a:endParaRPr kumimoji="1" lang="en-US" altLang="ja-JP" sz="1600"/>
          </a:p>
          <a:p>
            <a:r>
              <a:rPr kumimoji="1" lang="en-US" altLang="ja-JP"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別添１「３．支援活動体制（１）省エネお助け隊」に記入している</a:t>
            </a:r>
            <a:r>
              <a:rPr kumimoji="1" lang="ja-JP" altLang="en-US" sz="1600">
                <a:solidFill>
                  <a:schemeClr val="dk1"/>
                </a:solidFill>
                <a:effectLst/>
                <a:latin typeface="+mn-lt"/>
                <a:ea typeface="+mn-ea"/>
                <a:cs typeface="+mn-cs"/>
              </a:rPr>
              <a:t>者</a:t>
            </a:r>
            <a:r>
              <a:rPr kumimoji="1" lang="ja-JP" altLang="ja-JP" sz="1600">
                <a:solidFill>
                  <a:schemeClr val="dk1"/>
                </a:solidFill>
                <a:effectLst/>
                <a:latin typeface="+mn-lt"/>
                <a:ea typeface="+mn-ea"/>
                <a:cs typeface="+mn-cs"/>
              </a:rPr>
              <a:t>とすること。</a:t>
            </a:r>
            <a:endParaRPr lang="ja-JP" altLang="ja-JP" sz="1600">
              <a:effectLst/>
            </a:endParaRPr>
          </a:p>
        </xdr:txBody>
      </xdr:sp>
      <xdr:sp macro="" textlink="">
        <xdr:nvSpPr>
          <xdr:cNvPr id="93" name="四角形: 角を丸くする 92">
            <a:extLst>
              <a:ext uri="{FF2B5EF4-FFF2-40B4-BE49-F238E27FC236}">
                <a16:creationId xmlns:a16="http://schemas.microsoft.com/office/drawing/2014/main" id="{00000000-0008-0000-0800-00005D000000}"/>
              </a:ext>
            </a:extLst>
          </xdr:cNvPr>
          <xdr:cNvSpPr/>
        </xdr:nvSpPr>
        <xdr:spPr>
          <a:xfrm>
            <a:off x="19306309" y="99413303"/>
            <a:ext cx="1558636" cy="2244423"/>
          </a:xfrm>
          <a:prstGeom prst="roundRect">
            <a:avLst>
              <a:gd name="adj" fmla="val 10000"/>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94" name="直線矢印コネクタ 93">
            <a:extLst>
              <a:ext uri="{FF2B5EF4-FFF2-40B4-BE49-F238E27FC236}">
                <a16:creationId xmlns:a16="http://schemas.microsoft.com/office/drawing/2014/main" id="{00000000-0008-0000-0800-00005E000000}"/>
              </a:ext>
            </a:extLst>
          </xdr:cNvPr>
          <xdr:cNvCxnSpPr>
            <a:endCxn id="93" idx="2"/>
          </xdr:cNvCxnSpPr>
        </xdr:nvCxnSpPr>
        <xdr:spPr>
          <a:xfrm flipH="1" flipV="1">
            <a:off x="20085627" y="101657726"/>
            <a:ext cx="3464" cy="346365"/>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5" name="正方形/長方形 94">
            <a:extLst>
              <a:ext uri="{FF2B5EF4-FFF2-40B4-BE49-F238E27FC236}">
                <a16:creationId xmlns:a16="http://schemas.microsoft.com/office/drawing/2014/main" id="{00000000-0008-0000-0800-00005F000000}"/>
              </a:ext>
            </a:extLst>
          </xdr:cNvPr>
          <xdr:cNvSpPr/>
        </xdr:nvSpPr>
        <xdr:spPr>
          <a:xfrm>
            <a:off x="19306918" y="98259901"/>
            <a:ext cx="14815096" cy="565313"/>
          </a:xfrm>
          <a:prstGeom prst="rect">
            <a:avLst/>
          </a:prstGeom>
          <a:solidFill>
            <a:schemeClr val="accent4">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effectLst/>
                <a:latin typeface="+mn-lt"/>
                <a:ea typeface="+mn-ea"/>
                <a:cs typeface="+mn-cs"/>
              </a:rPr>
              <a:t>・職員の事業運営に係る人件費を入力してください。（支援のコーディネートの時間は除きます。）</a:t>
            </a:r>
            <a:endParaRPr kumimoji="1" lang="en-US" altLang="ja-JP" sz="1600">
              <a:solidFill>
                <a:schemeClr val="tx1"/>
              </a:solidFill>
              <a:effectLst/>
              <a:latin typeface="+mn-lt"/>
              <a:ea typeface="+mn-ea"/>
              <a:cs typeface="+mn-cs"/>
            </a:endParaRPr>
          </a:p>
        </xdr:txBody>
      </xdr:sp>
    </xdr:grpSp>
    <xdr:clientData/>
  </xdr:twoCellAnchor>
  <xdr:twoCellAnchor>
    <xdr:from>
      <xdr:col>12</xdr:col>
      <xdr:colOff>5766954</xdr:colOff>
      <xdr:row>127</xdr:row>
      <xdr:rowOff>69272</xdr:rowOff>
    </xdr:from>
    <xdr:to>
      <xdr:col>30</xdr:col>
      <xdr:colOff>606136</xdr:colOff>
      <xdr:row>132</xdr:row>
      <xdr:rowOff>140706</xdr:rowOff>
    </xdr:to>
    <xdr:sp macro="" textlink="">
      <xdr:nvSpPr>
        <xdr:cNvPr id="97" name="四角形: 角を丸くする 96">
          <a:extLst>
            <a:ext uri="{FF2B5EF4-FFF2-40B4-BE49-F238E27FC236}">
              <a16:creationId xmlns:a16="http://schemas.microsoft.com/office/drawing/2014/main" id="{00000000-0008-0000-0800-000061000000}"/>
            </a:ext>
          </a:extLst>
        </xdr:cNvPr>
        <xdr:cNvSpPr/>
      </xdr:nvSpPr>
      <xdr:spPr>
        <a:xfrm>
          <a:off x="25180636" y="55677954"/>
          <a:ext cx="11239500" cy="2236207"/>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9309134</xdr:colOff>
      <xdr:row>133</xdr:row>
      <xdr:rowOff>84424</xdr:rowOff>
    </xdr:from>
    <xdr:to>
      <xdr:col>26</xdr:col>
      <xdr:colOff>457037</xdr:colOff>
      <xdr:row>135</xdr:row>
      <xdr:rowOff>166687</xdr:rowOff>
    </xdr:to>
    <xdr:sp macro="" textlink="">
      <xdr:nvSpPr>
        <xdr:cNvPr id="98" name="テキスト ボックス 97">
          <a:extLst>
            <a:ext uri="{FF2B5EF4-FFF2-40B4-BE49-F238E27FC236}">
              <a16:creationId xmlns:a16="http://schemas.microsoft.com/office/drawing/2014/main" id="{00000000-0008-0000-0800-000062000000}"/>
            </a:ext>
          </a:extLst>
        </xdr:cNvPr>
        <xdr:cNvSpPr txBox="1"/>
      </xdr:nvSpPr>
      <xdr:spPr>
        <a:xfrm>
          <a:off x="28722816" y="58290833"/>
          <a:ext cx="4777312" cy="948172"/>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t>職員ごとに必要項目を入力してください。</a:t>
          </a:r>
        </a:p>
      </xdr:txBody>
    </xdr:sp>
    <xdr:clientData/>
  </xdr:twoCellAnchor>
  <xdr:twoCellAnchor>
    <xdr:from>
      <xdr:col>12</xdr:col>
      <xdr:colOff>11386704</xdr:colOff>
      <xdr:row>132</xdr:row>
      <xdr:rowOff>140706</xdr:rowOff>
    </xdr:from>
    <xdr:to>
      <xdr:col>12</xdr:col>
      <xdr:colOff>11697790</xdr:colOff>
      <xdr:row>133</xdr:row>
      <xdr:rowOff>84424</xdr:rowOff>
    </xdr:to>
    <xdr:cxnSp macro="">
      <xdr:nvCxnSpPr>
        <xdr:cNvPr id="99" name="直線矢印コネクタ 98">
          <a:extLst>
            <a:ext uri="{FF2B5EF4-FFF2-40B4-BE49-F238E27FC236}">
              <a16:creationId xmlns:a16="http://schemas.microsoft.com/office/drawing/2014/main" id="{00000000-0008-0000-0800-000063000000}"/>
            </a:ext>
          </a:extLst>
        </xdr:cNvPr>
        <xdr:cNvCxnSpPr>
          <a:stCxn id="98" idx="0"/>
          <a:endCxn id="97" idx="2"/>
        </xdr:cNvCxnSpPr>
      </xdr:nvCxnSpPr>
      <xdr:spPr>
        <a:xfrm flipH="1" flipV="1">
          <a:off x="30800386" y="57914161"/>
          <a:ext cx="311086" cy="376672"/>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587376</xdr:colOff>
      <xdr:row>0</xdr:row>
      <xdr:rowOff>65764</xdr:rowOff>
    </xdr:from>
    <xdr:to>
      <xdr:col>7</xdr:col>
      <xdr:colOff>935182</xdr:colOff>
      <xdr:row>0</xdr:row>
      <xdr:rowOff>559870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1886240" y="65764"/>
          <a:ext cx="7240442" cy="494106"/>
          <a:chOff x="9386454" y="5784270"/>
          <a:chExt cx="72422337" cy="588819"/>
        </a:xfrm>
      </xdr:grpSpPr>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9386454" y="5784270"/>
            <a:ext cx="72422337"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9611590" y="5836229"/>
            <a:ext cx="10127775"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ysClr val="windowText" lastClr="000000"/>
                </a:solidFill>
              </a:rPr>
              <a:t>水色</a:t>
            </a:r>
          </a:p>
        </xdr:txBody>
      </xdr:sp>
    </xdr:grp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3</xdr:col>
      <xdr:colOff>47242</xdr:colOff>
      <xdr:row>0</xdr:row>
      <xdr:rowOff>136074</xdr:rowOff>
    </xdr:from>
    <xdr:to>
      <xdr:col>7</xdr:col>
      <xdr:colOff>1088571</xdr:colOff>
      <xdr:row>0</xdr:row>
      <xdr:rowOff>585109</xdr:rowOff>
    </xdr:to>
    <xdr:grpSp>
      <xdr:nvGrpSpPr>
        <xdr:cNvPr id="2" name="グループ化 1">
          <a:extLst>
            <a:ext uri="{FF2B5EF4-FFF2-40B4-BE49-F238E27FC236}">
              <a16:creationId xmlns:a16="http://schemas.microsoft.com/office/drawing/2014/main" id="{00000000-0008-0000-0B00-000002000000}"/>
            </a:ext>
          </a:extLst>
        </xdr:cNvPr>
        <xdr:cNvGrpSpPr/>
      </xdr:nvGrpSpPr>
      <xdr:grpSpPr>
        <a:xfrm>
          <a:off x="1459183" y="136074"/>
          <a:ext cx="7540741" cy="449035"/>
          <a:chOff x="9014455" y="5819959"/>
          <a:chExt cx="15702394" cy="588819"/>
        </a:xfrm>
      </xdr:grpSpPr>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9014455" y="5819959"/>
            <a:ext cx="15702394"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9239593" y="5871915"/>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ysClr val="windowText" lastClr="000000"/>
                </a:solidFill>
              </a:rPr>
              <a:t>水色</a:t>
            </a:r>
          </a:p>
        </xdr:txBody>
      </xdr:sp>
    </xdr:grpSp>
    <xdr:clientData fPrintsWithSheet="0"/>
  </xdr:twoCellAnchor>
  <xdr:twoCellAnchor>
    <xdr:from>
      <xdr:col>11</xdr:col>
      <xdr:colOff>357090</xdr:colOff>
      <xdr:row>27</xdr:row>
      <xdr:rowOff>88687</xdr:rowOff>
    </xdr:from>
    <xdr:to>
      <xdr:col>16</xdr:col>
      <xdr:colOff>253863</xdr:colOff>
      <xdr:row>38</xdr:row>
      <xdr:rowOff>95250</xdr:rowOff>
    </xdr:to>
    <xdr:sp macro="" textlink="" fLocksText="0">
      <xdr:nvSpPr>
        <xdr:cNvPr id="8" name="正方形/長方形 7">
          <a:extLst>
            <a:ext uri="{FF2B5EF4-FFF2-40B4-BE49-F238E27FC236}">
              <a16:creationId xmlns:a16="http://schemas.microsoft.com/office/drawing/2014/main" id="{00000000-0008-0000-0B00-000008000000}"/>
            </a:ext>
          </a:extLst>
        </xdr:cNvPr>
        <xdr:cNvSpPr/>
      </xdr:nvSpPr>
      <xdr:spPr>
        <a:xfrm>
          <a:off x="11800697" y="9640901"/>
          <a:ext cx="3298559" cy="4197563"/>
        </a:xfrm>
        <a:prstGeom prst="rect">
          <a:avLst/>
        </a:prstGeom>
        <a:solidFill>
          <a:srgbClr val="FFFFCC"/>
        </a:solidFill>
        <a:ln>
          <a:solidFill>
            <a:srgbClr val="FFFF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1200" b="1">
              <a:solidFill>
                <a:sysClr val="windowText" lastClr="000000"/>
              </a:solidFill>
            </a:rPr>
            <a:t>業種区分</a:t>
          </a:r>
        </a:p>
        <a:p>
          <a:pPr algn="l"/>
          <a:r>
            <a:rPr kumimoji="1" lang="ja-JP" altLang="en-US" sz="1200"/>
            <a:t>農業</a:t>
          </a:r>
          <a:r>
            <a:rPr kumimoji="1" lang="en-US" altLang="ja-JP" sz="1200"/>
            <a:t>､</a:t>
          </a:r>
          <a:r>
            <a:rPr kumimoji="1" lang="ja-JP" altLang="en-US" sz="1200"/>
            <a:t>林業</a:t>
          </a:r>
        </a:p>
        <a:p>
          <a:pPr algn="l"/>
          <a:r>
            <a:rPr kumimoji="1" lang="ja-JP" altLang="en-US" sz="1200"/>
            <a:t>漁業</a:t>
          </a:r>
        </a:p>
        <a:p>
          <a:pPr algn="l"/>
          <a:r>
            <a:rPr kumimoji="1" lang="ja-JP" altLang="en-US" sz="1200"/>
            <a:t>鉱業、採石業、砂利採取業</a:t>
          </a:r>
        </a:p>
        <a:p>
          <a:pPr algn="l"/>
          <a:r>
            <a:rPr kumimoji="1" lang="ja-JP" altLang="en-US" sz="1200"/>
            <a:t>建設業</a:t>
          </a:r>
        </a:p>
        <a:p>
          <a:pPr algn="l"/>
          <a:r>
            <a:rPr kumimoji="1" lang="ja-JP" altLang="en-US" sz="1200"/>
            <a:t>製造業</a:t>
          </a:r>
        </a:p>
        <a:p>
          <a:pPr algn="l"/>
          <a:r>
            <a:rPr kumimoji="1" lang="ja-JP" altLang="en-US" sz="1200"/>
            <a:t>電気･ガス･熱供給･水道業</a:t>
          </a:r>
        </a:p>
        <a:p>
          <a:pPr algn="l"/>
          <a:r>
            <a:rPr kumimoji="1" lang="ja-JP" altLang="en-US" sz="1200"/>
            <a:t>情報通信業</a:t>
          </a:r>
        </a:p>
        <a:p>
          <a:pPr algn="l"/>
          <a:r>
            <a:rPr kumimoji="1" lang="ja-JP" altLang="en-US" sz="1200"/>
            <a:t>運輸業</a:t>
          </a:r>
          <a:r>
            <a:rPr kumimoji="1" lang="en-US" altLang="ja-JP" sz="1200"/>
            <a:t>､</a:t>
          </a:r>
          <a:r>
            <a:rPr kumimoji="1" lang="ja-JP" altLang="en-US" sz="1200"/>
            <a:t>郵便業</a:t>
          </a:r>
        </a:p>
        <a:p>
          <a:pPr algn="l"/>
          <a:r>
            <a:rPr kumimoji="1" lang="ja-JP" altLang="en-US" sz="1200"/>
            <a:t>卸売業</a:t>
          </a:r>
          <a:r>
            <a:rPr kumimoji="1" lang="en-US" altLang="ja-JP" sz="1200"/>
            <a:t>､</a:t>
          </a:r>
          <a:r>
            <a:rPr kumimoji="1" lang="ja-JP" altLang="en-US" sz="1200"/>
            <a:t>小売業</a:t>
          </a:r>
        </a:p>
        <a:p>
          <a:pPr algn="l"/>
          <a:r>
            <a:rPr kumimoji="1" lang="ja-JP" altLang="en-US" sz="1200"/>
            <a:t>金融業</a:t>
          </a:r>
          <a:r>
            <a:rPr kumimoji="1" lang="en-US" altLang="ja-JP" sz="1200"/>
            <a:t>､</a:t>
          </a:r>
          <a:r>
            <a:rPr kumimoji="1" lang="ja-JP" altLang="en-US" sz="1200"/>
            <a:t>保険業</a:t>
          </a:r>
        </a:p>
        <a:p>
          <a:pPr algn="l"/>
          <a:r>
            <a:rPr kumimoji="1" lang="ja-JP" altLang="en-US" sz="1200"/>
            <a:t>不動産業</a:t>
          </a:r>
          <a:r>
            <a:rPr kumimoji="1" lang="en-US" altLang="ja-JP" sz="1200"/>
            <a:t>､</a:t>
          </a:r>
          <a:r>
            <a:rPr kumimoji="1" lang="ja-JP" altLang="en-US" sz="1200"/>
            <a:t>物品賃貸業</a:t>
          </a:r>
        </a:p>
        <a:p>
          <a:pPr algn="l"/>
          <a:r>
            <a:rPr kumimoji="1" lang="ja-JP" altLang="en-US" sz="1200"/>
            <a:t>学術研究</a:t>
          </a:r>
          <a:r>
            <a:rPr kumimoji="1" lang="en-US" altLang="ja-JP" sz="1200"/>
            <a:t>､</a:t>
          </a:r>
          <a:r>
            <a:rPr kumimoji="1" lang="ja-JP" altLang="en-US" sz="1200"/>
            <a:t>専門･技術サービス業</a:t>
          </a:r>
        </a:p>
        <a:p>
          <a:pPr algn="l"/>
          <a:r>
            <a:rPr kumimoji="1" lang="ja-JP" altLang="en-US" sz="1200"/>
            <a:t>宿泊業</a:t>
          </a:r>
          <a:r>
            <a:rPr kumimoji="1" lang="en-US" altLang="ja-JP" sz="1200"/>
            <a:t>､</a:t>
          </a:r>
          <a:r>
            <a:rPr kumimoji="1" lang="ja-JP" altLang="en-US" sz="1200"/>
            <a:t>飲食サービス業</a:t>
          </a:r>
        </a:p>
        <a:p>
          <a:pPr algn="l"/>
          <a:r>
            <a:rPr kumimoji="1" lang="ja-JP" altLang="en-US" sz="1200"/>
            <a:t>生活関連サービス業</a:t>
          </a:r>
          <a:r>
            <a:rPr kumimoji="1" lang="en-US" altLang="ja-JP" sz="1200"/>
            <a:t>､</a:t>
          </a:r>
          <a:r>
            <a:rPr kumimoji="1" lang="ja-JP" altLang="en-US" sz="1200"/>
            <a:t>娯楽業</a:t>
          </a:r>
        </a:p>
        <a:p>
          <a:pPr algn="l"/>
          <a:r>
            <a:rPr kumimoji="1" lang="ja-JP" altLang="en-US" sz="1200"/>
            <a:t>教育</a:t>
          </a:r>
          <a:r>
            <a:rPr kumimoji="1" lang="en-US" altLang="ja-JP" sz="1200"/>
            <a:t>､</a:t>
          </a:r>
          <a:r>
            <a:rPr kumimoji="1" lang="ja-JP" altLang="en-US" sz="1200"/>
            <a:t>学習支援業</a:t>
          </a:r>
        </a:p>
        <a:p>
          <a:pPr algn="l"/>
          <a:r>
            <a:rPr kumimoji="1" lang="ja-JP" altLang="en-US" sz="1200"/>
            <a:t>医療</a:t>
          </a:r>
          <a:r>
            <a:rPr kumimoji="1" lang="en-US" altLang="ja-JP" sz="1200"/>
            <a:t>､</a:t>
          </a:r>
          <a:r>
            <a:rPr kumimoji="1" lang="ja-JP" altLang="en-US" sz="1200"/>
            <a:t>福祉</a:t>
          </a:r>
        </a:p>
        <a:p>
          <a:pPr algn="l"/>
          <a:r>
            <a:rPr kumimoji="1" lang="ja-JP" altLang="en-US" sz="1200"/>
            <a:t>複合サービス事業</a:t>
          </a:r>
        </a:p>
        <a:p>
          <a:pPr algn="l"/>
          <a:r>
            <a:rPr kumimoji="1" lang="ja-JP" altLang="en-US" sz="1200"/>
            <a:t>サービス業</a:t>
          </a:r>
          <a:r>
            <a:rPr kumimoji="1" lang="en-US" altLang="ja-JP" sz="1200"/>
            <a:t>(</a:t>
          </a:r>
          <a:r>
            <a:rPr kumimoji="1" lang="ja-JP" altLang="en-US" sz="1200"/>
            <a:t>他に分類されないもの</a:t>
          </a:r>
          <a:r>
            <a:rPr kumimoji="1" lang="en-US" altLang="ja-JP" sz="1200"/>
            <a:t>)</a:t>
          </a:r>
          <a:endParaRPr kumimoji="1" lang="ja-JP" altLang="en-US" sz="1200"/>
        </a:p>
      </xdr:txBody>
    </xdr:sp>
    <xdr:clientData fLocksWithSheet="0" fPrintsWithSheet="0"/>
  </xdr:twoCellAnchor>
  <xdr:twoCellAnchor>
    <xdr:from>
      <xdr:col>11</xdr:col>
      <xdr:colOff>103415</xdr:colOff>
      <xdr:row>13</xdr:row>
      <xdr:rowOff>28575</xdr:rowOff>
    </xdr:from>
    <xdr:to>
      <xdr:col>19</xdr:col>
      <xdr:colOff>34019</xdr:colOff>
      <xdr:row>22</xdr:row>
      <xdr:rowOff>243569</xdr:rowOff>
    </xdr:to>
    <xdr:sp macro="" textlink="">
      <xdr:nvSpPr>
        <xdr:cNvPr id="9" name="正方形/長方形 8">
          <a:extLst>
            <a:ext uri="{FF2B5EF4-FFF2-40B4-BE49-F238E27FC236}">
              <a16:creationId xmlns:a16="http://schemas.microsoft.com/office/drawing/2014/main" id="{00000000-0008-0000-0B00-000009000000}"/>
            </a:ext>
          </a:extLst>
        </xdr:cNvPr>
        <xdr:cNvSpPr/>
      </xdr:nvSpPr>
      <xdr:spPr bwMode="auto">
        <a:xfrm>
          <a:off x="11451772" y="14452146"/>
          <a:ext cx="5373461" cy="3643994"/>
        </a:xfrm>
        <a:prstGeom prst="rect">
          <a:avLst/>
        </a:prstGeom>
        <a:solidFill>
          <a:srgbClr val="FFFFCC"/>
        </a:solidFill>
        <a:ln>
          <a:solidFill>
            <a:srgbClr val="FFFFCC"/>
          </a:solidFill>
          <a:headEnd/>
          <a:tailEnd/>
        </a:ln>
      </xdr:spPr>
      <xdr:style>
        <a:lnRef idx="1">
          <a:schemeClr val="accent6"/>
        </a:lnRef>
        <a:fillRef idx="2">
          <a:schemeClr val="accent6"/>
        </a:fillRef>
        <a:effectRef idx="1">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defTabSz="957263" rtl="0" fontAlgn="base">
            <a:spcBef>
              <a:spcPct val="0"/>
            </a:spcBef>
            <a:spcAft>
              <a:spcPct val="0"/>
            </a:spcAft>
            <a:defRPr kumimoji="1" sz="1900" kern="1200">
              <a:solidFill>
                <a:schemeClr val="dk1"/>
              </a:solidFill>
              <a:latin typeface="+mn-lt"/>
              <a:ea typeface="+mn-ea"/>
              <a:cs typeface="+mn-cs"/>
            </a:defRPr>
          </a:lvl1pPr>
          <a:lvl2pPr marL="477838" indent="-20638" algn="l" defTabSz="957263" rtl="0" fontAlgn="base">
            <a:spcBef>
              <a:spcPct val="0"/>
            </a:spcBef>
            <a:spcAft>
              <a:spcPct val="0"/>
            </a:spcAft>
            <a:defRPr kumimoji="1" sz="1900" kern="1200">
              <a:solidFill>
                <a:schemeClr val="dk1"/>
              </a:solidFill>
              <a:latin typeface="+mn-lt"/>
              <a:ea typeface="+mn-ea"/>
              <a:cs typeface="+mn-cs"/>
            </a:defRPr>
          </a:lvl2pPr>
          <a:lvl3pPr marL="957263" indent="-42863" algn="l" defTabSz="957263" rtl="0" fontAlgn="base">
            <a:spcBef>
              <a:spcPct val="0"/>
            </a:spcBef>
            <a:spcAft>
              <a:spcPct val="0"/>
            </a:spcAft>
            <a:defRPr kumimoji="1" sz="1900" kern="1200">
              <a:solidFill>
                <a:schemeClr val="dk1"/>
              </a:solidFill>
              <a:latin typeface="+mn-lt"/>
              <a:ea typeface="+mn-ea"/>
              <a:cs typeface="+mn-cs"/>
            </a:defRPr>
          </a:lvl3pPr>
          <a:lvl4pPr marL="1436688" indent="-65088" algn="l" defTabSz="957263" rtl="0" fontAlgn="base">
            <a:spcBef>
              <a:spcPct val="0"/>
            </a:spcBef>
            <a:spcAft>
              <a:spcPct val="0"/>
            </a:spcAft>
            <a:defRPr kumimoji="1" sz="1900" kern="1200">
              <a:solidFill>
                <a:schemeClr val="dk1"/>
              </a:solidFill>
              <a:latin typeface="+mn-lt"/>
              <a:ea typeface="+mn-ea"/>
              <a:cs typeface="+mn-cs"/>
            </a:defRPr>
          </a:lvl4pPr>
          <a:lvl5pPr marL="1914525" indent="-85725" algn="l" defTabSz="957263" rtl="0" fontAlgn="base">
            <a:spcBef>
              <a:spcPct val="0"/>
            </a:spcBef>
            <a:spcAft>
              <a:spcPct val="0"/>
            </a:spcAft>
            <a:defRPr kumimoji="1" sz="1900" kern="1200">
              <a:solidFill>
                <a:schemeClr val="dk1"/>
              </a:solidFill>
              <a:latin typeface="+mn-lt"/>
              <a:ea typeface="+mn-ea"/>
              <a:cs typeface="+mn-cs"/>
            </a:defRPr>
          </a:lvl5pPr>
          <a:lvl6pPr marL="2286000" algn="l" defTabSz="914400" rtl="0" eaLnBrk="1" latinLnBrk="0" hangingPunct="1">
            <a:defRPr kumimoji="1" sz="1900" kern="1200">
              <a:solidFill>
                <a:schemeClr val="dk1"/>
              </a:solidFill>
              <a:latin typeface="+mn-lt"/>
              <a:ea typeface="+mn-ea"/>
              <a:cs typeface="+mn-cs"/>
            </a:defRPr>
          </a:lvl6pPr>
          <a:lvl7pPr marL="2743200" algn="l" defTabSz="914400" rtl="0" eaLnBrk="1" latinLnBrk="0" hangingPunct="1">
            <a:defRPr kumimoji="1" sz="1900" kern="1200">
              <a:solidFill>
                <a:schemeClr val="dk1"/>
              </a:solidFill>
              <a:latin typeface="+mn-lt"/>
              <a:ea typeface="+mn-ea"/>
              <a:cs typeface="+mn-cs"/>
            </a:defRPr>
          </a:lvl7pPr>
          <a:lvl8pPr marL="3200400" algn="l" defTabSz="914400" rtl="0" eaLnBrk="1" latinLnBrk="0" hangingPunct="1">
            <a:defRPr kumimoji="1" sz="1900" kern="1200">
              <a:solidFill>
                <a:schemeClr val="dk1"/>
              </a:solidFill>
              <a:latin typeface="+mn-lt"/>
              <a:ea typeface="+mn-ea"/>
              <a:cs typeface="+mn-cs"/>
            </a:defRPr>
          </a:lvl8pPr>
          <a:lvl9pPr marL="3657600" algn="l" defTabSz="914400" rtl="0" eaLnBrk="1" latinLnBrk="0" hangingPunct="1">
            <a:defRPr kumimoji="1" sz="1900" kern="1200">
              <a:solidFill>
                <a:schemeClr val="dk1"/>
              </a:solidFill>
              <a:latin typeface="+mn-lt"/>
              <a:ea typeface="+mn-ea"/>
              <a:cs typeface="+mn-cs"/>
            </a:defRPr>
          </a:lvl9pPr>
        </a:lstStyle>
        <a:p>
          <a:pPr>
            <a:lnSpc>
              <a:spcPts val="1500"/>
            </a:lnSpc>
            <a:tabLst>
              <a:tab pos="1341438" algn="l"/>
            </a:tabLst>
          </a:pPr>
          <a:r>
            <a:rPr lang="ja-JP" altLang="en-US" sz="1200">
              <a:solidFill>
                <a:schemeClr val="tx1"/>
              </a:solidFill>
              <a:latin typeface="ＭＳ Ｐ明朝" panose="02020600040205080304" pitchFamily="18" charset="-128"/>
              <a:ea typeface="ＭＳ Ｐ明朝" panose="02020600040205080304" pitchFamily="18" charset="-128"/>
            </a:rPr>
            <a:t>原則として、下表の各区分において、Ａ若しくはＢのいずれかの条件に該当する</a:t>
          </a:r>
          <a:endParaRPr lang="en-US" altLang="ja-JP" sz="12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r>
            <a:rPr lang="ja-JP" altLang="en-US" sz="1200">
              <a:solidFill>
                <a:schemeClr val="tx1"/>
              </a:solidFill>
              <a:latin typeface="ＭＳ Ｐ明朝" panose="02020600040205080304" pitchFamily="18" charset="-128"/>
              <a:ea typeface="ＭＳ Ｐ明朝" panose="02020600040205080304" pitchFamily="18" charset="-128"/>
            </a:rPr>
            <a:t>法人・個人事業主、又は年間のエネルギー使用量（原油換算値）が１，５００ｋ</a:t>
          </a:r>
          <a:r>
            <a:rPr lang="en-US" altLang="ja-JP" sz="1200">
              <a:solidFill>
                <a:schemeClr val="tx1"/>
              </a:solidFill>
              <a:latin typeface="ＭＳ Ｐ明朝" panose="02020600040205080304" pitchFamily="18" charset="-128"/>
              <a:ea typeface="ＭＳ Ｐ明朝" panose="02020600040205080304" pitchFamily="18" charset="-128"/>
            </a:rPr>
            <a:t>L</a:t>
          </a:r>
          <a:r>
            <a:rPr lang="ja-JP" altLang="en-US" sz="1200">
              <a:solidFill>
                <a:schemeClr val="tx1"/>
              </a:solidFill>
              <a:latin typeface="ＭＳ Ｐ明朝" panose="02020600040205080304" pitchFamily="18" charset="-128"/>
              <a:ea typeface="ＭＳ Ｐ明朝" panose="02020600040205080304" pitchFamily="18" charset="-128"/>
            </a:rPr>
            <a:t>未満の事業所であること。</a:t>
          </a:r>
        </a:p>
        <a:p>
          <a:pPr>
            <a:lnSpc>
              <a:spcPts val="1500"/>
            </a:lnSpc>
            <a:tabLst>
              <a:tab pos="1341438" algn="l"/>
            </a:tabLst>
          </a:pPr>
          <a:endParaRPr lang="en-US" altLang="ja-JP" sz="10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endParaRPr lang="en-US" altLang="ja-JP" sz="10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endParaRPr lang="en-US" altLang="ja-JP" sz="10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endParaRPr lang="en-US" altLang="ja-JP" sz="14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endParaRPr lang="en-US" altLang="ja-JP" sz="14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endParaRPr lang="en-US" altLang="ja-JP" sz="1400">
            <a:solidFill>
              <a:schemeClr val="tx1"/>
            </a:solidFill>
            <a:latin typeface="ＭＳ Ｐ明朝" panose="02020600040205080304" pitchFamily="18" charset="-128"/>
            <a:ea typeface="ＭＳ Ｐ明朝" panose="02020600040205080304" pitchFamily="18" charset="-128"/>
          </a:endParaRPr>
        </a:p>
        <a:p>
          <a:pPr marL="304800" indent="-304800">
            <a:lnSpc>
              <a:spcPts val="1500"/>
            </a:lnSpc>
          </a:pPr>
          <a:endParaRPr lang="en-US" altLang="ja-JP" sz="900">
            <a:solidFill>
              <a:schemeClr val="tx1"/>
            </a:solidFill>
            <a:latin typeface="ＭＳ Ｐ明朝" panose="02020600040205080304" pitchFamily="18" charset="-128"/>
            <a:ea typeface="ＭＳ Ｐ明朝" panose="02020600040205080304" pitchFamily="18" charset="-128"/>
          </a:endParaRPr>
        </a:p>
        <a:p>
          <a:pPr marL="304800" indent="-304800">
            <a:lnSpc>
              <a:spcPts val="1500"/>
            </a:lnSpc>
          </a:pPr>
          <a:endParaRPr lang="en-US" altLang="ja-JP" sz="900">
            <a:solidFill>
              <a:schemeClr val="tx1"/>
            </a:solidFill>
            <a:latin typeface="ＭＳ Ｐ明朝" panose="02020600040205080304" pitchFamily="18" charset="-128"/>
            <a:ea typeface="ＭＳ Ｐ明朝" panose="02020600040205080304" pitchFamily="18" charset="-128"/>
          </a:endParaRPr>
        </a:p>
        <a:p>
          <a:pPr marL="304800" indent="-304800">
            <a:lnSpc>
              <a:spcPts val="1500"/>
            </a:lnSpc>
          </a:pPr>
          <a:endParaRPr lang="en-US" altLang="ja-JP" sz="900">
            <a:solidFill>
              <a:schemeClr val="tx1"/>
            </a:solidFill>
            <a:latin typeface="ＭＳ Ｐ明朝" panose="02020600040205080304" pitchFamily="18" charset="-128"/>
            <a:ea typeface="ＭＳ Ｐ明朝" panose="02020600040205080304" pitchFamily="18" charset="-128"/>
          </a:endParaRPr>
        </a:p>
        <a:p>
          <a:pPr marL="304800" indent="-304800">
            <a:lnSpc>
              <a:spcPts val="1500"/>
            </a:lnSpc>
          </a:pPr>
          <a:endParaRPr lang="en-US" altLang="ja-JP" sz="900">
            <a:solidFill>
              <a:schemeClr val="tx1"/>
            </a:solidFill>
            <a:latin typeface="ＭＳ Ｐ明朝" panose="02020600040205080304" pitchFamily="18" charset="-128"/>
            <a:ea typeface="ＭＳ Ｐ明朝" panose="02020600040205080304" pitchFamily="18" charset="-128"/>
          </a:endParaRPr>
        </a:p>
        <a:p>
          <a:pPr marL="304800" indent="-304800">
            <a:lnSpc>
              <a:spcPts val="1500"/>
            </a:lnSpc>
          </a:pPr>
          <a:endParaRPr lang="en-US" altLang="ja-JP" sz="900">
            <a:solidFill>
              <a:schemeClr val="tx1"/>
            </a:solidFill>
            <a:latin typeface="ＭＳ Ｐ明朝" panose="02020600040205080304" pitchFamily="18" charset="-128"/>
            <a:ea typeface="ＭＳ Ｐ明朝" panose="02020600040205080304" pitchFamily="18" charset="-128"/>
          </a:endParaRPr>
        </a:p>
      </xdr:txBody>
    </xdr:sp>
    <xdr:clientData/>
  </xdr:twoCellAnchor>
  <xdr:oneCellAnchor>
    <xdr:from>
      <xdr:col>11</xdr:col>
      <xdr:colOff>257175</xdr:colOff>
      <xdr:row>16</xdr:row>
      <xdr:rowOff>230525</xdr:rowOff>
    </xdr:from>
    <xdr:ext cx="5070952" cy="2109107"/>
    <xdr:pic>
      <xdr:nvPicPr>
        <xdr:cNvPr id="10" name="図 9">
          <a:extLst>
            <a:ext uri="{FF2B5EF4-FFF2-40B4-BE49-F238E27FC236}">
              <a16:creationId xmlns:a16="http://schemas.microsoft.com/office/drawing/2014/main" id="{00000000-0008-0000-0B00-00000A000000}"/>
            </a:ext>
          </a:extLst>
        </xdr:cNvPr>
        <xdr:cNvPicPr>
          <a:picLocks noChangeAspect="1"/>
        </xdr:cNvPicPr>
      </xdr:nvPicPr>
      <xdr:blipFill>
        <a:blip xmlns:r="http://schemas.openxmlformats.org/officeDocument/2006/relationships" r:embed="rId1"/>
        <a:stretch>
          <a:fillRect/>
        </a:stretch>
      </xdr:blipFill>
      <xdr:spPr>
        <a:xfrm>
          <a:off x="11605532" y="15797096"/>
          <a:ext cx="5070952" cy="2109107"/>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2</xdr:col>
      <xdr:colOff>85726</xdr:colOff>
      <xdr:row>0</xdr:row>
      <xdr:rowOff>127625</xdr:rowOff>
    </xdr:from>
    <xdr:to>
      <xdr:col>4</xdr:col>
      <xdr:colOff>1781175</xdr:colOff>
      <xdr:row>2</xdr:row>
      <xdr:rowOff>104775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876426" y="127625"/>
          <a:ext cx="3962399" cy="2819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000" b="1"/>
            <a:t>　　　　　　　のセルの値は自動入力となっていますので編集不要です。</a:t>
          </a:r>
        </a:p>
      </xdr:txBody>
    </xdr:sp>
    <xdr:clientData/>
  </xdr:twoCellAnchor>
  <xdr:twoCellAnchor>
    <xdr:from>
      <xdr:col>2</xdr:col>
      <xdr:colOff>213122</xdr:colOff>
      <xdr:row>0</xdr:row>
      <xdr:rowOff>114300</xdr:rowOff>
    </xdr:from>
    <xdr:to>
      <xdr:col>2</xdr:col>
      <xdr:colOff>714375</xdr:colOff>
      <xdr:row>2</xdr:row>
      <xdr:rowOff>89882</xdr:rowOff>
    </xdr:to>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2003822" y="114300"/>
          <a:ext cx="501253" cy="280382"/>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000">
              <a:solidFill>
                <a:sysClr val="windowText" lastClr="000000"/>
              </a:solidFill>
            </a:rPr>
            <a:t>水色</a:t>
          </a:r>
        </a:p>
      </xdr:txBody>
    </xdr:sp>
    <xdr:clientData/>
  </xdr:twoCellAnchor>
  <xdr:oneCellAnchor>
    <xdr:from>
      <xdr:col>1</xdr:col>
      <xdr:colOff>391743</xdr:colOff>
      <xdr:row>12</xdr:row>
      <xdr:rowOff>49944</xdr:rowOff>
    </xdr:from>
    <xdr:ext cx="391884" cy="239415"/>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553668" y="26216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12</xdr:row>
          <xdr:rowOff>47625</xdr:rowOff>
        </xdr:from>
        <xdr:to>
          <xdr:col>1</xdr:col>
          <xdr:colOff>771525</xdr:colOff>
          <xdr:row>13</xdr:row>
          <xdr:rowOff>95250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C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12</xdr:row>
          <xdr:rowOff>47625</xdr:rowOff>
        </xdr:from>
        <xdr:to>
          <xdr:col>1</xdr:col>
          <xdr:colOff>1466850</xdr:colOff>
          <xdr:row>13</xdr:row>
          <xdr:rowOff>95250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C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12</xdr:row>
      <xdr:rowOff>49944</xdr:rowOff>
    </xdr:from>
    <xdr:ext cx="505056" cy="239415"/>
    <xdr:sp macro="" textlink="">
      <xdr:nvSpPr>
        <xdr:cNvPr id="16" name="テキスト ボックス 15">
          <a:extLst>
            <a:ext uri="{FF2B5EF4-FFF2-40B4-BE49-F238E27FC236}">
              <a16:creationId xmlns:a16="http://schemas.microsoft.com/office/drawing/2014/main" id="{00000000-0008-0000-0C00-000010000000}"/>
            </a:ext>
          </a:extLst>
        </xdr:cNvPr>
        <xdr:cNvSpPr txBox="1"/>
      </xdr:nvSpPr>
      <xdr:spPr>
        <a:xfrm>
          <a:off x="1239468" y="26216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146</xdr:row>
      <xdr:rowOff>49944</xdr:rowOff>
    </xdr:from>
    <xdr:ext cx="391884" cy="239415"/>
    <xdr:sp macro="" textlink="">
      <xdr:nvSpPr>
        <xdr:cNvPr id="37" name="テキスト ボックス 36">
          <a:extLst>
            <a:ext uri="{FF2B5EF4-FFF2-40B4-BE49-F238E27FC236}">
              <a16:creationId xmlns:a16="http://schemas.microsoft.com/office/drawing/2014/main" id="{00000000-0008-0000-0C00-000025000000}"/>
            </a:ext>
          </a:extLst>
        </xdr:cNvPr>
        <xdr:cNvSpPr txBox="1"/>
      </xdr:nvSpPr>
      <xdr:spPr>
        <a:xfrm>
          <a:off x="553668" y="267884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146</xdr:row>
          <xdr:rowOff>47625</xdr:rowOff>
        </xdr:from>
        <xdr:to>
          <xdr:col>1</xdr:col>
          <xdr:colOff>771525</xdr:colOff>
          <xdr:row>147</xdr:row>
          <xdr:rowOff>95250</xdr:rowOff>
        </xdr:to>
        <xdr:sp macro="" textlink="">
          <xdr:nvSpPr>
            <xdr:cNvPr id="36906" name="Check Box 42" hidden="1">
              <a:extLst>
                <a:ext uri="{63B3BB69-23CF-44E3-9099-C40C66FF867C}">
                  <a14:compatExt spid="_x0000_s36906"/>
                </a:ext>
                <a:ext uri="{FF2B5EF4-FFF2-40B4-BE49-F238E27FC236}">
                  <a16:creationId xmlns:a16="http://schemas.microsoft.com/office/drawing/2014/main" id="{00000000-0008-0000-0C00-00002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146</xdr:row>
          <xdr:rowOff>47625</xdr:rowOff>
        </xdr:from>
        <xdr:to>
          <xdr:col>1</xdr:col>
          <xdr:colOff>1466850</xdr:colOff>
          <xdr:row>147</xdr:row>
          <xdr:rowOff>95250</xdr:rowOff>
        </xdr:to>
        <xdr:sp macro="" textlink="">
          <xdr:nvSpPr>
            <xdr:cNvPr id="36907" name="Check Box 43" hidden="1">
              <a:extLst>
                <a:ext uri="{63B3BB69-23CF-44E3-9099-C40C66FF867C}">
                  <a14:compatExt spid="_x0000_s36907"/>
                </a:ext>
                <a:ext uri="{FF2B5EF4-FFF2-40B4-BE49-F238E27FC236}">
                  <a16:creationId xmlns:a16="http://schemas.microsoft.com/office/drawing/2014/main" id="{00000000-0008-0000-0C00-00002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146</xdr:row>
      <xdr:rowOff>49944</xdr:rowOff>
    </xdr:from>
    <xdr:ext cx="505056" cy="239415"/>
    <xdr:sp macro="" textlink="">
      <xdr:nvSpPr>
        <xdr:cNvPr id="40" name="テキスト ボックス 39">
          <a:extLst>
            <a:ext uri="{FF2B5EF4-FFF2-40B4-BE49-F238E27FC236}">
              <a16:creationId xmlns:a16="http://schemas.microsoft.com/office/drawing/2014/main" id="{00000000-0008-0000-0C00-000028000000}"/>
            </a:ext>
          </a:extLst>
        </xdr:cNvPr>
        <xdr:cNvSpPr txBox="1"/>
      </xdr:nvSpPr>
      <xdr:spPr>
        <a:xfrm>
          <a:off x="1239468" y="267884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1218</xdr:row>
      <xdr:rowOff>49944</xdr:rowOff>
    </xdr:from>
    <xdr:ext cx="391884" cy="239415"/>
    <xdr:sp macro="" textlink="">
      <xdr:nvSpPr>
        <xdr:cNvPr id="41" name="テキスト ボックス 40">
          <a:extLst>
            <a:ext uri="{FF2B5EF4-FFF2-40B4-BE49-F238E27FC236}">
              <a16:creationId xmlns:a16="http://schemas.microsoft.com/office/drawing/2014/main" id="{00000000-0008-0000-0C00-000029000000}"/>
            </a:ext>
          </a:extLst>
        </xdr:cNvPr>
        <xdr:cNvSpPr txBox="1"/>
      </xdr:nvSpPr>
      <xdr:spPr>
        <a:xfrm>
          <a:off x="553668" y="207953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1218</xdr:row>
          <xdr:rowOff>47625</xdr:rowOff>
        </xdr:from>
        <xdr:to>
          <xdr:col>1</xdr:col>
          <xdr:colOff>771525</xdr:colOff>
          <xdr:row>1219</xdr:row>
          <xdr:rowOff>95250</xdr:rowOff>
        </xdr:to>
        <xdr:sp macro="" textlink="">
          <xdr:nvSpPr>
            <xdr:cNvPr id="36908" name="Check Box 44" hidden="1">
              <a:extLst>
                <a:ext uri="{63B3BB69-23CF-44E3-9099-C40C66FF867C}">
                  <a14:compatExt spid="_x0000_s36908"/>
                </a:ext>
                <a:ext uri="{FF2B5EF4-FFF2-40B4-BE49-F238E27FC236}">
                  <a16:creationId xmlns:a16="http://schemas.microsoft.com/office/drawing/2014/main" id="{00000000-0008-0000-0C00-00002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1218</xdr:row>
          <xdr:rowOff>47625</xdr:rowOff>
        </xdr:from>
        <xdr:to>
          <xdr:col>1</xdr:col>
          <xdr:colOff>1466850</xdr:colOff>
          <xdr:row>1219</xdr:row>
          <xdr:rowOff>95250</xdr:rowOff>
        </xdr:to>
        <xdr:sp macro="" textlink="">
          <xdr:nvSpPr>
            <xdr:cNvPr id="36909" name="Check Box 45" hidden="1">
              <a:extLst>
                <a:ext uri="{63B3BB69-23CF-44E3-9099-C40C66FF867C}">
                  <a14:compatExt spid="_x0000_s36909"/>
                </a:ext>
                <a:ext uri="{FF2B5EF4-FFF2-40B4-BE49-F238E27FC236}">
                  <a16:creationId xmlns:a16="http://schemas.microsoft.com/office/drawing/2014/main" id="{00000000-0008-0000-0C00-00002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1218</xdr:row>
      <xdr:rowOff>49944</xdr:rowOff>
    </xdr:from>
    <xdr:ext cx="505056" cy="239415"/>
    <xdr:sp macro="" textlink="">
      <xdr:nvSpPr>
        <xdr:cNvPr id="44" name="テキスト ボックス 43">
          <a:extLst>
            <a:ext uri="{FF2B5EF4-FFF2-40B4-BE49-F238E27FC236}">
              <a16:creationId xmlns:a16="http://schemas.microsoft.com/office/drawing/2014/main" id="{00000000-0008-0000-0C00-00002C000000}"/>
            </a:ext>
          </a:extLst>
        </xdr:cNvPr>
        <xdr:cNvSpPr txBox="1"/>
      </xdr:nvSpPr>
      <xdr:spPr>
        <a:xfrm>
          <a:off x="1239468" y="207953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1084</xdr:row>
      <xdr:rowOff>49944</xdr:rowOff>
    </xdr:from>
    <xdr:ext cx="391884" cy="239415"/>
    <xdr:sp macro="" textlink="">
      <xdr:nvSpPr>
        <xdr:cNvPr id="45" name="テキスト ボックス 44">
          <a:extLst>
            <a:ext uri="{FF2B5EF4-FFF2-40B4-BE49-F238E27FC236}">
              <a16:creationId xmlns:a16="http://schemas.microsoft.com/office/drawing/2014/main" id="{00000000-0008-0000-0C00-00002D000000}"/>
            </a:ext>
          </a:extLst>
        </xdr:cNvPr>
        <xdr:cNvSpPr txBox="1"/>
      </xdr:nvSpPr>
      <xdr:spPr>
        <a:xfrm>
          <a:off x="553668" y="5857154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1084</xdr:row>
          <xdr:rowOff>47625</xdr:rowOff>
        </xdr:from>
        <xdr:to>
          <xdr:col>1</xdr:col>
          <xdr:colOff>771525</xdr:colOff>
          <xdr:row>1085</xdr:row>
          <xdr:rowOff>95250</xdr:rowOff>
        </xdr:to>
        <xdr:sp macro="" textlink="">
          <xdr:nvSpPr>
            <xdr:cNvPr id="36912" name="Check Box 48" hidden="1">
              <a:extLst>
                <a:ext uri="{63B3BB69-23CF-44E3-9099-C40C66FF867C}">
                  <a14:compatExt spid="_x0000_s36912"/>
                </a:ext>
                <a:ext uri="{FF2B5EF4-FFF2-40B4-BE49-F238E27FC236}">
                  <a16:creationId xmlns:a16="http://schemas.microsoft.com/office/drawing/2014/main" id="{00000000-0008-0000-0C00-00003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1084</xdr:row>
          <xdr:rowOff>47625</xdr:rowOff>
        </xdr:from>
        <xdr:to>
          <xdr:col>1</xdr:col>
          <xdr:colOff>1466850</xdr:colOff>
          <xdr:row>1085</xdr:row>
          <xdr:rowOff>95250</xdr:rowOff>
        </xdr:to>
        <xdr:sp macro="" textlink="">
          <xdr:nvSpPr>
            <xdr:cNvPr id="36913" name="Check Box 49" hidden="1">
              <a:extLst>
                <a:ext uri="{63B3BB69-23CF-44E3-9099-C40C66FF867C}">
                  <a14:compatExt spid="_x0000_s36913"/>
                </a:ext>
                <a:ext uri="{FF2B5EF4-FFF2-40B4-BE49-F238E27FC236}">
                  <a16:creationId xmlns:a16="http://schemas.microsoft.com/office/drawing/2014/main" id="{00000000-0008-0000-0C00-00003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1084</xdr:row>
      <xdr:rowOff>49944</xdr:rowOff>
    </xdr:from>
    <xdr:ext cx="505056" cy="239415"/>
    <xdr:sp macro="" textlink="">
      <xdr:nvSpPr>
        <xdr:cNvPr id="48" name="テキスト ボックス 47">
          <a:extLst>
            <a:ext uri="{FF2B5EF4-FFF2-40B4-BE49-F238E27FC236}">
              <a16:creationId xmlns:a16="http://schemas.microsoft.com/office/drawing/2014/main" id="{00000000-0008-0000-0C00-000030000000}"/>
            </a:ext>
          </a:extLst>
        </xdr:cNvPr>
        <xdr:cNvSpPr txBox="1"/>
      </xdr:nvSpPr>
      <xdr:spPr>
        <a:xfrm>
          <a:off x="1239468" y="5857154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950</xdr:row>
      <xdr:rowOff>49944</xdr:rowOff>
    </xdr:from>
    <xdr:ext cx="391884" cy="239415"/>
    <xdr:sp macro="" textlink="">
      <xdr:nvSpPr>
        <xdr:cNvPr id="49" name="テキスト ボックス 48">
          <a:extLst>
            <a:ext uri="{FF2B5EF4-FFF2-40B4-BE49-F238E27FC236}">
              <a16:creationId xmlns:a16="http://schemas.microsoft.com/office/drawing/2014/main" id="{00000000-0008-0000-0C00-000031000000}"/>
            </a:ext>
          </a:extLst>
        </xdr:cNvPr>
        <xdr:cNvSpPr txBox="1"/>
      </xdr:nvSpPr>
      <xdr:spPr>
        <a:xfrm>
          <a:off x="553668" y="5857154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950</xdr:row>
          <xdr:rowOff>47625</xdr:rowOff>
        </xdr:from>
        <xdr:to>
          <xdr:col>1</xdr:col>
          <xdr:colOff>771525</xdr:colOff>
          <xdr:row>951</xdr:row>
          <xdr:rowOff>95250</xdr:rowOff>
        </xdr:to>
        <xdr:sp macro="" textlink="">
          <xdr:nvSpPr>
            <xdr:cNvPr id="36914" name="Check Box 50" hidden="1">
              <a:extLst>
                <a:ext uri="{63B3BB69-23CF-44E3-9099-C40C66FF867C}">
                  <a14:compatExt spid="_x0000_s36914"/>
                </a:ext>
                <a:ext uri="{FF2B5EF4-FFF2-40B4-BE49-F238E27FC236}">
                  <a16:creationId xmlns:a16="http://schemas.microsoft.com/office/drawing/2014/main" id="{00000000-0008-0000-0C00-00003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950</xdr:row>
          <xdr:rowOff>47625</xdr:rowOff>
        </xdr:from>
        <xdr:to>
          <xdr:col>1</xdr:col>
          <xdr:colOff>1466850</xdr:colOff>
          <xdr:row>951</xdr:row>
          <xdr:rowOff>95250</xdr:rowOff>
        </xdr:to>
        <xdr:sp macro="" textlink="">
          <xdr:nvSpPr>
            <xdr:cNvPr id="36915" name="Check Box 51" hidden="1">
              <a:extLst>
                <a:ext uri="{63B3BB69-23CF-44E3-9099-C40C66FF867C}">
                  <a14:compatExt spid="_x0000_s36915"/>
                </a:ext>
                <a:ext uri="{FF2B5EF4-FFF2-40B4-BE49-F238E27FC236}">
                  <a16:creationId xmlns:a16="http://schemas.microsoft.com/office/drawing/2014/main" id="{00000000-0008-0000-0C00-00003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950</xdr:row>
      <xdr:rowOff>49944</xdr:rowOff>
    </xdr:from>
    <xdr:ext cx="505056" cy="239415"/>
    <xdr:sp macro="" textlink="">
      <xdr:nvSpPr>
        <xdr:cNvPr id="52" name="テキスト ボックス 51">
          <a:extLst>
            <a:ext uri="{FF2B5EF4-FFF2-40B4-BE49-F238E27FC236}">
              <a16:creationId xmlns:a16="http://schemas.microsoft.com/office/drawing/2014/main" id="{00000000-0008-0000-0C00-000034000000}"/>
            </a:ext>
          </a:extLst>
        </xdr:cNvPr>
        <xdr:cNvSpPr txBox="1"/>
      </xdr:nvSpPr>
      <xdr:spPr>
        <a:xfrm>
          <a:off x="1239468" y="5857154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816</xdr:row>
      <xdr:rowOff>49944</xdr:rowOff>
    </xdr:from>
    <xdr:ext cx="391884" cy="239415"/>
    <xdr:sp macro="" textlink="">
      <xdr:nvSpPr>
        <xdr:cNvPr id="53" name="テキスト ボックス 52">
          <a:extLst>
            <a:ext uri="{FF2B5EF4-FFF2-40B4-BE49-F238E27FC236}">
              <a16:creationId xmlns:a16="http://schemas.microsoft.com/office/drawing/2014/main" id="{00000000-0008-0000-0C00-000035000000}"/>
            </a:ext>
          </a:extLst>
        </xdr:cNvPr>
        <xdr:cNvSpPr txBox="1"/>
      </xdr:nvSpPr>
      <xdr:spPr>
        <a:xfrm>
          <a:off x="553668" y="5857154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816</xdr:row>
          <xdr:rowOff>47625</xdr:rowOff>
        </xdr:from>
        <xdr:to>
          <xdr:col>1</xdr:col>
          <xdr:colOff>771525</xdr:colOff>
          <xdr:row>817</xdr:row>
          <xdr:rowOff>95250</xdr:rowOff>
        </xdr:to>
        <xdr:sp macro="" textlink="">
          <xdr:nvSpPr>
            <xdr:cNvPr id="36916" name="Check Box 52" hidden="1">
              <a:extLst>
                <a:ext uri="{63B3BB69-23CF-44E3-9099-C40C66FF867C}">
                  <a14:compatExt spid="_x0000_s36916"/>
                </a:ext>
                <a:ext uri="{FF2B5EF4-FFF2-40B4-BE49-F238E27FC236}">
                  <a16:creationId xmlns:a16="http://schemas.microsoft.com/office/drawing/2014/main" id="{00000000-0008-0000-0C00-00003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816</xdr:row>
          <xdr:rowOff>47625</xdr:rowOff>
        </xdr:from>
        <xdr:to>
          <xdr:col>1</xdr:col>
          <xdr:colOff>1466850</xdr:colOff>
          <xdr:row>817</xdr:row>
          <xdr:rowOff>95250</xdr:rowOff>
        </xdr:to>
        <xdr:sp macro="" textlink="">
          <xdr:nvSpPr>
            <xdr:cNvPr id="36917" name="Check Box 53" hidden="1">
              <a:extLst>
                <a:ext uri="{63B3BB69-23CF-44E3-9099-C40C66FF867C}">
                  <a14:compatExt spid="_x0000_s36917"/>
                </a:ext>
                <a:ext uri="{FF2B5EF4-FFF2-40B4-BE49-F238E27FC236}">
                  <a16:creationId xmlns:a16="http://schemas.microsoft.com/office/drawing/2014/main" id="{00000000-0008-0000-0C00-00003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816</xdr:row>
      <xdr:rowOff>49944</xdr:rowOff>
    </xdr:from>
    <xdr:ext cx="505056" cy="239415"/>
    <xdr:sp macro="" textlink="">
      <xdr:nvSpPr>
        <xdr:cNvPr id="56" name="テキスト ボックス 55">
          <a:extLst>
            <a:ext uri="{FF2B5EF4-FFF2-40B4-BE49-F238E27FC236}">
              <a16:creationId xmlns:a16="http://schemas.microsoft.com/office/drawing/2014/main" id="{00000000-0008-0000-0C00-000038000000}"/>
            </a:ext>
          </a:extLst>
        </xdr:cNvPr>
        <xdr:cNvSpPr txBox="1"/>
      </xdr:nvSpPr>
      <xdr:spPr>
        <a:xfrm>
          <a:off x="1239468" y="5857154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682</xdr:row>
      <xdr:rowOff>49944</xdr:rowOff>
    </xdr:from>
    <xdr:ext cx="391884" cy="239415"/>
    <xdr:sp macro="" textlink="">
      <xdr:nvSpPr>
        <xdr:cNvPr id="57" name="テキスト ボックス 56">
          <a:extLst>
            <a:ext uri="{FF2B5EF4-FFF2-40B4-BE49-F238E27FC236}">
              <a16:creationId xmlns:a16="http://schemas.microsoft.com/office/drawing/2014/main" id="{00000000-0008-0000-0C00-000039000000}"/>
            </a:ext>
          </a:extLst>
        </xdr:cNvPr>
        <xdr:cNvSpPr txBox="1"/>
      </xdr:nvSpPr>
      <xdr:spPr>
        <a:xfrm>
          <a:off x="553668" y="5857154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682</xdr:row>
          <xdr:rowOff>47625</xdr:rowOff>
        </xdr:from>
        <xdr:to>
          <xdr:col>1</xdr:col>
          <xdr:colOff>771525</xdr:colOff>
          <xdr:row>683</xdr:row>
          <xdr:rowOff>95250</xdr:rowOff>
        </xdr:to>
        <xdr:sp macro="" textlink="">
          <xdr:nvSpPr>
            <xdr:cNvPr id="36918" name="Check Box 54" hidden="1">
              <a:extLst>
                <a:ext uri="{63B3BB69-23CF-44E3-9099-C40C66FF867C}">
                  <a14:compatExt spid="_x0000_s36918"/>
                </a:ext>
                <a:ext uri="{FF2B5EF4-FFF2-40B4-BE49-F238E27FC236}">
                  <a16:creationId xmlns:a16="http://schemas.microsoft.com/office/drawing/2014/main" id="{00000000-0008-0000-0C00-00003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682</xdr:row>
          <xdr:rowOff>47625</xdr:rowOff>
        </xdr:from>
        <xdr:to>
          <xdr:col>1</xdr:col>
          <xdr:colOff>1466850</xdr:colOff>
          <xdr:row>683</xdr:row>
          <xdr:rowOff>95250</xdr:rowOff>
        </xdr:to>
        <xdr:sp macro="" textlink="">
          <xdr:nvSpPr>
            <xdr:cNvPr id="36919" name="Check Box 55" hidden="1">
              <a:extLst>
                <a:ext uri="{63B3BB69-23CF-44E3-9099-C40C66FF867C}">
                  <a14:compatExt spid="_x0000_s36919"/>
                </a:ext>
                <a:ext uri="{FF2B5EF4-FFF2-40B4-BE49-F238E27FC236}">
                  <a16:creationId xmlns:a16="http://schemas.microsoft.com/office/drawing/2014/main" id="{00000000-0008-0000-0C00-00003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682</xdr:row>
      <xdr:rowOff>49944</xdr:rowOff>
    </xdr:from>
    <xdr:ext cx="505056" cy="239415"/>
    <xdr:sp macro="" textlink="">
      <xdr:nvSpPr>
        <xdr:cNvPr id="60" name="テキスト ボックス 59">
          <a:extLst>
            <a:ext uri="{FF2B5EF4-FFF2-40B4-BE49-F238E27FC236}">
              <a16:creationId xmlns:a16="http://schemas.microsoft.com/office/drawing/2014/main" id="{00000000-0008-0000-0C00-00003C000000}"/>
            </a:ext>
          </a:extLst>
        </xdr:cNvPr>
        <xdr:cNvSpPr txBox="1"/>
      </xdr:nvSpPr>
      <xdr:spPr>
        <a:xfrm>
          <a:off x="1239468" y="5857154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548</xdr:row>
      <xdr:rowOff>49944</xdr:rowOff>
    </xdr:from>
    <xdr:ext cx="391884" cy="239415"/>
    <xdr:sp macro="" textlink="">
      <xdr:nvSpPr>
        <xdr:cNvPr id="61" name="テキスト ボックス 60">
          <a:extLst>
            <a:ext uri="{FF2B5EF4-FFF2-40B4-BE49-F238E27FC236}">
              <a16:creationId xmlns:a16="http://schemas.microsoft.com/office/drawing/2014/main" id="{00000000-0008-0000-0C00-00003D000000}"/>
            </a:ext>
          </a:extLst>
        </xdr:cNvPr>
        <xdr:cNvSpPr txBox="1"/>
      </xdr:nvSpPr>
      <xdr:spPr>
        <a:xfrm>
          <a:off x="553668" y="5857154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548</xdr:row>
          <xdr:rowOff>47625</xdr:rowOff>
        </xdr:from>
        <xdr:to>
          <xdr:col>1</xdr:col>
          <xdr:colOff>771525</xdr:colOff>
          <xdr:row>549</xdr:row>
          <xdr:rowOff>95250</xdr:rowOff>
        </xdr:to>
        <xdr:sp macro="" textlink="">
          <xdr:nvSpPr>
            <xdr:cNvPr id="36920" name="Check Box 56" hidden="1">
              <a:extLst>
                <a:ext uri="{63B3BB69-23CF-44E3-9099-C40C66FF867C}">
                  <a14:compatExt spid="_x0000_s36920"/>
                </a:ext>
                <a:ext uri="{FF2B5EF4-FFF2-40B4-BE49-F238E27FC236}">
                  <a16:creationId xmlns:a16="http://schemas.microsoft.com/office/drawing/2014/main" id="{00000000-0008-0000-0C00-00003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548</xdr:row>
          <xdr:rowOff>47625</xdr:rowOff>
        </xdr:from>
        <xdr:to>
          <xdr:col>1</xdr:col>
          <xdr:colOff>1466850</xdr:colOff>
          <xdr:row>549</xdr:row>
          <xdr:rowOff>95250</xdr:rowOff>
        </xdr:to>
        <xdr:sp macro="" textlink="">
          <xdr:nvSpPr>
            <xdr:cNvPr id="36921" name="Check Box 57" hidden="1">
              <a:extLst>
                <a:ext uri="{63B3BB69-23CF-44E3-9099-C40C66FF867C}">
                  <a14:compatExt spid="_x0000_s36921"/>
                </a:ext>
                <a:ext uri="{FF2B5EF4-FFF2-40B4-BE49-F238E27FC236}">
                  <a16:creationId xmlns:a16="http://schemas.microsoft.com/office/drawing/2014/main" id="{00000000-0008-0000-0C00-00003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548</xdr:row>
      <xdr:rowOff>49944</xdr:rowOff>
    </xdr:from>
    <xdr:ext cx="505056" cy="239415"/>
    <xdr:sp macro="" textlink="">
      <xdr:nvSpPr>
        <xdr:cNvPr id="64" name="テキスト ボックス 63">
          <a:extLst>
            <a:ext uri="{FF2B5EF4-FFF2-40B4-BE49-F238E27FC236}">
              <a16:creationId xmlns:a16="http://schemas.microsoft.com/office/drawing/2014/main" id="{00000000-0008-0000-0C00-000040000000}"/>
            </a:ext>
          </a:extLst>
        </xdr:cNvPr>
        <xdr:cNvSpPr txBox="1"/>
      </xdr:nvSpPr>
      <xdr:spPr>
        <a:xfrm>
          <a:off x="1239468" y="5857154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414</xdr:row>
      <xdr:rowOff>49944</xdr:rowOff>
    </xdr:from>
    <xdr:ext cx="391884" cy="239415"/>
    <xdr:sp macro="" textlink="">
      <xdr:nvSpPr>
        <xdr:cNvPr id="65" name="テキスト ボックス 64">
          <a:extLst>
            <a:ext uri="{FF2B5EF4-FFF2-40B4-BE49-F238E27FC236}">
              <a16:creationId xmlns:a16="http://schemas.microsoft.com/office/drawing/2014/main" id="{00000000-0008-0000-0C00-000041000000}"/>
            </a:ext>
          </a:extLst>
        </xdr:cNvPr>
        <xdr:cNvSpPr txBox="1"/>
      </xdr:nvSpPr>
      <xdr:spPr>
        <a:xfrm>
          <a:off x="553668" y="5857154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414</xdr:row>
          <xdr:rowOff>47625</xdr:rowOff>
        </xdr:from>
        <xdr:to>
          <xdr:col>1</xdr:col>
          <xdr:colOff>771525</xdr:colOff>
          <xdr:row>415</xdr:row>
          <xdr:rowOff>95250</xdr:rowOff>
        </xdr:to>
        <xdr:sp macro="" textlink="">
          <xdr:nvSpPr>
            <xdr:cNvPr id="36922" name="Check Box 58" hidden="1">
              <a:extLst>
                <a:ext uri="{63B3BB69-23CF-44E3-9099-C40C66FF867C}">
                  <a14:compatExt spid="_x0000_s36922"/>
                </a:ext>
                <a:ext uri="{FF2B5EF4-FFF2-40B4-BE49-F238E27FC236}">
                  <a16:creationId xmlns:a16="http://schemas.microsoft.com/office/drawing/2014/main" id="{00000000-0008-0000-0C00-00003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414</xdr:row>
          <xdr:rowOff>47625</xdr:rowOff>
        </xdr:from>
        <xdr:to>
          <xdr:col>1</xdr:col>
          <xdr:colOff>1466850</xdr:colOff>
          <xdr:row>415</xdr:row>
          <xdr:rowOff>95250</xdr:rowOff>
        </xdr:to>
        <xdr:sp macro="" textlink="">
          <xdr:nvSpPr>
            <xdr:cNvPr id="36923" name="Check Box 59" hidden="1">
              <a:extLst>
                <a:ext uri="{63B3BB69-23CF-44E3-9099-C40C66FF867C}">
                  <a14:compatExt spid="_x0000_s36923"/>
                </a:ext>
                <a:ext uri="{FF2B5EF4-FFF2-40B4-BE49-F238E27FC236}">
                  <a16:creationId xmlns:a16="http://schemas.microsoft.com/office/drawing/2014/main" id="{00000000-0008-0000-0C00-00003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414</xdr:row>
      <xdr:rowOff>49944</xdr:rowOff>
    </xdr:from>
    <xdr:ext cx="505056" cy="239415"/>
    <xdr:sp macro="" textlink="">
      <xdr:nvSpPr>
        <xdr:cNvPr id="68" name="テキスト ボックス 67">
          <a:extLst>
            <a:ext uri="{FF2B5EF4-FFF2-40B4-BE49-F238E27FC236}">
              <a16:creationId xmlns:a16="http://schemas.microsoft.com/office/drawing/2014/main" id="{00000000-0008-0000-0C00-000044000000}"/>
            </a:ext>
          </a:extLst>
        </xdr:cNvPr>
        <xdr:cNvSpPr txBox="1"/>
      </xdr:nvSpPr>
      <xdr:spPr>
        <a:xfrm>
          <a:off x="1239468" y="5857154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280</xdr:row>
      <xdr:rowOff>49944</xdr:rowOff>
    </xdr:from>
    <xdr:ext cx="391884" cy="239415"/>
    <xdr:sp macro="" textlink="">
      <xdr:nvSpPr>
        <xdr:cNvPr id="69" name="テキスト ボックス 68">
          <a:extLst>
            <a:ext uri="{FF2B5EF4-FFF2-40B4-BE49-F238E27FC236}">
              <a16:creationId xmlns:a16="http://schemas.microsoft.com/office/drawing/2014/main" id="{00000000-0008-0000-0C00-000045000000}"/>
            </a:ext>
          </a:extLst>
        </xdr:cNvPr>
        <xdr:cNvSpPr txBox="1"/>
      </xdr:nvSpPr>
      <xdr:spPr>
        <a:xfrm>
          <a:off x="553668" y="5857154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280</xdr:row>
          <xdr:rowOff>47625</xdr:rowOff>
        </xdr:from>
        <xdr:to>
          <xdr:col>1</xdr:col>
          <xdr:colOff>771525</xdr:colOff>
          <xdr:row>281</xdr:row>
          <xdr:rowOff>95250</xdr:rowOff>
        </xdr:to>
        <xdr:sp macro="" textlink="">
          <xdr:nvSpPr>
            <xdr:cNvPr id="36924" name="Check Box 60" hidden="1">
              <a:extLst>
                <a:ext uri="{63B3BB69-23CF-44E3-9099-C40C66FF867C}">
                  <a14:compatExt spid="_x0000_s36924"/>
                </a:ext>
                <a:ext uri="{FF2B5EF4-FFF2-40B4-BE49-F238E27FC236}">
                  <a16:creationId xmlns:a16="http://schemas.microsoft.com/office/drawing/2014/main" id="{00000000-0008-0000-0C00-00003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280</xdr:row>
          <xdr:rowOff>47625</xdr:rowOff>
        </xdr:from>
        <xdr:to>
          <xdr:col>1</xdr:col>
          <xdr:colOff>1466850</xdr:colOff>
          <xdr:row>281</xdr:row>
          <xdr:rowOff>95250</xdr:rowOff>
        </xdr:to>
        <xdr:sp macro="" textlink="">
          <xdr:nvSpPr>
            <xdr:cNvPr id="36925" name="Check Box 61" hidden="1">
              <a:extLst>
                <a:ext uri="{63B3BB69-23CF-44E3-9099-C40C66FF867C}">
                  <a14:compatExt spid="_x0000_s36925"/>
                </a:ext>
                <a:ext uri="{FF2B5EF4-FFF2-40B4-BE49-F238E27FC236}">
                  <a16:creationId xmlns:a16="http://schemas.microsoft.com/office/drawing/2014/main" id="{00000000-0008-0000-0C00-00003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280</xdr:row>
      <xdr:rowOff>49944</xdr:rowOff>
    </xdr:from>
    <xdr:ext cx="505056" cy="239415"/>
    <xdr:sp macro="" textlink="">
      <xdr:nvSpPr>
        <xdr:cNvPr id="72" name="テキスト ボックス 71">
          <a:extLst>
            <a:ext uri="{FF2B5EF4-FFF2-40B4-BE49-F238E27FC236}">
              <a16:creationId xmlns:a16="http://schemas.microsoft.com/office/drawing/2014/main" id="{00000000-0008-0000-0C00-000048000000}"/>
            </a:ext>
          </a:extLst>
        </xdr:cNvPr>
        <xdr:cNvSpPr txBox="1"/>
      </xdr:nvSpPr>
      <xdr:spPr>
        <a:xfrm>
          <a:off x="1239468" y="5857154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16</xdr:row>
      <xdr:rowOff>49944</xdr:rowOff>
    </xdr:from>
    <xdr:ext cx="391884" cy="239415"/>
    <xdr:sp macro="" textlink="">
      <xdr:nvSpPr>
        <xdr:cNvPr id="46" name="テキスト ボックス 45">
          <a:extLst>
            <a:ext uri="{FF2B5EF4-FFF2-40B4-BE49-F238E27FC236}">
              <a16:creationId xmlns:a16="http://schemas.microsoft.com/office/drawing/2014/main" id="{00000000-0008-0000-0C00-00002E000000}"/>
            </a:ext>
          </a:extLst>
        </xdr:cNvPr>
        <xdr:cNvSpPr txBox="1"/>
      </xdr:nvSpPr>
      <xdr:spPr>
        <a:xfrm>
          <a:off x="553668" y="33455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16</xdr:row>
          <xdr:rowOff>47625</xdr:rowOff>
        </xdr:from>
        <xdr:to>
          <xdr:col>1</xdr:col>
          <xdr:colOff>771525</xdr:colOff>
          <xdr:row>17</xdr:row>
          <xdr:rowOff>95250</xdr:rowOff>
        </xdr:to>
        <xdr:sp macro="" textlink="">
          <xdr:nvSpPr>
            <xdr:cNvPr id="36926" name="Check Box 62" hidden="1">
              <a:extLst>
                <a:ext uri="{63B3BB69-23CF-44E3-9099-C40C66FF867C}">
                  <a14:compatExt spid="_x0000_s36926"/>
                </a:ext>
                <a:ext uri="{FF2B5EF4-FFF2-40B4-BE49-F238E27FC236}">
                  <a16:creationId xmlns:a16="http://schemas.microsoft.com/office/drawing/2014/main" id="{00000000-0008-0000-0C00-00003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16</xdr:row>
          <xdr:rowOff>47625</xdr:rowOff>
        </xdr:from>
        <xdr:to>
          <xdr:col>1</xdr:col>
          <xdr:colOff>1466850</xdr:colOff>
          <xdr:row>17</xdr:row>
          <xdr:rowOff>95250</xdr:rowOff>
        </xdr:to>
        <xdr:sp macro="" textlink="">
          <xdr:nvSpPr>
            <xdr:cNvPr id="36927" name="Check Box 63" hidden="1">
              <a:extLst>
                <a:ext uri="{63B3BB69-23CF-44E3-9099-C40C66FF867C}">
                  <a14:compatExt spid="_x0000_s36927"/>
                </a:ext>
                <a:ext uri="{FF2B5EF4-FFF2-40B4-BE49-F238E27FC236}">
                  <a16:creationId xmlns:a16="http://schemas.microsoft.com/office/drawing/2014/main" id="{00000000-0008-0000-0C00-00003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16</xdr:row>
      <xdr:rowOff>49944</xdr:rowOff>
    </xdr:from>
    <xdr:ext cx="505056" cy="239415"/>
    <xdr:sp macro="" textlink="">
      <xdr:nvSpPr>
        <xdr:cNvPr id="47" name="テキスト ボックス 46">
          <a:extLst>
            <a:ext uri="{FF2B5EF4-FFF2-40B4-BE49-F238E27FC236}">
              <a16:creationId xmlns:a16="http://schemas.microsoft.com/office/drawing/2014/main" id="{00000000-0008-0000-0C00-00002F000000}"/>
            </a:ext>
          </a:extLst>
        </xdr:cNvPr>
        <xdr:cNvSpPr txBox="1"/>
      </xdr:nvSpPr>
      <xdr:spPr>
        <a:xfrm>
          <a:off x="1239468" y="33455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150</xdr:row>
      <xdr:rowOff>49944</xdr:rowOff>
    </xdr:from>
    <xdr:ext cx="391884" cy="239415"/>
    <xdr:sp macro="" textlink="">
      <xdr:nvSpPr>
        <xdr:cNvPr id="50" name="テキスト ボックス 49">
          <a:extLst>
            <a:ext uri="{FF2B5EF4-FFF2-40B4-BE49-F238E27FC236}">
              <a16:creationId xmlns:a16="http://schemas.microsoft.com/office/drawing/2014/main" id="{00000000-0008-0000-0C00-000032000000}"/>
            </a:ext>
          </a:extLst>
        </xdr:cNvPr>
        <xdr:cNvSpPr txBox="1"/>
      </xdr:nvSpPr>
      <xdr:spPr>
        <a:xfrm>
          <a:off x="553668" y="33455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150</xdr:row>
          <xdr:rowOff>47625</xdr:rowOff>
        </xdr:from>
        <xdr:to>
          <xdr:col>1</xdr:col>
          <xdr:colOff>771525</xdr:colOff>
          <xdr:row>151</xdr:row>
          <xdr:rowOff>95250</xdr:rowOff>
        </xdr:to>
        <xdr:sp macro="" textlink="">
          <xdr:nvSpPr>
            <xdr:cNvPr id="36934" name="Check Box 70" hidden="1">
              <a:extLst>
                <a:ext uri="{63B3BB69-23CF-44E3-9099-C40C66FF867C}">
                  <a14:compatExt spid="_x0000_s36934"/>
                </a:ext>
                <a:ext uri="{FF2B5EF4-FFF2-40B4-BE49-F238E27FC236}">
                  <a16:creationId xmlns:a16="http://schemas.microsoft.com/office/drawing/2014/main" id="{00000000-0008-0000-0C00-00004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150</xdr:row>
          <xdr:rowOff>47625</xdr:rowOff>
        </xdr:from>
        <xdr:to>
          <xdr:col>1</xdr:col>
          <xdr:colOff>1466850</xdr:colOff>
          <xdr:row>151</xdr:row>
          <xdr:rowOff>95250</xdr:rowOff>
        </xdr:to>
        <xdr:sp macro="" textlink="">
          <xdr:nvSpPr>
            <xdr:cNvPr id="36935" name="Check Box 71" hidden="1">
              <a:extLst>
                <a:ext uri="{63B3BB69-23CF-44E3-9099-C40C66FF867C}">
                  <a14:compatExt spid="_x0000_s36935"/>
                </a:ext>
                <a:ext uri="{FF2B5EF4-FFF2-40B4-BE49-F238E27FC236}">
                  <a16:creationId xmlns:a16="http://schemas.microsoft.com/office/drawing/2014/main" id="{00000000-0008-0000-0C00-00004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150</xdr:row>
      <xdr:rowOff>49944</xdr:rowOff>
    </xdr:from>
    <xdr:ext cx="505056" cy="239415"/>
    <xdr:sp macro="" textlink="">
      <xdr:nvSpPr>
        <xdr:cNvPr id="51" name="テキスト ボックス 50">
          <a:extLst>
            <a:ext uri="{FF2B5EF4-FFF2-40B4-BE49-F238E27FC236}">
              <a16:creationId xmlns:a16="http://schemas.microsoft.com/office/drawing/2014/main" id="{00000000-0008-0000-0C00-000033000000}"/>
            </a:ext>
          </a:extLst>
        </xdr:cNvPr>
        <xdr:cNvSpPr txBox="1"/>
      </xdr:nvSpPr>
      <xdr:spPr>
        <a:xfrm>
          <a:off x="1239468" y="33455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284</xdr:row>
      <xdr:rowOff>49944</xdr:rowOff>
    </xdr:from>
    <xdr:ext cx="391884" cy="239415"/>
    <xdr:sp macro="" textlink="">
      <xdr:nvSpPr>
        <xdr:cNvPr id="54" name="テキスト ボックス 53">
          <a:extLst>
            <a:ext uri="{FF2B5EF4-FFF2-40B4-BE49-F238E27FC236}">
              <a16:creationId xmlns:a16="http://schemas.microsoft.com/office/drawing/2014/main" id="{00000000-0008-0000-0C00-000036000000}"/>
            </a:ext>
          </a:extLst>
        </xdr:cNvPr>
        <xdr:cNvSpPr txBox="1"/>
      </xdr:nvSpPr>
      <xdr:spPr>
        <a:xfrm>
          <a:off x="553668" y="221288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284</xdr:row>
          <xdr:rowOff>47625</xdr:rowOff>
        </xdr:from>
        <xdr:to>
          <xdr:col>1</xdr:col>
          <xdr:colOff>771525</xdr:colOff>
          <xdr:row>285</xdr:row>
          <xdr:rowOff>95250</xdr:rowOff>
        </xdr:to>
        <xdr:sp macro="" textlink="">
          <xdr:nvSpPr>
            <xdr:cNvPr id="36942" name="Check Box 78" hidden="1">
              <a:extLst>
                <a:ext uri="{63B3BB69-23CF-44E3-9099-C40C66FF867C}">
                  <a14:compatExt spid="_x0000_s36942"/>
                </a:ext>
                <a:ext uri="{FF2B5EF4-FFF2-40B4-BE49-F238E27FC236}">
                  <a16:creationId xmlns:a16="http://schemas.microsoft.com/office/drawing/2014/main" id="{00000000-0008-0000-0C00-00004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284</xdr:row>
          <xdr:rowOff>47625</xdr:rowOff>
        </xdr:from>
        <xdr:to>
          <xdr:col>1</xdr:col>
          <xdr:colOff>1466850</xdr:colOff>
          <xdr:row>285</xdr:row>
          <xdr:rowOff>95250</xdr:rowOff>
        </xdr:to>
        <xdr:sp macro="" textlink="">
          <xdr:nvSpPr>
            <xdr:cNvPr id="36943" name="Check Box 79" hidden="1">
              <a:extLst>
                <a:ext uri="{63B3BB69-23CF-44E3-9099-C40C66FF867C}">
                  <a14:compatExt spid="_x0000_s36943"/>
                </a:ext>
                <a:ext uri="{FF2B5EF4-FFF2-40B4-BE49-F238E27FC236}">
                  <a16:creationId xmlns:a16="http://schemas.microsoft.com/office/drawing/2014/main" id="{00000000-0008-0000-0C00-00004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284</xdr:row>
      <xdr:rowOff>49944</xdr:rowOff>
    </xdr:from>
    <xdr:ext cx="505056" cy="239415"/>
    <xdr:sp macro="" textlink="">
      <xdr:nvSpPr>
        <xdr:cNvPr id="55" name="テキスト ボックス 54">
          <a:extLst>
            <a:ext uri="{FF2B5EF4-FFF2-40B4-BE49-F238E27FC236}">
              <a16:creationId xmlns:a16="http://schemas.microsoft.com/office/drawing/2014/main" id="{00000000-0008-0000-0C00-000037000000}"/>
            </a:ext>
          </a:extLst>
        </xdr:cNvPr>
        <xdr:cNvSpPr txBox="1"/>
      </xdr:nvSpPr>
      <xdr:spPr>
        <a:xfrm>
          <a:off x="1239468" y="221288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418</xdr:row>
      <xdr:rowOff>49944</xdr:rowOff>
    </xdr:from>
    <xdr:ext cx="391884" cy="239415"/>
    <xdr:sp macro="" textlink="">
      <xdr:nvSpPr>
        <xdr:cNvPr id="58" name="テキスト ボックス 57">
          <a:extLst>
            <a:ext uri="{FF2B5EF4-FFF2-40B4-BE49-F238E27FC236}">
              <a16:creationId xmlns:a16="http://schemas.microsoft.com/office/drawing/2014/main" id="{00000000-0008-0000-0C00-00003A000000}"/>
            </a:ext>
          </a:extLst>
        </xdr:cNvPr>
        <xdr:cNvSpPr txBox="1"/>
      </xdr:nvSpPr>
      <xdr:spPr>
        <a:xfrm>
          <a:off x="553668" y="409121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418</xdr:row>
          <xdr:rowOff>47625</xdr:rowOff>
        </xdr:from>
        <xdr:to>
          <xdr:col>1</xdr:col>
          <xdr:colOff>771525</xdr:colOff>
          <xdr:row>419</xdr:row>
          <xdr:rowOff>95250</xdr:rowOff>
        </xdr:to>
        <xdr:sp macro="" textlink="">
          <xdr:nvSpPr>
            <xdr:cNvPr id="36950" name="Check Box 86" hidden="1">
              <a:extLst>
                <a:ext uri="{63B3BB69-23CF-44E3-9099-C40C66FF867C}">
                  <a14:compatExt spid="_x0000_s36950"/>
                </a:ext>
                <a:ext uri="{FF2B5EF4-FFF2-40B4-BE49-F238E27FC236}">
                  <a16:creationId xmlns:a16="http://schemas.microsoft.com/office/drawing/2014/main" id="{00000000-0008-0000-0C00-00005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418</xdr:row>
          <xdr:rowOff>47625</xdr:rowOff>
        </xdr:from>
        <xdr:to>
          <xdr:col>1</xdr:col>
          <xdr:colOff>1466850</xdr:colOff>
          <xdr:row>419</xdr:row>
          <xdr:rowOff>95250</xdr:rowOff>
        </xdr:to>
        <xdr:sp macro="" textlink="">
          <xdr:nvSpPr>
            <xdr:cNvPr id="36951" name="Check Box 87" hidden="1">
              <a:extLst>
                <a:ext uri="{63B3BB69-23CF-44E3-9099-C40C66FF867C}">
                  <a14:compatExt spid="_x0000_s36951"/>
                </a:ext>
                <a:ext uri="{FF2B5EF4-FFF2-40B4-BE49-F238E27FC236}">
                  <a16:creationId xmlns:a16="http://schemas.microsoft.com/office/drawing/2014/main" id="{00000000-0008-0000-0C00-00005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418</xdr:row>
      <xdr:rowOff>49944</xdr:rowOff>
    </xdr:from>
    <xdr:ext cx="505056" cy="239415"/>
    <xdr:sp macro="" textlink="">
      <xdr:nvSpPr>
        <xdr:cNvPr id="59" name="テキスト ボックス 58">
          <a:extLst>
            <a:ext uri="{FF2B5EF4-FFF2-40B4-BE49-F238E27FC236}">
              <a16:creationId xmlns:a16="http://schemas.microsoft.com/office/drawing/2014/main" id="{00000000-0008-0000-0C00-00003B000000}"/>
            </a:ext>
          </a:extLst>
        </xdr:cNvPr>
        <xdr:cNvSpPr txBox="1"/>
      </xdr:nvSpPr>
      <xdr:spPr>
        <a:xfrm>
          <a:off x="1239468" y="409121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552</xdr:row>
      <xdr:rowOff>49944</xdr:rowOff>
    </xdr:from>
    <xdr:ext cx="391884" cy="239415"/>
    <xdr:sp macro="" textlink="">
      <xdr:nvSpPr>
        <xdr:cNvPr id="62" name="テキスト ボックス 61">
          <a:extLst>
            <a:ext uri="{FF2B5EF4-FFF2-40B4-BE49-F238E27FC236}">
              <a16:creationId xmlns:a16="http://schemas.microsoft.com/office/drawing/2014/main" id="{00000000-0008-0000-0C00-00003E000000}"/>
            </a:ext>
          </a:extLst>
        </xdr:cNvPr>
        <xdr:cNvSpPr txBox="1"/>
      </xdr:nvSpPr>
      <xdr:spPr>
        <a:xfrm>
          <a:off x="553668" y="596954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552</xdr:row>
          <xdr:rowOff>47625</xdr:rowOff>
        </xdr:from>
        <xdr:to>
          <xdr:col>1</xdr:col>
          <xdr:colOff>771525</xdr:colOff>
          <xdr:row>553</xdr:row>
          <xdr:rowOff>95250</xdr:rowOff>
        </xdr:to>
        <xdr:sp macro="" textlink="">
          <xdr:nvSpPr>
            <xdr:cNvPr id="36958" name="Check Box 94" hidden="1">
              <a:extLst>
                <a:ext uri="{63B3BB69-23CF-44E3-9099-C40C66FF867C}">
                  <a14:compatExt spid="_x0000_s36958"/>
                </a:ext>
                <a:ext uri="{FF2B5EF4-FFF2-40B4-BE49-F238E27FC236}">
                  <a16:creationId xmlns:a16="http://schemas.microsoft.com/office/drawing/2014/main" id="{00000000-0008-0000-0C00-00005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552</xdr:row>
          <xdr:rowOff>47625</xdr:rowOff>
        </xdr:from>
        <xdr:to>
          <xdr:col>1</xdr:col>
          <xdr:colOff>1466850</xdr:colOff>
          <xdr:row>553</xdr:row>
          <xdr:rowOff>95250</xdr:rowOff>
        </xdr:to>
        <xdr:sp macro="" textlink="">
          <xdr:nvSpPr>
            <xdr:cNvPr id="36959" name="Check Box 95" hidden="1">
              <a:extLst>
                <a:ext uri="{63B3BB69-23CF-44E3-9099-C40C66FF867C}">
                  <a14:compatExt spid="_x0000_s36959"/>
                </a:ext>
                <a:ext uri="{FF2B5EF4-FFF2-40B4-BE49-F238E27FC236}">
                  <a16:creationId xmlns:a16="http://schemas.microsoft.com/office/drawing/2014/main" id="{00000000-0008-0000-0C00-00005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552</xdr:row>
      <xdr:rowOff>49944</xdr:rowOff>
    </xdr:from>
    <xdr:ext cx="505056" cy="239415"/>
    <xdr:sp macro="" textlink="">
      <xdr:nvSpPr>
        <xdr:cNvPr id="63" name="テキスト ボックス 62">
          <a:extLst>
            <a:ext uri="{FF2B5EF4-FFF2-40B4-BE49-F238E27FC236}">
              <a16:creationId xmlns:a16="http://schemas.microsoft.com/office/drawing/2014/main" id="{00000000-0008-0000-0C00-00003F000000}"/>
            </a:ext>
          </a:extLst>
        </xdr:cNvPr>
        <xdr:cNvSpPr txBox="1"/>
      </xdr:nvSpPr>
      <xdr:spPr>
        <a:xfrm>
          <a:off x="1239468" y="596954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686</xdr:row>
      <xdr:rowOff>49944</xdr:rowOff>
    </xdr:from>
    <xdr:ext cx="391884" cy="239415"/>
    <xdr:sp macro="" textlink="">
      <xdr:nvSpPr>
        <xdr:cNvPr id="66" name="テキスト ボックス 65">
          <a:extLst>
            <a:ext uri="{FF2B5EF4-FFF2-40B4-BE49-F238E27FC236}">
              <a16:creationId xmlns:a16="http://schemas.microsoft.com/office/drawing/2014/main" id="{00000000-0008-0000-0C00-000042000000}"/>
            </a:ext>
          </a:extLst>
        </xdr:cNvPr>
        <xdr:cNvSpPr txBox="1"/>
      </xdr:nvSpPr>
      <xdr:spPr>
        <a:xfrm>
          <a:off x="553668" y="784787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686</xdr:row>
          <xdr:rowOff>47625</xdr:rowOff>
        </xdr:from>
        <xdr:to>
          <xdr:col>1</xdr:col>
          <xdr:colOff>771525</xdr:colOff>
          <xdr:row>687</xdr:row>
          <xdr:rowOff>95250</xdr:rowOff>
        </xdr:to>
        <xdr:sp macro="" textlink="">
          <xdr:nvSpPr>
            <xdr:cNvPr id="36966" name="Check Box 102" hidden="1">
              <a:extLst>
                <a:ext uri="{63B3BB69-23CF-44E3-9099-C40C66FF867C}">
                  <a14:compatExt spid="_x0000_s36966"/>
                </a:ext>
                <a:ext uri="{FF2B5EF4-FFF2-40B4-BE49-F238E27FC236}">
                  <a16:creationId xmlns:a16="http://schemas.microsoft.com/office/drawing/2014/main" id="{00000000-0008-0000-0C00-00006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686</xdr:row>
          <xdr:rowOff>47625</xdr:rowOff>
        </xdr:from>
        <xdr:to>
          <xdr:col>1</xdr:col>
          <xdr:colOff>1466850</xdr:colOff>
          <xdr:row>687</xdr:row>
          <xdr:rowOff>95250</xdr:rowOff>
        </xdr:to>
        <xdr:sp macro="" textlink="">
          <xdr:nvSpPr>
            <xdr:cNvPr id="36967" name="Check Box 103" hidden="1">
              <a:extLst>
                <a:ext uri="{63B3BB69-23CF-44E3-9099-C40C66FF867C}">
                  <a14:compatExt spid="_x0000_s36967"/>
                </a:ext>
                <a:ext uri="{FF2B5EF4-FFF2-40B4-BE49-F238E27FC236}">
                  <a16:creationId xmlns:a16="http://schemas.microsoft.com/office/drawing/2014/main" id="{00000000-0008-0000-0C00-00006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686</xdr:row>
      <xdr:rowOff>49944</xdr:rowOff>
    </xdr:from>
    <xdr:ext cx="505056" cy="239415"/>
    <xdr:sp macro="" textlink="">
      <xdr:nvSpPr>
        <xdr:cNvPr id="67" name="テキスト ボックス 66">
          <a:extLst>
            <a:ext uri="{FF2B5EF4-FFF2-40B4-BE49-F238E27FC236}">
              <a16:creationId xmlns:a16="http://schemas.microsoft.com/office/drawing/2014/main" id="{00000000-0008-0000-0C00-000043000000}"/>
            </a:ext>
          </a:extLst>
        </xdr:cNvPr>
        <xdr:cNvSpPr txBox="1"/>
      </xdr:nvSpPr>
      <xdr:spPr>
        <a:xfrm>
          <a:off x="1239468" y="784787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820</xdr:row>
      <xdr:rowOff>49944</xdr:rowOff>
    </xdr:from>
    <xdr:ext cx="391884" cy="239415"/>
    <xdr:sp macro="" textlink="">
      <xdr:nvSpPr>
        <xdr:cNvPr id="70" name="テキスト ボックス 69">
          <a:extLst>
            <a:ext uri="{FF2B5EF4-FFF2-40B4-BE49-F238E27FC236}">
              <a16:creationId xmlns:a16="http://schemas.microsoft.com/office/drawing/2014/main" id="{00000000-0008-0000-0C00-000046000000}"/>
            </a:ext>
          </a:extLst>
        </xdr:cNvPr>
        <xdr:cNvSpPr txBox="1"/>
      </xdr:nvSpPr>
      <xdr:spPr>
        <a:xfrm>
          <a:off x="553668" y="972620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820</xdr:row>
          <xdr:rowOff>47625</xdr:rowOff>
        </xdr:from>
        <xdr:to>
          <xdr:col>1</xdr:col>
          <xdr:colOff>771525</xdr:colOff>
          <xdr:row>821</xdr:row>
          <xdr:rowOff>95250</xdr:rowOff>
        </xdr:to>
        <xdr:sp macro="" textlink="">
          <xdr:nvSpPr>
            <xdr:cNvPr id="36974" name="Check Box 110" hidden="1">
              <a:extLst>
                <a:ext uri="{63B3BB69-23CF-44E3-9099-C40C66FF867C}">
                  <a14:compatExt spid="_x0000_s36974"/>
                </a:ext>
                <a:ext uri="{FF2B5EF4-FFF2-40B4-BE49-F238E27FC236}">
                  <a16:creationId xmlns:a16="http://schemas.microsoft.com/office/drawing/2014/main" id="{00000000-0008-0000-0C00-00006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820</xdr:row>
          <xdr:rowOff>47625</xdr:rowOff>
        </xdr:from>
        <xdr:to>
          <xdr:col>1</xdr:col>
          <xdr:colOff>1466850</xdr:colOff>
          <xdr:row>821</xdr:row>
          <xdr:rowOff>95250</xdr:rowOff>
        </xdr:to>
        <xdr:sp macro="" textlink="">
          <xdr:nvSpPr>
            <xdr:cNvPr id="36975" name="Check Box 111" hidden="1">
              <a:extLst>
                <a:ext uri="{63B3BB69-23CF-44E3-9099-C40C66FF867C}">
                  <a14:compatExt spid="_x0000_s36975"/>
                </a:ext>
                <a:ext uri="{FF2B5EF4-FFF2-40B4-BE49-F238E27FC236}">
                  <a16:creationId xmlns:a16="http://schemas.microsoft.com/office/drawing/2014/main" id="{00000000-0008-0000-0C00-00006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820</xdr:row>
      <xdr:rowOff>49944</xdr:rowOff>
    </xdr:from>
    <xdr:ext cx="505056" cy="239415"/>
    <xdr:sp macro="" textlink="">
      <xdr:nvSpPr>
        <xdr:cNvPr id="71" name="テキスト ボックス 70">
          <a:extLst>
            <a:ext uri="{FF2B5EF4-FFF2-40B4-BE49-F238E27FC236}">
              <a16:creationId xmlns:a16="http://schemas.microsoft.com/office/drawing/2014/main" id="{00000000-0008-0000-0C00-000047000000}"/>
            </a:ext>
          </a:extLst>
        </xdr:cNvPr>
        <xdr:cNvSpPr txBox="1"/>
      </xdr:nvSpPr>
      <xdr:spPr>
        <a:xfrm>
          <a:off x="1239468" y="972620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954</xdr:row>
      <xdr:rowOff>49944</xdr:rowOff>
    </xdr:from>
    <xdr:ext cx="391884" cy="239415"/>
    <xdr:sp macro="" textlink="">
      <xdr:nvSpPr>
        <xdr:cNvPr id="73" name="テキスト ボックス 72">
          <a:extLst>
            <a:ext uri="{FF2B5EF4-FFF2-40B4-BE49-F238E27FC236}">
              <a16:creationId xmlns:a16="http://schemas.microsoft.com/office/drawing/2014/main" id="{00000000-0008-0000-0C00-000049000000}"/>
            </a:ext>
          </a:extLst>
        </xdr:cNvPr>
        <xdr:cNvSpPr txBox="1"/>
      </xdr:nvSpPr>
      <xdr:spPr>
        <a:xfrm>
          <a:off x="553668" y="1160453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954</xdr:row>
          <xdr:rowOff>47625</xdr:rowOff>
        </xdr:from>
        <xdr:to>
          <xdr:col>1</xdr:col>
          <xdr:colOff>771525</xdr:colOff>
          <xdr:row>955</xdr:row>
          <xdr:rowOff>95250</xdr:rowOff>
        </xdr:to>
        <xdr:sp macro="" textlink="">
          <xdr:nvSpPr>
            <xdr:cNvPr id="36982" name="Check Box 118" hidden="1">
              <a:extLst>
                <a:ext uri="{63B3BB69-23CF-44E3-9099-C40C66FF867C}">
                  <a14:compatExt spid="_x0000_s36982"/>
                </a:ext>
                <a:ext uri="{FF2B5EF4-FFF2-40B4-BE49-F238E27FC236}">
                  <a16:creationId xmlns:a16="http://schemas.microsoft.com/office/drawing/2014/main" id="{00000000-0008-0000-0C00-00007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954</xdr:row>
          <xdr:rowOff>47625</xdr:rowOff>
        </xdr:from>
        <xdr:to>
          <xdr:col>1</xdr:col>
          <xdr:colOff>1466850</xdr:colOff>
          <xdr:row>955</xdr:row>
          <xdr:rowOff>95250</xdr:rowOff>
        </xdr:to>
        <xdr:sp macro="" textlink="">
          <xdr:nvSpPr>
            <xdr:cNvPr id="36983" name="Check Box 119" hidden="1">
              <a:extLst>
                <a:ext uri="{63B3BB69-23CF-44E3-9099-C40C66FF867C}">
                  <a14:compatExt spid="_x0000_s36983"/>
                </a:ext>
                <a:ext uri="{FF2B5EF4-FFF2-40B4-BE49-F238E27FC236}">
                  <a16:creationId xmlns:a16="http://schemas.microsoft.com/office/drawing/2014/main" id="{00000000-0008-0000-0C00-00007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954</xdr:row>
      <xdr:rowOff>49944</xdr:rowOff>
    </xdr:from>
    <xdr:ext cx="505056" cy="239415"/>
    <xdr:sp macro="" textlink="">
      <xdr:nvSpPr>
        <xdr:cNvPr id="75" name="テキスト ボックス 74">
          <a:extLst>
            <a:ext uri="{FF2B5EF4-FFF2-40B4-BE49-F238E27FC236}">
              <a16:creationId xmlns:a16="http://schemas.microsoft.com/office/drawing/2014/main" id="{00000000-0008-0000-0C00-00004B000000}"/>
            </a:ext>
          </a:extLst>
        </xdr:cNvPr>
        <xdr:cNvSpPr txBox="1"/>
      </xdr:nvSpPr>
      <xdr:spPr>
        <a:xfrm>
          <a:off x="1239468" y="1160453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1088</xdr:row>
      <xdr:rowOff>49944</xdr:rowOff>
    </xdr:from>
    <xdr:ext cx="391884" cy="239415"/>
    <xdr:sp macro="" textlink="">
      <xdr:nvSpPr>
        <xdr:cNvPr id="76" name="テキスト ボックス 75">
          <a:extLst>
            <a:ext uri="{FF2B5EF4-FFF2-40B4-BE49-F238E27FC236}">
              <a16:creationId xmlns:a16="http://schemas.microsoft.com/office/drawing/2014/main" id="{00000000-0008-0000-0C00-00004C000000}"/>
            </a:ext>
          </a:extLst>
        </xdr:cNvPr>
        <xdr:cNvSpPr txBox="1"/>
      </xdr:nvSpPr>
      <xdr:spPr>
        <a:xfrm>
          <a:off x="553668" y="1348286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1088</xdr:row>
          <xdr:rowOff>47625</xdr:rowOff>
        </xdr:from>
        <xdr:to>
          <xdr:col>1</xdr:col>
          <xdr:colOff>771525</xdr:colOff>
          <xdr:row>1089</xdr:row>
          <xdr:rowOff>95250</xdr:rowOff>
        </xdr:to>
        <xdr:sp macro="" textlink="">
          <xdr:nvSpPr>
            <xdr:cNvPr id="36990" name="Check Box 126" hidden="1">
              <a:extLst>
                <a:ext uri="{63B3BB69-23CF-44E3-9099-C40C66FF867C}">
                  <a14:compatExt spid="_x0000_s36990"/>
                </a:ext>
                <a:ext uri="{FF2B5EF4-FFF2-40B4-BE49-F238E27FC236}">
                  <a16:creationId xmlns:a16="http://schemas.microsoft.com/office/drawing/2014/main" id="{00000000-0008-0000-0C00-00007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1088</xdr:row>
          <xdr:rowOff>47625</xdr:rowOff>
        </xdr:from>
        <xdr:to>
          <xdr:col>1</xdr:col>
          <xdr:colOff>1466850</xdr:colOff>
          <xdr:row>1089</xdr:row>
          <xdr:rowOff>95250</xdr:rowOff>
        </xdr:to>
        <xdr:sp macro="" textlink="">
          <xdr:nvSpPr>
            <xdr:cNvPr id="36991" name="Check Box 127" hidden="1">
              <a:extLst>
                <a:ext uri="{63B3BB69-23CF-44E3-9099-C40C66FF867C}">
                  <a14:compatExt spid="_x0000_s36991"/>
                </a:ext>
                <a:ext uri="{FF2B5EF4-FFF2-40B4-BE49-F238E27FC236}">
                  <a16:creationId xmlns:a16="http://schemas.microsoft.com/office/drawing/2014/main" id="{00000000-0008-0000-0C00-00007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1088</xdr:row>
      <xdr:rowOff>49944</xdr:rowOff>
    </xdr:from>
    <xdr:ext cx="505056" cy="239415"/>
    <xdr:sp macro="" textlink="">
      <xdr:nvSpPr>
        <xdr:cNvPr id="79" name="テキスト ボックス 78">
          <a:extLst>
            <a:ext uri="{FF2B5EF4-FFF2-40B4-BE49-F238E27FC236}">
              <a16:creationId xmlns:a16="http://schemas.microsoft.com/office/drawing/2014/main" id="{00000000-0008-0000-0C00-00004F000000}"/>
            </a:ext>
          </a:extLst>
        </xdr:cNvPr>
        <xdr:cNvSpPr txBox="1"/>
      </xdr:nvSpPr>
      <xdr:spPr>
        <a:xfrm>
          <a:off x="1239468" y="1348286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1222</xdr:row>
      <xdr:rowOff>49944</xdr:rowOff>
    </xdr:from>
    <xdr:ext cx="391884" cy="239415"/>
    <xdr:sp macro="" textlink="">
      <xdr:nvSpPr>
        <xdr:cNvPr id="80" name="テキスト ボックス 79">
          <a:extLst>
            <a:ext uri="{FF2B5EF4-FFF2-40B4-BE49-F238E27FC236}">
              <a16:creationId xmlns:a16="http://schemas.microsoft.com/office/drawing/2014/main" id="{00000000-0008-0000-0C00-000050000000}"/>
            </a:ext>
          </a:extLst>
        </xdr:cNvPr>
        <xdr:cNvSpPr txBox="1"/>
      </xdr:nvSpPr>
      <xdr:spPr>
        <a:xfrm>
          <a:off x="553668" y="1536119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1222</xdr:row>
          <xdr:rowOff>47625</xdr:rowOff>
        </xdr:from>
        <xdr:to>
          <xdr:col>1</xdr:col>
          <xdr:colOff>771525</xdr:colOff>
          <xdr:row>1223</xdr:row>
          <xdr:rowOff>95250</xdr:rowOff>
        </xdr:to>
        <xdr:sp macro="" textlink="">
          <xdr:nvSpPr>
            <xdr:cNvPr id="36998" name="Check Box 134" hidden="1">
              <a:extLst>
                <a:ext uri="{63B3BB69-23CF-44E3-9099-C40C66FF867C}">
                  <a14:compatExt spid="_x0000_s36998"/>
                </a:ext>
                <a:ext uri="{FF2B5EF4-FFF2-40B4-BE49-F238E27FC236}">
                  <a16:creationId xmlns:a16="http://schemas.microsoft.com/office/drawing/2014/main" id="{00000000-0008-0000-0C00-00008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1222</xdr:row>
          <xdr:rowOff>47625</xdr:rowOff>
        </xdr:from>
        <xdr:to>
          <xdr:col>1</xdr:col>
          <xdr:colOff>1466850</xdr:colOff>
          <xdr:row>1223</xdr:row>
          <xdr:rowOff>95250</xdr:rowOff>
        </xdr:to>
        <xdr:sp macro="" textlink="">
          <xdr:nvSpPr>
            <xdr:cNvPr id="36999" name="Check Box 135" hidden="1">
              <a:extLst>
                <a:ext uri="{63B3BB69-23CF-44E3-9099-C40C66FF867C}">
                  <a14:compatExt spid="_x0000_s36999"/>
                </a:ext>
                <a:ext uri="{FF2B5EF4-FFF2-40B4-BE49-F238E27FC236}">
                  <a16:creationId xmlns:a16="http://schemas.microsoft.com/office/drawing/2014/main" id="{00000000-0008-0000-0C00-00008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1222</xdr:row>
      <xdr:rowOff>49944</xdr:rowOff>
    </xdr:from>
    <xdr:ext cx="505056" cy="239415"/>
    <xdr:sp macro="" textlink="">
      <xdr:nvSpPr>
        <xdr:cNvPr id="83" name="テキスト ボックス 82">
          <a:extLst>
            <a:ext uri="{FF2B5EF4-FFF2-40B4-BE49-F238E27FC236}">
              <a16:creationId xmlns:a16="http://schemas.microsoft.com/office/drawing/2014/main" id="{00000000-0008-0000-0C00-000053000000}"/>
            </a:ext>
          </a:extLst>
        </xdr:cNvPr>
        <xdr:cNvSpPr txBox="1"/>
      </xdr:nvSpPr>
      <xdr:spPr>
        <a:xfrm>
          <a:off x="1239468" y="1536119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26" Type="http://schemas.openxmlformats.org/officeDocument/2006/relationships/ctrlProp" Target="../ctrlProps/ctrlProp63.xml"/><Relationship Id="rId39" Type="http://schemas.openxmlformats.org/officeDocument/2006/relationships/ctrlProp" Target="../ctrlProps/ctrlProp76.xml"/><Relationship Id="rId3" Type="http://schemas.openxmlformats.org/officeDocument/2006/relationships/vmlDrawing" Target="../drawings/vmlDrawing2.vml"/><Relationship Id="rId21" Type="http://schemas.openxmlformats.org/officeDocument/2006/relationships/ctrlProp" Target="../ctrlProps/ctrlProp58.xml"/><Relationship Id="rId34" Type="http://schemas.openxmlformats.org/officeDocument/2006/relationships/ctrlProp" Target="../ctrlProps/ctrlProp71.xml"/><Relationship Id="rId42" Type="http://schemas.openxmlformats.org/officeDocument/2006/relationships/ctrlProp" Target="../ctrlProps/ctrlProp79.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5" Type="http://schemas.openxmlformats.org/officeDocument/2006/relationships/ctrlProp" Target="../ctrlProps/ctrlProp62.xml"/><Relationship Id="rId33" Type="http://schemas.openxmlformats.org/officeDocument/2006/relationships/ctrlProp" Target="../ctrlProps/ctrlProp70.xml"/><Relationship Id="rId38" Type="http://schemas.openxmlformats.org/officeDocument/2006/relationships/ctrlProp" Target="../ctrlProps/ctrlProp75.xml"/><Relationship Id="rId2" Type="http://schemas.openxmlformats.org/officeDocument/2006/relationships/drawing" Target="../drawings/drawing12.xml"/><Relationship Id="rId16" Type="http://schemas.openxmlformats.org/officeDocument/2006/relationships/ctrlProp" Target="../ctrlProps/ctrlProp53.xml"/><Relationship Id="rId20" Type="http://schemas.openxmlformats.org/officeDocument/2006/relationships/ctrlProp" Target="../ctrlProps/ctrlProp57.xml"/><Relationship Id="rId29" Type="http://schemas.openxmlformats.org/officeDocument/2006/relationships/ctrlProp" Target="../ctrlProps/ctrlProp66.xml"/><Relationship Id="rId41" Type="http://schemas.openxmlformats.org/officeDocument/2006/relationships/ctrlProp" Target="../ctrlProps/ctrlProp78.xml"/><Relationship Id="rId1" Type="http://schemas.openxmlformats.org/officeDocument/2006/relationships/printerSettings" Target="../printerSettings/printerSettings12.bin"/><Relationship Id="rId6" Type="http://schemas.openxmlformats.org/officeDocument/2006/relationships/ctrlProp" Target="../ctrlProps/ctrlProp43.xml"/><Relationship Id="rId11" Type="http://schemas.openxmlformats.org/officeDocument/2006/relationships/ctrlProp" Target="../ctrlProps/ctrlProp48.xml"/><Relationship Id="rId24" Type="http://schemas.openxmlformats.org/officeDocument/2006/relationships/ctrlProp" Target="../ctrlProps/ctrlProp61.xml"/><Relationship Id="rId32" Type="http://schemas.openxmlformats.org/officeDocument/2006/relationships/ctrlProp" Target="../ctrlProps/ctrlProp69.xml"/><Relationship Id="rId37" Type="http://schemas.openxmlformats.org/officeDocument/2006/relationships/ctrlProp" Target="../ctrlProps/ctrlProp74.xml"/><Relationship Id="rId40" Type="http://schemas.openxmlformats.org/officeDocument/2006/relationships/ctrlProp" Target="../ctrlProps/ctrlProp77.xml"/><Relationship Id="rId5" Type="http://schemas.openxmlformats.org/officeDocument/2006/relationships/ctrlProp" Target="../ctrlProps/ctrlProp42.xml"/><Relationship Id="rId15" Type="http://schemas.openxmlformats.org/officeDocument/2006/relationships/ctrlProp" Target="../ctrlProps/ctrlProp52.xml"/><Relationship Id="rId23" Type="http://schemas.openxmlformats.org/officeDocument/2006/relationships/ctrlProp" Target="../ctrlProps/ctrlProp60.xml"/><Relationship Id="rId28" Type="http://schemas.openxmlformats.org/officeDocument/2006/relationships/ctrlProp" Target="../ctrlProps/ctrlProp65.xml"/><Relationship Id="rId36" Type="http://schemas.openxmlformats.org/officeDocument/2006/relationships/ctrlProp" Target="../ctrlProps/ctrlProp73.xml"/><Relationship Id="rId10" Type="http://schemas.openxmlformats.org/officeDocument/2006/relationships/ctrlProp" Target="../ctrlProps/ctrlProp47.xml"/><Relationship Id="rId19" Type="http://schemas.openxmlformats.org/officeDocument/2006/relationships/ctrlProp" Target="../ctrlProps/ctrlProp56.xml"/><Relationship Id="rId31" Type="http://schemas.openxmlformats.org/officeDocument/2006/relationships/ctrlProp" Target="../ctrlProps/ctrlProp68.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 Id="rId27" Type="http://schemas.openxmlformats.org/officeDocument/2006/relationships/ctrlProp" Target="../ctrlProps/ctrlProp64.xml"/><Relationship Id="rId30" Type="http://schemas.openxmlformats.org/officeDocument/2006/relationships/ctrlProp" Target="../ctrlProps/ctrlProp67.xml"/><Relationship Id="rId35" Type="http://schemas.openxmlformats.org/officeDocument/2006/relationships/ctrlProp" Target="../ctrlProps/ctrlProp72.xml"/><Relationship Id="rId43" Type="http://schemas.openxmlformats.org/officeDocument/2006/relationships/ctrlProp" Target="../ctrlProps/ctrlProp80.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theme="8" tint="0.39997558519241921"/>
  </sheetPr>
  <dimension ref="B1:M161"/>
  <sheetViews>
    <sheetView showGridLines="0" tabSelected="1" zoomScale="55" zoomScaleNormal="55" zoomScaleSheetLayoutView="55" workbookViewId="0">
      <selection activeCell="E24" sqref="E24"/>
    </sheetView>
  </sheetViews>
  <sheetFormatPr defaultColWidth="9" defaultRowHeight="12" x14ac:dyDescent="0.15"/>
  <cols>
    <col min="1" max="1" width="3.125" style="4" customWidth="1"/>
    <col min="2" max="2" width="6.75" style="4" customWidth="1"/>
    <col min="3" max="3" width="52.625" style="4" customWidth="1"/>
    <col min="4" max="4" width="13.375" style="4" customWidth="1"/>
    <col min="5" max="7" width="19.75" style="4" customWidth="1"/>
    <col min="8" max="9" width="15.125" style="4" customWidth="1"/>
    <col min="10" max="10" width="15" style="4" customWidth="1"/>
    <col min="11" max="11" width="4" style="4" customWidth="1"/>
    <col min="12" max="12" width="72" style="4" customWidth="1"/>
    <col min="13" max="16384" width="9" style="4"/>
  </cols>
  <sheetData>
    <row r="1" spans="2:10" ht="87" customHeight="1" x14ac:dyDescent="0.15"/>
    <row r="2" spans="2:10" x14ac:dyDescent="0.15">
      <c r="H2" s="687"/>
    </row>
    <row r="3" spans="2:10" ht="24" x14ac:dyDescent="0.15">
      <c r="B3" s="5" t="s">
        <v>48</v>
      </c>
      <c r="F3" s="6"/>
      <c r="G3" s="6"/>
      <c r="H3" s="687"/>
      <c r="I3" s="6"/>
      <c r="J3" s="6"/>
    </row>
    <row r="4" spans="2:10" ht="57.75" customHeight="1" x14ac:dyDescent="0.15">
      <c r="B4" s="5"/>
      <c r="E4" s="695" t="s">
        <v>78</v>
      </c>
      <c r="F4" s="696"/>
      <c r="G4" s="30" t="s">
        <v>76</v>
      </c>
      <c r="H4" s="697"/>
      <c r="I4" s="698"/>
      <c r="J4" s="699"/>
    </row>
    <row r="5" spans="2:10" ht="57.75" customHeight="1" x14ac:dyDescent="0.15">
      <c r="B5" s="5"/>
      <c r="E5" s="690" t="s">
        <v>77</v>
      </c>
      <c r="F5" s="691"/>
      <c r="G5" s="692"/>
      <c r="H5" s="692"/>
      <c r="I5" s="692"/>
      <c r="J5" s="693"/>
    </row>
    <row r="6" spans="2:10" ht="13.5" customHeight="1" thickBot="1" x14ac:dyDescent="0.2">
      <c r="B6" s="5"/>
      <c r="F6" s="6"/>
      <c r="G6" s="28"/>
      <c r="H6" s="7"/>
      <c r="J6" s="29"/>
    </row>
    <row r="7" spans="2:10" ht="54" customHeight="1" thickBot="1" x14ac:dyDescent="0.2">
      <c r="C7" s="31" t="s">
        <v>229</v>
      </c>
      <c r="D7" s="688">
        <f>'補助事業概要説明書(別添１)１～２'!$E$6</f>
        <v>0</v>
      </c>
      <c r="E7" s="688"/>
      <c r="F7" s="688"/>
      <c r="G7" s="688"/>
      <c r="H7" s="688"/>
      <c r="I7" s="688"/>
      <c r="J7" s="689"/>
    </row>
    <row r="8" spans="2:10" ht="29.25" customHeight="1" x14ac:dyDescent="0.15">
      <c r="C8" s="8"/>
      <c r="D8" s="8"/>
      <c r="E8" s="8"/>
      <c r="F8" s="8"/>
      <c r="G8" s="8"/>
      <c r="H8" s="8"/>
      <c r="I8" s="8"/>
      <c r="J8" s="8"/>
    </row>
    <row r="9" spans="2:10" ht="74.25" customHeight="1" x14ac:dyDescent="0.15">
      <c r="C9" s="694" t="s">
        <v>80</v>
      </c>
      <c r="D9" s="694"/>
      <c r="E9" s="694"/>
      <c r="F9" s="694"/>
      <c r="G9" s="694"/>
      <c r="H9" s="694"/>
      <c r="I9" s="694"/>
      <c r="J9" s="694"/>
    </row>
    <row r="10" spans="2:10" ht="74.25" customHeight="1" x14ac:dyDescent="0.15">
      <c r="C10" s="210"/>
      <c r="D10" s="210"/>
      <c r="E10" s="210"/>
      <c r="F10" s="210"/>
      <c r="G10" s="210"/>
      <c r="H10" s="210"/>
      <c r="I10" s="210"/>
      <c r="J10" s="210"/>
    </row>
    <row r="11" spans="2:10" ht="34.5" customHeight="1" x14ac:dyDescent="0.3">
      <c r="B11" s="33" t="s">
        <v>49</v>
      </c>
      <c r="F11" s="59"/>
      <c r="G11" s="8"/>
      <c r="H11" s="160"/>
      <c r="I11" s="160"/>
      <c r="J11" s="160"/>
    </row>
    <row r="12" spans="2:10" ht="9.75" customHeight="1" x14ac:dyDescent="0.3">
      <c r="B12" s="33"/>
      <c r="F12" s="59"/>
      <c r="G12" s="8"/>
      <c r="H12" s="160"/>
      <c r="I12" s="160"/>
      <c r="J12" s="160"/>
    </row>
    <row r="13" spans="2:10" ht="51" customHeight="1" x14ac:dyDescent="0.15">
      <c r="C13" s="694" t="s">
        <v>82</v>
      </c>
      <c r="D13" s="694"/>
      <c r="E13" s="694"/>
      <c r="F13" s="694"/>
      <c r="G13" s="694"/>
      <c r="H13" s="694"/>
      <c r="I13" s="694"/>
      <c r="J13" s="694"/>
    </row>
    <row r="14" spans="2:10" ht="12" customHeight="1" x14ac:dyDescent="0.15">
      <c r="C14" s="694" t="s">
        <v>80</v>
      </c>
      <c r="D14" s="694"/>
      <c r="E14" s="694"/>
      <c r="F14" s="694"/>
      <c r="G14" s="694"/>
      <c r="H14" s="694"/>
      <c r="I14" s="694"/>
      <c r="J14" s="694"/>
    </row>
    <row r="15" spans="2:10" ht="24" x14ac:dyDescent="0.15">
      <c r="C15" s="694" t="s">
        <v>83</v>
      </c>
      <c r="D15" s="694"/>
      <c r="E15" s="694"/>
      <c r="F15" s="694"/>
      <c r="G15" s="694"/>
      <c r="H15" s="694"/>
      <c r="I15" s="694"/>
      <c r="J15" s="694"/>
    </row>
    <row r="16" spans="2:10" ht="12" customHeight="1" x14ac:dyDescent="0.15">
      <c r="C16" s="210"/>
      <c r="D16" s="210"/>
      <c r="E16" s="210"/>
      <c r="F16" s="210"/>
      <c r="G16" s="210"/>
      <c r="H16" s="210"/>
      <c r="I16" s="210"/>
      <c r="J16" s="210"/>
    </row>
    <row r="17" spans="2:13" ht="24" x14ac:dyDescent="0.15">
      <c r="B17" s="354"/>
      <c r="C17" s="694" t="s">
        <v>81</v>
      </c>
      <c r="D17" s="694"/>
      <c r="E17" s="694"/>
      <c r="F17" s="694"/>
      <c r="G17" s="694"/>
      <c r="H17" s="694"/>
      <c r="I17" s="694"/>
      <c r="J17" s="694"/>
    </row>
    <row r="18" spans="2:13" ht="12" customHeight="1" x14ac:dyDescent="0.15">
      <c r="B18" s="354"/>
      <c r="C18" s="210"/>
      <c r="D18" s="210"/>
      <c r="E18" s="210"/>
      <c r="F18" s="210"/>
      <c r="G18" s="210"/>
      <c r="H18" s="210"/>
      <c r="I18" s="210"/>
      <c r="J18" s="210"/>
    </row>
    <row r="19" spans="2:13" ht="50.25" customHeight="1" x14ac:dyDescent="0.15">
      <c r="B19" s="354"/>
      <c r="C19" s="694" t="s">
        <v>276</v>
      </c>
      <c r="D19" s="694"/>
      <c r="E19" s="694"/>
      <c r="F19" s="694"/>
      <c r="G19" s="694"/>
      <c r="H19" s="694"/>
      <c r="I19" s="694"/>
      <c r="J19" s="694"/>
    </row>
    <row r="20" spans="2:13" ht="12" customHeight="1" x14ac:dyDescent="0.2">
      <c r="B20" s="355"/>
    </row>
    <row r="21" spans="2:13" ht="30.75" customHeight="1" x14ac:dyDescent="0.15">
      <c r="B21" s="684" t="s">
        <v>50</v>
      </c>
      <c r="C21" s="684"/>
      <c r="D21" s="684"/>
      <c r="E21" s="700" t="s">
        <v>51</v>
      </c>
      <c r="F21" s="704"/>
      <c r="G21" s="701"/>
      <c r="I21" s="160"/>
      <c r="J21" s="9"/>
    </row>
    <row r="22" spans="2:13" ht="30.75" customHeight="1" x14ac:dyDescent="0.15">
      <c r="B22" s="684" t="s">
        <v>52</v>
      </c>
      <c r="C22" s="684" t="s">
        <v>53</v>
      </c>
      <c r="D22" s="684"/>
      <c r="E22" s="702" t="s">
        <v>54</v>
      </c>
      <c r="F22" s="700" t="s">
        <v>55</v>
      </c>
      <c r="G22" s="701"/>
      <c r="I22" s="160"/>
      <c r="J22" s="9"/>
      <c r="M22" s="4" t="s">
        <v>56</v>
      </c>
    </row>
    <row r="23" spans="2:13" ht="30.75" customHeight="1" x14ac:dyDescent="0.15">
      <c r="B23" s="684"/>
      <c r="C23" s="684"/>
      <c r="D23" s="684"/>
      <c r="E23" s="703"/>
      <c r="F23" s="211" t="s">
        <v>57</v>
      </c>
      <c r="G23" s="212" t="s">
        <v>206</v>
      </c>
      <c r="I23" s="160"/>
      <c r="J23" s="160"/>
    </row>
    <row r="24" spans="2:13" ht="57" customHeight="1" x14ac:dyDescent="0.15">
      <c r="B24" s="81">
        <v>1</v>
      </c>
      <c r="C24" s="679" t="s">
        <v>48</v>
      </c>
      <c r="D24" s="680"/>
      <c r="E24" s="159"/>
      <c r="F24" s="82"/>
      <c r="G24" s="681"/>
      <c r="I24" s="160"/>
      <c r="J24" s="160"/>
    </row>
    <row r="25" spans="2:13" ht="57" customHeight="1" x14ac:dyDescent="0.15">
      <c r="B25" s="83">
        <v>2</v>
      </c>
      <c r="C25" s="685" t="s">
        <v>58</v>
      </c>
      <c r="D25" s="686"/>
      <c r="E25" s="208"/>
      <c r="F25" s="82"/>
      <c r="G25" s="682"/>
      <c r="I25" s="160"/>
      <c r="J25" s="9"/>
    </row>
    <row r="26" spans="2:13" ht="57" customHeight="1" x14ac:dyDescent="0.15">
      <c r="B26" s="83">
        <v>3</v>
      </c>
      <c r="C26" s="679" t="s">
        <v>59</v>
      </c>
      <c r="D26" s="680"/>
      <c r="E26" s="159"/>
      <c r="F26" s="82"/>
      <c r="G26" s="682"/>
      <c r="I26" s="160"/>
      <c r="J26" s="9"/>
    </row>
    <row r="27" spans="2:13" ht="57" customHeight="1" x14ac:dyDescent="0.15">
      <c r="B27" s="83">
        <v>4</v>
      </c>
      <c r="C27" s="685" t="s">
        <v>60</v>
      </c>
      <c r="D27" s="686"/>
      <c r="E27" s="208"/>
      <c r="F27" s="82"/>
      <c r="G27" s="682"/>
      <c r="I27" s="160"/>
      <c r="J27" s="9"/>
    </row>
    <row r="28" spans="2:13" ht="57" customHeight="1" x14ac:dyDescent="0.15">
      <c r="B28" s="83">
        <v>5</v>
      </c>
      <c r="C28" s="679" t="s">
        <v>205</v>
      </c>
      <c r="D28" s="680"/>
      <c r="E28" s="159"/>
      <c r="F28" s="82"/>
      <c r="G28" s="682"/>
      <c r="I28" s="160"/>
      <c r="J28" s="9"/>
    </row>
    <row r="29" spans="2:13" ht="57" customHeight="1" x14ac:dyDescent="0.15">
      <c r="B29" s="83">
        <v>6</v>
      </c>
      <c r="C29" s="679" t="s">
        <v>204</v>
      </c>
      <c r="D29" s="680"/>
      <c r="E29" s="159"/>
      <c r="F29" s="82"/>
      <c r="G29" s="682"/>
      <c r="I29" s="160"/>
      <c r="J29" s="9"/>
    </row>
    <row r="30" spans="2:13" ht="57" customHeight="1" x14ac:dyDescent="0.15">
      <c r="B30" s="83">
        <v>7</v>
      </c>
      <c r="C30" s="679" t="s">
        <v>315</v>
      </c>
      <c r="D30" s="680"/>
      <c r="E30" s="159"/>
      <c r="F30" s="82"/>
      <c r="G30" s="682"/>
      <c r="I30" s="160"/>
      <c r="J30" s="9"/>
    </row>
    <row r="31" spans="2:13" ht="57" customHeight="1" x14ac:dyDescent="0.15">
      <c r="B31" s="83">
        <v>8</v>
      </c>
      <c r="C31" s="679" t="s">
        <v>275</v>
      </c>
      <c r="D31" s="680"/>
      <c r="E31" s="159"/>
      <c r="F31" s="82"/>
      <c r="G31" s="683"/>
      <c r="I31" s="160"/>
      <c r="J31" s="9"/>
    </row>
    <row r="32" spans="2:13" ht="57" customHeight="1" x14ac:dyDescent="0.15">
      <c r="B32" s="161" t="s">
        <v>404</v>
      </c>
      <c r="C32" s="679" t="s">
        <v>547</v>
      </c>
      <c r="D32" s="680"/>
      <c r="E32" s="159"/>
      <c r="F32" s="159"/>
      <c r="G32" s="84"/>
      <c r="I32" s="10"/>
      <c r="J32" s="10"/>
    </row>
    <row r="33" spans="2:10" ht="73.5" customHeight="1" x14ac:dyDescent="0.15">
      <c r="B33" s="161" t="s">
        <v>274</v>
      </c>
      <c r="C33" s="679" t="s">
        <v>546</v>
      </c>
      <c r="D33" s="680"/>
      <c r="E33" s="209"/>
      <c r="F33" s="159"/>
      <c r="G33" s="84"/>
      <c r="I33" s="10"/>
      <c r="J33" s="10"/>
    </row>
    <row r="34" spans="2:10" ht="57" customHeight="1" x14ac:dyDescent="0.15">
      <c r="B34" s="83">
        <v>10</v>
      </c>
      <c r="C34" s="679" t="s">
        <v>181</v>
      </c>
      <c r="D34" s="680"/>
      <c r="E34" s="209"/>
      <c r="F34" s="159"/>
      <c r="G34" s="84"/>
      <c r="I34" s="10"/>
      <c r="J34" s="10"/>
    </row>
    <row r="35" spans="2:10" ht="57" customHeight="1" x14ac:dyDescent="0.15">
      <c r="B35" s="83">
        <v>11</v>
      </c>
      <c r="C35" s="679" t="s">
        <v>121</v>
      </c>
      <c r="D35" s="680"/>
      <c r="E35" s="209"/>
      <c r="F35" s="159"/>
      <c r="G35" s="84"/>
      <c r="I35" s="10"/>
      <c r="J35" s="10"/>
    </row>
    <row r="36" spans="2:10" ht="57" customHeight="1" x14ac:dyDescent="0.15">
      <c r="B36" s="83">
        <v>12</v>
      </c>
      <c r="C36" s="679" t="s">
        <v>139</v>
      </c>
      <c r="D36" s="680"/>
      <c r="E36" s="159"/>
      <c r="F36" s="159"/>
      <c r="G36" s="84"/>
      <c r="I36" s="10"/>
      <c r="J36" s="10"/>
    </row>
    <row r="37" spans="2:10" ht="57" customHeight="1" x14ac:dyDescent="0.15">
      <c r="B37" s="83">
        <v>13</v>
      </c>
      <c r="C37" s="679" t="s">
        <v>236</v>
      </c>
      <c r="D37" s="680"/>
      <c r="E37" s="159"/>
      <c r="F37" s="159"/>
      <c r="G37" s="84"/>
      <c r="I37" s="10"/>
      <c r="J37" s="10"/>
    </row>
    <row r="38" spans="2:10" ht="57" customHeight="1" x14ac:dyDescent="0.15">
      <c r="B38" s="81">
        <v>14</v>
      </c>
      <c r="C38" s="679" t="s">
        <v>161</v>
      </c>
      <c r="D38" s="680"/>
      <c r="E38" s="159"/>
      <c r="F38" s="159"/>
      <c r="G38" s="84"/>
      <c r="I38" s="10"/>
      <c r="J38" s="10"/>
    </row>
    <row r="41" spans="2:10" s="362" customFormat="1" ht="28.5" x14ac:dyDescent="0.3">
      <c r="B41" s="378" t="s">
        <v>84</v>
      </c>
    </row>
    <row r="42" spans="2:10" s="362" customFormat="1" x14ac:dyDescent="0.15"/>
    <row r="43" spans="2:10" s="362" customFormat="1" ht="19.5" thickBot="1" x14ac:dyDescent="0.2">
      <c r="B43" s="379" t="s">
        <v>61</v>
      </c>
      <c r="C43" s="380"/>
      <c r="D43" s="380"/>
      <c r="E43" s="380"/>
      <c r="F43" s="380"/>
      <c r="G43" s="380"/>
      <c r="H43" s="380"/>
      <c r="I43" s="380"/>
      <c r="J43" s="380"/>
    </row>
    <row r="44" spans="2:10" s="362" customFormat="1" x14ac:dyDescent="0.15"/>
    <row r="45" spans="2:10" s="362" customFormat="1" x14ac:dyDescent="0.15"/>
    <row r="46" spans="2:10" s="362" customFormat="1" x14ac:dyDescent="0.15"/>
    <row r="47" spans="2:10" s="362" customFormat="1" x14ac:dyDescent="0.15"/>
    <row r="48" spans="2:10" s="362" customFormat="1" x14ac:dyDescent="0.15"/>
    <row r="49" spans="2:10" s="362" customFormat="1" x14ac:dyDescent="0.15"/>
    <row r="50" spans="2:10" s="362" customFormat="1" x14ac:dyDescent="0.15"/>
    <row r="51" spans="2:10" s="362" customFormat="1" x14ac:dyDescent="0.15"/>
    <row r="52" spans="2:10" s="362" customFormat="1" x14ac:dyDescent="0.15"/>
    <row r="53" spans="2:10" s="362" customFormat="1" x14ac:dyDescent="0.15"/>
    <row r="54" spans="2:10" s="362" customFormat="1" x14ac:dyDescent="0.15"/>
    <row r="55" spans="2:10" s="362" customFormat="1" x14ac:dyDescent="0.15"/>
    <row r="56" spans="2:10" s="362" customFormat="1" x14ac:dyDescent="0.15"/>
    <row r="57" spans="2:10" s="362" customFormat="1" x14ac:dyDescent="0.15"/>
    <row r="58" spans="2:10" s="362" customFormat="1" x14ac:dyDescent="0.15"/>
    <row r="59" spans="2:10" s="362" customFormat="1" x14ac:dyDescent="0.15"/>
    <row r="60" spans="2:10" s="362" customFormat="1" x14ac:dyDescent="0.15"/>
    <row r="61" spans="2:10" s="362" customFormat="1" x14ac:dyDescent="0.15"/>
    <row r="62" spans="2:10" s="362" customFormat="1" x14ac:dyDescent="0.15"/>
    <row r="63" spans="2:10" s="362" customFormat="1" ht="54.75" customHeight="1" x14ac:dyDescent="0.15"/>
    <row r="64" spans="2:10" s="362" customFormat="1" ht="19.5" thickBot="1" x14ac:dyDescent="0.2">
      <c r="B64" s="379" t="s">
        <v>62</v>
      </c>
      <c r="C64" s="380"/>
      <c r="D64" s="380"/>
      <c r="E64" s="380"/>
      <c r="F64" s="380"/>
      <c r="G64" s="380"/>
      <c r="H64" s="380"/>
      <c r="I64" s="380"/>
      <c r="J64" s="380"/>
    </row>
    <row r="65" spans="12:12" s="362" customFormat="1" x14ac:dyDescent="0.15"/>
    <row r="66" spans="12:12" s="362" customFormat="1" x14ac:dyDescent="0.15"/>
    <row r="67" spans="12:12" s="362" customFormat="1" x14ac:dyDescent="0.15"/>
    <row r="68" spans="12:12" s="362" customFormat="1" x14ac:dyDescent="0.15"/>
    <row r="69" spans="12:12" s="362" customFormat="1" x14ac:dyDescent="0.15"/>
    <row r="70" spans="12:12" s="362" customFormat="1" x14ac:dyDescent="0.15"/>
    <row r="71" spans="12:12" s="362" customFormat="1" x14ac:dyDescent="0.15"/>
    <row r="72" spans="12:12" s="362" customFormat="1" x14ac:dyDescent="0.15">
      <c r="L72" s="381"/>
    </row>
    <row r="73" spans="12:12" s="362" customFormat="1" x14ac:dyDescent="0.15"/>
    <row r="74" spans="12:12" s="362" customFormat="1" x14ac:dyDescent="0.15"/>
    <row r="75" spans="12:12" s="362" customFormat="1" x14ac:dyDescent="0.15"/>
    <row r="76" spans="12:12" s="362" customFormat="1" x14ac:dyDescent="0.15"/>
    <row r="77" spans="12:12" s="362" customFormat="1" x14ac:dyDescent="0.15"/>
    <row r="78" spans="12:12" s="362" customFormat="1" x14ac:dyDescent="0.15"/>
    <row r="79" spans="12:12" s="362" customFormat="1" x14ac:dyDescent="0.15"/>
    <row r="80" spans="12:12" s="362" customFormat="1" x14ac:dyDescent="0.15"/>
    <row r="81" spans="2:10" s="362" customFormat="1" x14ac:dyDescent="0.15"/>
    <row r="82" spans="2:10" s="362" customFormat="1" x14ac:dyDescent="0.15"/>
    <row r="83" spans="2:10" s="362" customFormat="1" x14ac:dyDescent="0.15"/>
    <row r="84" spans="2:10" s="362" customFormat="1" x14ac:dyDescent="0.15"/>
    <row r="85" spans="2:10" s="362" customFormat="1" x14ac:dyDescent="0.15"/>
    <row r="86" spans="2:10" s="362" customFormat="1" x14ac:dyDescent="0.15"/>
    <row r="87" spans="2:10" s="362" customFormat="1" x14ac:dyDescent="0.15"/>
    <row r="88" spans="2:10" s="362" customFormat="1" x14ac:dyDescent="0.15"/>
    <row r="89" spans="2:10" s="362" customFormat="1" x14ac:dyDescent="0.15"/>
    <row r="90" spans="2:10" s="362" customFormat="1" x14ac:dyDescent="0.15"/>
    <row r="91" spans="2:10" s="362" customFormat="1" x14ac:dyDescent="0.15"/>
    <row r="92" spans="2:10" s="362" customFormat="1" ht="38.25" customHeight="1" thickBot="1" x14ac:dyDescent="0.2">
      <c r="B92" s="379" t="s">
        <v>63</v>
      </c>
      <c r="C92" s="380"/>
      <c r="D92" s="380"/>
      <c r="E92" s="380"/>
      <c r="F92" s="380"/>
      <c r="G92" s="380"/>
      <c r="H92" s="380"/>
      <c r="I92" s="380"/>
      <c r="J92" s="380"/>
    </row>
    <row r="93" spans="2:10" s="362" customFormat="1" x14ac:dyDescent="0.15"/>
    <row r="94" spans="2:10" s="362" customFormat="1" x14ac:dyDescent="0.15"/>
    <row r="95" spans="2:10" s="362" customFormat="1" x14ac:dyDescent="0.15"/>
    <row r="96" spans="2:10" s="362" customFormat="1" x14ac:dyDescent="0.15"/>
    <row r="97" spans="2:10" s="362" customFormat="1" x14ac:dyDescent="0.15"/>
    <row r="98" spans="2:10" s="362" customFormat="1" x14ac:dyDescent="0.15"/>
    <row r="99" spans="2:10" s="362" customFormat="1" x14ac:dyDescent="0.15"/>
    <row r="100" spans="2:10" s="362" customFormat="1" x14ac:dyDescent="0.15"/>
    <row r="101" spans="2:10" s="362" customFormat="1" x14ac:dyDescent="0.15"/>
    <row r="102" spans="2:10" s="362" customFormat="1" x14ac:dyDescent="0.15"/>
    <row r="103" spans="2:10" s="362" customFormat="1" x14ac:dyDescent="0.15"/>
    <row r="104" spans="2:10" s="362" customFormat="1" x14ac:dyDescent="0.15"/>
    <row r="105" spans="2:10" s="362" customFormat="1" x14ac:dyDescent="0.15"/>
    <row r="106" spans="2:10" s="362" customFormat="1" x14ac:dyDescent="0.15"/>
    <row r="107" spans="2:10" s="362" customFormat="1" x14ac:dyDescent="0.15"/>
    <row r="108" spans="2:10" s="362" customFormat="1" x14ac:dyDescent="0.15"/>
    <row r="109" spans="2:10" s="362" customFormat="1" ht="54" customHeight="1" x14ac:dyDescent="0.15"/>
    <row r="110" spans="2:10" s="362" customFormat="1" ht="30" customHeight="1" x14ac:dyDescent="0.15"/>
    <row r="111" spans="2:10" s="362" customFormat="1" ht="19.5" thickBot="1" x14ac:dyDescent="0.2">
      <c r="B111" s="379" t="s">
        <v>64</v>
      </c>
      <c r="C111" s="380"/>
      <c r="D111" s="380"/>
      <c r="E111" s="380"/>
      <c r="F111" s="380"/>
      <c r="G111" s="380"/>
      <c r="H111" s="380"/>
      <c r="I111" s="380"/>
      <c r="J111" s="380"/>
    </row>
    <row r="112" spans="2:10" s="362" customFormat="1" x14ac:dyDescent="0.15"/>
    <row r="113" s="362" customFormat="1" x14ac:dyDescent="0.15"/>
    <row r="114" s="362" customFormat="1" x14ac:dyDescent="0.15"/>
    <row r="115" s="362" customFormat="1" x14ac:dyDescent="0.15"/>
    <row r="116" s="362" customFormat="1" x14ac:dyDescent="0.15"/>
    <row r="117" s="362" customFormat="1" x14ac:dyDescent="0.15"/>
    <row r="118" s="362" customFormat="1" x14ac:dyDescent="0.15"/>
    <row r="119" s="362" customFormat="1" x14ac:dyDescent="0.15"/>
    <row r="120" s="362" customFormat="1" x14ac:dyDescent="0.15"/>
    <row r="121" s="362" customFormat="1" x14ac:dyDescent="0.15"/>
    <row r="122" s="362" customFormat="1" x14ac:dyDescent="0.15"/>
    <row r="123" s="362" customFormat="1" x14ac:dyDescent="0.15"/>
    <row r="124" s="362" customFormat="1" x14ac:dyDescent="0.15"/>
    <row r="125" s="362" customFormat="1" x14ac:dyDescent="0.15"/>
    <row r="126" s="362" customFormat="1" x14ac:dyDescent="0.15"/>
    <row r="127" s="362" customFormat="1" x14ac:dyDescent="0.15"/>
    <row r="128" s="362" customFormat="1" x14ac:dyDescent="0.15"/>
    <row r="129" s="362" customFormat="1" x14ac:dyDescent="0.15"/>
    <row r="130" s="362" customFormat="1" x14ac:dyDescent="0.15"/>
    <row r="131" s="362" customFormat="1" x14ac:dyDescent="0.15"/>
    <row r="132" s="362" customFormat="1" x14ac:dyDescent="0.15"/>
    <row r="133" s="362" customFormat="1" x14ac:dyDescent="0.15"/>
    <row r="134" s="362" customFormat="1" x14ac:dyDescent="0.15"/>
    <row r="135" s="362" customFormat="1" x14ac:dyDescent="0.15"/>
    <row r="136" s="362" customFormat="1" x14ac:dyDescent="0.15"/>
    <row r="137" s="362" customFormat="1" x14ac:dyDescent="0.15"/>
    <row r="138" s="362" customFormat="1" x14ac:dyDescent="0.15"/>
    <row r="139" s="362" customFormat="1" x14ac:dyDescent="0.15"/>
    <row r="140" s="362" customFormat="1" x14ac:dyDescent="0.15"/>
    <row r="141" s="362" customFormat="1" x14ac:dyDescent="0.15"/>
    <row r="142" s="362" customFormat="1" x14ac:dyDescent="0.15"/>
    <row r="143" s="362" customFormat="1" x14ac:dyDescent="0.15"/>
    <row r="144" s="362" customFormat="1" x14ac:dyDescent="0.15"/>
    <row r="145" spans="3:3" s="362" customFormat="1" ht="13.5" x14ac:dyDescent="0.15">
      <c r="C145"/>
    </row>
    <row r="146" spans="3:3" s="362" customFormat="1" x14ac:dyDescent="0.15"/>
    <row r="147" spans="3:3" s="362" customFormat="1" x14ac:dyDescent="0.15"/>
    <row r="148" spans="3:3" s="362" customFormat="1" x14ac:dyDescent="0.15"/>
    <row r="149" spans="3:3" s="362" customFormat="1" x14ac:dyDescent="0.15"/>
    <row r="150" spans="3:3" s="362" customFormat="1" x14ac:dyDescent="0.15"/>
    <row r="151" spans="3:3" s="362" customFormat="1" x14ac:dyDescent="0.15"/>
    <row r="152" spans="3:3" s="362" customFormat="1" x14ac:dyDescent="0.15"/>
    <row r="153" spans="3:3" s="362" customFormat="1" x14ac:dyDescent="0.15"/>
    <row r="154" spans="3:3" s="362" customFormat="1" x14ac:dyDescent="0.15"/>
    <row r="155" spans="3:3" s="362" customFormat="1" x14ac:dyDescent="0.15"/>
    <row r="156" spans="3:3" s="362" customFormat="1" x14ac:dyDescent="0.15"/>
    <row r="157" spans="3:3" s="362" customFormat="1" x14ac:dyDescent="0.15"/>
    <row r="158" spans="3:3" s="362" customFormat="1" x14ac:dyDescent="0.15"/>
    <row r="159" spans="3:3" s="362" customFormat="1" x14ac:dyDescent="0.15"/>
    <row r="160" spans="3:3" s="362" customFormat="1" x14ac:dyDescent="0.15"/>
    <row r="161" s="362" customFormat="1" x14ac:dyDescent="0.15"/>
  </sheetData>
  <sheetProtection algorithmName="SHA-512" hashValue="c2uLl5ZW0DnZesBd/TyKJZC/zzz7RG32066K7rUAnCW8eIJyveh/XVn8YrdKYeQSUg0ihXEgmXCZK/wL1hDRTQ==" saltValue="vxUQglTcTRC/Jio1/h72HA==" spinCount="100000" sheet="1" objects="1" insertColumns="0" insertRows="0" deleteColumns="0" deleteRows="0" selectLockedCells="1"/>
  <mergeCells count="34">
    <mergeCell ref="C13:J13"/>
    <mergeCell ref="C14:J14"/>
    <mergeCell ref="F22:G22"/>
    <mergeCell ref="C15:J15"/>
    <mergeCell ref="C17:J17"/>
    <mergeCell ref="C19:J19"/>
    <mergeCell ref="E22:E23"/>
    <mergeCell ref="E21:G21"/>
    <mergeCell ref="H2:H3"/>
    <mergeCell ref="D7:J7"/>
    <mergeCell ref="E5:F5"/>
    <mergeCell ref="G5:J5"/>
    <mergeCell ref="C9:J9"/>
    <mergeCell ref="E4:F4"/>
    <mergeCell ref="H4:J4"/>
    <mergeCell ref="G24:G31"/>
    <mergeCell ref="B21:D21"/>
    <mergeCell ref="C22:D23"/>
    <mergeCell ref="C24:D24"/>
    <mergeCell ref="C25:D25"/>
    <mergeCell ref="C26:D26"/>
    <mergeCell ref="C27:D27"/>
    <mergeCell ref="C28:D28"/>
    <mergeCell ref="C29:D29"/>
    <mergeCell ref="C30:D30"/>
    <mergeCell ref="C31:D31"/>
    <mergeCell ref="B22:B23"/>
    <mergeCell ref="C37:D37"/>
    <mergeCell ref="C38:D38"/>
    <mergeCell ref="C32:D32"/>
    <mergeCell ref="C33:D33"/>
    <mergeCell ref="C34:D34"/>
    <mergeCell ref="C35:D35"/>
    <mergeCell ref="C36:D36"/>
  </mergeCells>
  <phoneticPr fontId="1"/>
  <conditionalFormatting sqref="G24 E32:F35 E24:E31">
    <cfRule type="cellIs" dxfId="1183" priority="40" operator="equal">
      <formula>"○"</formula>
    </cfRule>
  </conditionalFormatting>
  <conditionalFormatting sqref="D7:J7">
    <cfRule type="cellIs" dxfId="1182" priority="4" operator="equal">
      <formula>0</formula>
    </cfRule>
  </conditionalFormatting>
  <conditionalFormatting sqref="E36:F36">
    <cfRule type="cellIs" dxfId="1181" priority="2" operator="equal">
      <formula>"○"</formula>
    </cfRule>
  </conditionalFormatting>
  <conditionalFormatting sqref="E37:F38">
    <cfRule type="cellIs" dxfId="1180" priority="1" operator="equal">
      <formula>"○"</formula>
    </cfRule>
  </conditionalFormatting>
  <dataValidations count="1">
    <dataValidation type="list" allowBlank="1" showInputMessage="1" showErrorMessage="1" sqref="G24 E32:F38 E24:E31" xr:uid="{00000000-0002-0000-0000-000001000000}">
      <formula1>"○,"</formula1>
    </dataValidation>
  </dataValidations>
  <pageMargins left="0.74803149606299213" right="0.15748031496062992" top="0.55118110236220474" bottom="0.43307086614173229" header="0.31496062992125984" footer="0.15748031496062992"/>
  <pageSetup paperSize="9" scale="51" fitToHeight="2" orientation="portrait" r:id="rId1"/>
  <rowBreaks count="1" manualBreakCount="1">
    <brk id="40"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39997558519241921"/>
  </sheetPr>
  <dimension ref="B1:J39"/>
  <sheetViews>
    <sheetView showGridLines="0" zoomScaleNormal="100" zoomScaleSheetLayoutView="100" workbookViewId="0"/>
  </sheetViews>
  <sheetFormatPr defaultColWidth="9" defaultRowHeight="13.5" x14ac:dyDescent="0.15"/>
  <cols>
    <col min="1" max="1" width="3" style="1" customWidth="1"/>
    <col min="2" max="2" width="3.625" style="1" customWidth="1"/>
    <col min="3" max="3" width="31" style="1" customWidth="1"/>
    <col min="4" max="4" width="10.5" style="1" customWidth="1"/>
    <col min="5" max="5" width="11.625" style="1" customWidth="1"/>
    <col min="6" max="6" width="8.625" style="1" customWidth="1"/>
    <col min="7" max="7" width="14" style="1" customWidth="1"/>
    <col min="8" max="8" width="19.125" style="1" customWidth="1"/>
    <col min="9" max="9" width="1.625" style="48" customWidth="1"/>
    <col min="10" max="10" width="77.75" style="364" customWidth="1"/>
    <col min="11" max="16384" width="9" style="1"/>
  </cols>
  <sheetData>
    <row r="1" spans="2:10" ht="45.75" customHeight="1" x14ac:dyDescent="0.15"/>
    <row r="2" spans="2:10" x14ac:dyDescent="0.15">
      <c r="B2" s="214" t="s">
        <v>72</v>
      </c>
      <c r="C2" s="214"/>
      <c r="D2" s="214"/>
      <c r="E2" s="214"/>
      <c r="F2" s="214"/>
      <c r="G2" s="168"/>
      <c r="H2" s="168"/>
      <c r="I2" s="49"/>
      <c r="J2" s="365" t="s">
        <v>2</v>
      </c>
    </row>
    <row r="3" spans="2:10" ht="13.5" customHeight="1" x14ac:dyDescent="0.15">
      <c r="B3" s="214"/>
      <c r="C3" s="214"/>
      <c r="D3" s="214"/>
      <c r="E3" s="214"/>
      <c r="F3" s="214"/>
      <c r="G3" s="214"/>
      <c r="H3" s="214"/>
      <c r="I3" s="49"/>
      <c r="J3" s="705" t="s">
        <v>561</v>
      </c>
    </row>
    <row r="4" spans="2:10" x14ac:dyDescent="0.15">
      <c r="B4" s="214"/>
      <c r="C4" s="214"/>
      <c r="D4" s="214"/>
      <c r="E4" s="69"/>
      <c r="G4" s="2" t="s">
        <v>13</v>
      </c>
      <c r="H4" s="419" t="str">
        <f>IF('補助事業概要説明書(別添１)１～２'!E5="","",'補助事業概要説明書(別添１)１～２'!E5)</f>
        <v/>
      </c>
      <c r="I4" s="50"/>
      <c r="J4" s="706"/>
    </row>
    <row r="5" spans="2:10" x14ac:dyDescent="0.15">
      <c r="B5" s="361" t="s">
        <v>111</v>
      </c>
      <c r="C5" s="361"/>
      <c r="D5" s="214"/>
      <c r="E5" s="214"/>
      <c r="F5" s="214"/>
      <c r="G5" s="214"/>
      <c r="H5" s="628"/>
      <c r="I5" s="49"/>
      <c r="J5" s="706"/>
    </row>
    <row r="6" spans="2:10" x14ac:dyDescent="0.15">
      <c r="B6" s="362" t="s">
        <v>409</v>
      </c>
      <c r="C6" s="363"/>
      <c r="D6" s="2"/>
      <c r="E6" s="214"/>
      <c r="F6" s="122"/>
      <c r="G6" s="122"/>
      <c r="H6" s="629"/>
      <c r="I6" s="49"/>
      <c r="J6" s="706"/>
    </row>
    <row r="7" spans="2:10" ht="14.25" x14ac:dyDescent="0.15">
      <c r="B7" s="3"/>
      <c r="C7" s="2"/>
      <c r="D7" s="2"/>
      <c r="E7" s="214"/>
      <c r="F7" s="214"/>
      <c r="G7" s="123"/>
      <c r="H7" s="630"/>
      <c r="I7" s="49"/>
      <c r="J7" s="706"/>
    </row>
    <row r="8" spans="2:10" ht="15.75" customHeight="1" x14ac:dyDescent="0.15">
      <c r="B8" s="214"/>
      <c r="C8" s="214"/>
      <c r="D8" s="69"/>
      <c r="E8" s="2" t="s">
        <v>134</v>
      </c>
      <c r="F8" s="712" t="str">
        <f>'補助事業概要説明書(別添１)１～２'!E11 &amp;""</f>
        <v/>
      </c>
      <c r="G8" s="712"/>
      <c r="H8" s="712"/>
      <c r="I8" s="49"/>
      <c r="J8" s="706"/>
    </row>
    <row r="9" spans="2:10" ht="15.75" customHeight="1" x14ac:dyDescent="0.15">
      <c r="B9" s="214"/>
      <c r="C9" s="214"/>
      <c r="D9" s="69"/>
      <c r="E9" s="2"/>
      <c r="F9" s="716" t="str">
        <f>'補助事業概要説明書(別添１)１～２'!E12&amp;""</f>
        <v/>
      </c>
      <c r="G9" s="716"/>
      <c r="H9" s="716"/>
      <c r="I9" s="49"/>
      <c r="J9" s="706"/>
    </row>
    <row r="10" spans="2:10" ht="30" customHeight="1" x14ac:dyDescent="0.15">
      <c r="B10" s="214"/>
      <c r="C10" s="214"/>
      <c r="D10" s="2" t="s">
        <v>106</v>
      </c>
      <c r="E10" s="2" t="s">
        <v>135</v>
      </c>
      <c r="F10" s="717" t="str">
        <f>'補助事業概要説明書(別添１)１～２'!E6&amp;""</f>
        <v/>
      </c>
      <c r="G10" s="718"/>
      <c r="H10" s="719"/>
      <c r="I10" s="49"/>
      <c r="J10" s="706"/>
    </row>
    <row r="11" spans="2:10" x14ac:dyDescent="0.15">
      <c r="B11" s="214"/>
      <c r="C11" s="214"/>
      <c r="D11" s="214"/>
      <c r="E11" s="2" t="s">
        <v>120</v>
      </c>
      <c r="F11" s="720" t="str">
        <f>'補助事業概要説明書(別添１)１～２'!E9&amp;"　"&amp;'補助事業概要説明書(別添１)１～２'!E8&amp;""</f>
        <v>　</v>
      </c>
      <c r="G11" s="721"/>
      <c r="H11" s="722"/>
      <c r="I11" s="51"/>
      <c r="J11" s="706"/>
    </row>
    <row r="12" spans="2:10" ht="14.25" x14ac:dyDescent="0.15">
      <c r="B12" s="214"/>
      <c r="C12" s="214"/>
      <c r="D12" s="214"/>
      <c r="E12" s="2"/>
      <c r="F12" s="214"/>
      <c r="H12" s="124"/>
      <c r="I12" s="52"/>
      <c r="J12" s="706"/>
    </row>
    <row r="13" spans="2:10" ht="32.25" customHeight="1" x14ac:dyDescent="0.15">
      <c r="B13" s="214"/>
      <c r="C13" s="214"/>
      <c r="D13" s="214"/>
      <c r="E13" s="214"/>
      <c r="F13" s="214"/>
      <c r="G13" s="214"/>
      <c r="H13" s="214"/>
      <c r="I13" s="49"/>
      <c r="J13" s="706"/>
    </row>
    <row r="14" spans="2:10" ht="45" customHeight="1" x14ac:dyDescent="0.15">
      <c r="B14" s="708" t="s">
        <v>399</v>
      </c>
      <c r="C14" s="708"/>
      <c r="D14" s="708"/>
      <c r="E14" s="708"/>
      <c r="F14" s="708"/>
      <c r="G14" s="708"/>
      <c r="H14" s="708"/>
      <c r="I14" s="53"/>
      <c r="J14" s="420"/>
    </row>
    <row r="15" spans="2:10" ht="150" customHeight="1" x14ac:dyDescent="0.15">
      <c r="B15" s="709" t="s">
        <v>400</v>
      </c>
      <c r="C15" s="709"/>
      <c r="D15" s="709"/>
      <c r="E15" s="709"/>
      <c r="F15" s="709"/>
      <c r="G15" s="709"/>
      <c r="H15" s="709"/>
      <c r="I15" s="49"/>
      <c r="J15" s="420"/>
    </row>
    <row r="16" spans="2:10" x14ac:dyDescent="0.15">
      <c r="B16" s="710" t="s">
        <v>3</v>
      </c>
      <c r="C16" s="710"/>
      <c r="D16" s="710"/>
      <c r="E16" s="710"/>
      <c r="F16" s="710"/>
      <c r="G16" s="710"/>
      <c r="H16" s="710"/>
      <c r="I16" s="52"/>
      <c r="J16" s="420"/>
    </row>
    <row r="17" spans="2:10" ht="13.5" customHeight="1" x14ac:dyDescent="0.15">
      <c r="B17" s="353" t="s">
        <v>112</v>
      </c>
      <c r="C17" s="214"/>
      <c r="D17" s="214"/>
      <c r="E17" s="214"/>
      <c r="F17" s="214"/>
      <c r="G17" s="214"/>
      <c r="H17" s="214"/>
      <c r="I17" s="49"/>
      <c r="J17" s="420"/>
    </row>
    <row r="18" spans="2:10" ht="39" customHeight="1" x14ac:dyDescent="0.15">
      <c r="B18" s="353"/>
      <c r="C18" s="711" t="str">
        <f>'補助事業概要説明書(別添１)１～２'!E13&amp;""</f>
        <v/>
      </c>
      <c r="D18" s="711"/>
      <c r="E18" s="711"/>
      <c r="F18" s="711"/>
      <c r="G18" s="711"/>
      <c r="H18" s="711"/>
      <c r="I18" s="49"/>
      <c r="J18" s="421" t="s">
        <v>401</v>
      </c>
    </row>
    <row r="19" spans="2:10" x14ac:dyDescent="0.15">
      <c r="B19" s="353"/>
      <c r="C19" s="214"/>
      <c r="D19" s="214"/>
      <c r="E19" s="214"/>
      <c r="F19" s="214"/>
      <c r="G19" s="214"/>
      <c r="H19" s="214"/>
      <c r="I19" s="49"/>
      <c r="J19" s="420"/>
    </row>
    <row r="20" spans="2:10" x14ac:dyDescent="0.15">
      <c r="B20" s="353" t="s">
        <v>4</v>
      </c>
      <c r="C20" s="214"/>
      <c r="D20" s="214"/>
      <c r="E20" s="214"/>
      <c r="F20" s="214"/>
      <c r="G20" s="214"/>
      <c r="H20" s="214"/>
      <c r="I20" s="49"/>
      <c r="J20" s="420"/>
    </row>
    <row r="21" spans="2:10" x14ac:dyDescent="0.15">
      <c r="B21" s="214"/>
      <c r="C21" s="214" t="s">
        <v>5</v>
      </c>
      <c r="D21" s="214"/>
      <c r="E21" s="214"/>
      <c r="F21" s="214"/>
      <c r="G21" s="214"/>
      <c r="H21" s="214"/>
      <c r="I21" s="49"/>
      <c r="J21" s="420"/>
    </row>
    <row r="22" spans="2:10" ht="15" customHeight="1" x14ac:dyDescent="0.15">
      <c r="B22" s="214"/>
      <c r="C22" s="214"/>
      <c r="D22" s="214"/>
      <c r="E22" s="214"/>
      <c r="F22" s="214"/>
      <c r="G22" s="214"/>
      <c r="H22" s="214"/>
      <c r="I22" s="49"/>
      <c r="J22" s="420"/>
    </row>
    <row r="23" spans="2:10" x14ac:dyDescent="0.15">
      <c r="B23" s="214" t="s">
        <v>6</v>
      </c>
      <c r="C23" s="214"/>
      <c r="D23" s="214"/>
      <c r="E23" s="214"/>
      <c r="F23" s="214"/>
      <c r="G23" s="214"/>
      <c r="H23" s="214"/>
      <c r="I23" s="49"/>
      <c r="J23" s="420"/>
    </row>
    <row r="24" spans="2:10" x14ac:dyDescent="0.15">
      <c r="B24" s="214"/>
      <c r="C24" s="214" t="s">
        <v>5</v>
      </c>
      <c r="D24" s="214"/>
      <c r="E24" s="214"/>
      <c r="F24" s="214"/>
      <c r="G24" s="214"/>
      <c r="H24" s="214"/>
      <c r="I24" s="49"/>
      <c r="J24" s="420"/>
    </row>
    <row r="25" spans="2:10" ht="15" customHeight="1" x14ac:dyDescent="0.15">
      <c r="B25" s="214"/>
      <c r="C25" s="214"/>
      <c r="D25" s="214"/>
      <c r="E25" s="214"/>
      <c r="F25" s="214"/>
      <c r="G25" s="214"/>
      <c r="H25" s="214"/>
      <c r="I25" s="49"/>
      <c r="J25" s="420"/>
    </row>
    <row r="26" spans="2:10" x14ac:dyDescent="0.15">
      <c r="B26" s="214" t="s">
        <v>7</v>
      </c>
      <c r="C26" s="214"/>
      <c r="D26" s="214"/>
      <c r="E26" s="214"/>
      <c r="F26" s="214"/>
      <c r="G26" s="214"/>
      <c r="H26" s="214"/>
      <c r="I26" s="49"/>
      <c r="J26" s="420"/>
    </row>
    <row r="27" spans="2:10" ht="13.5" customHeight="1" x14ac:dyDescent="0.15">
      <c r="B27" s="214"/>
      <c r="C27" s="214" t="s">
        <v>8</v>
      </c>
      <c r="D27" s="335">
        <f ca="1">'様式第１（別紙１・２） '!C10</f>
        <v>0</v>
      </c>
      <c r="E27" s="214" t="s">
        <v>12</v>
      </c>
      <c r="F27" s="70"/>
      <c r="G27" s="214"/>
      <c r="H27" s="214"/>
      <c r="I27" s="49"/>
      <c r="J27" s="706" t="s">
        <v>425</v>
      </c>
    </row>
    <row r="28" spans="2:10" x14ac:dyDescent="0.15">
      <c r="B28" s="214"/>
      <c r="C28" s="214" t="s">
        <v>10</v>
      </c>
      <c r="D28" s="335">
        <f ca="1">'様式第１（別紙１・２） '!D10</f>
        <v>0</v>
      </c>
      <c r="E28" s="214" t="s">
        <v>12</v>
      </c>
      <c r="F28" s="72"/>
      <c r="G28" s="214"/>
      <c r="H28" s="214"/>
      <c r="I28" s="49"/>
      <c r="J28" s="707"/>
    </row>
    <row r="29" spans="2:10" x14ac:dyDescent="0.15">
      <c r="B29" s="214"/>
      <c r="C29" s="214" t="s">
        <v>9</v>
      </c>
      <c r="D29" s="335">
        <f ca="1">'様式第１（別紙１・２） '!F10</f>
        <v>0</v>
      </c>
      <c r="E29" s="214" t="s">
        <v>12</v>
      </c>
      <c r="F29" s="69"/>
      <c r="G29" s="214"/>
      <c r="H29" s="214"/>
      <c r="I29" s="49"/>
      <c r="J29" s="420"/>
    </row>
    <row r="30" spans="2:10" x14ac:dyDescent="0.15">
      <c r="B30" s="214"/>
      <c r="C30" s="214"/>
      <c r="D30" s="2"/>
      <c r="E30" s="214"/>
      <c r="F30" s="214"/>
      <c r="G30" s="214"/>
      <c r="H30" s="214"/>
      <c r="I30" s="49"/>
      <c r="J30" s="420"/>
    </row>
    <row r="31" spans="2:10" x14ac:dyDescent="0.15">
      <c r="B31" s="4" t="s">
        <v>90</v>
      </c>
      <c r="C31" s="214"/>
      <c r="D31" s="2"/>
      <c r="E31" s="214"/>
      <c r="F31" s="214"/>
      <c r="G31" s="214"/>
      <c r="H31" s="214"/>
      <c r="I31" s="49"/>
      <c r="J31" s="420"/>
    </row>
    <row r="32" spans="2:10" x14ac:dyDescent="0.15">
      <c r="B32" s="214"/>
      <c r="C32" s="214"/>
      <c r="D32" s="2"/>
      <c r="E32" s="214"/>
      <c r="F32" s="214"/>
      <c r="G32" s="214"/>
      <c r="H32" s="214"/>
      <c r="I32" s="49"/>
      <c r="J32" s="420"/>
    </row>
    <row r="33" spans="2:10" ht="15" customHeight="1" x14ac:dyDescent="0.15">
      <c r="B33" s="73" t="s">
        <v>91</v>
      </c>
      <c r="C33" s="214"/>
      <c r="D33" s="214"/>
      <c r="E33" s="214"/>
      <c r="F33" s="214"/>
      <c r="G33" s="214"/>
      <c r="H33" s="214"/>
      <c r="I33" s="49"/>
      <c r="J33" s="421"/>
    </row>
    <row r="34" spans="2:10" ht="15" customHeight="1" x14ac:dyDescent="0.15">
      <c r="B34" s="4"/>
      <c r="C34" s="214"/>
      <c r="D34" s="214"/>
      <c r="E34" s="214"/>
      <c r="F34" s="214"/>
      <c r="G34" s="214"/>
      <c r="H34" s="214"/>
      <c r="I34" s="49"/>
      <c r="J34" s="420"/>
    </row>
    <row r="35" spans="2:10" x14ac:dyDescent="0.15">
      <c r="B35" s="214" t="s">
        <v>113</v>
      </c>
      <c r="C35" s="214"/>
      <c r="D35" s="214"/>
      <c r="E35" s="214"/>
      <c r="F35" s="214"/>
      <c r="G35" s="214"/>
      <c r="H35" s="214"/>
      <c r="I35" s="49"/>
      <c r="J35" s="420"/>
    </row>
    <row r="36" spans="2:10" x14ac:dyDescent="0.15">
      <c r="B36" s="214"/>
      <c r="C36" s="213" t="s">
        <v>11</v>
      </c>
      <c r="D36" s="713">
        <v>44592</v>
      </c>
      <c r="E36" s="713"/>
      <c r="F36" s="214"/>
      <c r="G36" s="214"/>
      <c r="H36" s="214"/>
      <c r="I36" s="49"/>
      <c r="J36" s="420" t="s">
        <v>424</v>
      </c>
    </row>
    <row r="37" spans="2:10" x14ac:dyDescent="0.15">
      <c r="B37" s="214"/>
      <c r="C37" s="213"/>
      <c r="D37" s="214"/>
      <c r="E37" s="74"/>
      <c r="F37" s="214"/>
      <c r="G37" s="214"/>
      <c r="H37" s="214"/>
      <c r="I37" s="49"/>
      <c r="J37" s="420"/>
    </row>
    <row r="38" spans="2:10" x14ac:dyDescent="0.15">
      <c r="B38" s="214"/>
      <c r="C38" s="214"/>
      <c r="D38" s="214"/>
      <c r="E38" s="214"/>
      <c r="F38" s="214"/>
      <c r="G38" s="214"/>
      <c r="H38" s="214"/>
      <c r="I38" s="49"/>
      <c r="J38" s="366"/>
    </row>
    <row r="39" spans="2:10" ht="102" customHeight="1" x14ac:dyDescent="0.15">
      <c r="B39" s="714" t="s">
        <v>114</v>
      </c>
      <c r="C39" s="715"/>
      <c r="D39" s="715"/>
      <c r="E39" s="715"/>
      <c r="F39" s="715"/>
      <c r="G39" s="715"/>
      <c r="H39" s="214"/>
      <c r="I39" s="49"/>
      <c r="J39" s="367"/>
    </row>
  </sheetData>
  <sheetProtection algorithmName="SHA-512" hashValue="7kc+nY/M3Gye8ggybMlA2wLDR5msaFm0fWElEYGQPTWhmZk676uFCymDRYFhK01H78nI+jNWkr10RY04dqMslQ==" saltValue="0PDs3ZEiVpm0iLDRNRe/NQ==" spinCount="100000" sheet="1" objects="1" insertColumns="0" insertRows="0" deleteColumns="0" deleteRows="0"/>
  <mergeCells count="12">
    <mergeCell ref="D36:E36"/>
    <mergeCell ref="B39:G39"/>
    <mergeCell ref="F9:H9"/>
    <mergeCell ref="F10:H10"/>
    <mergeCell ref="F11:H11"/>
    <mergeCell ref="J3:J13"/>
    <mergeCell ref="J27:J28"/>
    <mergeCell ref="B14:H14"/>
    <mergeCell ref="B15:H15"/>
    <mergeCell ref="B16:H16"/>
    <mergeCell ref="C18:H18"/>
    <mergeCell ref="F8:H8"/>
  </mergeCells>
  <phoneticPr fontId="1"/>
  <conditionalFormatting sqref="D27:D29">
    <cfRule type="cellIs" dxfId="1179" priority="13" operator="equal">
      <formula>0</formula>
    </cfRule>
  </conditionalFormatting>
  <conditionalFormatting sqref="C18:H18">
    <cfRule type="containsBlanks" dxfId="1178" priority="2">
      <formula>LEN(TRIM(C18))=0</formula>
    </cfRule>
  </conditionalFormatting>
  <conditionalFormatting sqref="F8:H11 H4">
    <cfRule type="containsBlanks" dxfId="1177" priority="1">
      <formula>LEN(TRIM(F4))=0</formula>
    </cfRule>
  </conditionalFormatting>
  <dataValidations count="2">
    <dataValidation type="date" operator="lessThanOrEqual" allowBlank="1" showInputMessage="1" showErrorMessage="1" errorTitle="事業完了日を確認してください" error="事業期間は平成30年2月9日までとなっております。" sqref="E37" xr:uid="{00000000-0002-0000-0100-000001000000}">
      <formula1>43504</formula1>
    </dataValidation>
    <dataValidation type="date" allowBlank="1" showInputMessage="1" showErrorMessage="1" errorTitle="事業完了日を確認してください" sqref="D36:E36" xr:uid="{00000000-0002-0000-0100-000004000000}">
      <formula1>44312</formula1>
      <formula2>44592</formula2>
    </dataValidation>
  </dataValidations>
  <pageMargins left="0.74803149606299213" right="0.15748031496062992" top="0.55118110236220474" bottom="0.43307086614173229" header="0.31496062992125984" footer="0.15748031496062992"/>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39997558519241921"/>
  </sheetPr>
  <dimension ref="B1:I32"/>
  <sheetViews>
    <sheetView showGridLines="0" zoomScaleNormal="100" zoomScaleSheetLayoutView="100" workbookViewId="0"/>
  </sheetViews>
  <sheetFormatPr defaultColWidth="9" defaultRowHeight="13.5" x14ac:dyDescent="0.15"/>
  <cols>
    <col min="1" max="1" width="2.625" style="68" customWidth="1"/>
    <col min="2" max="2" width="18.625" style="68" customWidth="1"/>
    <col min="3" max="7" width="14.75" style="68" customWidth="1"/>
    <col min="8" max="8" width="1.125" style="68" customWidth="1"/>
    <col min="9" max="9" width="72.75" style="369" customWidth="1"/>
    <col min="10" max="16384" width="9" style="68"/>
  </cols>
  <sheetData>
    <row r="1" spans="2:9" s="59" customFormat="1" ht="45.75" customHeight="1" x14ac:dyDescent="0.15">
      <c r="I1" s="368"/>
    </row>
    <row r="2" spans="2:9" x14ac:dyDescent="0.15">
      <c r="F2" s="723">
        <f>'補助事業概要説明書(別添１)１～２'!$E$6</f>
        <v>0</v>
      </c>
      <c r="G2" s="723"/>
      <c r="H2" s="34"/>
    </row>
    <row r="3" spans="2:9" ht="14.25" x14ac:dyDescent="0.15">
      <c r="B3" s="39" t="s">
        <v>92</v>
      </c>
    </row>
    <row r="4" spans="2:9" x14ac:dyDescent="0.15">
      <c r="B4" s="726" t="s">
        <v>93</v>
      </c>
      <c r="C4" s="726"/>
      <c r="D4" s="726"/>
      <c r="E4" s="726"/>
      <c r="F4" s="726"/>
      <c r="G4" s="726"/>
      <c r="H4" s="215"/>
    </row>
    <row r="5" spans="2:9" x14ac:dyDescent="0.15">
      <c r="B5" s="40"/>
      <c r="G5" s="54"/>
      <c r="H5" s="54"/>
    </row>
    <row r="6" spans="2:9" x14ac:dyDescent="0.15">
      <c r="B6" s="727" t="s">
        <v>94</v>
      </c>
      <c r="C6" s="727"/>
      <c r="D6" s="727"/>
      <c r="E6" s="727"/>
      <c r="F6" s="727"/>
      <c r="G6" s="54"/>
      <c r="H6" s="54"/>
    </row>
    <row r="7" spans="2:9" s="41" customFormat="1" ht="24" x14ac:dyDescent="0.15">
      <c r="B7" s="217" t="s">
        <v>115</v>
      </c>
      <c r="C7" s="217" t="s">
        <v>116</v>
      </c>
      <c r="D7" s="217" t="s">
        <v>117</v>
      </c>
      <c r="E7" s="217" t="s">
        <v>95</v>
      </c>
      <c r="F7" s="217" t="s">
        <v>118</v>
      </c>
      <c r="G7" s="71"/>
      <c r="H7" s="71"/>
      <c r="I7" s="365" t="s">
        <v>2</v>
      </c>
    </row>
    <row r="8" spans="2:9" ht="48.75" customHeight="1" x14ac:dyDescent="0.15">
      <c r="B8" s="42" t="s">
        <v>85</v>
      </c>
      <c r="C8" s="162">
        <f>'支出計画書(別添２－２)'!$E$372</f>
        <v>0</v>
      </c>
      <c r="D8" s="162">
        <f>C8</f>
        <v>0</v>
      </c>
      <c r="E8" s="43" t="s">
        <v>119</v>
      </c>
      <c r="F8" s="162">
        <f>C8</f>
        <v>0</v>
      </c>
      <c r="G8" s="54"/>
      <c r="H8" s="54"/>
      <c r="I8" s="728" t="s">
        <v>562</v>
      </c>
    </row>
    <row r="9" spans="2:9" ht="48.75" customHeight="1" x14ac:dyDescent="0.15">
      <c r="B9" s="44" t="s">
        <v>105</v>
      </c>
      <c r="C9" s="163">
        <f ca="1">'支出計画書(別添２－２)'!$E$382</f>
        <v>0</v>
      </c>
      <c r="D9" s="163">
        <f ca="1">C9</f>
        <v>0</v>
      </c>
      <c r="E9" s="45" t="s">
        <v>129</v>
      </c>
      <c r="F9" s="163">
        <f ca="1">C9</f>
        <v>0</v>
      </c>
      <c r="G9" s="54"/>
      <c r="H9" s="54"/>
      <c r="I9" s="729"/>
    </row>
    <row r="10" spans="2:9" ht="20.25" customHeight="1" x14ac:dyDescent="0.15">
      <c r="B10" s="217" t="s">
        <v>99</v>
      </c>
      <c r="C10" s="164">
        <f ca="1">SUM(C8:C9)</f>
        <v>0</v>
      </c>
      <c r="D10" s="164">
        <f ca="1">SUM(D8:D9)</f>
        <v>0</v>
      </c>
      <c r="E10" s="46"/>
      <c r="F10" s="164">
        <f ca="1">SUM(F8:F9)</f>
        <v>0</v>
      </c>
      <c r="G10" s="54"/>
      <c r="H10" s="54"/>
      <c r="I10" s="730"/>
    </row>
    <row r="11" spans="2:9" x14ac:dyDescent="0.15">
      <c r="B11" s="40"/>
      <c r="G11" s="54"/>
      <c r="H11" s="54"/>
    </row>
    <row r="12" spans="2:9" x14ac:dyDescent="0.15">
      <c r="B12" s="40"/>
      <c r="G12" s="54"/>
      <c r="H12" s="54"/>
    </row>
    <row r="13" spans="2:9" x14ac:dyDescent="0.15">
      <c r="B13" s="40"/>
      <c r="G13" s="54"/>
      <c r="H13" s="54"/>
    </row>
    <row r="14" spans="2:9" x14ac:dyDescent="0.15">
      <c r="B14" s="40"/>
      <c r="G14" s="54"/>
      <c r="H14" s="54"/>
    </row>
    <row r="15" spans="2:9" x14ac:dyDescent="0.15">
      <c r="B15" s="40"/>
      <c r="G15" s="54"/>
      <c r="H15" s="54"/>
    </row>
    <row r="16" spans="2:9" x14ac:dyDescent="0.15">
      <c r="B16" s="40"/>
      <c r="G16" s="54"/>
      <c r="H16" s="54"/>
    </row>
    <row r="17" spans="2:9" x14ac:dyDescent="0.15">
      <c r="B17" s="351"/>
    </row>
    <row r="18" spans="2:9" x14ac:dyDescent="0.15">
      <c r="B18" s="351"/>
    </row>
    <row r="19" spans="2:9" ht="14.25" x14ac:dyDescent="0.15">
      <c r="B19" s="352" t="s">
        <v>96</v>
      </c>
    </row>
    <row r="20" spans="2:9" x14ac:dyDescent="0.15">
      <c r="B20" s="731" t="s">
        <v>97</v>
      </c>
      <c r="C20" s="726"/>
      <c r="D20" s="726"/>
      <c r="E20" s="726"/>
      <c r="F20" s="726"/>
      <c r="G20" s="726"/>
      <c r="H20" s="54"/>
    </row>
    <row r="21" spans="2:9" x14ac:dyDescent="0.15">
      <c r="B21" s="40"/>
      <c r="H21" s="54"/>
    </row>
    <row r="22" spans="2:9" x14ac:dyDescent="0.15">
      <c r="B22" s="40"/>
      <c r="H22" s="54"/>
    </row>
    <row r="23" spans="2:9" x14ac:dyDescent="0.15">
      <c r="B23" s="727" t="s">
        <v>94</v>
      </c>
      <c r="C23" s="727"/>
      <c r="D23" s="727"/>
      <c r="E23" s="727"/>
      <c r="F23" s="727"/>
      <c r="G23" s="727"/>
      <c r="H23" s="54"/>
    </row>
    <row r="24" spans="2:9" ht="20.25" customHeight="1" x14ac:dyDescent="0.15">
      <c r="B24" s="724" t="s">
        <v>130</v>
      </c>
      <c r="C24" s="724" t="s">
        <v>98</v>
      </c>
      <c r="D24" s="724"/>
      <c r="E24" s="724"/>
      <c r="F24" s="724"/>
      <c r="G24" s="724"/>
      <c r="H24" s="54"/>
    </row>
    <row r="25" spans="2:9" ht="20.25" customHeight="1" x14ac:dyDescent="0.15">
      <c r="B25" s="724"/>
      <c r="C25" s="47" t="s">
        <v>100</v>
      </c>
      <c r="D25" s="47" t="s">
        <v>101</v>
      </c>
      <c r="E25" s="47" t="s">
        <v>102</v>
      </c>
      <c r="F25" s="47" t="s">
        <v>103</v>
      </c>
      <c r="G25" s="47" t="s">
        <v>104</v>
      </c>
      <c r="H25" s="54"/>
    </row>
    <row r="26" spans="2:9" ht="48.75" customHeight="1" x14ac:dyDescent="0.15">
      <c r="B26" s="42" t="s">
        <v>85</v>
      </c>
      <c r="C26" s="77"/>
      <c r="D26" s="77"/>
      <c r="E26" s="77"/>
      <c r="F26" s="77"/>
      <c r="G26" s="162">
        <f>SUM(C26:F26)</f>
        <v>0</v>
      </c>
      <c r="H26" s="54"/>
      <c r="I26" s="725" t="s">
        <v>563</v>
      </c>
    </row>
    <row r="27" spans="2:9" ht="48.75" customHeight="1" x14ac:dyDescent="0.15">
      <c r="B27" s="44" t="s">
        <v>105</v>
      </c>
      <c r="C27" s="78"/>
      <c r="D27" s="78"/>
      <c r="E27" s="78"/>
      <c r="F27" s="78"/>
      <c r="G27" s="163">
        <f>SUM(C27:F27)</f>
        <v>0</v>
      </c>
      <c r="H27" s="54"/>
      <c r="I27" s="725"/>
    </row>
    <row r="28" spans="2:9" ht="20.25" customHeight="1" x14ac:dyDescent="0.15">
      <c r="B28" s="217" t="s">
        <v>99</v>
      </c>
      <c r="C28" s="164">
        <f>SUM(C26:C27)</f>
        <v>0</v>
      </c>
      <c r="D28" s="164">
        <f>SUM(D26:D27)</f>
        <v>0</v>
      </c>
      <c r="E28" s="164">
        <f>SUM(E26:E27)</f>
        <v>0</v>
      </c>
      <c r="F28" s="164">
        <f>SUM(F26:F27)</f>
        <v>0</v>
      </c>
      <c r="G28" s="164">
        <f>SUM(G26:G27)</f>
        <v>0</v>
      </c>
      <c r="H28" s="54"/>
      <c r="I28" s="725"/>
    </row>
    <row r="29" spans="2:9" x14ac:dyDescent="0.15">
      <c r="G29" s="125" t="str">
        <f>IF(G28=0,"",IF(F10=G28,"","金額確認"))</f>
        <v/>
      </c>
      <c r="H29" s="54"/>
    </row>
    <row r="30" spans="2:9" x14ac:dyDescent="0.15">
      <c r="H30" s="54"/>
    </row>
    <row r="31" spans="2:9" x14ac:dyDescent="0.15">
      <c r="H31" s="54"/>
    </row>
    <row r="32" spans="2:9" x14ac:dyDescent="0.15">
      <c r="H32" s="54"/>
    </row>
  </sheetData>
  <sheetProtection algorithmName="SHA-512" hashValue="YEIrb+rVEnhG43kR190RGB59YmwBsgzOrZBRTlGh+/ru+DjwcthlZ6QVruNGQYPDTx83F92Mvl3l/vc805BTgQ==" saltValue="L1GO4FxXViDFFOKS2VCsPg==" spinCount="100000" sheet="1" objects="1" insertColumns="0" insertRows="0" deleteColumns="0" deleteRows="0"/>
  <mergeCells count="9">
    <mergeCell ref="F2:G2"/>
    <mergeCell ref="B24:B25"/>
    <mergeCell ref="C24:G24"/>
    <mergeCell ref="I26:I28"/>
    <mergeCell ref="B4:G4"/>
    <mergeCell ref="B6:F6"/>
    <mergeCell ref="I8:I10"/>
    <mergeCell ref="B20:G20"/>
    <mergeCell ref="B23:G23"/>
  </mergeCells>
  <phoneticPr fontId="1"/>
  <conditionalFormatting sqref="C8:C9 C26:F27">
    <cfRule type="cellIs" dxfId="1176" priority="2" operator="equal">
      <formula>""</formula>
    </cfRule>
  </conditionalFormatting>
  <conditionalFormatting sqref="F2:G2">
    <cfRule type="cellIs" dxfId="1175" priority="1" operator="equal">
      <formula>0</formula>
    </cfRule>
  </conditionalFormatting>
  <dataValidations count="2">
    <dataValidation type="whole" allowBlank="1" showInputMessage="1" showErrorMessage="1" error="入力した値が事業費の総額を超過しています。" sqref="C27:F27" xr:uid="{00000000-0002-0000-0200-000000000000}">
      <formula1>0</formula1>
      <formula2>$F$9</formula2>
    </dataValidation>
    <dataValidation type="whole" allowBlank="1" showInputMessage="1" showErrorMessage="1" error="入力した値が人件費の総額を超過しています。" sqref="C26:F26" xr:uid="{00000000-0002-0000-0200-000001000000}">
      <formula1>0</formula1>
      <formula2>$F$8</formula2>
    </dataValidation>
  </dataValidations>
  <pageMargins left="0.74803149606299213" right="0.15748031496062992" top="0.55118110236220474" bottom="0.43307086614173229" header="0.31496062992125984" footer="0.1574803149606299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39997558519241921"/>
  </sheetPr>
  <dimension ref="B1:L30"/>
  <sheetViews>
    <sheetView showGridLines="0" zoomScale="115" zoomScaleNormal="115" zoomScaleSheetLayoutView="100" workbookViewId="0"/>
  </sheetViews>
  <sheetFormatPr defaultColWidth="9" defaultRowHeight="13.5" x14ac:dyDescent="0.15"/>
  <cols>
    <col min="1" max="1" width="1" style="59" customWidth="1"/>
    <col min="2" max="3" width="12.875" style="59" customWidth="1"/>
    <col min="4" max="7" width="5.125" style="59" customWidth="1"/>
    <col min="8" max="8" width="5.75" style="59" customWidth="1"/>
    <col min="9" max="9" width="23.25" style="59" customWidth="1"/>
    <col min="10" max="10" width="16.375" style="59" customWidth="1"/>
    <col min="11" max="11" width="1.375" style="59" customWidth="1"/>
    <col min="12" max="12" width="60.625" style="59" customWidth="1"/>
    <col min="13" max="16384" width="9" style="59"/>
  </cols>
  <sheetData>
    <row r="1" spans="2:12" ht="45.75" customHeight="1" x14ac:dyDescent="0.15"/>
    <row r="2" spans="2:12" x14ac:dyDescent="0.15">
      <c r="B2" s="214" t="s">
        <v>107</v>
      </c>
      <c r="J2" s="34"/>
    </row>
    <row r="3" spans="2:12" x14ac:dyDescent="0.15">
      <c r="C3" s="35"/>
      <c r="D3" s="35"/>
      <c r="E3" s="35"/>
      <c r="F3" s="35"/>
      <c r="G3" s="35"/>
      <c r="H3" s="35"/>
      <c r="I3" s="35"/>
    </row>
    <row r="4" spans="2:12" ht="27" customHeight="1" x14ac:dyDescent="0.15">
      <c r="B4" s="11" t="s">
        <v>24</v>
      </c>
    </row>
    <row r="5" spans="2:12" ht="25.5" customHeight="1" x14ac:dyDescent="0.15">
      <c r="C5" s="36" t="s">
        <v>71</v>
      </c>
      <c r="D5" s="733">
        <f>'補助事業概要説明書(別添１)１～２'!$E$6</f>
        <v>0</v>
      </c>
      <c r="E5" s="733"/>
      <c r="F5" s="733"/>
      <c r="G5" s="733"/>
      <c r="H5" s="733"/>
      <c r="I5" s="733"/>
      <c r="J5" s="37"/>
      <c r="L5" s="59" t="s">
        <v>122</v>
      </c>
    </row>
    <row r="6" spans="2:12" ht="28.5" customHeight="1" x14ac:dyDescent="0.15">
      <c r="C6" s="36"/>
      <c r="J6" s="37"/>
    </row>
    <row r="7" spans="2:12" x14ac:dyDescent="0.15">
      <c r="B7" s="734" t="s">
        <v>14</v>
      </c>
      <c r="C7" s="734" t="s">
        <v>15</v>
      </c>
      <c r="D7" s="736" t="s">
        <v>16</v>
      </c>
      <c r="E7" s="737"/>
      <c r="F7" s="737"/>
      <c r="G7" s="738"/>
      <c r="H7" s="734" t="s">
        <v>21</v>
      </c>
      <c r="I7" s="734" t="s">
        <v>22</v>
      </c>
      <c r="J7" s="734" t="s">
        <v>23</v>
      </c>
      <c r="L7" s="55" t="s">
        <v>2</v>
      </c>
    </row>
    <row r="8" spans="2:12" x14ac:dyDescent="0.15">
      <c r="B8" s="735"/>
      <c r="C8" s="735"/>
      <c r="D8" s="38" t="s">
        <v>17</v>
      </c>
      <c r="E8" s="38" t="s">
        <v>18</v>
      </c>
      <c r="F8" s="38" t="s">
        <v>19</v>
      </c>
      <c r="G8" s="38" t="s">
        <v>20</v>
      </c>
      <c r="H8" s="735"/>
      <c r="I8" s="735"/>
      <c r="J8" s="735"/>
      <c r="L8" s="79" t="s">
        <v>131</v>
      </c>
    </row>
    <row r="9" spans="2:12" ht="28.5" customHeight="1" x14ac:dyDescent="0.15">
      <c r="B9" s="126"/>
      <c r="C9" s="126"/>
      <c r="D9" s="127"/>
      <c r="E9" s="128"/>
      <c r="F9" s="128"/>
      <c r="G9" s="128"/>
      <c r="H9" s="127"/>
      <c r="I9" s="128"/>
      <c r="J9" s="128"/>
      <c r="L9" s="732" t="s">
        <v>149</v>
      </c>
    </row>
    <row r="10" spans="2:12" ht="28.5" customHeight="1" x14ac:dyDescent="0.15">
      <c r="B10" s="80"/>
      <c r="C10" s="80"/>
      <c r="D10" s="32"/>
      <c r="E10" s="12"/>
      <c r="F10" s="12"/>
      <c r="G10" s="12"/>
      <c r="H10" s="32"/>
      <c r="I10" s="12"/>
      <c r="J10" s="12"/>
      <c r="L10" s="732"/>
    </row>
    <row r="11" spans="2:12" ht="28.5" customHeight="1" x14ac:dyDescent="0.15">
      <c r="B11" s="80"/>
      <c r="C11" s="80"/>
      <c r="D11" s="32"/>
      <c r="E11" s="12"/>
      <c r="F11" s="12"/>
      <c r="G11" s="12"/>
      <c r="H11" s="32"/>
      <c r="I11" s="12"/>
      <c r="J11" s="12"/>
      <c r="L11" s="216" t="s">
        <v>162</v>
      </c>
    </row>
    <row r="12" spans="2:12" ht="28.5" customHeight="1" x14ac:dyDescent="0.15">
      <c r="B12" s="80"/>
      <c r="C12" s="80"/>
      <c r="D12" s="32"/>
      <c r="E12" s="12"/>
      <c r="F12" s="12"/>
      <c r="G12" s="12"/>
      <c r="H12" s="32"/>
      <c r="I12" s="12"/>
      <c r="J12" s="12"/>
    </row>
    <row r="13" spans="2:12" ht="28.5" customHeight="1" x14ac:dyDescent="0.15">
      <c r="B13" s="80"/>
      <c r="C13" s="80"/>
      <c r="D13" s="32"/>
      <c r="E13" s="12"/>
      <c r="F13" s="12"/>
      <c r="G13" s="12"/>
      <c r="H13" s="32"/>
      <c r="I13" s="12"/>
      <c r="J13" s="12"/>
    </row>
    <row r="14" spans="2:12" ht="28.5" customHeight="1" x14ac:dyDescent="0.15">
      <c r="B14" s="80"/>
      <c r="C14" s="80"/>
      <c r="D14" s="32"/>
      <c r="E14" s="12"/>
      <c r="F14" s="12"/>
      <c r="G14" s="12"/>
      <c r="H14" s="32"/>
      <c r="I14" s="12"/>
      <c r="J14" s="12"/>
    </row>
    <row r="15" spans="2:12" ht="28.5" customHeight="1" x14ac:dyDescent="0.15">
      <c r="B15" s="80"/>
      <c r="C15" s="80"/>
      <c r="D15" s="32"/>
      <c r="E15" s="12"/>
      <c r="F15" s="12"/>
      <c r="G15" s="12"/>
      <c r="H15" s="32"/>
      <c r="I15" s="12"/>
      <c r="J15" s="12"/>
    </row>
    <row r="16" spans="2:12" ht="28.5" customHeight="1" x14ac:dyDescent="0.15">
      <c r="B16" s="80"/>
      <c r="C16" s="80"/>
      <c r="D16" s="32"/>
      <c r="E16" s="12"/>
      <c r="F16" s="12"/>
      <c r="G16" s="12"/>
      <c r="H16" s="32"/>
      <c r="I16" s="12"/>
      <c r="J16" s="12"/>
    </row>
    <row r="17" spans="2:10" ht="28.5" customHeight="1" x14ac:dyDescent="0.15">
      <c r="B17" s="350"/>
      <c r="C17" s="80"/>
      <c r="D17" s="32"/>
      <c r="E17" s="12"/>
      <c r="F17" s="12"/>
      <c r="G17" s="12"/>
      <c r="H17" s="32"/>
      <c r="I17" s="12"/>
      <c r="J17" s="12"/>
    </row>
    <row r="18" spans="2:10" ht="28.5" customHeight="1" x14ac:dyDescent="0.15">
      <c r="B18" s="350"/>
      <c r="C18" s="80"/>
      <c r="D18" s="32"/>
      <c r="E18" s="12"/>
      <c r="F18" s="12"/>
      <c r="G18" s="12"/>
      <c r="H18" s="32"/>
      <c r="I18" s="12"/>
      <c r="J18" s="12"/>
    </row>
    <row r="19" spans="2:10" ht="28.5" customHeight="1" x14ac:dyDescent="0.15">
      <c r="B19" s="350"/>
      <c r="C19" s="80"/>
      <c r="D19" s="32"/>
      <c r="E19" s="12"/>
      <c r="F19" s="12"/>
      <c r="G19" s="12"/>
      <c r="H19" s="32"/>
      <c r="I19" s="12"/>
      <c r="J19" s="12"/>
    </row>
    <row r="20" spans="2:10" ht="28.5" customHeight="1" x14ac:dyDescent="0.15">
      <c r="B20" s="350"/>
      <c r="C20" s="80"/>
      <c r="D20" s="32"/>
      <c r="E20" s="12"/>
      <c r="F20" s="12"/>
      <c r="G20" s="12"/>
      <c r="H20" s="32"/>
      <c r="I20" s="12"/>
      <c r="J20" s="12"/>
    </row>
    <row r="21" spans="2:10" ht="28.5" customHeight="1" x14ac:dyDescent="0.15">
      <c r="B21" s="80"/>
      <c r="C21" s="80"/>
      <c r="D21" s="32"/>
      <c r="E21" s="12"/>
      <c r="F21" s="12"/>
      <c r="G21" s="12"/>
      <c r="H21" s="32"/>
      <c r="I21" s="12"/>
      <c r="J21" s="12"/>
    </row>
    <row r="22" spans="2:10" ht="28.5" customHeight="1" x14ac:dyDescent="0.15">
      <c r="B22" s="80"/>
      <c r="C22" s="80"/>
      <c r="D22" s="32"/>
      <c r="E22" s="12"/>
      <c r="F22" s="12"/>
      <c r="G22" s="12"/>
      <c r="H22" s="32"/>
      <c r="I22" s="12"/>
      <c r="J22" s="12"/>
    </row>
    <row r="23" spans="2:10" ht="28.5" customHeight="1" x14ac:dyDescent="0.15">
      <c r="B23" s="80"/>
      <c r="C23" s="80"/>
      <c r="D23" s="32"/>
      <c r="E23" s="12"/>
      <c r="F23" s="12"/>
      <c r="G23" s="12"/>
      <c r="H23" s="32"/>
      <c r="I23" s="12"/>
      <c r="J23" s="12"/>
    </row>
    <row r="24" spans="2:10" ht="28.5" customHeight="1" x14ac:dyDescent="0.15">
      <c r="B24" s="80"/>
      <c r="C24" s="80"/>
      <c r="D24" s="32"/>
      <c r="E24" s="12"/>
      <c r="F24" s="12"/>
      <c r="G24" s="12"/>
      <c r="H24" s="32"/>
      <c r="I24" s="12"/>
      <c r="J24" s="12"/>
    </row>
    <row r="25" spans="2:10" ht="28.5" customHeight="1" x14ac:dyDescent="0.15">
      <c r="B25" s="80"/>
      <c r="C25" s="80"/>
      <c r="D25" s="32"/>
      <c r="E25" s="12"/>
      <c r="F25" s="12"/>
      <c r="G25" s="12"/>
      <c r="H25" s="32"/>
      <c r="I25" s="12"/>
      <c r="J25" s="12"/>
    </row>
    <row r="26" spans="2:10" ht="28.5" customHeight="1" x14ac:dyDescent="0.15">
      <c r="B26" s="80"/>
      <c r="C26" s="80"/>
      <c r="D26" s="32"/>
      <c r="E26" s="12"/>
      <c r="F26" s="12"/>
      <c r="G26" s="12"/>
      <c r="H26" s="32"/>
      <c r="I26" s="12"/>
      <c r="J26" s="12"/>
    </row>
    <row r="27" spans="2:10" ht="28.5" customHeight="1" x14ac:dyDescent="0.15">
      <c r="B27" s="80"/>
      <c r="C27" s="80"/>
      <c r="D27" s="32"/>
      <c r="E27" s="12"/>
      <c r="F27" s="12"/>
      <c r="G27" s="12"/>
      <c r="H27" s="32"/>
      <c r="I27" s="12"/>
      <c r="J27" s="12"/>
    </row>
    <row r="28" spans="2:10" ht="28.5" customHeight="1" x14ac:dyDescent="0.15">
      <c r="B28" s="80"/>
      <c r="C28" s="80"/>
      <c r="D28" s="32"/>
      <c r="E28" s="12"/>
      <c r="F28" s="12"/>
      <c r="G28" s="12"/>
      <c r="H28" s="32"/>
      <c r="I28" s="12"/>
      <c r="J28" s="12"/>
    </row>
    <row r="29" spans="2:10" x14ac:dyDescent="0.15">
      <c r="B29" s="214"/>
      <c r="C29" s="214"/>
      <c r="D29" s="214"/>
      <c r="E29" s="214"/>
      <c r="F29" s="214"/>
      <c r="G29" s="214"/>
      <c r="H29" s="214"/>
      <c r="I29" s="214"/>
      <c r="J29" s="214"/>
    </row>
    <row r="30" spans="2:10" ht="90" customHeight="1" x14ac:dyDescent="0.15">
      <c r="B30" s="714" t="s">
        <v>79</v>
      </c>
      <c r="C30" s="715"/>
      <c r="D30" s="715"/>
      <c r="E30" s="715"/>
      <c r="F30" s="715"/>
      <c r="G30" s="715"/>
      <c r="H30" s="715"/>
      <c r="I30" s="715"/>
      <c r="J30" s="715"/>
    </row>
  </sheetData>
  <sheetProtection algorithmName="SHA-512" hashValue="+l+ndP5I11P1l7pohhoXsHWjs+XPW6SHeK7K0r7toPiTdw5JEMmdnEz6VRxLJBYAqXe04CNAa/HILrNAXKDWZA==" saltValue="DfpKJ+jFfEhvV29tBXRmLQ==" spinCount="100000" sheet="1" objects="1" insertColumns="0" insertRows="0" deleteColumns="0" deleteRows="0"/>
  <mergeCells count="9">
    <mergeCell ref="L9:L10"/>
    <mergeCell ref="D5:I5"/>
    <mergeCell ref="B30:J30"/>
    <mergeCell ref="B7:B8"/>
    <mergeCell ref="C7:C8"/>
    <mergeCell ref="D7:G7"/>
    <mergeCell ref="H7:H8"/>
    <mergeCell ref="I7:I8"/>
    <mergeCell ref="J7:J8"/>
  </mergeCells>
  <phoneticPr fontId="1"/>
  <conditionalFormatting sqref="B9:J28">
    <cfRule type="containsBlanks" dxfId="1174" priority="5">
      <formula>LEN(TRIM(B9))=0</formula>
    </cfRule>
  </conditionalFormatting>
  <conditionalFormatting sqref="D5:I5">
    <cfRule type="cellIs" dxfId="1173" priority="1" operator="equal">
      <formula>0</formula>
    </cfRule>
  </conditionalFormatting>
  <dataValidations count="5">
    <dataValidation type="list" allowBlank="1" showInputMessage="1" showErrorMessage="1" sqref="D9:D28" xr:uid="{00000000-0002-0000-0300-000000000000}">
      <formula1>"T,S,H"</formula1>
    </dataValidation>
    <dataValidation type="list" allowBlank="1" showInputMessage="1" showErrorMessage="1" prompt="M：男性_x000a_F：女性" sqref="H9:H28" xr:uid="{00000000-0002-0000-0300-000001000000}">
      <formula1>"M,F"</formula1>
    </dataValidation>
    <dataValidation imeMode="hiragana" allowBlank="1" showInputMessage="1" showErrorMessage="1" sqref="C9:C28" xr:uid="{00000000-0002-0000-0300-000002000000}"/>
    <dataValidation type="whole" imeMode="halfAlpha" operator="greaterThanOrEqual" allowBlank="1" showInputMessage="1" showErrorMessage="1" sqref="E9:G28" xr:uid="{00000000-0002-0000-0300-000003000000}">
      <formula1>1</formula1>
    </dataValidation>
    <dataValidation imeMode="halfKatakana" allowBlank="1" showInputMessage="1" showErrorMessage="1" prompt="半角ｶﾀｶﾅで入力" sqref="B9:B28" xr:uid="{00000000-0002-0000-0300-000004000000}"/>
  </dataValidations>
  <pageMargins left="0.74803149606299213" right="0.15748031496062992" top="0.55118110236220474" bottom="0.43307086614173229" header="0.31496062992125984" footer="0.15748031496062992"/>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39997558519241921"/>
    <pageSetUpPr fitToPage="1"/>
  </sheetPr>
  <dimension ref="A1:J182"/>
  <sheetViews>
    <sheetView showGridLines="0" zoomScale="85" zoomScaleNormal="85" zoomScaleSheetLayoutView="85" workbookViewId="0"/>
  </sheetViews>
  <sheetFormatPr defaultColWidth="9" defaultRowHeight="13.5" x14ac:dyDescent="0.15"/>
  <cols>
    <col min="1" max="1" width="3.25" style="138" customWidth="1"/>
    <col min="2" max="5" width="15.625" style="87" customWidth="1"/>
    <col min="6" max="6" width="41.125" style="87" customWidth="1"/>
    <col min="7" max="7" width="27.25" style="87" bestFit="1" customWidth="1"/>
    <col min="8" max="8" width="1.625" style="191" customWidth="1"/>
    <col min="9" max="9" width="93.875" style="87" customWidth="1"/>
    <col min="10" max="10" width="28.75" style="220" customWidth="1"/>
    <col min="11" max="11" width="9" style="87" customWidth="1"/>
    <col min="12" max="16384" width="9" style="87"/>
  </cols>
  <sheetData>
    <row r="1" spans="2:9" ht="50.25" customHeight="1" x14ac:dyDescent="0.15"/>
    <row r="2" spans="2:9" x14ac:dyDescent="0.15">
      <c r="B2" s="89" t="s">
        <v>0</v>
      </c>
      <c r="C2" s="192"/>
      <c r="D2" s="193"/>
      <c r="F2" s="723">
        <f>'補助事業概要説明書(別添１)１～２'!$E$6</f>
        <v>0</v>
      </c>
      <c r="G2" s="723"/>
      <c r="H2" s="194"/>
    </row>
    <row r="3" spans="2:9" ht="29.25" customHeight="1" x14ac:dyDescent="0.15">
      <c r="B3" s="794" t="s">
        <v>1</v>
      </c>
      <c r="C3" s="794"/>
      <c r="D3" s="794"/>
      <c r="E3" s="794"/>
      <c r="F3" s="794"/>
      <c r="G3" s="385"/>
      <c r="H3" s="313"/>
    </row>
    <row r="4" spans="2:9" ht="29.25" customHeight="1" x14ac:dyDescent="0.15">
      <c r="B4" s="195" t="s">
        <v>296</v>
      </c>
      <c r="C4" s="196"/>
      <c r="D4" s="196"/>
      <c r="E4" s="258"/>
      <c r="F4" s="258"/>
      <c r="G4" s="258"/>
      <c r="H4" s="313"/>
      <c r="I4" s="399" t="s">
        <v>2</v>
      </c>
    </row>
    <row r="5" spans="2:9" ht="24.95" customHeight="1" x14ac:dyDescent="0.15">
      <c r="B5" s="783" t="s">
        <v>190</v>
      </c>
      <c r="C5" s="783"/>
      <c r="D5" s="783"/>
      <c r="E5" s="798"/>
      <c r="F5" s="798"/>
      <c r="G5" s="798"/>
      <c r="H5" s="313"/>
      <c r="I5" s="370" t="s">
        <v>564</v>
      </c>
    </row>
    <row r="6" spans="2:9" ht="24.95" customHeight="1" x14ac:dyDescent="0.15">
      <c r="B6" s="783" t="s">
        <v>245</v>
      </c>
      <c r="C6" s="783"/>
      <c r="D6" s="783"/>
      <c r="E6" s="801"/>
      <c r="F6" s="801"/>
      <c r="G6" s="801"/>
      <c r="H6" s="313"/>
      <c r="I6" s="370" t="s">
        <v>237</v>
      </c>
    </row>
    <row r="7" spans="2:9" ht="24.95" customHeight="1" x14ac:dyDescent="0.15">
      <c r="B7" s="783" t="s">
        <v>246</v>
      </c>
      <c r="C7" s="783"/>
      <c r="D7" s="783"/>
      <c r="E7" s="802"/>
      <c r="F7" s="802"/>
      <c r="G7" s="802"/>
      <c r="H7" s="313"/>
      <c r="I7" s="370" t="s">
        <v>423</v>
      </c>
    </row>
    <row r="8" spans="2:9" ht="24.95" customHeight="1" x14ac:dyDescent="0.15">
      <c r="B8" s="797" t="s">
        <v>247</v>
      </c>
      <c r="C8" s="797"/>
      <c r="D8" s="797"/>
      <c r="E8" s="798"/>
      <c r="F8" s="798"/>
      <c r="G8" s="798"/>
      <c r="H8" s="313"/>
      <c r="I8" s="370" t="s">
        <v>191</v>
      </c>
    </row>
    <row r="9" spans="2:9" ht="24.95" customHeight="1" x14ac:dyDescent="0.15">
      <c r="B9" s="797" t="s">
        <v>192</v>
      </c>
      <c r="C9" s="797"/>
      <c r="D9" s="797"/>
      <c r="E9" s="798"/>
      <c r="F9" s="798"/>
      <c r="G9" s="798"/>
      <c r="H9" s="313"/>
      <c r="I9" s="370" t="s">
        <v>193</v>
      </c>
    </row>
    <row r="10" spans="2:9" ht="24.95" customHeight="1" x14ac:dyDescent="0.15">
      <c r="B10" s="797" t="s">
        <v>248</v>
      </c>
      <c r="C10" s="783" t="s">
        <v>249</v>
      </c>
      <c r="D10" s="783"/>
      <c r="E10" s="798"/>
      <c r="F10" s="798"/>
      <c r="G10" s="798"/>
      <c r="H10" s="313"/>
      <c r="I10" s="370" t="s">
        <v>194</v>
      </c>
    </row>
    <row r="11" spans="2:9" ht="24.95" customHeight="1" x14ac:dyDescent="0.15">
      <c r="B11" s="797"/>
      <c r="C11" s="799" t="s">
        <v>207</v>
      </c>
      <c r="D11" s="799"/>
      <c r="E11" s="803"/>
      <c r="F11" s="803"/>
      <c r="G11" s="803"/>
      <c r="H11" s="313"/>
      <c r="I11" s="371" t="s">
        <v>209</v>
      </c>
    </row>
    <row r="12" spans="2:9" ht="24.95" customHeight="1" x14ac:dyDescent="0.15">
      <c r="B12" s="797"/>
      <c r="C12" s="800" t="s">
        <v>208</v>
      </c>
      <c r="D12" s="800"/>
      <c r="E12" s="804"/>
      <c r="F12" s="804"/>
      <c r="G12" s="804"/>
      <c r="H12" s="313"/>
      <c r="I12" s="372" t="s">
        <v>210</v>
      </c>
    </row>
    <row r="13" spans="2:9" ht="24.95" customHeight="1" x14ac:dyDescent="0.15">
      <c r="B13" s="783" t="s">
        <v>238</v>
      </c>
      <c r="C13" s="783"/>
      <c r="D13" s="783"/>
      <c r="E13" s="798"/>
      <c r="F13" s="798"/>
      <c r="G13" s="798"/>
      <c r="H13" s="313"/>
      <c r="I13" s="373" t="s">
        <v>195</v>
      </c>
    </row>
    <row r="14" spans="2:9" ht="24.95" customHeight="1" x14ac:dyDescent="0.15">
      <c r="B14" s="783" t="s">
        <v>239</v>
      </c>
      <c r="C14" s="783" t="s">
        <v>240</v>
      </c>
      <c r="D14" s="783"/>
      <c r="E14" s="798"/>
      <c r="F14" s="798"/>
      <c r="G14" s="798"/>
      <c r="H14" s="313"/>
      <c r="I14" s="789" t="s">
        <v>407</v>
      </c>
    </row>
    <row r="15" spans="2:9" ht="24.95" customHeight="1" x14ac:dyDescent="0.15">
      <c r="B15" s="783"/>
      <c r="C15" s="783" t="s">
        <v>241</v>
      </c>
      <c r="D15" s="783"/>
      <c r="E15" s="798"/>
      <c r="F15" s="798"/>
      <c r="G15" s="798"/>
      <c r="H15" s="313"/>
      <c r="I15" s="790"/>
    </row>
    <row r="16" spans="2:9" ht="24.95" customHeight="1" x14ac:dyDescent="0.15">
      <c r="B16" s="783"/>
      <c r="C16" s="783" t="s">
        <v>242</v>
      </c>
      <c r="D16" s="783"/>
      <c r="E16" s="798"/>
      <c r="F16" s="798"/>
      <c r="G16" s="798"/>
      <c r="H16" s="313"/>
      <c r="I16" s="790"/>
    </row>
    <row r="17" spans="1:10" ht="24.95" customHeight="1" x14ac:dyDescent="0.15">
      <c r="B17" s="784"/>
      <c r="C17" s="783" t="s">
        <v>243</v>
      </c>
      <c r="D17" s="783"/>
      <c r="E17" s="798"/>
      <c r="F17" s="798"/>
      <c r="G17" s="798"/>
      <c r="H17" s="313"/>
      <c r="I17" s="790"/>
    </row>
    <row r="18" spans="1:10" ht="24.95" customHeight="1" x14ac:dyDescent="0.15">
      <c r="B18" s="784"/>
      <c r="C18" s="783" t="s">
        <v>244</v>
      </c>
      <c r="D18" s="783"/>
      <c r="E18" s="798"/>
      <c r="F18" s="798"/>
      <c r="G18" s="798"/>
      <c r="H18" s="313"/>
      <c r="I18" s="791"/>
    </row>
    <row r="19" spans="1:10" s="191" customFormat="1" ht="8.25" customHeight="1" x14ac:dyDescent="0.15">
      <c r="A19" s="324"/>
      <c r="B19" s="348"/>
      <c r="C19" s="263"/>
      <c r="D19" s="328"/>
      <c r="E19" s="328"/>
      <c r="F19" s="328"/>
      <c r="G19" s="328"/>
      <c r="H19" s="313"/>
      <c r="I19" s="396"/>
      <c r="J19" s="220"/>
    </row>
    <row r="20" spans="1:10" ht="29.25" customHeight="1" x14ac:dyDescent="0.15">
      <c r="B20" s="349" t="s">
        <v>336</v>
      </c>
      <c r="C20" s="145"/>
      <c r="D20" s="145"/>
      <c r="E20" s="316"/>
      <c r="F20" s="316"/>
      <c r="G20" s="316"/>
      <c r="H20" s="313"/>
      <c r="I20" s="396"/>
    </row>
    <row r="21" spans="1:10" ht="22.5" customHeight="1" x14ac:dyDescent="0.15">
      <c r="B21" s="198" t="s">
        <v>426</v>
      </c>
      <c r="C21" s="145"/>
      <c r="D21" s="145"/>
      <c r="E21" s="199"/>
      <c r="F21" s="199"/>
      <c r="G21" s="199"/>
      <c r="H21" s="313"/>
      <c r="I21" s="396"/>
    </row>
    <row r="22" spans="1:10" ht="24.95" customHeight="1" x14ac:dyDescent="0.15">
      <c r="B22" s="320" t="s">
        <v>339</v>
      </c>
      <c r="C22" s="145"/>
      <c r="D22" s="145"/>
      <c r="E22" s="201"/>
      <c r="F22" s="201"/>
      <c r="G22" s="201"/>
      <c r="H22" s="313"/>
      <c r="I22" s="145"/>
    </row>
    <row r="23" spans="1:10" ht="24.95" customHeight="1" x14ac:dyDescent="0.15">
      <c r="B23" s="319" t="s">
        <v>232</v>
      </c>
      <c r="C23" s="319" t="s">
        <v>133</v>
      </c>
      <c r="D23" s="319" t="s">
        <v>338</v>
      </c>
      <c r="E23" s="659" t="s">
        <v>591</v>
      </c>
      <c r="F23" s="807" t="s">
        <v>250</v>
      </c>
      <c r="G23" s="808"/>
      <c r="H23" s="313"/>
      <c r="I23" s="796" t="s">
        <v>608</v>
      </c>
    </row>
    <row r="24" spans="1:10" ht="24.95" customHeight="1" x14ac:dyDescent="0.15">
      <c r="B24" s="660"/>
      <c r="C24" s="205" t="s">
        <v>266</v>
      </c>
      <c r="D24" s="660"/>
      <c r="E24" s="660"/>
      <c r="F24" s="805"/>
      <c r="G24" s="806"/>
      <c r="H24" s="313"/>
      <c r="I24" s="796"/>
    </row>
    <row r="25" spans="1:10" ht="24.95" customHeight="1" x14ac:dyDescent="0.15">
      <c r="B25" s="660"/>
      <c r="C25" s="312"/>
      <c r="D25" s="660"/>
      <c r="E25" s="660"/>
      <c r="F25" s="805"/>
      <c r="G25" s="806"/>
      <c r="H25" s="313"/>
      <c r="I25" s="796"/>
    </row>
    <row r="26" spans="1:10" ht="24.95" customHeight="1" x14ac:dyDescent="0.15">
      <c r="B26" s="660"/>
      <c r="C26" s="312"/>
      <c r="D26" s="660"/>
      <c r="E26" s="660"/>
      <c r="F26" s="805"/>
      <c r="G26" s="806"/>
      <c r="H26" s="313"/>
      <c r="I26" s="796"/>
    </row>
    <row r="27" spans="1:10" ht="24.95" customHeight="1" x14ac:dyDescent="0.15">
      <c r="B27" s="660"/>
      <c r="C27" s="312"/>
      <c r="D27" s="660"/>
      <c r="E27" s="660"/>
      <c r="F27" s="805"/>
      <c r="G27" s="806"/>
      <c r="H27" s="313"/>
      <c r="I27" s="796"/>
    </row>
    <row r="28" spans="1:10" ht="24.95" customHeight="1" x14ac:dyDescent="0.15">
      <c r="B28" s="660"/>
      <c r="C28" s="312"/>
      <c r="D28" s="660"/>
      <c r="E28" s="660"/>
      <c r="F28" s="805"/>
      <c r="G28" s="806"/>
      <c r="H28" s="313"/>
      <c r="I28" s="796"/>
    </row>
    <row r="29" spans="1:10" ht="24.95" customHeight="1" x14ac:dyDescent="0.15">
      <c r="B29" s="660"/>
      <c r="C29" s="312"/>
      <c r="D29" s="660"/>
      <c r="E29" s="660"/>
      <c r="F29" s="805"/>
      <c r="G29" s="806"/>
      <c r="H29" s="313"/>
      <c r="I29" s="796"/>
    </row>
    <row r="30" spans="1:10" ht="24.95" customHeight="1" x14ac:dyDescent="0.15">
      <c r="B30" s="660"/>
      <c r="C30" s="312"/>
      <c r="D30" s="660"/>
      <c r="E30" s="660"/>
      <c r="F30" s="805"/>
      <c r="G30" s="806"/>
      <c r="H30" s="313"/>
      <c r="I30" s="796"/>
    </row>
    <row r="31" spans="1:10" ht="24.95" customHeight="1" x14ac:dyDescent="0.15">
      <c r="B31" s="660"/>
      <c r="C31" s="312"/>
      <c r="D31" s="660"/>
      <c r="E31" s="660"/>
      <c r="F31" s="805"/>
      <c r="G31" s="806"/>
      <c r="H31" s="313"/>
      <c r="I31" s="796"/>
    </row>
    <row r="32" spans="1:10" ht="24.95" customHeight="1" x14ac:dyDescent="0.15">
      <c r="B32" s="660"/>
      <c r="C32" s="312"/>
      <c r="D32" s="660"/>
      <c r="E32" s="660"/>
      <c r="F32" s="805"/>
      <c r="G32" s="806"/>
      <c r="H32" s="313"/>
      <c r="I32" s="796"/>
    </row>
    <row r="33" spans="1:10" ht="24.95" customHeight="1" x14ac:dyDescent="0.15">
      <c r="B33" s="660"/>
      <c r="C33" s="312"/>
      <c r="D33" s="660"/>
      <c r="E33" s="660"/>
      <c r="F33" s="805"/>
      <c r="G33" s="806"/>
      <c r="H33" s="313"/>
      <c r="I33" s="796"/>
    </row>
    <row r="34" spans="1:10" ht="24.95" customHeight="1" x14ac:dyDescent="0.15">
      <c r="B34" s="660"/>
      <c r="C34" s="312"/>
      <c r="D34" s="660"/>
      <c r="E34" s="660"/>
      <c r="F34" s="805"/>
      <c r="G34" s="806"/>
      <c r="H34" s="313"/>
      <c r="I34" s="796"/>
    </row>
    <row r="35" spans="1:10" ht="24.95" customHeight="1" x14ac:dyDescent="0.15">
      <c r="B35" s="660"/>
      <c r="C35" s="312"/>
      <c r="D35" s="660"/>
      <c r="E35" s="660"/>
      <c r="F35" s="805"/>
      <c r="G35" s="806"/>
      <c r="H35" s="313"/>
      <c r="I35" s="796"/>
    </row>
    <row r="36" spans="1:10" ht="24.95" customHeight="1" x14ac:dyDescent="0.15">
      <c r="B36" s="660"/>
      <c r="C36" s="312"/>
      <c r="D36" s="660"/>
      <c r="E36" s="660"/>
      <c r="F36" s="805"/>
      <c r="G36" s="806"/>
      <c r="H36" s="313"/>
      <c r="I36" s="796"/>
    </row>
    <row r="37" spans="1:10" ht="24.95" customHeight="1" x14ac:dyDescent="0.15">
      <c r="B37" s="660"/>
      <c r="C37" s="312"/>
      <c r="D37" s="660"/>
      <c r="E37" s="660"/>
      <c r="F37" s="805"/>
      <c r="G37" s="806"/>
      <c r="H37" s="313"/>
      <c r="I37" s="796"/>
    </row>
    <row r="38" spans="1:10" ht="24.95" customHeight="1" x14ac:dyDescent="0.15">
      <c r="B38" s="660"/>
      <c r="C38" s="312"/>
      <c r="D38" s="660"/>
      <c r="E38" s="660"/>
      <c r="F38" s="805"/>
      <c r="G38" s="806"/>
      <c r="H38" s="313"/>
      <c r="I38" s="796"/>
    </row>
    <row r="39" spans="1:10" x14ac:dyDescent="0.15">
      <c r="B39" s="322"/>
      <c r="C39" s="314"/>
      <c r="D39" s="314"/>
      <c r="E39" s="314"/>
      <c r="F39" s="723">
        <f>'補助事業概要説明書(別添１)１～２'!$E$6</f>
        <v>0</v>
      </c>
      <c r="G39" s="723"/>
      <c r="H39" s="313"/>
      <c r="I39" s="330"/>
    </row>
    <row r="40" spans="1:10" ht="22.5" customHeight="1" x14ac:dyDescent="0.15">
      <c r="B40" s="321" t="s">
        <v>427</v>
      </c>
      <c r="C40" s="199"/>
      <c r="D40" s="199"/>
      <c r="E40" s="199"/>
      <c r="F40" s="199"/>
      <c r="G40" s="199"/>
      <c r="H40" s="313"/>
      <c r="I40" s="145"/>
    </row>
    <row r="41" spans="1:10" ht="15" customHeight="1" x14ac:dyDescent="0.15">
      <c r="B41" s="749" t="s">
        <v>87</v>
      </c>
      <c r="C41" s="749" t="s">
        <v>251</v>
      </c>
      <c r="D41" s="747" t="s">
        <v>232</v>
      </c>
      <c r="E41" s="749" t="s">
        <v>196</v>
      </c>
      <c r="F41" s="747" t="s">
        <v>428</v>
      </c>
      <c r="G41" s="413" t="s">
        <v>258</v>
      </c>
      <c r="I41" s="751" t="s">
        <v>609</v>
      </c>
      <c r="J41" s="795"/>
    </row>
    <row r="42" spans="1:10" ht="15" customHeight="1" x14ac:dyDescent="0.15">
      <c r="B42" s="750"/>
      <c r="C42" s="750"/>
      <c r="D42" s="748"/>
      <c r="E42" s="750"/>
      <c r="F42" s="748"/>
      <c r="G42" s="412" t="s">
        <v>413</v>
      </c>
      <c r="I42" s="751"/>
      <c r="J42" s="795"/>
    </row>
    <row r="43" spans="1:10" ht="24.95" customHeight="1" x14ac:dyDescent="0.15">
      <c r="B43" s="739"/>
      <c r="C43" s="739"/>
      <c r="D43" s="741"/>
      <c r="E43" s="743"/>
      <c r="F43" s="745"/>
      <c r="G43" s="662"/>
      <c r="I43" s="751"/>
      <c r="J43" s="795"/>
    </row>
    <row r="44" spans="1:10" ht="24.95" customHeight="1" x14ac:dyDescent="0.15">
      <c r="A44" s="138">
        <f>B43</f>
        <v>0</v>
      </c>
      <c r="B44" s="740"/>
      <c r="C44" s="740"/>
      <c r="D44" s="742"/>
      <c r="E44" s="744"/>
      <c r="F44" s="746"/>
      <c r="G44" s="677"/>
      <c r="I44" s="751"/>
      <c r="J44" s="795"/>
    </row>
    <row r="45" spans="1:10" ht="24.95" customHeight="1" x14ac:dyDescent="0.15">
      <c r="B45" s="739"/>
      <c r="C45" s="739"/>
      <c r="D45" s="741"/>
      <c r="E45" s="743"/>
      <c r="F45" s="745"/>
      <c r="G45" s="662"/>
      <c r="I45" s="751"/>
      <c r="J45" s="795"/>
    </row>
    <row r="46" spans="1:10" ht="24.95" customHeight="1" x14ac:dyDescent="0.15">
      <c r="A46" s="138">
        <f>B45</f>
        <v>0</v>
      </c>
      <c r="B46" s="740"/>
      <c r="C46" s="740"/>
      <c r="D46" s="742"/>
      <c r="E46" s="744"/>
      <c r="F46" s="746"/>
      <c r="G46" s="677"/>
      <c r="I46" s="751"/>
      <c r="J46" s="795"/>
    </row>
    <row r="47" spans="1:10" ht="24.95" customHeight="1" x14ac:dyDescent="0.15">
      <c r="B47" s="739"/>
      <c r="C47" s="739"/>
      <c r="D47" s="741"/>
      <c r="E47" s="743"/>
      <c r="F47" s="745"/>
      <c r="G47" s="662"/>
      <c r="I47" s="751"/>
      <c r="J47" s="795"/>
    </row>
    <row r="48" spans="1:10" ht="24.95" customHeight="1" x14ac:dyDescent="0.15">
      <c r="A48" s="138">
        <f>B47</f>
        <v>0</v>
      </c>
      <c r="B48" s="740"/>
      <c r="C48" s="740"/>
      <c r="D48" s="742"/>
      <c r="E48" s="744"/>
      <c r="F48" s="746"/>
      <c r="G48" s="677"/>
      <c r="I48" s="751"/>
      <c r="J48" s="795"/>
    </row>
    <row r="49" spans="1:10" ht="24.95" customHeight="1" x14ac:dyDescent="0.15">
      <c r="B49" s="739"/>
      <c r="C49" s="739"/>
      <c r="D49" s="741"/>
      <c r="E49" s="743"/>
      <c r="F49" s="745"/>
      <c r="G49" s="662"/>
      <c r="I49" s="751"/>
      <c r="J49" s="795"/>
    </row>
    <row r="50" spans="1:10" ht="24.95" customHeight="1" x14ac:dyDescent="0.15">
      <c r="A50" s="138">
        <f>B49</f>
        <v>0</v>
      </c>
      <c r="B50" s="740"/>
      <c r="C50" s="740"/>
      <c r="D50" s="742"/>
      <c r="E50" s="744"/>
      <c r="F50" s="746"/>
      <c r="G50" s="677"/>
      <c r="I50" s="751"/>
      <c r="J50" s="795"/>
    </row>
    <row r="51" spans="1:10" ht="24.95" customHeight="1" x14ac:dyDescent="0.15">
      <c r="B51" s="739"/>
      <c r="C51" s="739"/>
      <c r="D51" s="741"/>
      <c r="E51" s="743"/>
      <c r="F51" s="745"/>
      <c r="G51" s="662"/>
      <c r="I51" s="751"/>
      <c r="J51" s="795"/>
    </row>
    <row r="52" spans="1:10" ht="24.95" customHeight="1" x14ac:dyDescent="0.15">
      <c r="A52" s="138">
        <f>B51</f>
        <v>0</v>
      </c>
      <c r="B52" s="740"/>
      <c r="C52" s="740"/>
      <c r="D52" s="742"/>
      <c r="E52" s="744"/>
      <c r="F52" s="746"/>
      <c r="G52" s="677"/>
      <c r="I52" s="751"/>
      <c r="J52" s="795"/>
    </row>
    <row r="53" spans="1:10" ht="24.95" customHeight="1" x14ac:dyDescent="0.15">
      <c r="B53" s="739"/>
      <c r="C53" s="739"/>
      <c r="D53" s="741"/>
      <c r="E53" s="743"/>
      <c r="F53" s="745"/>
      <c r="G53" s="662"/>
      <c r="I53" s="751"/>
      <c r="J53" s="795"/>
    </row>
    <row r="54" spans="1:10" ht="24.95" customHeight="1" x14ac:dyDescent="0.15">
      <c r="A54" s="138">
        <f>B53</f>
        <v>0</v>
      </c>
      <c r="B54" s="740"/>
      <c r="C54" s="740"/>
      <c r="D54" s="742"/>
      <c r="E54" s="744"/>
      <c r="F54" s="746"/>
      <c r="G54" s="677"/>
      <c r="I54" s="751"/>
      <c r="J54" s="795"/>
    </row>
    <row r="55" spans="1:10" ht="24.95" customHeight="1" x14ac:dyDescent="0.15">
      <c r="B55" s="739"/>
      <c r="C55" s="739"/>
      <c r="D55" s="741"/>
      <c r="E55" s="743"/>
      <c r="F55" s="745"/>
      <c r="G55" s="662"/>
      <c r="I55" s="751"/>
      <c r="J55" s="795"/>
    </row>
    <row r="56" spans="1:10" ht="24.95" customHeight="1" x14ac:dyDescent="0.15">
      <c r="A56" s="138">
        <f>B55</f>
        <v>0</v>
      </c>
      <c r="B56" s="740"/>
      <c r="C56" s="740"/>
      <c r="D56" s="742"/>
      <c r="E56" s="744"/>
      <c r="F56" s="746"/>
      <c r="G56" s="677"/>
      <c r="I56" s="751"/>
      <c r="J56" s="795"/>
    </row>
    <row r="57" spans="1:10" ht="24.95" customHeight="1" x14ac:dyDescent="0.15">
      <c r="B57" s="739"/>
      <c r="C57" s="739"/>
      <c r="D57" s="741"/>
      <c r="E57" s="743"/>
      <c r="F57" s="745"/>
      <c r="G57" s="662"/>
      <c r="I57" s="751"/>
      <c r="J57" s="795"/>
    </row>
    <row r="58" spans="1:10" ht="24.95" customHeight="1" x14ac:dyDescent="0.15">
      <c r="A58" s="138">
        <f>B57</f>
        <v>0</v>
      </c>
      <c r="B58" s="740"/>
      <c r="C58" s="740"/>
      <c r="D58" s="742"/>
      <c r="E58" s="744"/>
      <c r="F58" s="746"/>
      <c r="G58" s="677"/>
      <c r="I58" s="751"/>
      <c r="J58" s="795"/>
    </row>
    <row r="59" spans="1:10" ht="24.95" customHeight="1" x14ac:dyDescent="0.15">
      <c r="B59" s="739"/>
      <c r="C59" s="739"/>
      <c r="D59" s="741"/>
      <c r="E59" s="743"/>
      <c r="F59" s="745"/>
      <c r="G59" s="662"/>
      <c r="I59" s="751"/>
      <c r="J59" s="795"/>
    </row>
    <row r="60" spans="1:10" ht="24.95" customHeight="1" x14ac:dyDescent="0.15">
      <c r="A60" s="138">
        <f>B59</f>
        <v>0</v>
      </c>
      <c r="B60" s="740"/>
      <c r="C60" s="740"/>
      <c r="D60" s="742"/>
      <c r="E60" s="744"/>
      <c r="F60" s="746"/>
      <c r="G60" s="677"/>
      <c r="I60" s="751"/>
      <c r="J60" s="795"/>
    </row>
    <row r="61" spans="1:10" ht="24.95" customHeight="1" x14ac:dyDescent="0.15">
      <c r="B61" s="739"/>
      <c r="C61" s="739"/>
      <c r="D61" s="741"/>
      <c r="E61" s="743"/>
      <c r="F61" s="745"/>
      <c r="G61" s="662"/>
      <c r="I61" s="751"/>
      <c r="J61" s="795"/>
    </row>
    <row r="62" spans="1:10" ht="24.95" customHeight="1" x14ac:dyDescent="0.15">
      <c r="A62" s="138">
        <f>B61</f>
        <v>0</v>
      </c>
      <c r="B62" s="740"/>
      <c r="C62" s="740"/>
      <c r="D62" s="742"/>
      <c r="E62" s="744"/>
      <c r="F62" s="746"/>
      <c r="G62" s="677"/>
      <c r="I62" s="751"/>
      <c r="J62" s="795"/>
    </row>
    <row r="63" spans="1:10" ht="9" customHeight="1" x14ac:dyDescent="0.15">
      <c r="B63" s="793"/>
      <c r="C63" s="793"/>
      <c r="D63" s="793"/>
      <c r="E63" s="793"/>
      <c r="F63" s="259"/>
      <c r="G63" s="259"/>
      <c r="H63" s="313"/>
      <c r="I63" s="146"/>
    </row>
    <row r="64" spans="1:10" ht="24.75" customHeight="1" x14ac:dyDescent="0.15">
      <c r="B64" s="279" t="s">
        <v>252</v>
      </c>
      <c r="C64" s="263"/>
      <c r="D64" s="263"/>
      <c r="E64" s="280"/>
      <c r="F64" s="202"/>
      <c r="G64" s="202"/>
      <c r="H64" s="313"/>
      <c r="I64" s="145"/>
    </row>
    <row r="65" spans="1:10" ht="30" customHeight="1" x14ac:dyDescent="0.15">
      <c r="B65" s="792" t="s">
        <v>200</v>
      </c>
      <c r="C65" s="792"/>
      <c r="D65" s="792"/>
      <c r="E65" s="792"/>
      <c r="F65" s="257"/>
      <c r="G65" s="257"/>
      <c r="H65" s="313"/>
      <c r="I65" s="89"/>
    </row>
    <row r="66" spans="1:10" s="200" customFormat="1" ht="24" customHeight="1" x14ac:dyDescent="0.15">
      <c r="A66" s="203"/>
      <c r="B66" s="198" t="s">
        <v>253</v>
      </c>
      <c r="C66" s="147"/>
      <c r="D66" s="147"/>
      <c r="F66" s="723">
        <f>'補助事業概要説明書(別添１)１～２'!$E$6</f>
        <v>0</v>
      </c>
      <c r="G66" s="723"/>
      <c r="H66" s="313"/>
      <c r="J66" s="397"/>
    </row>
    <row r="67" spans="1:10" ht="28.5" customHeight="1" x14ac:dyDescent="0.15">
      <c r="B67" s="785" t="s">
        <v>254</v>
      </c>
      <c r="C67" s="785"/>
      <c r="D67" s="785"/>
      <c r="E67" s="785"/>
      <c r="F67" s="785"/>
      <c r="G67" s="384"/>
      <c r="H67" s="313"/>
      <c r="I67" s="145"/>
    </row>
    <row r="68" spans="1:10" ht="17.100000000000001" customHeight="1" x14ac:dyDescent="0.15">
      <c r="B68" s="749" t="s">
        <v>255</v>
      </c>
      <c r="C68" s="786" t="s">
        <v>256</v>
      </c>
      <c r="D68" s="787"/>
      <c r="E68" s="764"/>
      <c r="F68" s="765"/>
      <c r="G68" s="766"/>
      <c r="H68" s="387"/>
      <c r="I68" s="752" t="s">
        <v>429</v>
      </c>
      <c r="J68" s="788"/>
    </row>
    <row r="69" spans="1:10" ht="17.100000000000001" customHeight="1" x14ac:dyDescent="0.15">
      <c r="B69" s="782"/>
      <c r="C69" s="786" t="s">
        <v>257</v>
      </c>
      <c r="D69" s="787"/>
      <c r="E69" s="764"/>
      <c r="F69" s="765"/>
      <c r="G69" s="766"/>
      <c r="H69" s="387"/>
      <c r="I69" s="753"/>
      <c r="J69" s="788"/>
    </row>
    <row r="70" spans="1:10" ht="17.100000000000001" customHeight="1" x14ac:dyDescent="0.15">
      <c r="B70" s="782"/>
      <c r="C70" s="786" t="s">
        <v>265</v>
      </c>
      <c r="D70" s="787"/>
      <c r="E70" s="764"/>
      <c r="F70" s="765"/>
      <c r="G70" s="766"/>
      <c r="H70" s="387"/>
      <c r="I70" s="753"/>
      <c r="J70" s="788"/>
    </row>
    <row r="71" spans="1:10" ht="17.100000000000001" customHeight="1" x14ac:dyDescent="0.15">
      <c r="B71" s="782"/>
      <c r="C71" s="786" t="s">
        <v>258</v>
      </c>
      <c r="D71" s="787"/>
      <c r="E71" s="767"/>
      <c r="F71" s="768"/>
      <c r="G71" s="769"/>
      <c r="H71" s="388"/>
      <c r="I71" s="753"/>
      <c r="J71" s="788"/>
    </row>
    <row r="72" spans="1:10" ht="17.100000000000001" customHeight="1" x14ac:dyDescent="0.15">
      <c r="B72" s="782"/>
      <c r="C72" s="786" t="s">
        <v>216</v>
      </c>
      <c r="D72" s="787"/>
      <c r="E72" s="770"/>
      <c r="F72" s="771"/>
      <c r="G72" s="772"/>
      <c r="H72" s="389"/>
      <c r="I72" s="753"/>
      <c r="J72" s="788"/>
    </row>
    <row r="73" spans="1:10" ht="21" x14ac:dyDescent="0.15">
      <c r="A73" s="204"/>
      <c r="B73" s="782"/>
      <c r="C73" s="776" t="s">
        <v>259</v>
      </c>
      <c r="D73" s="777"/>
      <c r="E73" s="755"/>
      <c r="F73" s="756"/>
      <c r="G73" s="757"/>
      <c r="H73" s="390"/>
      <c r="I73" s="753"/>
      <c r="J73" s="788"/>
    </row>
    <row r="74" spans="1:10" ht="21" x14ac:dyDescent="0.15">
      <c r="A74" s="204"/>
      <c r="B74" s="782"/>
      <c r="C74" s="778"/>
      <c r="D74" s="779"/>
      <c r="E74" s="755"/>
      <c r="F74" s="756"/>
      <c r="G74" s="757"/>
      <c r="H74" s="390"/>
      <c r="I74" s="753"/>
      <c r="J74" s="788"/>
    </row>
    <row r="75" spans="1:10" ht="21" x14ac:dyDescent="0.15">
      <c r="A75" s="204"/>
      <c r="B75" s="782"/>
      <c r="C75" s="778"/>
      <c r="D75" s="779"/>
      <c r="E75" s="755"/>
      <c r="F75" s="756"/>
      <c r="G75" s="757"/>
      <c r="H75" s="390"/>
      <c r="I75" s="753"/>
      <c r="J75" s="788"/>
    </row>
    <row r="76" spans="1:10" ht="21" x14ac:dyDescent="0.15">
      <c r="A76" s="204"/>
      <c r="B76" s="782"/>
      <c r="C76" s="778"/>
      <c r="D76" s="779"/>
      <c r="E76" s="758"/>
      <c r="F76" s="759"/>
      <c r="G76" s="760"/>
      <c r="H76" s="391"/>
      <c r="I76" s="753"/>
      <c r="J76" s="788"/>
    </row>
    <row r="77" spans="1:10" ht="21" x14ac:dyDescent="0.15">
      <c r="A77" s="204"/>
      <c r="B77" s="750"/>
      <c r="C77" s="780"/>
      <c r="D77" s="781"/>
      <c r="E77" s="761"/>
      <c r="F77" s="762"/>
      <c r="G77" s="763"/>
      <c r="H77" s="392"/>
      <c r="I77" s="753"/>
      <c r="J77" s="788"/>
    </row>
    <row r="78" spans="1:10" ht="17.100000000000001" customHeight="1" x14ac:dyDescent="0.15">
      <c r="B78" s="749" t="s">
        <v>260</v>
      </c>
      <c r="C78" s="774" t="s">
        <v>256</v>
      </c>
      <c r="D78" s="775"/>
      <c r="E78" s="764"/>
      <c r="F78" s="765"/>
      <c r="G78" s="766"/>
      <c r="H78" s="387"/>
      <c r="I78" s="753"/>
      <c r="J78" s="788"/>
    </row>
    <row r="79" spans="1:10" ht="17.100000000000001" customHeight="1" x14ac:dyDescent="0.15">
      <c r="B79" s="782"/>
      <c r="C79" s="774" t="s">
        <v>257</v>
      </c>
      <c r="D79" s="775"/>
      <c r="E79" s="764"/>
      <c r="F79" s="765"/>
      <c r="G79" s="766"/>
      <c r="H79" s="387"/>
      <c r="I79" s="753"/>
      <c r="J79" s="788"/>
    </row>
    <row r="80" spans="1:10" ht="17.100000000000001" customHeight="1" x14ac:dyDescent="0.15">
      <c r="B80" s="782"/>
      <c r="C80" s="774" t="s">
        <v>265</v>
      </c>
      <c r="D80" s="775"/>
      <c r="E80" s="764"/>
      <c r="F80" s="765"/>
      <c r="G80" s="766"/>
      <c r="H80" s="387"/>
      <c r="I80" s="753"/>
      <c r="J80" s="788"/>
    </row>
    <row r="81" spans="1:10" ht="17.100000000000001" customHeight="1" x14ac:dyDescent="0.15">
      <c r="B81" s="782"/>
      <c r="C81" s="774" t="s">
        <v>258</v>
      </c>
      <c r="D81" s="775"/>
      <c r="E81" s="767"/>
      <c r="F81" s="768"/>
      <c r="G81" s="769"/>
      <c r="H81" s="388"/>
      <c r="I81" s="753"/>
      <c r="J81" s="788"/>
    </row>
    <row r="82" spans="1:10" ht="17.100000000000001" customHeight="1" x14ac:dyDescent="0.15">
      <c r="B82" s="782"/>
      <c r="C82" s="774" t="s">
        <v>216</v>
      </c>
      <c r="D82" s="775"/>
      <c r="E82" s="770"/>
      <c r="F82" s="771"/>
      <c r="G82" s="772"/>
      <c r="H82" s="389"/>
      <c r="I82" s="753"/>
      <c r="J82" s="788"/>
    </row>
    <row r="83" spans="1:10" ht="21" x14ac:dyDescent="0.15">
      <c r="A83" s="204"/>
      <c r="B83" s="782"/>
      <c r="C83" s="776" t="s">
        <v>259</v>
      </c>
      <c r="D83" s="777"/>
      <c r="E83" s="755"/>
      <c r="F83" s="756"/>
      <c r="G83" s="757"/>
      <c r="H83" s="390"/>
      <c r="I83" s="753"/>
      <c r="J83" s="788"/>
    </row>
    <row r="84" spans="1:10" ht="21" x14ac:dyDescent="0.15">
      <c r="A84" s="204"/>
      <c r="B84" s="782"/>
      <c r="C84" s="778"/>
      <c r="D84" s="779"/>
      <c r="E84" s="755"/>
      <c r="F84" s="756"/>
      <c r="G84" s="757"/>
      <c r="H84" s="390"/>
      <c r="I84" s="753"/>
      <c r="J84" s="788"/>
    </row>
    <row r="85" spans="1:10" ht="21" x14ac:dyDescent="0.15">
      <c r="A85" s="204"/>
      <c r="B85" s="782"/>
      <c r="C85" s="778"/>
      <c r="D85" s="779"/>
      <c r="E85" s="755"/>
      <c r="F85" s="756"/>
      <c r="G85" s="757"/>
      <c r="H85" s="390"/>
      <c r="I85" s="753"/>
      <c r="J85" s="788"/>
    </row>
    <row r="86" spans="1:10" ht="21" x14ac:dyDescent="0.15">
      <c r="A86" s="204"/>
      <c r="B86" s="782"/>
      <c r="C86" s="778"/>
      <c r="D86" s="779"/>
      <c r="E86" s="758"/>
      <c r="F86" s="759"/>
      <c r="G86" s="760"/>
      <c r="H86" s="391"/>
      <c r="I86" s="753"/>
      <c r="J86" s="788"/>
    </row>
    <row r="87" spans="1:10" ht="21" x14ac:dyDescent="0.15">
      <c r="A87" s="204"/>
      <c r="B87" s="750"/>
      <c r="C87" s="780"/>
      <c r="D87" s="781"/>
      <c r="E87" s="761"/>
      <c r="F87" s="762"/>
      <c r="G87" s="763"/>
      <c r="H87" s="392"/>
      <c r="I87" s="753"/>
      <c r="J87" s="788"/>
    </row>
    <row r="88" spans="1:10" ht="17.100000000000001" customHeight="1" x14ac:dyDescent="0.15">
      <c r="B88" s="749" t="s">
        <v>261</v>
      </c>
      <c r="C88" s="774" t="s">
        <v>256</v>
      </c>
      <c r="D88" s="775"/>
      <c r="E88" s="764"/>
      <c r="F88" s="765"/>
      <c r="G88" s="766"/>
      <c r="H88" s="387"/>
      <c r="I88" s="753"/>
      <c r="J88" s="788"/>
    </row>
    <row r="89" spans="1:10" ht="17.100000000000001" customHeight="1" x14ac:dyDescent="0.15">
      <c r="B89" s="782"/>
      <c r="C89" s="774" t="s">
        <v>257</v>
      </c>
      <c r="D89" s="775"/>
      <c r="E89" s="764"/>
      <c r="F89" s="765"/>
      <c r="G89" s="766"/>
      <c r="H89" s="387"/>
      <c r="I89" s="753"/>
      <c r="J89" s="788"/>
    </row>
    <row r="90" spans="1:10" ht="17.100000000000001" customHeight="1" x14ac:dyDescent="0.15">
      <c r="B90" s="782"/>
      <c r="C90" s="774" t="s">
        <v>265</v>
      </c>
      <c r="D90" s="775"/>
      <c r="E90" s="764"/>
      <c r="F90" s="765"/>
      <c r="G90" s="766"/>
      <c r="H90" s="387"/>
      <c r="I90" s="753"/>
      <c r="J90" s="788"/>
    </row>
    <row r="91" spans="1:10" ht="17.100000000000001" customHeight="1" x14ac:dyDescent="0.15">
      <c r="B91" s="782"/>
      <c r="C91" s="774" t="s">
        <v>258</v>
      </c>
      <c r="D91" s="775"/>
      <c r="E91" s="767"/>
      <c r="F91" s="768"/>
      <c r="G91" s="769"/>
      <c r="H91" s="388"/>
      <c r="I91" s="753"/>
      <c r="J91" s="788"/>
    </row>
    <row r="92" spans="1:10" ht="17.100000000000001" customHeight="1" x14ac:dyDescent="0.15">
      <c r="B92" s="782"/>
      <c r="C92" s="774" t="s">
        <v>216</v>
      </c>
      <c r="D92" s="775"/>
      <c r="E92" s="770"/>
      <c r="F92" s="771"/>
      <c r="G92" s="772"/>
      <c r="H92" s="389"/>
      <c r="I92" s="753"/>
      <c r="J92" s="788"/>
    </row>
    <row r="93" spans="1:10" ht="21" x14ac:dyDescent="0.15">
      <c r="A93" s="204"/>
      <c r="B93" s="782"/>
      <c r="C93" s="776" t="s">
        <v>259</v>
      </c>
      <c r="D93" s="777"/>
      <c r="E93" s="755"/>
      <c r="F93" s="756"/>
      <c r="G93" s="757"/>
      <c r="H93" s="390"/>
      <c r="I93" s="753"/>
      <c r="J93" s="788"/>
    </row>
    <row r="94" spans="1:10" ht="21" x14ac:dyDescent="0.15">
      <c r="A94" s="204"/>
      <c r="B94" s="782"/>
      <c r="C94" s="778"/>
      <c r="D94" s="779"/>
      <c r="E94" s="755"/>
      <c r="F94" s="756"/>
      <c r="G94" s="757"/>
      <c r="H94" s="390"/>
      <c r="I94" s="753"/>
      <c r="J94" s="788"/>
    </row>
    <row r="95" spans="1:10" ht="21" x14ac:dyDescent="0.15">
      <c r="A95" s="204"/>
      <c r="B95" s="782"/>
      <c r="C95" s="778"/>
      <c r="D95" s="779"/>
      <c r="E95" s="755"/>
      <c r="F95" s="756"/>
      <c r="G95" s="757"/>
      <c r="H95" s="390"/>
      <c r="I95" s="753"/>
      <c r="J95" s="788"/>
    </row>
    <row r="96" spans="1:10" ht="21" x14ac:dyDescent="0.15">
      <c r="A96" s="204"/>
      <c r="B96" s="782"/>
      <c r="C96" s="778"/>
      <c r="D96" s="779"/>
      <c r="E96" s="758"/>
      <c r="F96" s="759"/>
      <c r="G96" s="760"/>
      <c r="H96" s="391"/>
      <c r="I96" s="753"/>
      <c r="J96" s="788"/>
    </row>
    <row r="97" spans="1:10" ht="21" x14ac:dyDescent="0.15">
      <c r="A97" s="204"/>
      <c r="B97" s="750"/>
      <c r="C97" s="780"/>
      <c r="D97" s="781"/>
      <c r="E97" s="761"/>
      <c r="F97" s="762"/>
      <c r="G97" s="763"/>
      <c r="H97" s="392"/>
      <c r="I97" s="753"/>
      <c r="J97" s="788"/>
    </row>
    <row r="98" spans="1:10" ht="17.100000000000001" customHeight="1" x14ac:dyDescent="0.15">
      <c r="B98" s="749" t="s">
        <v>262</v>
      </c>
      <c r="C98" s="774" t="s">
        <v>256</v>
      </c>
      <c r="D98" s="775"/>
      <c r="E98" s="764"/>
      <c r="F98" s="765"/>
      <c r="G98" s="766"/>
      <c r="H98" s="387"/>
      <c r="I98" s="753"/>
      <c r="J98" s="788"/>
    </row>
    <row r="99" spans="1:10" ht="17.100000000000001" customHeight="1" x14ac:dyDescent="0.15">
      <c r="B99" s="782"/>
      <c r="C99" s="774" t="s">
        <v>257</v>
      </c>
      <c r="D99" s="775"/>
      <c r="E99" s="764"/>
      <c r="F99" s="765"/>
      <c r="G99" s="766"/>
      <c r="H99" s="387"/>
      <c r="I99" s="753"/>
      <c r="J99" s="788"/>
    </row>
    <row r="100" spans="1:10" ht="17.100000000000001" customHeight="1" x14ac:dyDescent="0.15">
      <c r="B100" s="782"/>
      <c r="C100" s="774" t="s">
        <v>265</v>
      </c>
      <c r="D100" s="775"/>
      <c r="E100" s="764"/>
      <c r="F100" s="765"/>
      <c r="G100" s="766"/>
      <c r="H100" s="387"/>
      <c r="I100" s="753"/>
      <c r="J100" s="788"/>
    </row>
    <row r="101" spans="1:10" ht="17.100000000000001" customHeight="1" x14ac:dyDescent="0.15">
      <c r="B101" s="782"/>
      <c r="C101" s="774" t="s">
        <v>258</v>
      </c>
      <c r="D101" s="775"/>
      <c r="E101" s="767"/>
      <c r="F101" s="768"/>
      <c r="G101" s="769"/>
      <c r="H101" s="388"/>
      <c r="I101" s="753"/>
      <c r="J101" s="788"/>
    </row>
    <row r="102" spans="1:10" ht="17.100000000000001" customHeight="1" x14ac:dyDescent="0.15">
      <c r="B102" s="782"/>
      <c r="C102" s="774" t="s">
        <v>216</v>
      </c>
      <c r="D102" s="775"/>
      <c r="E102" s="770"/>
      <c r="F102" s="771"/>
      <c r="G102" s="772"/>
      <c r="H102" s="389"/>
      <c r="I102" s="753"/>
      <c r="J102" s="788"/>
    </row>
    <row r="103" spans="1:10" ht="21" x14ac:dyDescent="0.15">
      <c r="A103" s="204"/>
      <c r="B103" s="782"/>
      <c r="C103" s="776" t="s">
        <v>259</v>
      </c>
      <c r="D103" s="777"/>
      <c r="E103" s="755"/>
      <c r="F103" s="756"/>
      <c r="G103" s="757"/>
      <c r="H103" s="390"/>
      <c r="I103" s="753"/>
      <c r="J103" s="788"/>
    </row>
    <row r="104" spans="1:10" ht="21" x14ac:dyDescent="0.15">
      <c r="A104" s="204"/>
      <c r="B104" s="782"/>
      <c r="C104" s="778"/>
      <c r="D104" s="779"/>
      <c r="E104" s="755"/>
      <c r="F104" s="756"/>
      <c r="G104" s="757"/>
      <c r="H104" s="390"/>
      <c r="I104" s="753"/>
      <c r="J104" s="788"/>
    </row>
    <row r="105" spans="1:10" ht="21" x14ac:dyDescent="0.15">
      <c r="A105" s="204"/>
      <c r="B105" s="782"/>
      <c r="C105" s="778"/>
      <c r="D105" s="779"/>
      <c r="E105" s="755"/>
      <c r="F105" s="756"/>
      <c r="G105" s="757"/>
      <c r="H105" s="390"/>
      <c r="I105" s="753"/>
      <c r="J105" s="788"/>
    </row>
    <row r="106" spans="1:10" ht="21" x14ac:dyDescent="0.15">
      <c r="A106" s="204"/>
      <c r="B106" s="782"/>
      <c r="C106" s="778"/>
      <c r="D106" s="779"/>
      <c r="E106" s="758"/>
      <c r="F106" s="759"/>
      <c r="G106" s="760"/>
      <c r="H106" s="391"/>
      <c r="I106" s="753"/>
      <c r="J106" s="788"/>
    </row>
    <row r="107" spans="1:10" ht="21" x14ac:dyDescent="0.15">
      <c r="A107" s="204"/>
      <c r="B107" s="750"/>
      <c r="C107" s="780"/>
      <c r="D107" s="781"/>
      <c r="E107" s="761"/>
      <c r="F107" s="762"/>
      <c r="G107" s="763"/>
      <c r="H107" s="392"/>
      <c r="I107" s="753"/>
      <c r="J107" s="788"/>
    </row>
    <row r="108" spans="1:10" ht="17.100000000000001" customHeight="1" x14ac:dyDescent="0.15">
      <c r="B108" s="749" t="s">
        <v>263</v>
      </c>
      <c r="C108" s="774" t="s">
        <v>256</v>
      </c>
      <c r="D108" s="775"/>
      <c r="E108" s="764"/>
      <c r="F108" s="765"/>
      <c r="G108" s="766"/>
      <c r="H108" s="387"/>
      <c r="I108" s="753"/>
      <c r="J108" s="788"/>
    </row>
    <row r="109" spans="1:10" ht="17.100000000000001" customHeight="1" x14ac:dyDescent="0.15">
      <c r="B109" s="782"/>
      <c r="C109" s="774" t="s">
        <v>257</v>
      </c>
      <c r="D109" s="775"/>
      <c r="E109" s="764"/>
      <c r="F109" s="765"/>
      <c r="G109" s="766"/>
      <c r="H109" s="387"/>
      <c r="I109" s="753"/>
      <c r="J109" s="788"/>
    </row>
    <row r="110" spans="1:10" ht="17.100000000000001" customHeight="1" x14ac:dyDescent="0.15">
      <c r="B110" s="782"/>
      <c r="C110" s="774" t="s">
        <v>265</v>
      </c>
      <c r="D110" s="775"/>
      <c r="E110" s="764"/>
      <c r="F110" s="765"/>
      <c r="G110" s="766"/>
      <c r="H110" s="387"/>
      <c r="I110" s="753"/>
      <c r="J110" s="788"/>
    </row>
    <row r="111" spans="1:10" ht="17.100000000000001" customHeight="1" x14ac:dyDescent="0.15">
      <c r="B111" s="782"/>
      <c r="C111" s="774" t="s">
        <v>258</v>
      </c>
      <c r="D111" s="775"/>
      <c r="E111" s="767"/>
      <c r="F111" s="768"/>
      <c r="G111" s="769"/>
      <c r="H111" s="388"/>
      <c r="I111" s="753"/>
      <c r="J111" s="788"/>
    </row>
    <row r="112" spans="1:10" ht="17.100000000000001" customHeight="1" x14ac:dyDescent="0.15">
      <c r="B112" s="782"/>
      <c r="C112" s="774" t="s">
        <v>216</v>
      </c>
      <c r="D112" s="775"/>
      <c r="E112" s="770"/>
      <c r="F112" s="771"/>
      <c r="G112" s="772"/>
      <c r="H112" s="389"/>
      <c r="I112" s="753"/>
      <c r="J112" s="788"/>
    </row>
    <row r="113" spans="1:10" ht="21" x14ac:dyDescent="0.15">
      <c r="A113" s="204"/>
      <c r="B113" s="782"/>
      <c r="C113" s="776" t="s">
        <v>259</v>
      </c>
      <c r="D113" s="777"/>
      <c r="E113" s="755"/>
      <c r="F113" s="756"/>
      <c r="G113" s="757"/>
      <c r="H113" s="390"/>
      <c r="I113" s="753"/>
      <c r="J113" s="788"/>
    </row>
    <row r="114" spans="1:10" ht="21" x14ac:dyDescent="0.15">
      <c r="A114" s="204"/>
      <c r="B114" s="782"/>
      <c r="C114" s="778"/>
      <c r="D114" s="779"/>
      <c r="E114" s="755"/>
      <c r="F114" s="756"/>
      <c r="G114" s="757"/>
      <c r="H114" s="390"/>
      <c r="I114" s="753"/>
      <c r="J114" s="788"/>
    </row>
    <row r="115" spans="1:10" ht="21" x14ac:dyDescent="0.15">
      <c r="A115" s="204"/>
      <c r="B115" s="782"/>
      <c r="C115" s="778"/>
      <c r="D115" s="779"/>
      <c r="E115" s="755"/>
      <c r="F115" s="756"/>
      <c r="G115" s="757"/>
      <c r="H115" s="390"/>
      <c r="I115" s="753"/>
      <c r="J115" s="788"/>
    </row>
    <row r="116" spans="1:10" ht="21" x14ac:dyDescent="0.15">
      <c r="A116" s="204"/>
      <c r="B116" s="782"/>
      <c r="C116" s="778"/>
      <c r="D116" s="779"/>
      <c r="E116" s="758"/>
      <c r="F116" s="759"/>
      <c r="G116" s="760"/>
      <c r="H116" s="391"/>
      <c r="I116" s="753"/>
      <c r="J116" s="788"/>
    </row>
    <row r="117" spans="1:10" ht="21" x14ac:dyDescent="0.15">
      <c r="A117" s="204"/>
      <c r="B117" s="750"/>
      <c r="C117" s="780"/>
      <c r="D117" s="781"/>
      <c r="E117" s="761"/>
      <c r="F117" s="762"/>
      <c r="G117" s="763"/>
      <c r="H117" s="392"/>
      <c r="I117" s="753"/>
      <c r="J117" s="788"/>
    </row>
    <row r="118" spans="1:10" ht="17.100000000000001" customHeight="1" x14ac:dyDescent="0.15">
      <c r="B118" s="773" t="s">
        <v>384</v>
      </c>
      <c r="C118" s="774" t="s">
        <v>256</v>
      </c>
      <c r="D118" s="775"/>
      <c r="E118" s="764"/>
      <c r="F118" s="765"/>
      <c r="G118" s="766"/>
      <c r="H118" s="387"/>
      <c r="I118" s="753"/>
      <c r="J118" s="788"/>
    </row>
    <row r="119" spans="1:10" ht="17.100000000000001" customHeight="1" x14ac:dyDescent="0.15">
      <c r="B119" s="773"/>
      <c r="C119" s="774" t="s">
        <v>257</v>
      </c>
      <c r="D119" s="775"/>
      <c r="E119" s="764"/>
      <c r="F119" s="765"/>
      <c r="G119" s="766"/>
      <c r="H119" s="387"/>
      <c r="I119" s="753"/>
      <c r="J119" s="788"/>
    </row>
    <row r="120" spans="1:10" ht="17.100000000000001" customHeight="1" x14ac:dyDescent="0.15">
      <c r="B120" s="773"/>
      <c r="C120" s="774" t="s">
        <v>265</v>
      </c>
      <c r="D120" s="775"/>
      <c r="E120" s="764"/>
      <c r="F120" s="765"/>
      <c r="G120" s="766"/>
      <c r="H120" s="387"/>
      <c r="I120" s="753"/>
      <c r="J120" s="788"/>
    </row>
    <row r="121" spans="1:10" ht="17.100000000000001" customHeight="1" x14ac:dyDescent="0.15">
      <c r="B121" s="773"/>
      <c r="C121" s="774" t="s">
        <v>258</v>
      </c>
      <c r="D121" s="775"/>
      <c r="E121" s="767"/>
      <c r="F121" s="768"/>
      <c r="G121" s="769"/>
      <c r="H121" s="388"/>
      <c r="I121" s="753"/>
      <c r="J121" s="788"/>
    </row>
    <row r="122" spans="1:10" ht="17.100000000000001" customHeight="1" x14ac:dyDescent="0.15">
      <c r="B122" s="773"/>
      <c r="C122" s="774" t="s">
        <v>216</v>
      </c>
      <c r="D122" s="775"/>
      <c r="E122" s="770"/>
      <c r="F122" s="771"/>
      <c r="G122" s="772"/>
      <c r="H122" s="389"/>
      <c r="I122" s="753"/>
      <c r="J122" s="788"/>
    </row>
    <row r="123" spans="1:10" ht="21" x14ac:dyDescent="0.15">
      <c r="A123" s="204"/>
      <c r="B123" s="773"/>
      <c r="C123" s="776" t="s">
        <v>259</v>
      </c>
      <c r="D123" s="777"/>
      <c r="E123" s="755"/>
      <c r="F123" s="756"/>
      <c r="G123" s="757"/>
      <c r="H123" s="390"/>
      <c r="I123" s="753"/>
      <c r="J123" s="788"/>
    </row>
    <row r="124" spans="1:10" ht="21" x14ac:dyDescent="0.15">
      <c r="A124" s="204"/>
      <c r="B124" s="773"/>
      <c r="C124" s="778"/>
      <c r="D124" s="779"/>
      <c r="E124" s="755"/>
      <c r="F124" s="756"/>
      <c r="G124" s="757"/>
      <c r="H124" s="390"/>
      <c r="I124" s="753"/>
      <c r="J124" s="788"/>
    </row>
    <row r="125" spans="1:10" ht="21" x14ac:dyDescent="0.15">
      <c r="A125" s="204"/>
      <c r="B125" s="773"/>
      <c r="C125" s="778"/>
      <c r="D125" s="779"/>
      <c r="E125" s="755"/>
      <c r="F125" s="756"/>
      <c r="G125" s="757"/>
      <c r="H125" s="390"/>
      <c r="I125" s="753"/>
      <c r="J125" s="788"/>
    </row>
    <row r="126" spans="1:10" ht="21" x14ac:dyDescent="0.15">
      <c r="A126" s="204"/>
      <c r="B126" s="773"/>
      <c r="C126" s="778"/>
      <c r="D126" s="779"/>
      <c r="E126" s="758"/>
      <c r="F126" s="759"/>
      <c r="G126" s="760"/>
      <c r="H126" s="391"/>
      <c r="I126" s="753"/>
      <c r="J126" s="788"/>
    </row>
    <row r="127" spans="1:10" ht="21" x14ac:dyDescent="0.15">
      <c r="A127" s="204"/>
      <c r="B127" s="773"/>
      <c r="C127" s="780"/>
      <c r="D127" s="781"/>
      <c r="E127" s="761"/>
      <c r="F127" s="762"/>
      <c r="G127" s="763"/>
      <c r="H127" s="392"/>
      <c r="I127" s="753"/>
      <c r="J127" s="788"/>
    </row>
    <row r="128" spans="1:10" ht="17.100000000000001" customHeight="1" x14ac:dyDescent="0.15">
      <c r="B128" s="773" t="s">
        <v>385</v>
      </c>
      <c r="C128" s="774" t="s">
        <v>256</v>
      </c>
      <c r="D128" s="775"/>
      <c r="E128" s="764"/>
      <c r="F128" s="765"/>
      <c r="G128" s="766"/>
      <c r="H128" s="387"/>
      <c r="I128" s="753"/>
      <c r="J128" s="788"/>
    </row>
    <row r="129" spans="1:10" ht="17.100000000000001" customHeight="1" x14ac:dyDescent="0.15">
      <c r="B129" s="773"/>
      <c r="C129" s="774" t="s">
        <v>257</v>
      </c>
      <c r="D129" s="775"/>
      <c r="E129" s="764"/>
      <c r="F129" s="765"/>
      <c r="G129" s="766"/>
      <c r="H129" s="387"/>
      <c r="I129" s="753"/>
      <c r="J129" s="788"/>
    </row>
    <row r="130" spans="1:10" ht="17.100000000000001" customHeight="1" x14ac:dyDescent="0.15">
      <c r="B130" s="773"/>
      <c r="C130" s="774" t="s">
        <v>265</v>
      </c>
      <c r="D130" s="775"/>
      <c r="E130" s="764"/>
      <c r="F130" s="765"/>
      <c r="G130" s="766"/>
      <c r="H130" s="387"/>
      <c r="I130" s="753"/>
      <c r="J130" s="788"/>
    </row>
    <row r="131" spans="1:10" ht="17.100000000000001" customHeight="1" x14ac:dyDescent="0.15">
      <c r="B131" s="773"/>
      <c r="C131" s="774" t="s">
        <v>258</v>
      </c>
      <c r="D131" s="775"/>
      <c r="E131" s="767"/>
      <c r="F131" s="768"/>
      <c r="G131" s="769"/>
      <c r="H131" s="388"/>
      <c r="I131" s="753"/>
      <c r="J131" s="788"/>
    </row>
    <row r="132" spans="1:10" ht="17.100000000000001" customHeight="1" x14ac:dyDescent="0.15">
      <c r="B132" s="773"/>
      <c r="C132" s="774" t="s">
        <v>216</v>
      </c>
      <c r="D132" s="775"/>
      <c r="E132" s="770"/>
      <c r="F132" s="771"/>
      <c r="G132" s="772"/>
      <c r="H132" s="389"/>
      <c r="I132" s="753"/>
      <c r="J132" s="788"/>
    </row>
    <row r="133" spans="1:10" ht="21" x14ac:dyDescent="0.15">
      <c r="A133" s="204"/>
      <c r="B133" s="773"/>
      <c r="C133" s="776" t="s">
        <v>259</v>
      </c>
      <c r="D133" s="777"/>
      <c r="E133" s="755"/>
      <c r="F133" s="756"/>
      <c r="G133" s="757"/>
      <c r="H133" s="390"/>
      <c r="I133" s="753"/>
      <c r="J133" s="788"/>
    </row>
    <row r="134" spans="1:10" ht="21" x14ac:dyDescent="0.15">
      <c r="A134" s="204"/>
      <c r="B134" s="773"/>
      <c r="C134" s="778"/>
      <c r="D134" s="779"/>
      <c r="E134" s="755"/>
      <c r="F134" s="756"/>
      <c r="G134" s="757"/>
      <c r="H134" s="390"/>
      <c r="I134" s="753"/>
      <c r="J134" s="788"/>
    </row>
    <row r="135" spans="1:10" ht="21" x14ac:dyDescent="0.15">
      <c r="A135" s="204"/>
      <c r="B135" s="773"/>
      <c r="C135" s="778"/>
      <c r="D135" s="779"/>
      <c r="E135" s="755"/>
      <c r="F135" s="756"/>
      <c r="G135" s="757"/>
      <c r="H135" s="390"/>
      <c r="I135" s="753"/>
      <c r="J135" s="788"/>
    </row>
    <row r="136" spans="1:10" ht="21" x14ac:dyDescent="0.15">
      <c r="A136" s="204"/>
      <c r="B136" s="773"/>
      <c r="C136" s="778"/>
      <c r="D136" s="779"/>
      <c r="E136" s="758"/>
      <c r="F136" s="759"/>
      <c r="G136" s="760"/>
      <c r="H136" s="391"/>
      <c r="I136" s="753"/>
      <c r="J136" s="788"/>
    </row>
    <row r="137" spans="1:10" ht="21" x14ac:dyDescent="0.15">
      <c r="A137" s="204"/>
      <c r="B137" s="773"/>
      <c r="C137" s="780"/>
      <c r="D137" s="781"/>
      <c r="E137" s="761"/>
      <c r="F137" s="762"/>
      <c r="G137" s="763"/>
      <c r="H137" s="392"/>
      <c r="I137" s="753"/>
      <c r="J137" s="788"/>
    </row>
    <row r="138" spans="1:10" ht="17.100000000000001" customHeight="1" x14ac:dyDescent="0.15">
      <c r="B138" s="773" t="s">
        <v>386</v>
      </c>
      <c r="C138" s="774" t="s">
        <v>256</v>
      </c>
      <c r="D138" s="775"/>
      <c r="E138" s="764"/>
      <c r="F138" s="765"/>
      <c r="G138" s="766"/>
      <c r="H138" s="387"/>
      <c r="I138" s="753"/>
      <c r="J138" s="788"/>
    </row>
    <row r="139" spans="1:10" ht="17.100000000000001" customHeight="1" x14ac:dyDescent="0.15">
      <c r="B139" s="773"/>
      <c r="C139" s="774" t="s">
        <v>257</v>
      </c>
      <c r="D139" s="775"/>
      <c r="E139" s="764"/>
      <c r="F139" s="765"/>
      <c r="G139" s="766"/>
      <c r="H139" s="387"/>
      <c r="I139" s="753"/>
      <c r="J139" s="788"/>
    </row>
    <row r="140" spans="1:10" ht="17.100000000000001" customHeight="1" x14ac:dyDescent="0.15">
      <c r="B140" s="773"/>
      <c r="C140" s="774" t="s">
        <v>265</v>
      </c>
      <c r="D140" s="775"/>
      <c r="E140" s="764"/>
      <c r="F140" s="765"/>
      <c r="G140" s="766"/>
      <c r="H140" s="387"/>
      <c r="I140" s="753"/>
      <c r="J140" s="788"/>
    </row>
    <row r="141" spans="1:10" ht="17.100000000000001" customHeight="1" x14ac:dyDescent="0.15">
      <c r="B141" s="773"/>
      <c r="C141" s="774" t="s">
        <v>258</v>
      </c>
      <c r="D141" s="775"/>
      <c r="E141" s="767"/>
      <c r="F141" s="768"/>
      <c r="G141" s="769"/>
      <c r="H141" s="388"/>
      <c r="I141" s="753"/>
      <c r="J141" s="788"/>
    </row>
    <row r="142" spans="1:10" ht="17.100000000000001" customHeight="1" x14ac:dyDescent="0.15">
      <c r="B142" s="773"/>
      <c r="C142" s="774" t="s">
        <v>216</v>
      </c>
      <c r="D142" s="775"/>
      <c r="E142" s="770"/>
      <c r="F142" s="771"/>
      <c r="G142" s="772"/>
      <c r="H142" s="389"/>
      <c r="I142" s="753"/>
      <c r="J142" s="788"/>
    </row>
    <row r="143" spans="1:10" ht="21" x14ac:dyDescent="0.15">
      <c r="A143" s="204"/>
      <c r="B143" s="773"/>
      <c r="C143" s="776" t="s">
        <v>259</v>
      </c>
      <c r="D143" s="777"/>
      <c r="E143" s="755"/>
      <c r="F143" s="756"/>
      <c r="G143" s="757"/>
      <c r="H143" s="390"/>
      <c r="I143" s="753"/>
      <c r="J143" s="788"/>
    </row>
    <row r="144" spans="1:10" ht="21" x14ac:dyDescent="0.15">
      <c r="A144" s="204"/>
      <c r="B144" s="773"/>
      <c r="C144" s="778"/>
      <c r="D144" s="779"/>
      <c r="E144" s="755"/>
      <c r="F144" s="756"/>
      <c r="G144" s="757"/>
      <c r="H144" s="390"/>
      <c r="I144" s="753"/>
      <c r="J144" s="788"/>
    </row>
    <row r="145" spans="1:10" ht="21" x14ac:dyDescent="0.15">
      <c r="A145" s="204"/>
      <c r="B145" s="773"/>
      <c r="C145" s="778"/>
      <c r="D145" s="779"/>
      <c r="E145" s="755"/>
      <c r="F145" s="756"/>
      <c r="G145" s="757"/>
      <c r="H145" s="390"/>
      <c r="I145" s="753"/>
      <c r="J145" s="788"/>
    </row>
    <row r="146" spans="1:10" ht="21" x14ac:dyDescent="0.15">
      <c r="A146" s="204"/>
      <c r="B146" s="773"/>
      <c r="C146" s="778"/>
      <c r="D146" s="779"/>
      <c r="E146" s="758"/>
      <c r="F146" s="759"/>
      <c r="G146" s="760"/>
      <c r="H146" s="391"/>
      <c r="I146" s="753"/>
      <c r="J146" s="788"/>
    </row>
    <row r="147" spans="1:10" ht="21" x14ac:dyDescent="0.15">
      <c r="A147" s="204"/>
      <c r="B147" s="773"/>
      <c r="C147" s="780"/>
      <c r="D147" s="781"/>
      <c r="E147" s="761"/>
      <c r="F147" s="762"/>
      <c r="G147" s="763"/>
      <c r="H147" s="392"/>
      <c r="I147" s="753"/>
      <c r="J147" s="788"/>
    </row>
    <row r="148" spans="1:10" ht="17.100000000000001" customHeight="1" x14ac:dyDescent="0.15">
      <c r="B148" s="773" t="s">
        <v>387</v>
      </c>
      <c r="C148" s="774" t="s">
        <v>256</v>
      </c>
      <c r="D148" s="775"/>
      <c r="E148" s="764"/>
      <c r="F148" s="765"/>
      <c r="G148" s="766"/>
      <c r="H148" s="387"/>
      <c r="I148" s="753"/>
      <c r="J148" s="788"/>
    </row>
    <row r="149" spans="1:10" ht="17.100000000000001" customHeight="1" x14ac:dyDescent="0.15">
      <c r="B149" s="773"/>
      <c r="C149" s="774" t="s">
        <v>257</v>
      </c>
      <c r="D149" s="775"/>
      <c r="E149" s="764"/>
      <c r="F149" s="765"/>
      <c r="G149" s="766"/>
      <c r="H149" s="387"/>
      <c r="I149" s="753"/>
      <c r="J149" s="788"/>
    </row>
    <row r="150" spans="1:10" ht="17.100000000000001" customHeight="1" x14ac:dyDescent="0.15">
      <c r="B150" s="773"/>
      <c r="C150" s="774" t="s">
        <v>265</v>
      </c>
      <c r="D150" s="775"/>
      <c r="E150" s="764"/>
      <c r="F150" s="765"/>
      <c r="G150" s="766"/>
      <c r="H150" s="387"/>
      <c r="I150" s="753"/>
      <c r="J150" s="788"/>
    </row>
    <row r="151" spans="1:10" ht="17.100000000000001" customHeight="1" x14ac:dyDescent="0.15">
      <c r="B151" s="773"/>
      <c r="C151" s="774" t="s">
        <v>258</v>
      </c>
      <c r="D151" s="775"/>
      <c r="E151" s="767"/>
      <c r="F151" s="768"/>
      <c r="G151" s="769"/>
      <c r="H151" s="388"/>
      <c r="I151" s="753"/>
      <c r="J151" s="788"/>
    </row>
    <row r="152" spans="1:10" ht="17.100000000000001" customHeight="1" x14ac:dyDescent="0.15">
      <c r="B152" s="773"/>
      <c r="C152" s="774" t="s">
        <v>216</v>
      </c>
      <c r="D152" s="775"/>
      <c r="E152" s="770"/>
      <c r="F152" s="771"/>
      <c r="G152" s="772"/>
      <c r="H152" s="389"/>
      <c r="I152" s="753"/>
      <c r="J152" s="788"/>
    </row>
    <row r="153" spans="1:10" ht="21" x14ac:dyDescent="0.15">
      <c r="A153" s="204"/>
      <c r="B153" s="773"/>
      <c r="C153" s="776" t="s">
        <v>259</v>
      </c>
      <c r="D153" s="777"/>
      <c r="E153" s="755"/>
      <c r="F153" s="756"/>
      <c r="G153" s="757"/>
      <c r="H153" s="390"/>
      <c r="I153" s="753"/>
      <c r="J153" s="788"/>
    </row>
    <row r="154" spans="1:10" ht="21" x14ac:dyDescent="0.15">
      <c r="A154" s="204"/>
      <c r="B154" s="773"/>
      <c r="C154" s="778"/>
      <c r="D154" s="779"/>
      <c r="E154" s="755"/>
      <c r="F154" s="756"/>
      <c r="G154" s="757"/>
      <c r="H154" s="390"/>
      <c r="I154" s="753"/>
      <c r="J154" s="788"/>
    </row>
    <row r="155" spans="1:10" ht="21" x14ac:dyDescent="0.15">
      <c r="A155" s="204"/>
      <c r="B155" s="773"/>
      <c r="C155" s="778"/>
      <c r="D155" s="779"/>
      <c r="E155" s="755"/>
      <c r="F155" s="756"/>
      <c r="G155" s="757"/>
      <c r="H155" s="390"/>
      <c r="I155" s="753"/>
      <c r="J155" s="788"/>
    </row>
    <row r="156" spans="1:10" ht="21" x14ac:dyDescent="0.15">
      <c r="A156" s="204"/>
      <c r="B156" s="773"/>
      <c r="C156" s="778"/>
      <c r="D156" s="779"/>
      <c r="E156" s="758"/>
      <c r="F156" s="759"/>
      <c r="G156" s="760"/>
      <c r="H156" s="391"/>
      <c r="I156" s="753"/>
      <c r="J156" s="788"/>
    </row>
    <row r="157" spans="1:10" ht="21" x14ac:dyDescent="0.15">
      <c r="A157" s="204"/>
      <c r="B157" s="773"/>
      <c r="C157" s="780"/>
      <c r="D157" s="781"/>
      <c r="E157" s="761"/>
      <c r="F157" s="762"/>
      <c r="G157" s="763"/>
      <c r="H157" s="392"/>
      <c r="I157" s="753"/>
      <c r="J157" s="788"/>
    </row>
    <row r="158" spans="1:10" ht="17.100000000000001" customHeight="1" x14ac:dyDescent="0.15">
      <c r="B158" s="773" t="s">
        <v>388</v>
      </c>
      <c r="C158" s="774" t="s">
        <v>256</v>
      </c>
      <c r="D158" s="775"/>
      <c r="E158" s="764"/>
      <c r="F158" s="765"/>
      <c r="G158" s="766"/>
      <c r="H158" s="387"/>
      <c r="I158" s="753"/>
      <c r="J158" s="788"/>
    </row>
    <row r="159" spans="1:10" ht="17.100000000000001" customHeight="1" x14ac:dyDescent="0.15">
      <c r="B159" s="773"/>
      <c r="C159" s="774" t="s">
        <v>257</v>
      </c>
      <c r="D159" s="775"/>
      <c r="E159" s="764"/>
      <c r="F159" s="765"/>
      <c r="G159" s="766"/>
      <c r="H159" s="387"/>
      <c r="I159" s="753"/>
      <c r="J159" s="788"/>
    </row>
    <row r="160" spans="1:10" ht="17.100000000000001" customHeight="1" x14ac:dyDescent="0.15">
      <c r="B160" s="773"/>
      <c r="C160" s="774" t="s">
        <v>265</v>
      </c>
      <c r="D160" s="775"/>
      <c r="E160" s="764"/>
      <c r="F160" s="765"/>
      <c r="G160" s="766"/>
      <c r="H160" s="387"/>
      <c r="I160" s="753"/>
      <c r="J160" s="788"/>
    </row>
    <row r="161" spans="1:10" ht="17.100000000000001" customHeight="1" x14ac:dyDescent="0.15">
      <c r="B161" s="773"/>
      <c r="C161" s="774" t="s">
        <v>258</v>
      </c>
      <c r="D161" s="775"/>
      <c r="E161" s="767"/>
      <c r="F161" s="768"/>
      <c r="G161" s="769"/>
      <c r="H161" s="388"/>
      <c r="I161" s="753"/>
      <c r="J161" s="788"/>
    </row>
    <row r="162" spans="1:10" ht="17.100000000000001" customHeight="1" x14ac:dyDescent="0.15">
      <c r="B162" s="773"/>
      <c r="C162" s="774" t="s">
        <v>216</v>
      </c>
      <c r="D162" s="775"/>
      <c r="E162" s="770"/>
      <c r="F162" s="771"/>
      <c r="G162" s="772"/>
      <c r="H162" s="389"/>
      <c r="I162" s="753"/>
      <c r="J162" s="788"/>
    </row>
    <row r="163" spans="1:10" ht="21" x14ac:dyDescent="0.15">
      <c r="A163" s="204"/>
      <c r="B163" s="773"/>
      <c r="C163" s="776" t="s">
        <v>259</v>
      </c>
      <c r="D163" s="777"/>
      <c r="E163" s="755"/>
      <c r="F163" s="756"/>
      <c r="G163" s="757"/>
      <c r="H163" s="390"/>
      <c r="I163" s="753"/>
      <c r="J163" s="788"/>
    </row>
    <row r="164" spans="1:10" ht="21" x14ac:dyDescent="0.15">
      <c r="A164" s="204"/>
      <c r="B164" s="773"/>
      <c r="C164" s="778"/>
      <c r="D164" s="779"/>
      <c r="E164" s="755"/>
      <c r="F164" s="756"/>
      <c r="G164" s="757"/>
      <c r="H164" s="390"/>
      <c r="I164" s="753"/>
      <c r="J164" s="788"/>
    </row>
    <row r="165" spans="1:10" ht="21" x14ac:dyDescent="0.15">
      <c r="A165" s="204"/>
      <c r="B165" s="773"/>
      <c r="C165" s="778"/>
      <c r="D165" s="779"/>
      <c r="E165" s="755"/>
      <c r="F165" s="756"/>
      <c r="G165" s="757"/>
      <c r="H165" s="390"/>
      <c r="I165" s="753"/>
      <c r="J165" s="788"/>
    </row>
    <row r="166" spans="1:10" ht="21" x14ac:dyDescent="0.15">
      <c r="A166" s="204"/>
      <c r="B166" s="773"/>
      <c r="C166" s="778"/>
      <c r="D166" s="779"/>
      <c r="E166" s="758"/>
      <c r="F166" s="759"/>
      <c r="G166" s="760"/>
      <c r="H166" s="391"/>
      <c r="I166" s="753"/>
      <c r="J166" s="788"/>
    </row>
    <row r="167" spans="1:10" ht="21" x14ac:dyDescent="0.15">
      <c r="A167" s="204"/>
      <c r="B167" s="773"/>
      <c r="C167" s="780"/>
      <c r="D167" s="781"/>
      <c r="E167" s="761"/>
      <c r="F167" s="762"/>
      <c r="G167" s="763"/>
      <c r="H167" s="392"/>
      <c r="I167" s="754"/>
      <c r="J167" s="788"/>
    </row>
    <row r="168" spans="1:10" x14ac:dyDescent="0.15">
      <c r="H168" s="313"/>
    </row>
    <row r="169" spans="1:10" x14ac:dyDescent="0.15">
      <c r="H169" s="313"/>
    </row>
    <row r="170" spans="1:10" x14ac:dyDescent="0.15">
      <c r="H170" s="313"/>
    </row>
    <row r="171" spans="1:10" x14ac:dyDescent="0.15">
      <c r="H171" s="313"/>
    </row>
    <row r="172" spans="1:10" x14ac:dyDescent="0.15">
      <c r="H172" s="313"/>
    </row>
    <row r="173" spans="1:10" x14ac:dyDescent="0.15">
      <c r="H173" s="313"/>
    </row>
    <row r="174" spans="1:10" x14ac:dyDescent="0.15">
      <c r="H174" s="313"/>
    </row>
    <row r="175" spans="1:10" x14ac:dyDescent="0.15">
      <c r="H175" s="313"/>
    </row>
    <row r="176" spans="1:10" x14ac:dyDescent="0.15">
      <c r="H176" s="313"/>
    </row>
    <row r="177" spans="8:8" x14ac:dyDescent="0.15">
      <c r="H177" s="313"/>
    </row>
    <row r="178" spans="8:8" x14ac:dyDescent="0.15">
      <c r="H178" s="313"/>
    </row>
    <row r="179" spans="8:8" x14ac:dyDescent="0.15">
      <c r="H179" s="313"/>
    </row>
    <row r="180" spans="8:8" x14ac:dyDescent="0.15">
      <c r="H180" s="313"/>
    </row>
    <row r="181" spans="8:8" x14ac:dyDescent="0.15">
      <c r="H181" s="313"/>
    </row>
    <row r="182" spans="8:8" x14ac:dyDescent="0.15">
      <c r="H182" s="313"/>
    </row>
  </sheetData>
  <sheetProtection algorithmName="SHA-512" hashValue="4i6fRN4/qTT/IBMd1zRDCQyQiX685jzsQ9jOeMmclBf71CWtPjBcjA3QK/ngnw1XZGbM7bK/JVneksVwJpcQFQ==" saltValue="MD8gthZZEMfiuvdl45d+AQ==" spinCount="100000" sheet="1" objects="1" insertColumns="0" insertRows="0" deleteColumns="0" deleteRows="0"/>
  <mergeCells count="284">
    <mergeCell ref="F32:G32"/>
    <mergeCell ref="F33:G33"/>
    <mergeCell ref="F34:G34"/>
    <mergeCell ref="F35:G35"/>
    <mergeCell ref="F36:G36"/>
    <mergeCell ref="F37:G37"/>
    <mergeCell ref="F38:G38"/>
    <mergeCell ref="F23:G23"/>
    <mergeCell ref="F24:G24"/>
    <mergeCell ref="F25:G25"/>
    <mergeCell ref="F26:G26"/>
    <mergeCell ref="F27:G27"/>
    <mergeCell ref="F28:G28"/>
    <mergeCell ref="F29:G29"/>
    <mergeCell ref="F30:G30"/>
    <mergeCell ref="F31:G31"/>
    <mergeCell ref="E161:G161"/>
    <mergeCell ref="E162:G162"/>
    <mergeCell ref="E163:G163"/>
    <mergeCell ref="E164:G164"/>
    <mergeCell ref="E165:G165"/>
    <mergeCell ref="E166:G166"/>
    <mergeCell ref="E167:G167"/>
    <mergeCell ref="E152:G152"/>
    <mergeCell ref="E153:G153"/>
    <mergeCell ref="E154:G154"/>
    <mergeCell ref="E155:G155"/>
    <mergeCell ref="E156:G156"/>
    <mergeCell ref="E157:G157"/>
    <mergeCell ref="E158:G158"/>
    <mergeCell ref="E159:G159"/>
    <mergeCell ref="E160:G160"/>
    <mergeCell ref="E143:G143"/>
    <mergeCell ref="E144:G144"/>
    <mergeCell ref="E145:G145"/>
    <mergeCell ref="E146:G146"/>
    <mergeCell ref="E147:G147"/>
    <mergeCell ref="E148:G148"/>
    <mergeCell ref="E149:G149"/>
    <mergeCell ref="E150:G150"/>
    <mergeCell ref="E151:G151"/>
    <mergeCell ref="E134:G134"/>
    <mergeCell ref="E135:G135"/>
    <mergeCell ref="E136:G136"/>
    <mergeCell ref="E137:G137"/>
    <mergeCell ref="E138:G138"/>
    <mergeCell ref="E139:G139"/>
    <mergeCell ref="E140:G140"/>
    <mergeCell ref="E141:G141"/>
    <mergeCell ref="E142:G142"/>
    <mergeCell ref="E124:G124"/>
    <mergeCell ref="E125:G125"/>
    <mergeCell ref="E126:G126"/>
    <mergeCell ref="E127:G127"/>
    <mergeCell ref="E128:G128"/>
    <mergeCell ref="E129:G129"/>
    <mergeCell ref="E130:G130"/>
    <mergeCell ref="E131:G131"/>
    <mergeCell ref="E133:G133"/>
    <mergeCell ref="E132:G132"/>
    <mergeCell ref="E115:G115"/>
    <mergeCell ref="E116:G116"/>
    <mergeCell ref="E117:G117"/>
    <mergeCell ref="E118:G118"/>
    <mergeCell ref="E119:G119"/>
    <mergeCell ref="E120:G120"/>
    <mergeCell ref="E121:G121"/>
    <mergeCell ref="E122:G122"/>
    <mergeCell ref="E123:G123"/>
    <mergeCell ref="E106:G106"/>
    <mergeCell ref="E107:G107"/>
    <mergeCell ref="E109:G109"/>
    <mergeCell ref="E108:G108"/>
    <mergeCell ref="E110:G110"/>
    <mergeCell ref="E111:G111"/>
    <mergeCell ref="E112:G112"/>
    <mergeCell ref="E113:G113"/>
    <mergeCell ref="E114:G114"/>
    <mergeCell ref="C152:D152"/>
    <mergeCell ref="C153:D157"/>
    <mergeCell ref="C158:D158"/>
    <mergeCell ref="C159:D159"/>
    <mergeCell ref="C160:D160"/>
    <mergeCell ref="C161:D161"/>
    <mergeCell ref="C162:D162"/>
    <mergeCell ref="C163:D167"/>
    <mergeCell ref="E80:G80"/>
    <mergeCell ref="E81:G81"/>
    <mergeCell ref="E82:G82"/>
    <mergeCell ref="E83:G83"/>
    <mergeCell ref="E84:G84"/>
    <mergeCell ref="E85:G85"/>
    <mergeCell ref="E86:G86"/>
    <mergeCell ref="E87:G87"/>
    <mergeCell ref="E88:G88"/>
    <mergeCell ref="E89:G89"/>
    <mergeCell ref="E90:G90"/>
    <mergeCell ref="E91:G91"/>
    <mergeCell ref="E92:G92"/>
    <mergeCell ref="E93:G93"/>
    <mergeCell ref="E94:G94"/>
    <mergeCell ref="E95:G95"/>
    <mergeCell ref="C139:D139"/>
    <mergeCell ref="C140:D140"/>
    <mergeCell ref="C141:D141"/>
    <mergeCell ref="C142:D142"/>
    <mergeCell ref="C143:D147"/>
    <mergeCell ref="C148:D148"/>
    <mergeCell ref="C149:D149"/>
    <mergeCell ref="C150:D150"/>
    <mergeCell ref="C151:D151"/>
    <mergeCell ref="C80:D80"/>
    <mergeCell ref="C81:D81"/>
    <mergeCell ref="C82:D82"/>
    <mergeCell ref="C83:D87"/>
    <mergeCell ref="C88:D88"/>
    <mergeCell ref="C89:D89"/>
    <mergeCell ref="C90:D90"/>
    <mergeCell ref="C91:D91"/>
    <mergeCell ref="C92:D92"/>
    <mergeCell ref="E5:G5"/>
    <mergeCell ref="E6:G6"/>
    <mergeCell ref="E7:G7"/>
    <mergeCell ref="E8:G8"/>
    <mergeCell ref="E9:G9"/>
    <mergeCell ref="E10:G10"/>
    <mergeCell ref="E11:G11"/>
    <mergeCell ref="E12:G12"/>
    <mergeCell ref="E13:G13"/>
    <mergeCell ref="B5:D5"/>
    <mergeCell ref="B6:D6"/>
    <mergeCell ref="B7:D7"/>
    <mergeCell ref="B8:D8"/>
    <mergeCell ref="B9:D9"/>
    <mergeCell ref="C10:D10"/>
    <mergeCell ref="C11:D11"/>
    <mergeCell ref="C12:D12"/>
    <mergeCell ref="B13:D13"/>
    <mergeCell ref="J68:J167"/>
    <mergeCell ref="I14:I18"/>
    <mergeCell ref="F2:G2"/>
    <mergeCell ref="B65:E65"/>
    <mergeCell ref="B63:E63"/>
    <mergeCell ref="B3:F3"/>
    <mergeCell ref="F66:G66"/>
    <mergeCell ref="J41:J62"/>
    <mergeCell ref="I23:I38"/>
    <mergeCell ref="B10:B12"/>
    <mergeCell ref="C14:D14"/>
    <mergeCell ref="C15:D15"/>
    <mergeCell ref="C16:D16"/>
    <mergeCell ref="C17:D17"/>
    <mergeCell ref="C18:D18"/>
    <mergeCell ref="E14:G14"/>
    <mergeCell ref="E15:G15"/>
    <mergeCell ref="E16:G16"/>
    <mergeCell ref="E17:G17"/>
    <mergeCell ref="E18:G18"/>
    <mergeCell ref="C110:D110"/>
    <mergeCell ref="C111:D111"/>
    <mergeCell ref="C112:D112"/>
    <mergeCell ref="C113:D117"/>
    <mergeCell ref="B78:B87"/>
    <mergeCell ref="B68:B77"/>
    <mergeCell ref="B14:B18"/>
    <mergeCell ref="C118:D118"/>
    <mergeCell ref="C119:D119"/>
    <mergeCell ref="C120:D120"/>
    <mergeCell ref="C121:D121"/>
    <mergeCell ref="C122:D122"/>
    <mergeCell ref="C123:D127"/>
    <mergeCell ref="B67:F67"/>
    <mergeCell ref="C68:D68"/>
    <mergeCell ref="C69:D69"/>
    <mergeCell ref="C70:D70"/>
    <mergeCell ref="C71:D71"/>
    <mergeCell ref="C72:D72"/>
    <mergeCell ref="C73:D77"/>
    <mergeCell ref="C78:D78"/>
    <mergeCell ref="C79:D79"/>
    <mergeCell ref="E68:G68"/>
    <mergeCell ref="E69:G69"/>
    <mergeCell ref="E70:G70"/>
    <mergeCell ref="E71:G71"/>
    <mergeCell ref="E72:G72"/>
    <mergeCell ref="E73:G73"/>
    <mergeCell ref="B128:B137"/>
    <mergeCell ref="C132:D132"/>
    <mergeCell ref="C133:D137"/>
    <mergeCell ref="B118:B127"/>
    <mergeCell ref="B108:B117"/>
    <mergeCell ref="C131:D131"/>
    <mergeCell ref="B158:B167"/>
    <mergeCell ref="B98:B107"/>
    <mergeCell ref="B88:B97"/>
    <mergeCell ref="B148:B157"/>
    <mergeCell ref="B138:B147"/>
    <mergeCell ref="C128:D128"/>
    <mergeCell ref="C129:D129"/>
    <mergeCell ref="C130:D130"/>
    <mergeCell ref="C93:D97"/>
    <mergeCell ref="C98:D98"/>
    <mergeCell ref="C99:D99"/>
    <mergeCell ref="C100:D100"/>
    <mergeCell ref="C101:D101"/>
    <mergeCell ref="C102:D102"/>
    <mergeCell ref="C103:D107"/>
    <mergeCell ref="C108:D108"/>
    <mergeCell ref="C109:D109"/>
    <mergeCell ref="C138:D138"/>
    <mergeCell ref="I41:I62"/>
    <mergeCell ref="I68:I167"/>
    <mergeCell ref="E74:G74"/>
    <mergeCell ref="E75:G75"/>
    <mergeCell ref="E76:G76"/>
    <mergeCell ref="E77:G77"/>
    <mergeCell ref="E78:G78"/>
    <mergeCell ref="E79:G79"/>
    <mergeCell ref="F41:F42"/>
    <mergeCell ref="E41:E42"/>
    <mergeCell ref="F47:F48"/>
    <mergeCell ref="E47:E48"/>
    <mergeCell ref="F49:F50"/>
    <mergeCell ref="F51:F52"/>
    <mergeCell ref="E96:G96"/>
    <mergeCell ref="E97:G97"/>
    <mergeCell ref="E98:G98"/>
    <mergeCell ref="E99:G99"/>
    <mergeCell ref="E100:G100"/>
    <mergeCell ref="E101:G101"/>
    <mergeCell ref="E102:G102"/>
    <mergeCell ref="E103:G103"/>
    <mergeCell ref="E104:G104"/>
    <mergeCell ref="E105:G105"/>
    <mergeCell ref="D41:D42"/>
    <mergeCell ref="C41:C42"/>
    <mergeCell ref="B41:B42"/>
    <mergeCell ref="F43:F44"/>
    <mergeCell ref="E43:E44"/>
    <mergeCell ref="D43:D44"/>
    <mergeCell ref="C43:C44"/>
    <mergeCell ref="B43:B44"/>
    <mergeCell ref="B45:B46"/>
    <mergeCell ref="C45:C46"/>
    <mergeCell ref="D45:D46"/>
    <mergeCell ref="E45:E46"/>
    <mergeCell ref="F45:F46"/>
    <mergeCell ref="D47:D48"/>
    <mergeCell ref="C47:C48"/>
    <mergeCell ref="B47:B48"/>
    <mergeCell ref="C55:C56"/>
    <mergeCell ref="B55:B56"/>
    <mergeCell ref="B49:B50"/>
    <mergeCell ref="C49:C50"/>
    <mergeCell ref="D49:D50"/>
    <mergeCell ref="E49:E50"/>
    <mergeCell ref="E51:E52"/>
    <mergeCell ref="D51:D52"/>
    <mergeCell ref="C51:C52"/>
    <mergeCell ref="B51:B52"/>
    <mergeCell ref="B61:B62"/>
    <mergeCell ref="C61:C62"/>
    <mergeCell ref="D61:D62"/>
    <mergeCell ref="E61:E62"/>
    <mergeCell ref="F61:F62"/>
    <mergeCell ref="F39:G39"/>
    <mergeCell ref="B57:B58"/>
    <mergeCell ref="C57:C58"/>
    <mergeCell ref="D57:D58"/>
    <mergeCell ref="E57:E58"/>
    <mergeCell ref="F57:F58"/>
    <mergeCell ref="F59:F60"/>
    <mergeCell ref="E59:E60"/>
    <mergeCell ref="D59:D60"/>
    <mergeCell ref="C59:C60"/>
    <mergeCell ref="B59:B60"/>
    <mergeCell ref="B53:B54"/>
    <mergeCell ref="C53:C54"/>
    <mergeCell ref="D53:D54"/>
    <mergeCell ref="E53:E54"/>
    <mergeCell ref="F53:F54"/>
    <mergeCell ref="F55:F56"/>
    <mergeCell ref="E55:E56"/>
    <mergeCell ref="D55:D56"/>
  </mergeCells>
  <phoneticPr fontId="1"/>
  <conditionalFormatting sqref="B34:B38 C43:G43 G44 G46 G48 G50 G52 G54 G56 G58 G60:G62 C45:G45 C47:G47 C49:G49 C51:G51 C53:G53 C55:G55 C57:G57 C59:G59 C61:F61">
    <cfRule type="containsBlanks" dxfId="1172" priority="32">
      <formula>LEN(TRIM(B34))=0</formula>
    </cfRule>
  </conditionalFormatting>
  <conditionalFormatting sqref="E5:E13 E18">
    <cfRule type="containsBlanks" dxfId="1171" priority="31">
      <formula>LEN(TRIM(E5))=0</formula>
    </cfRule>
  </conditionalFormatting>
  <conditionalFormatting sqref="F2:G2 F66:G66">
    <cfRule type="cellIs" dxfId="1170" priority="29" operator="equal">
      <formula>0</formula>
    </cfRule>
  </conditionalFormatting>
  <conditionalFormatting sqref="E14">
    <cfRule type="containsBlanks" dxfId="1169" priority="27">
      <formula>LEN(TRIM(E14))=0</formula>
    </cfRule>
  </conditionalFormatting>
  <conditionalFormatting sqref="E17">
    <cfRule type="containsBlanks" dxfId="1168" priority="26">
      <formula>LEN(TRIM(E17))=0</formula>
    </cfRule>
  </conditionalFormatting>
  <conditionalFormatting sqref="E16">
    <cfRule type="containsBlanks" dxfId="1167" priority="25">
      <formula>LEN(TRIM(E16))=0</formula>
    </cfRule>
  </conditionalFormatting>
  <conditionalFormatting sqref="E15">
    <cfRule type="containsBlanks" dxfId="1166" priority="24">
      <formula>LEN(TRIM(E15))=0</formula>
    </cfRule>
  </conditionalFormatting>
  <conditionalFormatting sqref="C25:C38 D24:E38">
    <cfRule type="containsBlanks" dxfId="1165" priority="23">
      <formula>LEN(TRIM(C24))=0</formula>
    </cfRule>
  </conditionalFormatting>
  <conditionalFormatting sqref="B24:B38">
    <cfRule type="containsBlanks" dxfId="1164" priority="22">
      <formula>LEN(TRIM(B24))=0</formula>
    </cfRule>
  </conditionalFormatting>
  <conditionalFormatting sqref="B43 B45 B47 B49 B51 B53 B55 B57 B59 B61">
    <cfRule type="containsBlanks" dxfId="1163" priority="4">
      <formula>LEN(TRIM(B43))=0</formula>
    </cfRule>
  </conditionalFormatting>
  <conditionalFormatting sqref="F39:G39">
    <cfRule type="cellIs" dxfId="1162" priority="3" operator="equal">
      <formula>0</formula>
    </cfRule>
  </conditionalFormatting>
  <conditionalFormatting sqref="E68:G167">
    <cfRule type="containsBlanks" dxfId="1161" priority="2">
      <formula>LEN(TRIM(E68))=0</formula>
    </cfRule>
  </conditionalFormatting>
  <conditionalFormatting sqref="F24:G38">
    <cfRule type="containsBlanks" dxfId="1160" priority="1">
      <formula>LEN(TRIM(F24))=0</formula>
    </cfRule>
  </conditionalFormatting>
  <dataValidations count="7">
    <dataValidation type="list" allowBlank="1" showDropDown="1" showInputMessage="1" showErrorMessage="1" sqref="E83:E86 E93:E96 E103:E106 E73:E76 E163:E166 E153:E156 E143:E146 E133:E136 E123:E126 E113:E116" xr:uid="{00000000-0002-0000-0400-000001000000}">
      <formula1>"TRUE,FALSE"</formula1>
    </dataValidation>
    <dataValidation imeMode="halfAlpha" allowBlank="1" showInputMessage="1" showErrorMessage="1" sqref="E101:E102 E91:E92 E81:E82 E71:E72 E161:E162 E151:E152 E141:E142 E131:E132 E121:E122 E111:E112" xr:uid="{00000000-0002-0000-0400-000008000000}"/>
    <dataValidation allowBlank="1" showErrorMessage="1" errorTitle="無効な名前が入力されました" error="① 補助事業に従事する担当者名_x000a_を入力後、プルダウンから選択してください。" sqref="D43 D45 D47 D49 D51 D53 D55 D57 D59 D61" xr:uid="{FB61EF70-9E07-402B-B2E0-0F92CD5FA1AD}"/>
    <dataValidation type="list" allowBlank="1" showInputMessage="1" showErrorMessage="1" sqref="B39 C25:C38" xr:uid="{00000000-0002-0000-0400-000003000000}">
      <formula1>"職員,事務補助員"</formula1>
    </dataValidation>
    <dataValidation type="list" allowBlank="1" showInputMessage="1" showErrorMessage="1" sqref="E43 E45 E47 E49 E51 E53 E55 E57 E59 E61" xr:uid="{CFD3448A-3420-41D0-AE5A-307D5B7AEB10}">
      <formula1>地域</formula1>
    </dataValidation>
    <dataValidation type="list" allowBlank="1" showInputMessage="1" showErrorMessage="1" sqref="B43 B45 B47 B49 B51 B53 B55 B57 B59 B61" xr:uid="{02EE9F00-927F-4562-86F9-BDD02ACE517D}">
      <formula1>"本部,支部"</formula1>
    </dataValidation>
    <dataValidation type="textLength" imeMode="halfAlpha" operator="equal" allowBlank="1" showInputMessage="1" showErrorMessage="1" error="半角13桁の法人番号を入力してください。" sqref="E7:G7" xr:uid="{BDA65EB1-CE7A-4E25-8A82-B179AD7C78AD}">
      <formula1>13</formula1>
    </dataValidation>
  </dataValidations>
  <pageMargins left="0.74803149606299213" right="0.15748031496062992" top="0.55118110236220474" bottom="0.43307086614173229" header="0.31496062992125984" footer="0.15748031496062992"/>
  <pageSetup paperSize="9" scale="72" fitToHeight="0" orientation="portrait" r:id="rId1"/>
  <rowBreaks count="3" manualBreakCount="3">
    <brk id="38" min="1" max="6" man="1"/>
    <brk id="65" min="1" max="6" man="1"/>
    <brk id="117" min="1"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4341" r:id="rId4" name="Check Box 5">
              <controlPr defaultSize="0" autoFill="0" autoLine="0" autoPict="0">
                <anchor moveWithCells="1">
                  <from>
                    <xdr:col>4</xdr:col>
                    <xdr:colOff>66675</xdr:colOff>
                    <xdr:row>165</xdr:row>
                    <xdr:rowOff>38100</xdr:rowOff>
                  </from>
                  <to>
                    <xdr:col>4</xdr:col>
                    <xdr:colOff>676275</xdr:colOff>
                    <xdr:row>165</xdr:row>
                    <xdr:rowOff>228600</xdr:rowOff>
                  </to>
                </anchor>
              </controlPr>
            </control>
          </mc:Choice>
        </mc:AlternateContent>
        <mc:AlternateContent xmlns:mc="http://schemas.openxmlformats.org/markup-compatibility/2006">
          <mc:Choice Requires="x14">
            <control shapeId="14342" r:id="rId5" name="Check Box 6">
              <controlPr defaultSize="0" autoFill="0" autoLine="0" autoPict="0">
                <anchor moveWithCells="1">
                  <from>
                    <xdr:col>4</xdr:col>
                    <xdr:colOff>66675</xdr:colOff>
                    <xdr:row>164</xdr:row>
                    <xdr:rowOff>19050</xdr:rowOff>
                  </from>
                  <to>
                    <xdr:col>4</xdr:col>
                    <xdr:colOff>676275</xdr:colOff>
                    <xdr:row>164</xdr:row>
                    <xdr:rowOff>228600</xdr:rowOff>
                  </to>
                </anchor>
              </controlPr>
            </control>
          </mc:Choice>
        </mc:AlternateContent>
        <mc:AlternateContent xmlns:mc="http://schemas.openxmlformats.org/markup-compatibility/2006">
          <mc:Choice Requires="x14">
            <control shapeId="14343" r:id="rId6" name="Check Box 7">
              <controlPr defaultSize="0" autoFill="0" autoLine="0" autoPict="0">
                <anchor moveWithCells="1">
                  <from>
                    <xdr:col>4</xdr:col>
                    <xdr:colOff>66675</xdr:colOff>
                    <xdr:row>163</xdr:row>
                    <xdr:rowOff>19050</xdr:rowOff>
                  </from>
                  <to>
                    <xdr:col>4</xdr:col>
                    <xdr:colOff>676275</xdr:colOff>
                    <xdr:row>163</xdr:row>
                    <xdr:rowOff>228600</xdr:rowOff>
                  </to>
                </anchor>
              </controlPr>
            </control>
          </mc:Choice>
        </mc:AlternateContent>
        <mc:AlternateContent xmlns:mc="http://schemas.openxmlformats.org/markup-compatibility/2006">
          <mc:Choice Requires="x14">
            <control shapeId="14344" r:id="rId7" name="Check Box 8">
              <controlPr defaultSize="0" autoFill="0" autoLine="0" autoPict="0">
                <anchor moveWithCells="1">
                  <from>
                    <xdr:col>4</xdr:col>
                    <xdr:colOff>66675</xdr:colOff>
                    <xdr:row>162</xdr:row>
                    <xdr:rowOff>19050</xdr:rowOff>
                  </from>
                  <to>
                    <xdr:col>4</xdr:col>
                    <xdr:colOff>676275</xdr:colOff>
                    <xdr:row>162</xdr:row>
                    <xdr:rowOff>228600</xdr:rowOff>
                  </to>
                </anchor>
              </controlPr>
            </control>
          </mc:Choice>
        </mc:AlternateContent>
        <mc:AlternateContent xmlns:mc="http://schemas.openxmlformats.org/markup-compatibility/2006">
          <mc:Choice Requires="x14">
            <control shapeId="14345" r:id="rId8" name="Check Box 9">
              <controlPr defaultSize="0" autoFill="0" autoLine="0" autoPict="0">
                <anchor moveWithCells="1">
                  <from>
                    <xdr:col>4</xdr:col>
                    <xdr:colOff>57150</xdr:colOff>
                    <xdr:row>85</xdr:row>
                    <xdr:rowOff>57150</xdr:rowOff>
                  </from>
                  <to>
                    <xdr:col>4</xdr:col>
                    <xdr:colOff>676275</xdr:colOff>
                    <xdr:row>85</xdr:row>
                    <xdr:rowOff>257175</xdr:rowOff>
                  </to>
                </anchor>
              </controlPr>
            </control>
          </mc:Choice>
        </mc:AlternateContent>
        <mc:AlternateContent xmlns:mc="http://schemas.openxmlformats.org/markup-compatibility/2006">
          <mc:Choice Requires="x14">
            <control shapeId="14346" r:id="rId9" name="Check Box 10">
              <controlPr defaultSize="0" autoFill="0" autoLine="0" autoPict="0">
                <anchor moveWithCells="1">
                  <from>
                    <xdr:col>4</xdr:col>
                    <xdr:colOff>57150</xdr:colOff>
                    <xdr:row>84</xdr:row>
                    <xdr:rowOff>66675</xdr:rowOff>
                  </from>
                  <to>
                    <xdr:col>4</xdr:col>
                    <xdr:colOff>676275</xdr:colOff>
                    <xdr:row>84</xdr:row>
                    <xdr:rowOff>257175</xdr:rowOff>
                  </to>
                </anchor>
              </controlPr>
            </control>
          </mc:Choice>
        </mc:AlternateContent>
        <mc:AlternateContent xmlns:mc="http://schemas.openxmlformats.org/markup-compatibility/2006">
          <mc:Choice Requires="x14">
            <control shapeId="14347" r:id="rId10" name="Check Box 11">
              <controlPr defaultSize="0" autoFill="0" autoLine="0" autoPict="0">
                <anchor moveWithCells="1">
                  <from>
                    <xdr:col>4</xdr:col>
                    <xdr:colOff>57150</xdr:colOff>
                    <xdr:row>83</xdr:row>
                    <xdr:rowOff>57150</xdr:rowOff>
                  </from>
                  <to>
                    <xdr:col>4</xdr:col>
                    <xdr:colOff>676275</xdr:colOff>
                    <xdr:row>83</xdr:row>
                    <xdr:rowOff>257175</xdr:rowOff>
                  </to>
                </anchor>
              </controlPr>
            </control>
          </mc:Choice>
        </mc:AlternateContent>
        <mc:AlternateContent xmlns:mc="http://schemas.openxmlformats.org/markup-compatibility/2006">
          <mc:Choice Requires="x14">
            <control shapeId="14348" r:id="rId11" name="Check Box 12">
              <controlPr defaultSize="0" autoFill="0" autoLine="0" autoPict="0">
                <anchor moveWithCells="1">
                  <from>
                    <xdr:col>4</xdr:col>
                    <xdr:colOff>57150</xdr:colOff>
                    <xdr:row>82</xdr:row>
                    <xdr:rowOff>57150</xdr:rowOff>
                  </from>
                  <to>
                    <xdr:col>4</xdr:col>
                    <xdr:colOff>676275</xdr:colOff>
                    <xdr:row>82</xdr:row>
                    <xdr:rowOff>257175</xdr:rowOff>
                  </to>
                </anchor>
              </controlPr>
            </control>
          </mc:Choice>
        </mc:AlternateContent>
        <mc:AlternateContent xmlns:mc="http://schemas.openxmlformats.org/markup-compatibility/2006">
          <mc:Choice Requires="x14">
            <control shapeId="14349" r:id="rId12" name="Check Box 13">
              <controlPr defaultSize="0" autoFill="0" autoLine="0" autoPict="0">
                <anchor moveWithCells="1">
                  <from>
                    <xdr:col>4</xdr:col>
                    <xdr:colOff>66675</xdr:colOff>
                    <xdr:row>95</xdr:row>
                    <xdr:rowOff>57150</xdr:rowOff>
                  </from>
                  <to>
                    <xdr:col>4</xdr:col>
                    <xdr:colOff>676275</xdr:colOff>
                    <xdr:row>96</xdr:row>
                    <xdr:rowOff>0</xdr:rowOff>
                  </to>
                </anchor>
              </controlPr>
            </control>
          </mc:Choice>
        </mc:AlternateContent>
        <mc:AlternateContent xmlns:mc="http://schemas.openxmlformats.org/markup-compatibility/2006">
          <mc:Choice Requires="x14">
            <control shapeId="14350" r:id="rId13" name="Check Box 14">
              <controlPr defaultSize="0" autoFill="0" autoLine="0" autoPict="0">
                <anchor moveWithCells="1">
                  <from>
                    <xdr:col>4</xdr:col>
                    <xdr:colOff>66675</xdr:colOff>
                    <xdr:row>94</xdr:row>
                    <xdr:rowOff>47625</xdr:rowOff>
                  </from>
                  <to>
                    <xdr:col>4</xdr:col>
                    <xdr:colOff>676275</xdr:colOff>
                    <xdr:row>94</xdr:row>
                    <xdr:rowOff>257175</xdr:rowOff>
                  </to>
                </anchor>
              </controlPr>
            </control>
          </mc:Choice>
        </mc:AlternateContent>
        <mc:AlternateContent xmlns:mc="http://schemas.openxmlformats.org/markup-compatibility/2006">
          <mc:Choice Requires="x14">
            <control shapeId="14351" r:id="rId14" name="Check Box 15">
              <controlPr defaultSize="0" autoFill="0" autoLine="0" autoPict="0">
                <anchor moveWithCells="1">
                  <from>
                    <xdr:col>4</xdr:col>
                    <xdr:colOff>66675</xdr:colOff>
                    <xdr:row>93</xdr:row>
                    <xdr:rowOff>47625</xdr:rowOff>
                  </from>
                  <to>
                    <xdr:col>4</xdr:col>
                    <xdr:colOff>676275</xdr:colOff>
                    <xdr:row>93</xdr:row>
                    <xdr:rowOff>257175</xdr:rowOff>
                  </to>
                </anchor>
              </controlPr>
            </control>
          </mc:Choice>
        </mc:AlternateContent>
        <mc:AlternateContent xmlns:mc="http://schemas.openxmlformats.org/markup-compatibility/2006">
          <mc:Choice Requires="x14">
            <control shapeId="14352" r:id="rId15" name="Check Box 16">
              <controlPr defaultSize="0" autoFill="0" autoLine="0" autoPict="0">
                <anchor moveWithCells="1">
                  <from>
                    <xdr:col>4</xdr:col>
                    <xdr:colOff>66675</xdr:colOff>
                    <xdr:row>92</xdr:row>
                    <xdr:rowOff>57150</xdr:rowOff>
                  </from>
                  <to>
                    <xdr:col>4</xdr:col>
                    <xdr:colOff>676275</xdr:colOff>
                    <xdr:row>92</xdr:row>
                    <xdr:rowOff>257175</xdr:rowOff>
                  </to>
                </anchor>
              </controlPr>
            </control>
          </mc:Choice>
        </mc:AlternateContent>
        <mc:AlternateContent xmlns:mc="http://schemas.openxmlformats.org/markup-compatibility/2006">
          <mc:Choice Requires="x14">
            <control shapeId="14353" r:id="rId16" name="Check Box 17">
              <controlPr defaultSize="0" autoFill="0" autoLine="0" autoPict="0">
                <anchor moveWithCells="1">
                  <from>
                    <xdr:col>4</xdr:col>
                    <xdr:colOff>76200</xdr:colOff>
                    <xdr:row>105</xdr:row>
                    <xdr:rowOff>47625</xdr:rowOff>
                  </from>
                  <to>
                    <xdr:col>4</xdr:col>
                    <xdr:colOff>685800</xdr:colOff>
                    <xdr:row>105</xdr:row>
                    <xdr:rowOff>238125</xdr:rowOff>
                  </to>
                </anchor>
              </controlPr>
            </control>
          </mc:Choice>
        </mc:AlternateContent>
        <mc:AlternateContent xmlns:mc="http://schemas.openxmlformats.org/markup-compatibility/2006">
          <mc:Choice Requires="x14">
            <control shapeId="14354" r:id="rId17" name="Check Box 18">
              <controlPr defaultSize="0" autoFill="0" autoLine="0" autoPict="0">
                <anchor moveWithCells="1">
                  <from>
                    <xdr:col>4</xdr:col>
                    <xdr:colOff>76200</xdr:colOff>
                    <xdr:row>104</xdr:row>
                    <xdr:rowOff>38100</xdr:rowOff>
                  </from>
                  <to>
                    <xdr:col>4</xdr:col>
                    <xdr:colOff>685800</xdr:colOff>
                    <xdr:row>104</xdr:row>
                    <xdr:rowOff>238125</xdr:rowOff>
                  </to>
                </anchor>
              </controlPr>
            </control>
          </mc:Choice>
        </mc:AlternateContent>
        <mc:AlternateContent xmlns:mc="http://schemas.openxmlformats.org/markup-compatibility/2006">
          <mc:Choice Requires="x14">
            <control shapeId="14355" r:id="rId18" name="Check Box 19">
              <controlPr defaultSize="0" autoFill="0" autoLine="0" autoPict="0">
                <anchor moveWithCells="1">
                  <from>
                    <xdr:col>4</xdr:col>
                    <xdr:colOff>76200</xdr:colOff>
                    <xdr:row>103</xdr:row>
                    <xdr:rowOff>47625</xdr:rowOff>
                  </from>
                  <to>
                    <xdr:col>4</xdr:col>
                    <xdr:colOff>685800</xdr:colOff>
                    <xdr:row>103</xdr:row>
                    <xdr:rowOff>238125</xdr:rowOff>
                  </to>
                </anchor>
              </controlPr>
            </control>
          </mc:Choice>
        </mc:AlternateContent>
        <mc:AlternateContent xmlns:mc="http://schemas.openxmlformats.org/markup-compatibility/2006">
          <mc:Choice Requires="x14">
            <control shapeId="14356" r:id="rId19" name="Check Box 20">
              <controlPr defaultSize="0" autoFill="0" autoLine="0" autoPict="0">
                <anchor moveWithCells="1">
                  <from>
                    <xdr:col>4</xdr:col>
                    <xdr:colOff>76200</xdr:colOff>
                    <xdr:row>102</xdr:row>
                    <xdr:rowOff>38100</xdr:rowOff>
                  </from>
                  <to>
                    <xdr:col>4</xdr:col>
                    <xdr:colOff>685800</xdr:colOff>
                    <xdr:row>102</xdr:row>
                    <xdr:rowOff>228600</xdr:rowOff>
                  </to>
                </anchor>
              </controlPr>
            </control>
          </mc:Choice>
        </mc:AlternateContent>
        <mc:AlternateContent xmlns:mc="http://schemas.openxmlformats.org/markup-compatibility/2006">
          <mc:Choice Requires="x14">
            <control shapeId="14412" r:id="rId20" name="Check Box 76">
              <controlPr defaultSize="0" autoFill="0" autoLine="0" autoPict="0">
                <anchor moveWithCells="1">
                  <from>
                    <xdr:col>4</xdr:col>
                    <xdr:colOff>66675</xdr:colOff>
                    <xdr:row>75</xdr:row>
                    <xdr:rowOff>47625</xdr:rowOff>
                  </from>
                  <to>
                    <xdr:col>4</xdr:col>
                    <xdr:colOff>676275</xdr:colOff>
                    <xdr:row>76</xdr:row>
                    <xdr:rowOff>0</xdr:rowOff>
                  </to>
                </anchor>
              </controlPr>
            </control>
          </mc:Choice>
        </mc:AlternateContent>
        <mc:AlternateContent xmlns:mc="http://schemas.openxmlformats.org/markup-compatibility/2006">
          <mc:Choice Requires="x14">
            <control shapeId="14413" r:id="rId21" name="Check Box 77">
              <controlPr defaultSize="0" autoFill="0" autoLine="0" autoPict="0">
                <anchor moveWithCells="1">
                  <from>
                    <xdr:col>4</xdr:col>
                    <xdr:colOff>66675</xdr:colOff>
                    <xdr:row>74</xdr:row>
                    <xdr:rowOff>57150</xdr:rowOff>
                  </from>
                  <to>
                    <xdr:col>4</xdr:col>
                    <xdr:colOff>676275</xdr:colOff>
                    <xdr:row>74</xdr:row>
                    <xdr:rowOff>257175</xdr:rowOff>
                  </to>
                </anchor>
              </controlPr>
            </control>
          </mc:Choice>
        </mc:AlternateContent>
        <mc:AlternateContent xmlns:mc="http://schemas.openxmlformats.org/markup-compatibility/2006">
          <mc:Choice Requires="x14">
            <control shapeId="14414" r:id="rId22" name="Check Box 78">
              <controlPr defaultSize="0" autoFill="0" autoLine="0" autoPict="0">
                <anchor moveWithCells="1">
                  <from>
                    <xdr:col>4</xdr:col>
                    <xdr:colOff>66675</xdr:colOff>
                    <xdr:row>73</xdr:row>
                    <xdr:rowOff>47625</xdr:rowOff>
                  </from>
                  <to>
                    <xdr:col>4</xdr:col>
                    <xdr:colOff>676275</xdr:colOff>
                    <xdr:row>73</xdr:row>
                    <xdr:rowOff>257175</xdr:rowOff>
                  </to>
                </anchor>
              </controlPr>
            </control>
          </mc:Choice>
        </mc:AlternateContent>
        <mc:AlternateContent xmlns:mc="http://schemas.openxmlformats.org/markup-compatibility/2006">
          <mc:Choice Requires="x14">
            <control shapeId="14415" r:id="rId23" name="Check Box 79">
              <controlPr defaultSize="0" autoFill="0" autoLine="0" autoPict="0">
                <anchor moveWithCells="1">
                  <from>
                    <xdr:col>4</xdr:col>
                    <xdr:colOff>66675</xdr:colOff>
                    <xdr:row>72</xdr:row>
                    <xdr:rowOff>47625</xdr:rowOff>
                  </from>
                  <to>
                    <xdr:col>4</xdr:col>
                    <xdr:colOff>676275</xdr:colOff>
                    <xdr:row>72</xdr:row>
                    <xdr:rowOff>257175</xdr:rowOff>
                  </to>
                </anchor>
              </controlPr>
            </control>
          </mc:Choice>
        </mc:AlternateContent>
        <mc:AlternateContent xmlns:mc="http://schemas.openxmlformats.org/markup-compatibility/2006">
          <mc:Choice Requires="x14">
            <control shapeId="14445" r:id="rId24" name="Check Box 109">
              <controlPr defaultSize="0" autoFill="0" autoLine="0" autoPict="0">
                <anchor moveWithCells="1">
                  <from>
                    <xdr:col>4</xdr:col>
                    <xdr:colOff>66675</xdr:colOff>
                    <xdr:row>155</xdr:row>
                    <xdr:rowOff>38100</xdr:rowOff>
                  </from>
                  <to>
                    <xdr:col>4</xdr:col>
                    <xdr:colOff>676275</xdr:colOff>
                    <xdr:row>155</xdr:row>
                    <xdr:rowOff>228600</xdr:rowOff>
                  </to>
                </anchor>
              </controlPr>
            </control>
          </mc:Choice>
        </mc:AlternateContent>
        <mc:AlternateContent xmlns:mc="http://schemas.openxmlformats.org/markup-compatibility/2006">
          <mc:Choice Requires="x14">
            <control shapeId="14446" r:id="rId25" name="Check Box 110">
              <controlPr defaultSize="0" autoFill="0" autoLine="0" autoPict="0">
                <anchor moveWithCells="1">
                  <from>
                    <xdr:col>4</xdr:col>
                    <xdr:colOff>66675</xdr:colOff>
                    <xdr:row>154</xdr:row>
                    <xdr:rowOff>19050</xdr:rowOff>
                  </from>
                  <to>
                    <xdr:col>4</xdr:col>
                    <xdr:colOff>676275</xdr:colOff>
                    <xdr:row>154</xdr:row>
                    <xdr:rowOff>228600</xdr:rowOff>
                  </to>
                </anchor>
              </controlPr>
            </control>
          </mc:Choice>
        </mc:AlternateContent>
        <mc:AlternateContent xmlns:mc="http://schemas.openxmlformats.org/markup-compatibility/2006">
          <mc:Choice Requires="x14">
            <control shapeId="14447" r:id="rId26" name="Check Box 111">
              <controlPr defaultSize="0" autoFill="0" autoLine="0" autoPict="0">
                <anchor moveWithCells="1">
                  <from>
                    <xdr:col>4</xdr:col>
                    <xdr:colOff>66675</xdr:colOff>
                    <xdr:row>153</xdr:row>
                    <xdr:rowOff>19050</xdr:rowOff>
                  </from>
                  <to>
                    <xdr:col>4</xdr:col>
                    <xdr:colOff>676275</xdr:colOff>
                    <xdr:row>153</xdr:row>
                    <xdr:rowOff>228600</xdr:rowOff>
                  </to>
                </anchor>
              </controlPr>
            </control>
          </mc:Choice>
        </mc:AlternateContent>
        <mc:AlternateContent xmlns:mc="http://schemas.openxmlformats.org/markup-compatibility/2006">
          <mc:Choice Requires="x14">
            <control shapeId="14448" r:id="rId27" name="Check Box 112">
              <controlPr defaultSize="0" autoFill="0" autoLine="0" autoPict="0">
                <anchor moveWithCells="1">
                  <from>
                    <xdr:col>4</xdr:col>
                    <xdr:colOff>66675</xdr:colOff>
                    <xdr:row>152</xdr:row>
                    <xdr:rowOff>19050</xdr:rowOff>
                  </from>
                  <to>
                    <xdr:col>4</xdr:col>
                    <xdr:colOff>676275</xdr:colOff>
                    <xdr:row>152</xdr:row>
                    <xdr:rowOff>228600</xdr:rowOff>
                  </to>
                </anchor>
              </controlPr>
            </control>
          </mc:Choice>
        </mc:AlternateContent>
        <mc:AlternateContent xmlns:mc="http://schemas.openxmlformats.org/markup-compatibility/2006">
          <mc:Choice Requires="x14">
            <control shapeId="14449" r:id="rId28" name="Check Box 113">
              <controlPr defaultSize="0" autoFill="0" autoLine="0" autoPict="0">
                <anchor moveWithCells="1">
                  <from>
                    <xdr:col>4</xdr:col>
                    <xdr:colOff>66675</xdr:colOff>
                    <xdr:row>145</xdr:row>
                    <xdr:rowOff>38100</xdr:rowOff>
                  </from>
                  <to>
                    <xdr:col>4</xdr:col>
                    <xdr:colOff>676275</xdr:colOff>
                    <xdr:row>145</xdr:row>
                    <xdr:rowOff>228600</xdr:rowOff>
                  </to>
                </anchor>
              </controlPr>
            </control>
          </mc:Choice>
        </mc:AlternateContent>
        <mc:AlternateContent xmlns:mc="http://schemas.openxmlformats.org/markup-compatibility/2006">
          <mc:Choice Requires="x14">
            <control shapeId="14450" r:id="rId29" name="Check Box 114">
              <controlPr defaultSize="0" autoFill="0" autoLine="0" autoPict="0">
                <anchor moveWithCells="1">
                  <from>
                    <xdr:col>4</xdr:col>
                    <xdr:colOff>66675</xdr:colOff>
                    <xdr:row>144</xdr:row>
                    <xdr:rowOff>19050</xdr:rowOff>
                  </from>
                  <to>
                    <xdr:col>4</xdr:col>
                    <xdr:colOff>676275</xdr:colOff>
                    <xdr:row>144</xdr:row>
                    <xdr:rowOff>228600</xdr:rowOff>
                  </to>
                </anchor>
              </controlPr>
            </control>
          </mc:Choice>
        </mc:AlternateContent>
        <mc:AlternateContent xmlns:mc="http://schemas.openxmlformats.org/markup-compatibility/2006">
          <mc:Choice Requires="x14">
            <control shapeId="14451" r:id="rId30" name="Check Box 115">
              <controlPr defaultSize="0" autoFill="0" autoLine="0" autoPict="0">
                <anchor moveWithCells="1">
                  <from>
                    <xdr:col>4</xdr:col>
                    <xdr:colOff>66675</xdr:colOff>
                    <xdr:row>143</xdr:row>
                    <xdr:rowOff>19050</xdr:rowOff>
                  </from>
                  <to>
                    <xdr:col>4</xdr:col>
                    <xdr:colOff>676275</xdr:colOff>
                    <xdr:row>143</xdr:row>
                    <xdr:rowOff>228600</xdr:rowOff>
                  </to>
                </anchor>
              </controlPr>
            </control>
          </mc:Choice>
        </mc:AlternateContent>
        <mc:AlternateContent xmlns:mc="http://schemas.openxmlformats.org/markup-compatibility/2006">
          <mc:Choice Requires="x14">
            <control shapeId="14452" r:id="rId31" name="Check Box 116">
              <controlPr defaultSize="0" autoFill="0" autoLine="0" autoPict="0">
                <anchor moveWithCells="1">
                  <from>
                    <xdr:col>4</xdr:col>
                    <xdr:colOff>66675</xdr:colOff>
                    <xdr:row>142</xdr:row>
                    <xdr:rowOff>19050</xdr:rowOff>
                  </from>
                  <to>
                    <xdr:col>4</xdr:col>
                    <xdr:colOff>676275</xdr:colOff>
                    <xdr:row>142</xdr:row>
                    <xdr:rowOff>228600</xdr:rowOff>
                  </to>
                </anchor>
              </controlPr>
            </control>
          </mc:Choice>
        </mc:AlternateContent>
        <mc:AlternateContent xmlns:mc="http://schemas.openxmlformats.org/markup-compatibility/2006">
          <mc:Choice Requires="x14">
            <control shapeId="14457" r:id="rId32" name="Check Box 121">
              <controlPr defaultSize="0" autoFill="0" autoLine="0" autoPict="0">
                <anchor moveWithCells="1">
                  <from>
                    <xdr:col>4</xdr:col>
                    <xdr:colOff>66675</xdr:colOff>
                    <xdr:row>135</xdr:row>
                    <xdr:rowOff>38100</xdr:rowOff>
                  </from>
                  <to>
                    <xdr:col>4</xdr:col>
                    <xdr:colOff>676275</xdr:colOff>
                    <xdr:row>135</xdr:row>
                    <xdr:rowOff>228600</xdr:rowOff>
                  </to>
                </anchor>
              </controlPr>
            </control>
          </mc:Choice>
        </mc:AlternateContent>
        <mc:AlternateContent xmlns:mc="http://schemas.openxmlformats.org/markup-compatibility/2006">
          <mc:Choice Requires="x14">
            <control shapeId="14458" r:id="rId33" name="Check Box 122">
              <controlPr defaultSize="0" autoFill="0" autoLine="0" autoPict="0">
                <anchor moveWithCells="1">
                  <from>
                    <xdr:col>4</xdr:col>
                    <xdr:colOff>66675</xdr:colOff>
                    <xdr:row>134</xdr:row>
                    <xdr:rowOff>19050</xdr:rowOff>
                  </from>
                  <to>
                    <xdr:col>4</xdr:col>
                    <xdr:colOff>676275</xdr:colOff>
                    <xdr:row>134</xdr:row>
                    <xdr:rowOff>228600</xdr:rowOff>
                  </to>
                </anchor>
              </controlPr>
            </control>
          </mc:Choice>
        </mc:AlternateContent>
        <mc:AlternateContent xmlns:mc="http://schemas.openxmlformats.org/markup-compatibility/2006">
          <mc:Choice Requires="x14">
            <control shapeId="14459" r:id="rId34" name="Check Box 123">
              <controlPr defaultSize="0" autoFill="0" autoLine="0" autoPict="0">
                <anchor moveWithCells="1">
                  <from>
                    <xdr:col>4</xdr:col>
                    <xdr:colOff>66675</xdr:colOff>
                    <xdr:row>133</xdr:row>
                    <xdr:rowOff>19050</xdr:rowOff>
                  </from>
                  <to>
                    <xdr:col>4</xdr:col>
                    <xdr:colOff>676275</xdr:colOff>
                    <xdr:row>133</xdr:row>
                    <xdr:rowOff>228600</xdr:rowOff>
                  </to>
                </anchor>
              </controlPr>
            </control>
          </mc:Choice>
        </mc:AlternateContent>
        <mc:AlternateContent xmlns:mc="http://schemas.openxmlformats.org/markup-compatibility/2006">
          <mc:Choice Requires="x14">
            <control shapeId="14460" r:id="rId35" name="Check Box 124">
              <controlPr defaultSize="0" autoFill="0" autoLine="0" autoPict="0">
                <anchor moveWithCells="1">
                  <from>
                    <xdr:col>4</xdr:col>
                    <xdr:colOff>66675</xdr:colOff>
                    <xdr:row>132</xdr:row>
                    <xdr:rowOff>19050</xdr:rowOff>
                  </from>
                  <to>
                    <xdr:col>4</xdr:col>
                    <xdr:colOff>676275</xdr:colOff>
                    <xdr:row>132</xdr:row>
                    <xdr:rowOff>228600</xdr:rowOff>
                  </to>
                </anchor>
              </controlPr>
            </control>
          </mc:Choice>
        </mc:AlternateContent>
        <mc:AlternateContent xmlns:mc="http://schemas.openxmlformats.org/markup-compatibility/2006">
          <mc:Choice Requires="x14">
            <control shapeId="14465" r:id="rId36" name="Check Box 129">
              <controlPr defaultSize="0" autoFill="0" autoLine="0" autoPict="0">
                <anchor moveWithCells="1">
                  <from>
                    <xdr:col>4</xdr:col>
                    <xdr:colOff>66675</xdr:colOff>
                    <xdr:row>125</xdr:row>
                    <xdr:rowOff>38100</xdr:rowOff>
                  </from>
                  <to>
                    <xdr:col>4</xdr:col>
                    <xdr:colOff>676275</xdr:colOff>
                    <xdr:row>125</xdr:row>
                    <xdr:rowOff>228600</xdr:rowOff>
                  </to>
                </anchor>
              </controlPr>
            </control>
          </mc:Choice>
        </mc:AlternateContent>
        <mc:AlternateContent xmlns:mc="http://schemas.openxmlformats.org/markup-compatibility/2006">
          <mc:Choice Requires="x14">
            <control shapeId="14466" r:id="rId37" name="Check Box 130">
              <controlPr defaultSize="0" autoFill="0" autoLine="0" autoPict="0">
                <anchor moveWithCells="1">
                  <from>
                    <xdr:col>4</xdr:col>
                    <xdr:colOff>66675</xdr:colOff>
                    <xdr:row>124</xdr:row>
                    <xdr:rowOff>19050</xdr:rowOff>
                  </from>
                  <to>
                    <xdr:col>4</xdr:col>
                    <xdr:colOff>676275</xdr:colOff>
                    <xdr:row>124</xdr:row>
                    <xdr:rowOff>228600</xdr:rowOff>
                  </to>
                </anchor>
              </controlPr>
            </control>
          </mc:Choice>
        </mc:AlternateContent>
        <mc:AlternateContent xmlns:mc="http://schemas.openxmlformats.org/markup-compatibility/2006">
          <mc:Choice Requires="x14">
            <control shapeId="14467" r:id="rId38" name="Check Box 131">
              <controlPr defaultSize="0" autoFill="0" autoLine="0" autoPict="0">
                <anchor moveWithCells="1">
                  <from>
                    <xdr:col>4</xdr:col>
                    <xdr:colOff>66675</xdr:colOff>
                    <xdr:row>123</xdr:row>
                    <xdr:rowOff>19050</xdr:rowOff>
                  </from>
                  <to>
                    <xdr:col>4</xdr:col>
                    <xdr:colOff>676275</xdr:colOff>
                    <xdr:row>123</xdr:row>
                    <xdr:rowOff>228600</xdr:rowOff>
                  </to>
                </anchor>
              </controlPr>
            </control>
          </mc:Choice>
        </mc:AlternateContent>
        <mc:AlternateContent xmlns:mc="http://schemas.openxmlformats.org/markup-compatibility/2006">
          <mc:Choice Requires="x14">
            <control shapeId="14468" r:id="rId39" name="Check Box 132">
              <controlPr defaultSize="0" autoFill="0" autoLine="0" autoPict="0">
                <anchor moveWithCells="1">
                  <from>
                    <xdr:col>4</xdr:col>
                    <xdr:colOff>66675</xdr:colOff>
                    <xdr:row>122</xdr:row>
                    <xdr:rowOff>19050</xdr:rowOff>
                  </from>
                  <to>
                    <xdr:col>4</xdr:col>
                    <xdr:colOff>676275</xdr:colOff>
                    <xdr:row>122</xdr:row>
                    <xdr:rowOff>228600</xdr:rowOff>
                  </to>
                </anchor>
              </controlPr>
            </control>
          </mc:Choice>
        </mc:AlternateContent>
        <mc:AlternateContent xmlns:mc="http://schemas.openxmlformats.org/markup-compatibility/2006">
          <mc:Choice Requires="x14">
            <control shapeId="14473" r:id="rId40" name="Check Box 137">
              <controlPr defaultSize="0" autoFill="0" autoLine="0" autoPict="0">
                <anchor moveWithCells="1">
                  <from>
                    <xdr:col>4</xdr:col>
                    <xdr:colOff>66675</xdr:colOff>
                    <xdr:row>115</xdr:row>
                    <xdr:rowOff>38100</xdr:rowOff>
                  </from>
                  <to>
                    <xdr:col>4</xdr:col>
                    <xdr:colOff>676275</xdr:colOff>
                    <xdr:row>115</xdr:row>
                    <xdr:rowOff>228600</xdr:rowOff>
                  </to>
                </anchor>
              </controlPr>
            </control>
          </mc:Choice>
        </mc:AlternateContent>
        <mc:AlternateContent xmlns:mc="http://schemas.openxmlformats.org/markup-compatibility/2006">
          <mc:Choice Requires="x14">
            <control shapeId="14474" r:id="rId41" name="Check Box 138">
              <controlPr defaultSize="0" autoFill="0" autoLine="0" autoPict="0">
                <anchor moveWithCells="1">
                  <from>
                    <xdr:col>4</xdr:col>
                    <xdr:colOff>66675</xdr:colOff>
                    <xdr:row>114</xdr:row>
                    <xdr:rowOff>19050</xdr:rowOff>
                  </from>
                  <to>
                    <xdr:col>4</xdr:col>
                    <xdr:colOff>676275</xdr:colOff>
                    <xdr:row>114</xdr:row>
                    <xdr:rowOff>228600</xdr:rowOff>
                  </to>
                </anchor>
              </controlPr>
            </control>
          </mc:Choice>
        </mc:AlternateContent>
        <mc:AlternateContent xmlns:mc="http://schemas.openxmlformats.org/markup-compatibility/2006">
          <mc:Choice Requires="x14">
            <control shapeId="14475" r:id="rId42" name="Check Box 139">
              <controlPr defaultSize="0" autoFill="0" autoLine="0" autoPict="0">
                <anchor moveWithCells="1">
                  <from>
                    <xdr:col>4</xdr:col>
                    <xdr:colOff>66675</xdr:colOff>
                    <xdr:row>113</xdr:row>
                    <xdr:rowOff>19050</xdr:rowOff>
                  </from>
                  <to>
                    <xdr:col>4</xdr:col>
                    <xdr:colOff>676275</xdr:colOff>
                    <xdr:row>113</xdr:row>
                    <xdr:rowOff>228600</xdr:rowOff>
                  </to>
                </anchor>
              </controlPr>
            </control>
          </mc:Choice>
        </mc:AlternateContent>
        <mc:AlternateContent xmlns:mc="http://schemas.openxmlformats.org/markup-compatibility/2006">
          <mc:Choice Requires="x14">
            <control shapeId="14476" r:id="rId43" name="Check Box 140">
              <controlPr defaultSize="0" autoFill="0" autoLine="0" autoPict="0">
                <anchor moveWithCells="1">
                  <from>
                    <xdr:col>4</xdr:col>
                    <xdr:colOff>66675</xdr:colOff>
                    <xdr:row>112</xdr:row>
                    <xdr:rowOff>19050</xdr:rowOff>
                  </from>
                  <to>
                    <xdr:col>4</xdr:col>
                    <xdr:colOff>676275</xdr:colOff>
                    <xdr:row>112</xdr:row>
                    <xdr:rowOff>228600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D7B71-0D5B-4B93-B401-25B2E640B680}">
  <sheetPr codeName="Sheet6">
    <tabColor theme="8" tint="0.39997558519241921"/>
  </sheetPr>
  <dimension ref="A1:K71"/>
  <sheetViews>
    <sheetView showGridLines="0" zoomScaleNormal="100" zoomScaleSheetLayoutView="100" workbookViewId="0"/>
  </sheetViews>
  <sheetFormatPr defaultColWidth="9" defaultRowHeight="13.5" x14ac:dyDescent="0.15"/>
  <cols>
    <col min="1" max="1" width="1.75" style="138" customWidth="1"/>
    <col min="2" max="2" width="14.875" style="87" bestFit="1" customWidth="1"/>
    <col min="3" max="3" width="15" style="87" customWidth="1"/>
    <col min="4" max="4" width="23.875" style="87" bestFit="1" customWidth="1"/>
    <col min="5" max="6" width="31.5" style="87" customWidth="1"/>
    <col min="7" max="7" width="1.625" style="191" customWidth="1"/>
    <col min="8" max="8" width="74.625" style="87" customWidth="1"/>
    <col min="9" max="9" width="28.75" style="87" customWidth="1"/>
    <col min="10" max="10" width="9" style="87" customWidth="1"/>
    <col min="11" max="16384" width="9" style="87"/>
  </cols>
  <sheetData>
    <row r="1" spans="1:11" ht="50.25" customHeight="1" x14ac:dyDescent="0.15"/>
    <row r="2" spans="1:11" x14ac:dyDescent="0.15">
      <c r="B2" s="89" t="s">
        <v>0</v>
      </c>
      <c r="C2" s="192"/>
      <c r="D2" s="193"/>
      <c r="E2" s="723">
        <f>'補助事業概要説明書(別添１)１～２'!$E$6</f>
        <v>0</v>
      </c>
      <c r="F2" s="723"/>
      <c r="G2" s="194"/>
    </row>
    <row r="3" spans="1:11" ht="29.25" customHeight="1" x14ac:dyDescent="0.15">
      <c r="B3" s="794" t="s">
        <v>1</v>
      </c>
      <c r="C3" s="794"/>
      <c r="D3" s="794"/>
      <c r="E3" s="794"/>
      <c r="F3" s="794"/>
      <c r="G3" s="313"/>
    </row>
    <row r="4" spans="1:11" s="220" customFormat="1" ht="23.25" customHeight="1" x14ac:dyDescent="0.15">
      <c r="A4" s="260"/>
      <c r="B4" s="197" t="s">
        <v>430</v>
      </c>
      <c r="C4" s="262"/>
      <c r="D4" s="263"/>
      <c r="E4" s="280"/>
      <c r="F4" s="280"/>
      <c r="G4" s="313"/>
      <c r="H4" s="403" t="s">
        <v>179</v>
      </c>
      <c r="I4" s="398"/>
      <c r="J4" s="398"/>
      <c r="K4" s="398"/>
    </row>
    <row r="5" spans="1:11" ht="20.100000000000001" customHeight="1" x14ac:dyDescent="0.15">
      <c r="B5" s="824" t="s">
        <v>328</v>
      </c>
      <c r="C5" s="824" t="s">
        <v>584</v>
      </c>
      <c r="D5" s="663" t="s">
        <v>420</v>
      </c>
      <c r="E5" s="855"/>
      <c r="F5" s="856"/>
      <c r="G5" s="313"/>
      <c r="H5" s="817" t="s">
        <v>593</v>
      </c>
    </row>
    <row r="6" spans="1:11" ht="20.100000000000001" customHeight="1" x14ac:dyDescent="0.15">
      <c r="B6" s="824"/>
      <c r="C6" s="824"/>
      <c r="D6" s="664" t="s">
        <v>359</v>
      </c>
      <c r="E6" s="853"/>
      <c r="F6" s="854"/>
      <c r="G6" s="313"/>
      <c r="H6" s="820"/>
    </row>
    <row r="7" spans="1:11" ht="20.100000000000001" customHeight="1" x14ac:dyDescent="0.15">
      <c r="B7" s="824"/>
      <c r="C7" s="824"/>
      <c r="D7" s="665" t="s">
        <v>421</v>
      </c>
      <c r="E7" s="853"/>
      <c r="F7" s="854"/>
      <c r="G7" s="313"/>
      <c r="H7" s="820"/>
    </row>
    <row r="8" spans="1:11" ht="20.100000000000001" customHeight="1" x14ac:dyDescent="0.15">
      <c r="B8" s="824"/>
      <c r="C8" s="824"/>
      <c r="D8" s="666" t="s">
        <v>344</v>
      </c>
      <c r="E8" s="857">
        <f>IFERROR(SUM(E5:F7)," ")</f>
        <v>0</v>
      </c>
      <c r="F8" s="858"/>
      <c r="G8" s="313"/>
      <c r="H8" s="821"/>
    </row>
    <row r="9" spans="1:11" ht="120" customHeight="1" x14ac:dyDescent="0.15">
      <c r="B9" s="824"/>
      <c r="C9" s="842" t="s">
        <v>592</v>
      </c>
      <c r="D9" s="843"/>
      <c r="E9" s="847"/>
      <c r="F9" s="848"/>
      <c r="G9" s="313"/>
      <c r="H9" s="817" t="s">
        <v>610</v>
      </c>
    </row>
    <row r="10" spans="1:11" ht="120" customHeight="1" x14ac:dyDescent="0.15">
      <c r="B10" s="824"/>
      <c r="C10" s="844"/>
      <c r="D10" s="843"/>
      <c r="E10" s="849"/>
      <c r="F10" s="850"/>
      <c r="G10" s="313"/>
      <c r="H10" s="820"/>
    </row>
    <row r="11" spans="1:11" ht="120" customHeight="1" x14ac:dyDescent="0.15">
      <c r="B11" s="824"/>
      <c r="C11" s="845"/>
      <c r="D11" s="846"/>
      <c r="E11" s="851"/>
      <c r="F11" s="852"/>
      <c r="G11" s="313"/>
      <c r="H11" s="821"/>
    </row>
    <row r="12" spans="1:11" ht="20.100000000000001" customHeight="1" x14ac:dyDescent="0.15">
      <c r="B12" s="838" t="s">
        <v>284</v>
      </c>
      <c r="C12" s="838" t="s">
        <v>283</v>
      </c>
      <c r="D12" s="667" t="s">
        <v>282</v>
      </c>
      <c r="E12" s="860"/>
      <c r="F12" s="861"/>
      <c r="G12" s="313"/>
      <c r="H12" s="817" t="s">
        <v>402</v>
      </c>
    </row>
    <row r="13" spans="1:11" ht="20.100000000000001" customHeight="1" x14ac:dyDescent="0.15">
      <c r="B13" s="839"/>
      <c r="C13" s="839"/>
      <c r="D13" s="668" t="s">
        <v>300</v>
      </c>
      <c r="E13" s="853"/>
      <c r="F13" s="854"/>
      <c r="G13" s="313"/>
      <c r="H13" s="820"/>
    </row>
    <row r="14" spans="1:11" ht="20.100000000000001" customHeight="1" x14ac:dyDescent="0.15">
      <c r="B14" s="839"/>
      <c r="C14" s="840"/>
      <c r="D14" s="669" t="s">
        <v>280</v>
      </c>
      <c r="E14" s="862"/>
      <c r="F14" s="863"/>
      <c r="G14" s="313"/>
      <c r="H14" s="821"/>
    </row>
    <row r="15" spans="1:11" ht="20.100000000000001" customHeight="1" x14ac:dyDescent="0.15">
      <c r="B15" s="839"/>
      <c r="C15" s="838" t="s">
        <v>281</v>
      </c>
      <c r="D15" s="670" t="s">
        <v>282</v>
      </c>
      <c r="E15" s="855"/>
      <c r="F15" s="856"/>
      <c r="G15" s="313"/>
      <c r="H15" s="817" t="s">
        <v>403</v>
      </c>
    </row>
    <row r="16" spans="1:11" ht="20.100000000000001" customHeight="1" x14ac:dyDescent="0.15">
      <c r="B16" s="839"/>
      <c r="C16" s="839"/>
      <c r="D16" s="668" t="s">
        <v>300</v>
      </c>
      <c r="E16" s="853"/>
      <c r="F16" s="854"/>
      <c r="G16" s="313"/>
      <c r="H16" s="820"/>
    </row>
    <row r="17" spans="1:8" ht="20.100000000000001" customHeight="1" x14ac:dyDescent="0.15">
      <c r="B17" s="839"/>
      <c r="C17" s="840"/>
      <c r="D17" s="669" t="s">
        <v>280</v>
      </c>
      <c r="E17" s="862"/>
      <c r="F17" s="863"/>
      <c r="G17" s="313"/>
      <c r="H17" s="821"/>
    </row>
    <row r="18" spans="1:8" ht="120" customHeight="1" x14ac:dyDescent="0.15">
      <c r="B18" s="840"/>
      <c r="C18" s="822" t="s">
        <v>345</v>
      </c>
      <c r="D18" s="864"/>
      <c r="E18" s="859"/>
      <c r="F18" s="859"/>
      <c r="G18" s="313"/>
      <c r="H18" s="374" t="s">
        <v>611</v>
      </c>
    </row>
    <row r="19" spans="1:8" s="191" customFormat="1" ht="9.75" customHeight="1" x14ac:dyDescent="0.15">
      <c r="A19" s="324"/>
      <c r="B19" s="325"/>
      <c r="C19" s="327"/>
      <c r="D19" s="326"/>
      <c r="E19" s="329"/>
      <c r="F19" s="329"/>
      <c r="G19" s="313"/>
      <c r="H19" s="375"/>
    </row>
    <row r="20" spans="1:8" s="220" customFormat="1" ht="23.25" customHeight="1" x14ac:dyDescent="0.15">
      <c r="A20" s="260"/>
      <c r="B20" s="323" t="s">
        <v>337</v>
      </c>
      <c r="C20" s="262"/>
      <c r="D20" s="263"/>
      <c r="E20" s="723">
        <f>'補助事業概要説明書(別添１)１～２'!$E$6</f>
        <v>0</v>
      </c>
      <c r="F20" s="723"/>
      <c r="G20" s="313"/>
      <c r="H20" s="261"/>
    </row>
    <row r="21" spans="1:8" ht="20.100000000000001" customHeight="1" x14ac:dyDescent="0.15">
      <c r="B21" s="824" t="s">
        <v>596</v>
      </c>
      <c r="C21" s="838" t="s">
        <v>301</v>
      </c>
      <c r="D21" s="671" t="s">
        <v>294</v>
      </c>
      <c r="E21" s="401"/>
      <c r="F21" s="835" t="str">
        <f>IFERROR(E22/E21,"-")</f>
        <v>-</v>
      </c>
      <c r="G21" s="313"/>
      <c r="H21" s="817" t="s">
        <v>612</v>
      </c>
    </row>
    <row r="22" spans="1:8" ht="20.100000000000001" customHeight="1" x14ac:dyDescent="0.15">
      <c r="B22" s="824"/>
      <c r="C22" s="839"/>
      <c r="D22" s="395" t="s">
        <v>295</v>
      </c>
      <c r="E22" s="402"/>
      <c r="F22" s="836"/>
      <c r="G22" s="313"/>
      <c r="H22" s="820"/>
    </row>
    <row r="23" spans="1:8" ht="20.100000000000001" customHeight="1" x14ac:dyDescent="0.15">
      <c r="B23" s="824"/>
      <c r="C23" s="839"/>
      <c r="D23" s="671" t="s">
        <v>298</v>
      </c>
      <c r="E23" s="401"/>
      <c r="F23" s="835" t="str">
        <f>IFERROR(E24/E23,"-")</f>
        <v>-</v>
      </c>
      <c r="G23" s="313"/>
      <c r="H23" s="820"/>
    </row>
    <row r="24" spans="1:8" ht="20.100000000000001" customHeight="1" x14ac:dyDescent="0.15">
      <c r="B24" s="824"/>
      <c r="C24" s="840"/>
      <c r="D24" s="395" t="s">
        <v>299</v>
      </c>
      <c r="E24" s="402"/>
      <c r="F24" s="836"/>
      <c r="G24" s="313"/>
      <c r="H24" s="821"/>
    </row>
    <row r="25" spans="1:8" ht="20.100000000000001" customHeight="1" x14ac:dyDescent="0.15">
      <c r="B25" s="824"/>
      <c r="C25" s="838" t="s">
        <v>302</v>
      </c>
      <c r="D25" s="671" t="s">
        <v>294</v>
      </c>
      <c r="E25" s="401"/>
      <c r="F25" s="835" t="str">
        <f>IFERROR(E26/E25,"-")</f>
        <v>-</v>
      </c>
      <c r="G25" s="313"/>
      <c r="H25" s="817" t="s">
        <v>613</v>
      </c>
    </row>
    <row r="26" spans="1:8" ht="20.100000000000001" customHeight="1" x14ac:dyDescent="0.15">
      <c r="B26" s="824"/>
      <c r="C26" s="839"/>
      <c r="D26" s="395" t="s">
        <v>295</v>
      </c>
      <c r="E26" s="402"/>
      <c r="F26" s="836"/>
      <c r="G26" s="313"/>
      <c r="H26" s="820"/>
    </row>
    <row r="27" spans="1:8" ht="20.100000000000001" customHeight="1" x14ac:dyDescent="0.15">
      <c r="B27" s="824"/>
      <c r="C27" s="839"/>
      <c r="D27" s="671" t="s">
        <v>298</v>
      </c>
      <c r="E27" s="401"/>
      <c r="F27" s="835" t="str">
        <f>IFERROR(E28/E27,"-")</f>
        <v>-</v>
      </c>
      <c r="G27" s="313"/>
      <c r="H27" s="820"/>
    </row>
    <row r="28" spans="1:8" ht="20.100000000000001" customHeight="1" x14ac:dyDescent="0.15">
      <c r="B28" s="824"/>
      <c r="C28" s="840"/>
      <c r="D28" s="395" t="s">
        <v>299</v>
      </c>
      <c r="E28" s="402"/>
      <c r="F28" s="836"/>
      <c r="G28" s="313"/>
      <c r="H28" s="821"/>
    </row>
    <row r="29" spans="1:8" ht="20.100000000000001" customHeight="1" x14ac:dyDescent="0.15">
      <c r="B29" s="824"/>
      <c r="C29" s="829" t="s">
        <v>303</v>
      </c>
      <c r="D29" s="672" t="s">
        <v>330</v>
      </c>
      <c r="E29" s="811">
        <f>'支援対象者(予定)一覧(別添４)'!$J$5</f>
        <v>0</v>
      </c>
      <c r="F29" s="812"/>
      <c r="G29" s="313"/>
      <c r="H29" s="817" t="s">
        <v>594</v>
      </c>
    </row>
    <row r="30" spans="1:8" ht="20.100000000000001" customHeight="1" x14ac:dyDescent="0.15">
      <c r="B30" s="824"/>
      <c r="C30" s="831"/>
      <c r="D30" s="672" t="s">
        <v>329</v>
      </c>
      <c r="E30" s="837">
        <f ca="1">'支出計画書(別添２－２)'!$E$383</f>
        <v>0</v>
      </c>
      <c r="F30" s="833"/>
      <c r="G30" s="313"/>
      <c r="H30" s="821"/>
    </row>
    <row r="31" spans="1:8" ht="252.95" customHeight="1" x14ac:dyDescent="0.15">
      <c r="B31" s="824"/>
      <c r="C31" s="841" t="s">
        <v>597</v>
      </c>
      <c r="D31" s="828"/>
      <c r="E31" s="826"/>
      <c r="F31" s="826"/>
      <c r="G31" s="313"/>
      <c r="H31" s="373" t="s">
        <v>614</v>
      </c>
    </row>
    <row r="32" spans="1:8" ht="147" customHeight="1" x14ac:dyDescent="0.15">
      <c r="B32" s="824" t="s">
        <v>598</v>
      </c>
      <c r="C32" s="822" t="s">
        <v>376</v>
      </c>
      <c r="D32" s="834"/>
      <c r="E32" s="805"/>
      <c r="F32" s="806"/>
      <c r="G32" s="313"/>
      <c r="H32" s="373" t="s">
        <v>615</v>
      </c>
    </row>
    <row r="33" spans="2:8" ht="147" customHeight="1" x14ac:dyDescent="0.15">
      <c r="B33" s="824"/>
      <c r="C33" s="822" t="s">
        <v>599</v>
      </c>
      <c r="D33" s="823"/>
      <c r="E33" s="805"/>
      <c r="F33" s="806"/>
      <c r="G33" s="313"/>
      <c r="H33" s="373" t="s">
        <v>616</v>
      </c>
    </row>
    <row r="34" spans="2:8" ht="147" customHeight="1" x14ac:dyDescent="0.15">
      <c r="B34" s="824"/>
      <c r="C34" s="824" t="s">
        <v>346</v>
      </c>
      <c r="D34" s="825"/>
      <c r="E34" s="826"/>
      <c r="F34" s="826"/>
      <c r="G34" s="313"/>
      <c r="H34" s="373" t="s">
        <v>617</v>
      </c>
    </row>
    <row r="35" spans="2:8" ht="20.100000000000001" customHeight="1" x14ac:dyDescent="0.15">
      <c r="B35" s="829" t="s">
        <v>297</v>
      </c>
      <c r="C35" s="832" t="s">
        <v>600</v>
      </c>
      <c r="D35" s="832"/>
      <c r="E35" s="833">
        <f>COUNTIF(職員区分,"職員*")</f>
        <v>1</v>
      </c>
      <c r="F35" s="833"/>
      <c r="G35" s="313"/>
      <c r="H35" s="817" t="s">
        <v>595</v>
      </c>
    </row>
    <row r="36" spans="2:8" ht="20.100000000000001" customHeight="1" x14ac:dyDescent="0.15">
      <c r="B36" s="830"/>
      <c r="C36" s="822" t="s">
        <v>601</v>
      </c>
      <c r="D36" s="834"/>
      <c r="E36" s="811">
        <f>COUNTIF(職員区分,"事務補助員")</f>
        <v>0</v>
      </c>
      <c r="F36" s="812"/>
      <c r="G36" s="313"/>
      <c r="H36" s="818"/>
    </row>
    <row r="37" spans="2:8" ht="20.100000000000001" customHeight="1" x14ac:dyDescent="0.15">
      <c r="B37" s="830"/>
      <c r="C37" s="673" t="s">
        <v>360</v>
      </c>
      <c r="D37" s="674"/>
      <c r="E37" s="811">
        <f>COUNTIF('専門家一覧(別添３)'!$C$10:$C$164,"内部")</f>
        <v>0</v>
      </c>
      <c r="F37" s="812"/>
      <c r="G37" s="313"/>
      <c r="H37" s="818"/>
    </row>
    <row r="38" spans="2:8" ht="20.100000000000001" customHeight="1" x14ac:dyDescent="0.15">
      <c r="B38" s="830"/>
      <c r="C38" s="827" t="s">
        <v>361</v>
      </c>
      <c r="D38" s="828"/>
      <c r="E38" s="811">
        <f>COUNTIF('専門家一覧(別添３)'!$C$10:$C$164,"外部")</f>
        <v>0</v>
      </c>
      <c r="F38" s="812"/>
      <c r="G38" s="313"/>
      <c r="H38" s="818"/>
    </row>
    <row r="39" spans="2:8" ht="20.100000000000001" customHeight="1" x14ac:dyDescent="0.15">
      <c r="B39" s="830"/>
      <c r="C39" s="829" t="s">
        <v>322</v>
      </c>
      <c r="D39" s="394" t="s">
        <v>285</v>
      </c>
      <c r="E39" s="815">
        <f>COUNTIF('専門家一覧(別添３)'!$J$10:$J$164,"技術士")</f>
        <v>0</v>
      </c>
      <c r="F39" s="816"/>
      <c r="G39" s="313"/>
      <c r="H39" s="818"/>
    </row>
    <row r="40" spans="2:8" ht="20.100000000000001" customHeight="1" x14ac:dyDescent="0.15">
      <c r="B40" s="830"/>
      <c r="C40" s="830"/>
      <c r="D40" s="393" t="s">
        <v>286</v>
      </c>
      <c r="E40" s="815">
        <f>COUNTIF('専門家一覧(別添３)'!$J$10:$J$164,"エネルギー管理士")</f>
        <v>0</v>
      </c>
      <c r="F40" s="816"/>
      <c r="G40" s="313"/>
      <c r="H40" s="818"/>
    </row>
    <row r="41" spans="2:8" ht="20.100000000000001" customHeight="1" x14ac:dyDescent="0.15">
      <c r="B41" s="830"/>
      <c r="C41" s="830"/>
      <c r="D41" s="393" t="s">
        <v>287</v>
      </c>
      <c r="E41" s="815">
        <f>COUNTIF('専門家一覧(別添３)'!$J$10:$J$164,"建築士")</f>
        <v>0</v>
      </c>
      <c r="F41" s="816"/>
      <c r="G41" s="313"/>
      <c r="H41" s="818"/>
    </row>
    <row r="42" spans="2:8" ht="20.100000000000001" customHeight="1" x14ac:dyDescent="0.15">
      <c r="B42" s="830"/>
      <c r="C42" s="830"/>
      <c r="D42" s="393" t="s">
        <v>288</v>
      </c>
      <c r="E42" s="815">
        <f>COUNTIF('専門家一覧(別添３)'!$J$10:$J$164,"建築設備士")</f>
        <v>0</v>
      </c>
      <c r="F42" s="816"/>
      <c r="G42" s="313"/>
      <c r="H42" s="818"/>
    </row>
    <row r="43" spans="2:8" ht="20.100000000000001" customHeight="1" x14ac:dyDescent="0.15">
      <c r="B43" s="830"/>
      <c r="C43" s="830"/>
      <c r="D43" s="393" t="s">
        <v>289</v>
      </c>
      <c r="E43" s="815">
        <f>COUNTIF('専門家一覧(別添３)'!$J$10:$J$164,"ガス主任技術者")</f>
        <v>0</v>
      </c>
      <c r="F43" s="816"/>
      <c r="G43" s="313"/>
      <c r="H43" s="818"/>
    </row>
    <row r="44" spans="2:8" ht="20.100000000000001" customHeight="1" x14ac:dyDescent="0.15">
      <c r="B44" s="830"/>
      <c r="C44" s="830"/>
      <c r="D44" s="393" t="s">
        <v>316</v>
      </c>
      <c r="E44" s="815">
        <f>COUNTIF('専門家一覧(別添３)'!$J$10:$J$164,"電気工事士（1種）")</f>
        <v>0</v>
      </c>
      <c r="F44" s="816"/>
      <c r="G44" s="313"/>
      <c r="H44" s="818"/>
    </row>
    <row r="45" spans="2:8" ht="20.100000000000001" customHeight="1" x14ac:dyDescent="0.15">
      <c r="B45" s="830"/>
      <c r="C45" s="830"/>
      <c r="D45" s="393" t="s">
        <v>290</v>
      </c>
      <c r="E45" s="815">
        <f>COUNTIF('専門家一覧(別添３)'!$J$10:$J$164,"電気主任技術者")</f>
        <v>0</v>
      </c>
      <c r="F45" s="816"/>
      <c r="G45" s="313"/>
      <c r="H45" s="818"/>
    </row>
    <row r="46" spans="2:8" ht="20.100000000000001" customHeight="1" x14ac:dyDescent="0.15">
      <c r="B46" s="830"/>
      <c r="C46" s="830"/>
      <c r="D46" s="393" t="s">
        <v>291</v>
      </c>
      <c r="E46" s="815">
        <f>COUNTIF('専門家一覧(別添３)'!$J$10:$J$164,"電気工事施工管理技士")</f>
        <v>0</v>
      </c>
      <c r="F46" s="816"/>
      <c r="G46" s="313"/>
      <c r="H46" s="818"/>
    </row>
    <row r="47" spans="2:8" ht="20.100000000000001" customHeight="1" x14ac:dyDescent="0.15">
      <c r="B47" s="830"/>
      <c r="C47" s="830"/>
      <c r="D47" s="393" t="s">
        <v>292</v>
      </c>
      <c r="E47" s="815">
        <f>COUNTIF('専門家一覧(別添３)'!$J$10:$J$164,"ボイラー・タービン主任技術者")</f>
        <v>0</v>
      </c>
      <c r="F47" s="816"/>
      <c r="G47" s="313"/>
      <c r="H47" s="818"/>
    </row>
    <row r="48" spans="2:8" ht="20.100000000000001" customHeight="1" x14ac:dyDescent="0.15">
      <c r="B48" s="830"/>
      <c r="C48" s="831"/>
      <c r="D48" s="675" t="s">
        <v>293</v>
      </c>
      <c r="E48" s="809">
        <f>COUNTIF('専門家一覧(別添３)'!$J$10:$J$164,"管工事施工管理技士")</f>
        <v>0</v>
      </c>
      <c r="F48" s="810"/>
      <c r="G48" s="313"/>
      <c r="H48" s="818"/>
    </row>
    <row r="49" spans="2:8" ht="20.100000000000001" customHeight="1" x14ac:dyDescent="0.15">
      <c r="B49" s="830"/>
      <c r="C49" s="829" t="s">
        <v>323</v>
      </c>
      <c r="D49" s="671" t="s">
        <v>317</v>
      </c>
      <c r="E49" s="813">
        <f>COUNTIF('専門家一覧(別添３)'!$L$10:$L$164,"公認会計士")</f>
        <v>0</v>
      </c>
      <c r="F49" s="814"/>
      <c r="G49" s="313"/>
      <c r="H49" s="818"/>
    </row>
    <row r="50" spans="2:8" ht="20.100000000000001" customHeight="1" x14ac:dyDescent="0.15">
      <c r="B50" s="830"/>
      <c r="C50" s="830"/>
      <c r="D50" s="393" t="s">
        <v>332</v>
      </c>
      <c r="E50" s="815">
        <f>COUNTIF('専門家一覧(別添３)'!$L$10:$L$164,"税理士")</f>
        <v>0</v>
      </c>
      <c r="F50" s="816"/>
      <c r="G50" s="313"/>
      <c r="H50" s="818"/>
    </row>
    <row r="51" spans="2:8" ht="20.100000000000001" customHeight="1" x14ac:dyDescent="0.15">
      <c r="B51" s="830"/>
      <c r="C51" s="830"/>
      <c r="D51" s="393" t="s">
        <v>318</v>
      </c>
      <c r="E51" s="815">
        <f>COUNTIF('専門家一覧(別添３)'!$L$10:$L$164,"中小企業診断士")</f>
        <v>0</v>
      </c>
      <c r="F51" s="816"/>
      <c r="G51" s="313"/>
      <c r="H51" s="818"/>
    </row>
    <row r="52" spans="2:8" ht="20.100000000000001" customHeight="1" x14ac:dyDescent="0.15">
      <c r="B52" s="830"/>
      <c r="C52" s="830"/>
      <c r="D52" s="393" t="s">
        <v>319</v>
      </c>
      <c r="E52" s="815">
        <f>COUNTIF('専門家一覧(別添３)'!$L$10:$L$164,"社会保険労務士")</f>
        <v>0</v>
      </c>
      <c r="F52" s="816"/>
      <c r="G52" s="313"/>
      <c r="H52" s="818"/>
    </row>
    <row r="53" spans="2:8" ht="20.100000000000001" customHeight="1" x14ac:dyDescent="0.15">
      <c r="B53" s="830"/>
      <c r="C53" s="830"/>
      <c r="D53" s="393" t="s">
        <v>331</v>
      </c>
      <c r="E53" s="815">
        <f>COUNTIF('専門家一覧(別添３)'!$L$10:$L$164,"司法書士")</f>
        <v>0</v>
      </c>
      <c r="F53" s="816"/>
      <c r="G53" s="313"/>
      <c r="H53" s="818"/>
    </row>
    <row r="54" spans="2:8" ht="20.100000000000001" customHeight="1" x14ac:dyDescent="0.15">
      <c r="B54" s="830"/>
      <c r="C54" s="830"/>
      <c r="D54" s="393" t="s">
        <v>321</v>
      </c>
      <c r="E54" s="815">
        <f>COUNTIF('専門家一覧(別添３)'!$L$10:$L$164,"行政書士")</f>
        <v>0</v>
      </c>
      <c r="F54" s="816"/>
      <c r="G54" s="313"/>
      <c r="H54" s="818"/>
    </row>
    <row r="55" spans="2:8" ht="20.100000000000001" customHeight="1" x14ac:dyDescent="0.15">
      <c r="B55" s="830"/>
      <c r="C55" s="831"/>
      <c r="D55" s="676" t="s">
        <v>320</v>
      </c>
      <c r="E55" s="809">
        <f>COUNTIF('専門家一覧(別添３)'!$L$10:$L$164,"ファイナンシャルプランニング技能士")</f>
        <v>0</v>
      </c>
      <c r="F55" s="810"/>
      <c r="G55" s="313"/>
      <c r="H55" s="818"/>
    </row>
    <row r="56" spans="2:8" ht="20.100000000000001" customHeight="1" x14ac:dyDescent="0.15">
      <c r="B56" s="831"/>
      <c r="C56" s="827" t="s">
        <v>362</v>
      </c>
      <c r="D56" s="828"/>
      <c r="E56" s="811">
        <f>COUNTIF('専門家一覧(別添３)'!$J$10:$L$164,"その他")+COUNTIF('専門家一覧(別添３)'!$J$10:$L$164,"経歴書参照")</f>
        <v>0</v>
      </c>
      <c r="F56" s="812"/>
      <c r="G56" s="313"/>
      <c r="H56" s="819"/>
    </row>
    <row r="57" spans="2:8" x14ac:dyDescent="0.15">
      <c r="G57" s="313"/>
    </row>
    <row r="58" spans="2:8" x14ac:dyDescent="0.15">
      <c r="G58" s="313"/>
    </row>
    <row r="59" spans="2:8" x14ac:dyDescent="0.15">
      <c r="G59" s="313"/>
    </row>
    <row r="60" spans="2:8" x14ac:dyDescent="0.15">
      <c r="G60" s="313"/>
    </row>
    <row r="61" spans="2:8" x14ac:dyDescent="0.15">
      <c r="G61" s="313"/>
    </row>
    <row r="62" spans="2:8" x14ac:dyDescent="0.15">
      <c r="G62" s="313"/>
    </row>
    <row r="63" spans="2:8" x14ac:dyDescent="0.15">
      <c r="G63" s="313"/>
    </row>
    <row r="64" spans="2:8" x14ac:dyDescent="0.15">
      <c r="G64" s="313"/>
    </row>
    <row r="65" spans="7:7" x14ac:dyDescent="0.15">
      <c r="G65" s="313"/>
    </row>
    <row r="66" spans="7:7" x14ac:dyDescent="0.15">
      <c r="G66" s="313"/>
    </row>
    <row r="67" spans="7:7" x14ac:dyDescent="0.15">
      <c r="G67" s="313"/>
    </row>
    <row r="68" spans="7:7" x14ac:dyDescent="0.15">
      <c r="G68" s="313"/>
    </row>
    <row r="69" spans="7:7" x14ac:dyDescent="0.15">
      <c r="G69" s="313"/>
    </row>
    <row r="70" spans="7:7" x14ac:dyDescent="0.15">
      <c r="G70" s="313"/>
    </row>
    <row r="71" spans="7:7" x14ac:dyDescent="0.15">
      <c r="G71" s="313"/>
    </row>
  </sheetData>
  <sheetProtection algorithmName="SHA-512" hashValue="+hGH+UNAxO7AIQTiZDEscxNeGiUHR4mbYPKvk7mpvGbul86SwTuT10IkDgFRuBG/AYPCYePO1zpHLNv+cwsAig==" saltValue="nhPYtDjT6zv7jZ99JtMLIg==" spinCount="100000" sheet="1" objects="1" insertColumns="0" insertRows="0" deleteColumns="0" deleteRows="0"/>
  <mergeCells count="80">
    <mergeCell ref="H5:H8"/>
    <mergeCell ref="H9:H11"/>
    <mergeCell ref="E18:F18"/>
    <mergeCell ref="B12:B18"/>
    <mergeCell ref="C12:C14"/>
    <mergeCell ref="E12:F12"/>
    <mergeCell ref="E13:F13"/>
    <mergeCell ref="E14:F14"/>
    <mergeCell ref="C15:C17"/>
    <mergeCell ref="E15:F15"/>
    <mergeCell ref="E16:F16"/>
    <mergeCell ref="E17:F17"/>
    <mergeCell ref="C18:D18"/>
    <mergeCell ref="E2:F2"/>
    <mergeCell ref="B3:F3"/>
    <mergeCell ref="C9:D11"/>
    <mergeCell ref="E9:F9"/>
    <mergeCell ref="E10:F10"/>
    <mergeCell ref="E11:F11"/>
    <mergeCell ref="E6:F6"/>
    <mergeCell ref="E5:F5"/>
    <mergeCell ref="B5:B11"/>
    <mergeCell ref="E7:F7"/>
    <mergeCell ref="C5:C8"/>
    <mergeCell ref="E8:F8"/>
    <mergeCell ref="B32:B34"/>
    <mergeCell ref="E36:F36"/>
    <mergeCell ref="C32:D32"/>
    <mergeCell ref="F21:F22"/>
    <mergeCell ref="F25:F26"/>
    <mergeCell ref="F27:F28"/>
    <mergeCell ref="E30:F30"/>
    <mergeCell ref="B21:B31"/>
    <mergeCell ref="F23:F24"/>
    <mergeCell ref="E29:F29"/>
    <mergeCell ref="C25:C28"/>
    <mergeCell ref="C21:C24"/>
    <mergeCell ref="C29:C30"/>
    <mergeCell ref="C31:D31"/>
    <mergeCell ref="E31:F31"/>
    <mergeCell ref="B35:B56"/>
    <mergeCell ref="C56:D56"/>
    <mergeCell ref="C39:C48"/>
    <mergeCell ref="C49:C55"/>
    <mergeCell ref="E54:F54"/>
    <mergeCell ref="C35:D35"/>
    <mergeCell ref="E35:F35"/>
    <mergeCell ref="C38:D38"/>
    <mergeCell ref="E38:F38"/>
    <mergeCell ref="E39:F39"/>
    <mergeCell ref="C36:D36"/>
    <mergeCell ref="C33:D33"/>
    <mergeCell ref="E33:F33"/>
    <mergeCell ref="E41:F41"/>
    <mergeCell ref="E42:F42"/>
    <mergeCell ref="E37:F37"/>
    <mergeCell ref="C34:D34"/>
    <mergeCell ref="E34:F34"/>
    <mergeCell ref="E40:F40"/>
    <mergeCell ref="H35:H56"/>
    <mergeCell ref="H12:H14"/>
    <mergeCell ref="H15:H17"/>
    <mergeCell ref="H21:H24"/>
    <mergeCell ref="H25:H28"/>
    <mergeCell ref="H29:H30"/>
    <mergeCell ref="E20:F20"/>
    <mergeCell ref="E48:F48"/>
    <mergeCell ref="E55:F55"/>
    <mergeCell ref="E56:F56"/>
    <mergeCell ref="E49:F49"/>
    <mergeCell ref="E50:F50"/>
    <mergeCell ref="E51:F51"/>
    <mergeCell ref="E52:F52"/>
    <mergeCell ref="E53:F53"/>
    <mergeCell ref="E43:F43"/>
    <mergeCell ref="E44:F44"/>
    <mergeCell ref="E45:F45"/>
    <mergeCell ref="E46:F46"/>
    <mergeCell ref="E47:F47"/>
    <mergeCell ref="E32:F32"/>
  </mergeCells>
  <phoneticPr fontId="1"/>
  <conditionalFormatting sqref="E18 E8:E14">
    <cfRule type="containsBlanks" dxfId="1159" priority="15">
      <formula>LEN(TRIM(E8))=0</formula>
    </cfRule>
  </conditionalFormatting>
  <conditionalFormatting sqref="E15:E17">
    <cfRule type="containsBlanks" dxfId="1158" priority="14">
      <formula>LEN(TRIM(E15))=0</formula>
    </cfRule>
  </conditionalFormatting>
  <conditionalFormatting sqref="E21">
    <cfRule type="containsBlanks" dxfId="1157" priority="11">
      <formula>LEN(TRIM(E21))=0</formula>
    </cfRule>
  </conditionalFormatting>
  <conditionalFormatting sqref="E25">
    <cfRule type="containsBlanks" dxfId="1156" priority="13">
      <formula>LEN(TRIM(E25))=0</formula>
    </cfRule>
  </conditionalFormatting>
  <conditionalFormatting sqref="E26 E31">
    <cfRule type="containsBlanks" dxfId="1155" priority="12">
      <formula>LEN(TRIM(E26))=0</formula>
    </cfRule>
  </conditionalFormatting>
  <conditionalFormatting sqref="E22:E24 E34">
    <cfRule type="containsBlanks" dxfId="1154" priority="10">
      <formula>LEN(TRIM(E22))=0</formula>
    </cfRule>
  </conditionalFormatting>
  <conditionalFormatting sqref="E27">
    <cfRule type="containsBlanks" dxfId="1153" priority="9">
      <formula>LEN(TRIM(E27))=0</formula>
    </cfRule>
  </conditionalFormatting>
  <conditionalFormatting sqref="E28">
    <cfRule type="containsBlanks" dxfId="1152" priority="8">
      <formula>LEN(TRIM(E28))=0</formula>
    </cfRule>
  </conditionalFormatting>
  <conditionalFormatting sqref="E33">
    <cfRule type="containsBlanks" dxfId="1151" priority="7">
      <formula>LEN(TRIM(E33))=0</formula>
    </cfRule>
  </conditionalFormatting>
  <conditionalFormatting sqref="E32">
    <cfRule type="containsBlanks" dxfId="1150" priority="6">
      <formula>LEN(TRIM(E32))=0</formula>
    </cfRule>
  </conditionalFormatting>
  <conditionalFormatting sqref="E6">
    <cfRule type="containsBlanks" dxfId="1149" priority="5">
      <formula>LEN(TRIM(E6))=0</formula>
    </cfRule>
  </conditionalFormatting>
  <conditionalFormatting sqref="E5">
    <cfRule type="containsBlanks" dxfId="1148" priority="4">
      <formula>LEN(TRIM(E5))=0</formula>
    </cfRule>
  </conditionalFormatting>
  <conditionalFormatting sqref="E7">
    <cfRule type="containsBlanks" dxfId="1147" priority="3">
      <formula>LEN(TRIM(E7))=0</formula>
    </cfRule>
  </conditionalFormatting>
  <conditionalFormatting sqref="E2:F2">
    <cfRule type="cellIs" dxfId="1146" priority="2" operator="equal">
      <formula>0</formula>
    </cfRule>
  </conditionalFormatting>
  <conditionalFormatting sqref="E20:F20">
    <cfRule type="cellIs" dxfId="1145" priority="1" operator="equal">
      <formula>0</formula>
    </cfRule>
  </conditionalFormatting>
  <dataValidations count="1">
    <dataValidation imeMode="hiragana" allowBlank="1" showInputMessage="1" showErrorMessage="1" sqref="F27 F25 F23 F21 E4:E19 E21:E56" xr:uid="{6AF2E3D5-14CB-4ACC-92C1-7CDB73A60B26}"/>
  </dataValidations>
  <pageMargins left="0.74803149606299213" right="0.15748031496062992" top="0.55118110236220474" bottom="0.43307086614173229" header="0.31496062992125984" footer="0.15748031496062992"/>
  <pageSetup paperSize="9" scale="80" fitToHeight="0" orientation="portrait" r:id="rId1"/>
  <rowBreaks count="2" manualBreakCount="2">
    <brk id="19" min="1" max="5" man="1"/>
    <brk id="34" min="1"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C468A-8959-4EAA-95D5-5BFCFC8C497B}">
  <sheetPr codeName="Sheet7">
    <tabColor theme="8" tint="0.39997558519241921"/>
  </sheetPr>
  <dimension ref="A1:Y21"/>
  <sheetViews>
    <sheetView showGridLines="0" zoomScaleNormal="100" zoomScaleSheetLayoutView="100" workbookViewId="0"/>
  </sheetViews>
  <sheetFormatPr defaultColWidth="8.75" defaultRowHeight="12" x14ac:dyDescent="0.15"/>
  <cols>
    <col min="1" max="1" width="2.375" style="145" customWidth="1"/>
    <col min="2" max="2" width="24.125" style="145" bestFit="1" customWidth="1"/>
    <col min="3" max="3" width="5" style="145" customWidth="1"/>
    <col min="4" max="4" width="5.875" style="145" bestFit="1" customWidth="1"/>
    <col min="5" max="20" width="4.5" style="145" customWidth="1"/>
    <col min="21" max="21" width="8.75" style="145"/>
    <col min="22" max="24" width="8.75" style="376"/>
    <col min="25" max="25" width="14.25" style="376" customWidth="1"/>
    <col min="26" max="16384" width="8.75" style="145"/>
  </cols>
  <sheetData>
    <row r="1" spans="1:25" s="87" customFormat="1" ht="50.25" customHeight="1" x14ac:dyDescent="0.15">
      <c r="A1" s="138"/>
      <c r="V1" s="284"/>
      <c r="W1" s="284"/>
      <c r="X1" s="284"/>
      <c r="Y1" s="284"/>
    </row>
    <row r="2" spans="1:25" ht="17.25" customHeight="1" x14ac:dyDescent="0.15">
      <c r="B2" s="207" t="s">
        <v>0</v>
      </c>
      <c r="C2" s="87"/>
      <c r="D2" s="87"/>
      <c r="E2" s="87"/>
      <c r="F2" s="87"/>
      <c r="G2" s="87"/>
      <c r="H2" s="87"/>
      <c r="I2" s="87"/>
      <c r="L2" s="886" t="s">
        <v>228</v>
      </c>
      <c r="M2" s="886"/>
      <c r="N2" s="886"/>
      <c r="O2" s="886"/>
      <c r="P2" s="886"/>
      <c r="Q2" s="886"/>
      <c r="R2" s="886"/>
      <c r="S2" s="886"/>
      <c r="T2" s="886"/>
    </row>
    <row r="3" spans="1:25" ht="39.75" customHeight="1" x14ac:dyDescent="0.15">
      <c r="B3" s="221" t="s">
        <v>1</v>
      </c>
      <c r="C3" s="87"/>
      <c r="D3" s="87"/>
      <c r="E3" s="157"/>
      <c r="F3" s="87"/>
      <c r="G3" s="87"/>
      <c r="H3" s="87"/>
      <c r="I3" s="87"/>
      <c r="L3" s="887">
        <f>'補助事業概要説明書(別添１)１～２'!$E$6</f>
        <v>0</v>
      </c>
      <c r="M3" s="887"/>
      <c r="N3" s="887"/>
      <c r="O3" s="887"/>
      <c r="P3" s="887"/>
      <c r="Q3" s="887"/>
      <c r="R3" s="887"/>
      <c r="S3" s="887"/>
      <c r="T3" s="887"/>
    </row>
    <row r="4" spans="1:25" ht="27.75" customHeight="1" x14ac:dyDescent="0.15">
      <c r="B4" s="158" t="s">
        <v>340</v>
      </c>
      <c r="C4" s="87"/>
      <c r="D4" s="87"/>
      <c r="E4" s="87"/>
      <c r="F4" s="87"/>
      <c r="G4" s="88"/>
      <c r="H4" s="87"/>
      <c r="I4" s="87"/>
    </row>
    <row r="5" spans="1:25" ht="16.149999999999999" customHeight="1" x14ac:dyDescent="0.15">
      <c r="B5" s="888" t="s">
        <v>341</v>
      </c>
      <c r="C5" s="888"/>
      <c r="D5" s="888"/>
      <c r="E5" s="888"/>
      <c r="F5" s="888"/>
      <c r="G5" s="888"/>
      <c r="H5" s="888"/>
      <c r="I5" s="888"/>
      <c r="J5" s="888"/>
      <c r="K5" s="888"/>
      <c r="L5" s="888"/>
      <c r="M5" s="888"/>
      <c r="N5" s="888"/>
      <c r="O5" s="888"/>
      <c r="P5" s="888"/>
      <c r="Q5" s="888"/>
      <c r="R5" s="888"/>
    </row>
    <row r="6" spans="1:25" ht="16.149999999999999" customHeight="1" x14ac:dyDescent="0.15">
      <c r="B6" s="888"/>
      <c r="C6" s="888"/>
      <c r="D6" s="888"/>
      <c r="E6" s="888"/>
      <c r="F6" s="888"/>
      <c r="G6" s="888"/>
      <c r="H6" s="888"/>
      <c r="I6" s="888"/>
      <c r="J6" s="888"/>
      <c r="K6" s="888"/>
      <c r="L6" s="888"/>
      <c r="M6" s="888"/>
      <c r="N6" s="888"/>
      <c r="O6" s="888"/>
      <c r="P6" s="888"/>
      <c r="Q6" s="888"/>
      <c r="R6" s="888"/>
    </row>
    <row r="8" spans="1:25" ht="25.5" customHeight="1" x14ac:dyDescent="0.15">
      <c r="B8" s="173" t="s">
        <v>168</v>
      </c>
      <c r="K8" s="175"/>
      <c r="M8" s="175"/>
      <c r="N8" s="175"/>
      <c r="O8" s="175"/>
      <c r="P8" s="175"/>
      <c r="Q8" s="175"/>
      <c r="R8" s="175"/>
    </row>
    <row r="9" spans="1:25" ht="24.75" customHeight="1" x14ac:dyDescent="0.15">
      <c r="J9" s="174" t="s">
        <v>169</v>
      </c>
      <c r="K9" s="175" t="s">
        <v>170</v>
      </c>
      <c r="M9" s="176"/>
      <c r="N9" s="176"/>
      <c r="O9" s="176"/>
      <c r="P9" s="176"/>
      <c r="Q9" s="176"/>
      <c r="R9" s="176"/>
    </row>
    <row r="10" spans="1:25" ht="27.75" customHeight="1" x14ac:dyDescent="0.15">
      <c r="B10" s="315"/>
      <c r="C10" s="807" t="s">
        <v>171</v>
      </c>
      <c r="D10" s="808"/>
      <c r="E10" s="807" t="s">
        <v>215</v>
      </c>
      <c r="F10" s="808"/>
      <c r="G10" s="807" t="s">
        <v>172</v>
      </c>
      <c r="H10" s="808"/>
      <c r="I10" s="807" t="s">
        <v>173</v>
      </c>
      <c r="J10" s="808"/>
      <c r="K10" s="807" t="s">
        <v>174</v>
      </c>
      <c r="L10" s="808"/>
      <c r="M10" s="807" t="s">
        <v>175</v>
      </c>
      <c r="N10" s="808"/>
      <c r="O10" s="807" t="s">
        <v>176</v>
      </c>
      <c r="P10" s="808"/>
      <c r="Q10" s="807" t="s">
        <v>177</v>
      </c>
      <c r="R10" s="808"/>
      <c r="S10" s="807" t="s">
        <v>178</v>
      </c>
      <c r="T10" s="808"/>
      <c r="V10" s="877" t="s">
        <v>179</v>
      </c>
      <c r="W10" s="878"/>
      <c r="X10" s="878"/>
      <c r="Y10" s="879"/>
    </row>
    <row r="11" spans="1:25" ht="27.75" customHeight="1" x14ac:dyDescent="0.15">
      <c r="B11" s="177" t="s">
        <v>538</v>
      </c>
      <c r="C11" s="178">
        <f>'支出計画書(別添２－２)'!$E$156+'支出計画書(別添２－２)'!$E$167+'支出計画書(別添２－２)'!$E$178+'支出計画書(別添２－２)'!$E$189+'支出計画書(別添２－２)'!$E$200</f>
        <v>0</v>
      </c>
      <c r="D11" s="179" t="s">
        <v>180</v>
      </c>
      <c r="E11" s="180"/>
      <c r="F11" s="181"/>
      <c r="G11" s="180"/>
      <c r="H11" s="181"/>
      <c r="I11" s="180"/>
      <c r="J11" s="181"/>
      <c r="K11" s="180"/>
      <c r="L11" s="181"/>
      <c r="M11" s="180"/>
      <c r="N11" s="181"/>
      <c r="O11" s="180"/>
      <c r="P11" s="181"/>
      <c r="Q11" s="180"/>
      <c r="R11" s="181"/>
      <c r="S11" s="180"/>
      <c r="T11" s="181"/>
      <c r="V11" s="865" t="s">
        <v>565</v>
      </c>
      <c r="W11" s="866"/>
      <c r="X11" s="866"/>
      <c r="Y11" s="867"/>
    </row>
    <row r="12" spans="1:25" ht="27.75" customHeight="1" x14ac:dyDescent="0.15">
      <c r="B12" s="182" t="s">
        <v>569</v>
      </c>
      <c r="C12" s="183">
        <f>'支出計画書(別添２－２)'!$E$212+'支出計画書(別添２－２)'!$E$223+'支出計画書(別添２－２)'!$E$234+'支出計画書(別添２－２)'!$E$245+'支出計画書(別添２－２)'!$E$256</f>
        <v>0</v>
      </c>
      <c r="D12" s="184" t="s">
        <v>180</v>
      </c>
      <c r="E12" s="185"/>
      <c r="F12" s="186"/>
      <c r="G12" s="185"/>
      <c r="H12" s="186"/>
      <c r="I12" s="185"/>
      <c r="J12" s="186"/>
      <c r="K12" s="185"/>
      <c r="L12" s="186"/>
      <c r="M12" s="185"/>
      <c r="N12" s="186"/>
      <c r="O12" s="185"/>
      <c r="P12" s="186"/>
      <c r="Q12" s="185"/>
      <c r="R12" s="186"/>
      <c r="S12" s="185"/>
      <c r="T12" s="186"/>
      <c r="V12" s="868"/>
      <c r="W12" s="869"/>
      <c r="X12" s="869"/>
      <c r="Y12" s="870"/>
    </row>
    <row r="13" spans="1:25" ht="27.75" customHeight="1" x14ac:dyDescent="0.15">
      <c r="B13" s="177" t="s">
        <v>333</v>
      </c>
      <c r="C13" s="178">
        <f>'支出計画書(別添２－２)'!$E$268+'支出計画書(別添２－２)'!$E$276+'支出計画書(別添２－２)'!$E$284+'支出計画書(別添２－２)'!$E$292+'支出計画書(別添２－２)'!$E$300</f>
        <v>0</v>
      </c>
      <c r="D13" s="179" t="s">
        <v>180</v>
      </c>
      <c r="E13" s="180"/>
      <c r="F13" s="181"/>
      <c r="G13" s="180"/>
      <c r="H13" s="181"/>
      <c r="I13" s="180"/>
      <c r="J13" s="181"/>
      <c r="K13" s="180"/>
      <c r="L13" s="181"/>
      <c r="M13" s="180"/>
      <c r="N13" s="181"/>
      <c r="O13" s="180"/>
      <c r="P13" s="181"/>
      <c r="Q13" s="180"/>
      <c r="R13" s="181"/>
      <c r="S13" s="180"/>
      <c r="T13" s="181"/>
      <c r="V13" s="868"/>
      <c r="W13" s="869"/>
      <c r="X13" s="869"/>
      <c r="Y13" s="870"/>
    </row>
    <row r="14" spans="1:25" ht="27.75" customHeight="1" x14ac:dyDescent="0.15">
      <c r="B14" s="283" t="s">
        <v>334</v>
      </c>
      <c r="C14" s="187">
        <f>'支出計画書(別添２－２)'!$E$309+'支出計画書(別添２－２)'!$E$317+'支出計画書(別添２－２)'!$E$325+'支出計画書(別添２－２)'!$E$333+'支出計画書(別添２－２)'!$E$341</f>
        <v>0</v>
      </c>
      <c r="D14" s="188" t="s">
        <v>180</v>
      </c>
      <c r="E14" s="189"/>
      <c r="F14" s="190"/>
      <c r="G14" s="189"/>
      <c r="H14" s="190"/>
      <c r="I14" s="189"/>
      <c r="J14" s="190"/>
      <c r="K14" s="189"/>
      <c r="L14" s="190"/>
      <c r="M14" s="189"/>
      <c r="N14" s="190"/>
      <c r="O14" s="189"/>
      <c r="P14" s="190"/>
      <c r="Q14" s="189"/>
      <c r="R14" s="190"/>
      <c r="S14" s="189"/>
      <c r="T14" s="190"/>
      <c r="V14" s="871"/>
      <c r="W14" s="872"/>
      <c r="X14" s="872"/>
      <c r="Y14" s="873"/>
    </row>
    <row r="16" spans="1:25" ht="27.75" customHeight="1" x14ac:dyDescent="0.15">
      <c r="B16" s="315"/>
      <c r="C16" s="807" t="s">
        <v>335</v>
      </c>
      <c r="D16" s="892"/>
      <c r="E16" s="892"/>
      <c r="F16" s="892"/>
      <c r="G16" s="892"/>
      <c r="H16" s="892"/>
      <c r="I16" s="892"/>
      <c r="J16" s="892"/>
      <c r="K16" s="892"/>
      <c r="L16" s="892"/>
      <c r="M16" s="892"/>
      <c r="N16" s="892"/>
      <c r="O16" s="892"/>
      <c r="P16" s="892"/>
      <c r="Q16" s="892"/>
      <c r="R16" s="892"/>
      <c r="S16" s="892"/>
      <c r="T16" s="808"/>
      <c r="V16" s="877" t="s">
        <v>179</v>
      </c>
      <c r="W16" s="878"/>
      <c r="X16" s="878"/>
      <c r="Y16" s="879"/>
    </row>
    <row r="17" spans="2:25" ht="279.95" customHeight="1" x14ac:dyDescent="0.15">
      <c r="B17" s="393" t="s">
        <v>538</v>
      </c>
      <c r="C17" s="874"/>
      <c r="D17" s="875"/>
      <c r="E17" s="875"/>
      <c r="F17" s="875"/>
      <c r="G17" s="875"/>
      <c r="H17" s="875"/>
      <c r="I17" s="875"/>
      <c r="J17" s="875"/>
      <c r="K17" s="875"/>
      <c r="L17" s="875"/>
      <c r="M17" s="875"/>
      <c r="N17" s="875"/>
      <c r="O17" s="875"/>
      <c r="P17" s="875"/>
      <c r="Q17" s="875"/>
      <c r="R17" s="875"/>
      <c r="S17" s="875"/>
      <c r="T17" s="876"/>
      <c r="V17" s="880" t="s">
        <v>566</v>
      </c>
      <c r="W17" s="881"/>
      <c r="X17" s="881"/>
      <c r="Y17" s="882"/>
    </row>
    <row r="18" spans="2:25" ht="279.95" customHeight="1" x14ac:dyDescent="0.15">
      <c r="B18" s="394" t="s">
        <v>569</v>
      </c>
      <c r="C18" s="883"/>
      <c r="D18" s="884"/>
      <c r="E18" s="884"/>
      <c r="F18" s="884"/>
      <c r="G18" s="884"/>
      <c r="H18" s="884"/>
      <c r="I18" s="884"/>
      <c r="J18" s="884"/>
      <c r="K18" s="884"/>
      <c r="L18" s="884"/>
      <c r="M18" s="884"/>
      <c r="N18" s="884"/>
      <c r="O18" s="884"/>
      <c r="P18" s="884"/>
      <c r="Q18" s="884"/>
      <c r="R18" s="884"/>
      <c r="S18" s="884"/>
      <c r="T18" s="885"/>
      <c r="V18" s="880" t="s">
        <v>567</v>
      </c>
      <c r="W18" s="881"/>
      <c r="X18" s="881"/>
      <c r="Y18" s="882"/>
    </row>
    <row r="19" spans="2:25" ht="279.95" customHeight="1" x14ac:dyDescent="0.15">
      <c r="B19" s="393" t="s">
        <v>333</v>
      </c>
      <c r="C19" s="883"/>
      <c r="D19" s="884"/>
      <c r="E19" s="884"/>
      <c r="F19" s="884"/>
      <c r="G19" s="884"/>
      <c r="H19" s="884"/>
      <c r="I19" s="884"/>
      <c r="J19" s="884"/>
      <c r="K19" s="884"/>
      <c r="L19" s="884"/>
      <c r="M19" s="884"/>
      <c r="N19" s="884"/>
      <c r="O19" s="884"/>
      <c r="P19" s="884"/>
      <c r="Q19" s="884"/>
      <c r="R19" s="884"/>
      <c r="S19" s="884"/>
      <c r="T19" s="885"/>
      <c r="V19" s="880" t="s">
        <v>568</v>
      </c>
      <c r="W19" s="881"/>
      <c r="X19" s="881"/>
      <c r="Y19" s="882"/>
    </row>
    <row r="20" spans="2:25" ht="279.95" customHeight="1" x14ac:dyDescent="0.15">
      <c r="B20" s="395" t="s">
        <v>334</v>
      </c>
      <c r="C20" s="889"/>
      <c r="D20" s="890"/>
      <c r="E20" s="890"/>
      <c r="F20" s="890"/>
      <c r="G20" s="890"/>
      <c r="H20" s="890"/>
      <c r="I20" s="890"/>
      <c r="J20" s="890"/>
      <c r="K20" s="890"/>
      <c r="L20" s="890"/>
      <c r="M20" s="890"/>
      <c r="N20" s="890"/>
      <c r="O20" s="890"/>
      <c r="P20" s="890"/>
      <c r="Q20" s="890"/>
      <c r="R20" s="890"/>
      <c r="S20" s="890"/>
      <c r="T20" s="891"/>
      <c r="V20" s="880" t="s">
        <v>418</v>
      </c>
      <c r="W20" s="881"/>
      <c r="X20" s="881"/>
      <c r="Y20" s="882"/>
    </row>
    <row r="21" spans="2:25" x14ac:dyDescent="0.15">
      <c r="V21" s="893"/>
      <c r="W21" s="894"/>
      <c r="X21" s="894"/>
      <c r="Y21" s="894"/>
    </row>
  </sheetData>
  <sheetProtection algorithmName="SHA-512" hashValue="eMIBSj4LJ6WXlRRGLmolg4NUFjoykRFR7k7T4z/A+O4EI24SB6Tg6/FIKxttLkLrBnn56IjzShtQ5ih1fjbOjg==" saltValue="ujxcJ1BXoTpRZz8i8isTsA==" spinCount="100000" sheet="1" objects="1" insertColumns="0" insertRows="0" deleteColumns="0" deleteRows="0"/>
  <mergeCells count="25">
    <mergeCell ref="C19:T19"/>
    <mergeCell ref="C20:T20"/>
    <mergeCell ref="C16:T16"/>
    <mergeCell ref="V21:Y21"/>
    <mergeCell ref="V19:Y19"/>
    <mergeCell ref="V20:Y20"/>
    <mergeCell ref="L2:T2"/>
    <mergeCell ref="L3:T3"/>
    <mergeCell ref="V10:Y10"/>
    <mergeCell ref="B5:R6"/>
    <mergeCell ref="C10:D10"/>
    <mergeCell ref="E10:F10"/>
    <mergeCell ref="G10:H10"/>
    <mergeCell ref="I10:J10"/>
    <mergeCell ref="K10:L10"/>
    <mergeCell ref="M10:N10"/>
    <mergeCell ref="O10:P10"/>
    <mergeCell ref="S10:T10"/>
    <mergeCell ref="Q10:R10"/>
    <mergeCell ref="V11:Y14"/>
    <mergeCell ref="C17:T17"/>
    <mergeCell ref="V16:Y16"/>
    <mergeCell ref="V17:Y17"/>
    <mergeCell ref="V18:Y18"/>
    <mergeCell ref="C18:T18"/>
  </mergeCells>
  <phoneticPr fontId="1"/>
  <conditionalFormatting sqref="L3">
    <cfRule type="cellIs" dxfId="1144" priority="2" operator="equal">
      <formula>0</formula>
    </cfRule>
  </conditionalFormatting>
  <conditionalFormatting sqref="C17:T20">
    <cfRule type="containsBlanks" dxfId="1143" priority="4">
      <formula>LEN(TRIM(C17))=0</formula>
    </cfRule>
  </conditionalFormatting>
  <dataValidations count="1">
    <dataValidation type="list" allowBlank="1" showInputMessage="1" showErrorMessage="1" sqref="E11:T14" xr:uid="{20EEFE1B-381A-429A-B125-67754EC3F099}">
      <formula1>$J$9:$J$9</formula1>
    </dataValidation>
  </dataValidations>
  <pageMargins left="0.74803149606299213" right="0.15748031496062992" top="0.55118110236220474" bottom="0.43307086614173229" header="0.31496062992125984" footer="0.15748031496062992"/>
  <pageSetup paperSize="9" scale="8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8" tint="0.39997558519241921"/>
  </sheetPr>
  <dimension ref="A1:N75"/>
  <sheetViews>
    <sheetView showGridLines="0" showWhiteSpace="0" zoomScale="70" zoomScaleNormal="70" zoomScaleSheetLayoutView="70" workbookViewId="0"/>
  </sheetViews>
  <sheetFormatPr defaultColWidth="9" defaultRowHeight="14.25" x14ac:dyDescent="0.15"/>
  <cols>
    <col min="1" max="1" width="1.125" style="60" customWidth="1"/>
    <col min="2" max="2" width="17.625" style="60" customWidth="1"/>
    <col min="3" max="3" width="18.375" style="130" customWidth="1"/>
    <col min="4" max="4" width="8.375" style="60" customWidth="1"/>
    <col min="5" max="6" width="13.875" style="60" customWidth="1"/>
    <col min="7" max="7" width="17.375" style="60" customWidth="1"/>
    <col min="8" max="8" width="23.5" style="60" customWidth="1"/>
    <col min="9" max="9" width="19.875" style="60" customWidth="1"/>
    <col min="10" max="10" width="35.125" style="60" customWidth="1"/>
    <col min="11" max="11" width="2" style="60" customWidth="1"/>
    <col min="12" max="12" width="88.75" style="22" customWidth="1"/>
    <col min="13" max="16384" width="9" style="60"/>
  </cols>
  <sheetData>
    <row r="1" spans="1:14" ht="75" customHeight="1" x14ac:dyDescent="0.15">
      <c r="N1" s="139" t="s">
        <v>154</v>
      </c>
    </row>
    <row r="2" spans="1:14" ht="19.5" customHeight="1" x14ac:dyDescent="0.15">
      <c r="B2" s="16" t="s">
        <v>34</v>
      </c>
      <c r="C2" s="131"/>
      <c r="D2" s="16"/>
      <c r="E2" s="14"/>
      <c r="F2" s="14"/>
      <c r="G2" s="14"/>
      <c r="H2" s="14"/>
      <c r="I2" s="14"/>
      <c r="J2" s="17"/>
      <c r="N2" s="139" t="s">
        <v>152</v>
      </c>
    </row>
    <row r="3" spans="1:14" ht="25.5" x14ac:dyDescent="0.15">
      <c r="B3" s="898" t="s">
        <v>35</v>
      </c>
      <c r="C3" s="898"/>
      <c r="D3" s="898"/>
      <c r="E3" s="898"/>
      <c r="F3" s="898"/>
      <c r="G3" s="898"/>
      <c r="H3" s="898"/>
      <c r="I3" s="898"/>
      <c r="J3" s="898"/>
      <c r="K3" s="13"/>
      <c r="L3" s="400" t="s">
        <v>2</v>
      </c>
      <c r="N3" s="139" t="s">
        <v>153</v>
      </c>
    </row>
    <row r="4" spans="1:14" ht="3" customHeight="1" x14ac:dyDescent="0.15">
      <c r="B4" s="218"/>
      <c r="C4" s="218"/>
      <c r="D4" s="218"/>
      <c r="E4" s="218"/>
      <c r="F4" s="218"/>
      <c r="G4" s="218"/>
      <c r="H4" s="218"/>
      <c r="I4" s="218"/>
      <c r="J4" s="218"/>
      <c r="K4" s="13"/>
      <c r="L4" s="118"/>
      <c r="N4" s="139"/>
    </row>
    <row r="5" spans="1:14" s="13" customFormat="1" ht="43.5" customHeight="1" x14ac:dyDescent="0.15">
      <c r="B5" s="75" t="s">
        <v>138</v>
      </c>
      <c r="C5" s="132"/>
      <c r="D5" s="75"/>
      <c r="H5" s="18" t="s">
        <v>45</v>
      </c>
      <c r="I5" s="897"/>
      <c r="J5" s="897"/>
      <c r="L5" s="631" t="s">
        <v>125</v>
      </c>
      <c r="N5" s="140"/>
    </row>
    <row r="6" spans="1:14" s="13" customFormat="1" ht="43.5" customHeight="1" x14ac:dyDescent="0.15">
      <c r="C6" s="130"/>
      <c r="E6" s="19"/>
      <c r="H6" s="18" t="s">
        <v>46</v>
      </c>
      <c r="I6" s="897"/>
      <c r="J6" s="897"/>
      <c r="L6" s="632" t="s">
        <v>126</v>
      </c>
    </row>
    <row r="7" spans="1:14" s="13" customFormat="1" ht="43.5" customHeight="1" x14ac:dyDescent="0.15">
      <c r="C7" s="130"/>
      <c r="E7" s="19"/>
      <c r="H7" s="18" t="s">
        <v>47</v>
      </c>
      <c r="I7" s="897"/>
      <c r="J7" s="897"/>
      <c r="L7" s="633" t="s">
        <v>570</v>
      </c>
    </row>
    <row r="8" spans="1:14" s="62" customFormat="1" ht="9" customHeight="1" x14ac:dyDescent="0.2">
      <c r="C8" s="133"/>
      <c r="E8" s="65"/>
      <c r="H8" s="66"/>
      <c r="I8" s="67"/>
      <c r="J8" s="900"/>
      <c r="L8" s="914" t="s">
        <v>571</v>
      </c>
    </row>
    <row r="9" spans="1:14" s="13" customFormat="1" ht="25.5" x14ac:dyDescent="0.15">
      <c r="B9" s="318"/>
      <c r="C9" s="130"/>
      <c r="E9" s="76"/>
      <c r="F9" s="76"/>
      <c r="G9" s="899" t="s">
        <v>73</v>
      </c>
      <c r="H9" s="899"/>
      <c r="I9" s="76"/>
      <c r="J9" s="901"/>
      <c r="L9" s="915"/>
    </row>
    <row r="10" spans="1:14" ht="19.5" customHeight="1" x14ac:dyDescent="0.15">
      <c r="B10" s="110" t="s">
        <v>36</v>
      </c>
      <c r="C10" s="134"/>
      <c r="D10" s="110"/>
      <c r="G10" s="20"/>
      <c r="J10" s="148"/>
      <c r="L10" s="915"/>
      <c r="M10" s="21"/>
    </row>
    <row r="11" spans="1:14" ht="2.25" customHeight="1" x14ac:dyDescent="0.15">
      <c r="L11" s="632"/>
    </row>
    <row r="12" spans="1:14" ht="32.25" customHeight="1" thickBot="1" x14ac:dyDescent="0.2">
      <c r="B12" s="109" t="s">
        <v>27</v>
      </c>
      <c r="C12" s="219" t="s">
        <v>150</v>
      </c>
      <c r="D12" s="219" t="s">
        <v>151</v>
      </c>
      <c r="E12" s="109" t="s">
        <v>146</v>
      </c>
      <c r="F12" s="109" t="s">
        <v>37</v>
      </c>
      <c r="G12" s="109" t="s">
        <v>33</v>
      </c>
      <c r="H12" s="906" t="s">
        <v>38</v>
      </c>
      <c r="I12" s="907"/>
      <c r="J12" s="908"/>
      <c r="L12" s="632"/>
    </row>
    <row r="13" spans="1:14" s="61" customFormat="1" ht="24" customHeight="1" thickTop="1" x14ac:dyDescent="0.15">
      <c r="A13" s="63"/>
      <c r="B13" s="331"/>
      <c r="C13" s="165" t="str">
        <f>IFERROR(VLOOKUP(B13,'補助事業概要説明書(別添１)１～２'!$B$22:$C$62,2,0),"")</f>
        <v/>
      </c>
      <c r="D13" s="137"/>
      <c r="E13" s="111"/>
      <c r="F13" s="111"/>
      <c r="G13" s="167" t="str">
        <f>IF(OR(E13="",F13=""),"",IF(AND(F13&lt;4,0&lt;F13),VLOOKUP($E13,健保等級単価一覧表!$B:$D,3,FALSE),(VLOOKUP($E13,健保等級単価一覧表!$B:$D,2,FALSE))))</f>
        <v/>
      </c>
      <c r="H13" s="909"/>
      <c r="I13" s="910"/>
      <c r="J13" s="911"/>
      <c r="K13" s="13"/>
      <c r="L13" s="632" t="s">
        <v>127</v>
      </c>
    </row>
    <row r="14" spans="1:14" s="61" customFormat="1" ht="24" customHeight="1" x14ac:dyDescent="0.15">
      <c r="A14" s="63"/>
      <c r="B14" s="108"/>
      <c r="C14" s="166" t="str">
        <f>IFERROR(VLOOKUP(B14,'補助事業概要説明書(別添１)１～２'!$B$22:$C$62,2,0),"")</f>
        <v/>
      </c>
      <c r="D14" s="108"/>
      <c r="E14" s="112"/>
      <c r="F14" s="112"/>
      <c r="G14" s="167" t="str">
        <f>IF(OR(E14="",F14=""),"",IF(AND(F14&lt;4,0&lt;F14),VLOOKUP($E14,健保等級単価一覧表!$B:$D,3,FALSE),(VLOOKUP($E14,健保等級単価一覧表!$B:$D,2,FALSE))))</f>
        <v/>
      </c>
      <c r="H14" s="902"/>
      <c r="I14" s="903"/>
      <c r="J14" s="904"/>
      <c r="L14" s="634" t="s">
        <v>156</v>
      </c>
    </row>
    <row r="15" spans="1:14" s="61" customFormat="1" ht="24" customHeight="1" x14ac:dyDescent="0.15">
      <c r="A15" s="63"/>
      <c r="B15" s="108"/>
      <c r="C15" s="166" t="str">
        <f>IFERROR(VLOOKUP(B15,'補助事業概要説明書(別添１)１～２'!$B$22:$C$62,2,0),"")</f>
        <v/>
      </c>
      <c r="D15" s="108"/>
      <c r="E15" s="112"/>
      <c r="F15" s="112"/>
      <c r="G15" s="167" t="str">
        <f>IF(OR(E15="",F15=""),"",IF(AND(F15&lt;4,0&lt;F15),VLOOKUP($E15,健保等級単価一覧表!$B:$D,3,FALSE),(VLOOKUP($E15,健保等級単価一覧表!$B:$D,2,FALSE))))</f>
        <v/>
      </c>
      <c r="H15" s="902"/>
      <c r="I15" s="903"/>
      <c r="J15" s="904"/>
      <c r="L15" s="143"/>
    </row>
    <row r="16" spans="1:14" s="61" customFormat="1" ht="24" customHeight="1" x14ac:dyDescent="0.15">
      <c r="A16" s="63"/>
      <c r="B16" s="108"/>
      <c r="C16" s="166" t="str">
        <f>IFERROR(VLOOKUP(B16,'補助事業概要説明書(別添１)１～２'!$B$22:$C$62,2,0),"")</f>
        <v/>
      </c>
      <c r="D16" s="108"/>
      <c r="E16" s="112"/>
      <c r="F16" s="112"/>
      <c r="G16" s="167" t="str">
        <f>IF(OR(E16="",F16=""),"",IF(AND(F16&lt;4,0&lt;F16),VLOOKUP($E16,健保等級単価一覧表!$B:$D,3,FALSE),(VLOOKUP($E16,健保等級単価一覧表!$B:$D,2,FALSE))))</f>
        <v/>
      </c>
      <c r="H16" s="902"/>
      <c r="I16" s="903"/>
      <c r="J16" s="904"/>
      <c r="L16" s="143"/>
    </row>
    <row r="17" spans="1:12" s="61" customFormat="1" ht="24" customHeight="1" x14ac:dyDescent="0.15">
      <c r="A17" s="63"/>
      <c r="B17" s="347"/>
      <c r="C17" s="166" t="str">
        <f>IFERROR(VLOOKUP(B17,'補助事業概要説明書(別添１)１～２'!$B$22:$C$62,2,0),"")</f>
        <v/>
      </c>
      <c r="D17" s="108"/>
      <c r="E17" s="112"/>
      <c r="F17" s="112"/>
      <c r="G17" s="167" t="str">
        <f>IF(OR(E17="",F17=""),"",IF(AND(F17&lt;4,0&lt;F17),VLOOKUP($E17,健保等級単価一覧表!$B:$D,3,FALSE),(VLOOKUP($E17,健保等級単価一覧表!$B:$D,2,FALSE))))</f>
        <v/>
      </c>
      <c r="H17" s="902"/>
      <c r="I17" s="903"/>
      <c r="J17" s="904"/>
      <c r="L17" s="143"/>
    </row>
    <row r="18" spans="1:12" s="61" customFormat="1" ht="24" customHeight="1" x14ac:dyDescent="0.15">
      <c r="A18" s="63"/>
      <c r="B18" s="347"/>
      <c r="C18" s="166" t="str">
        <f>IFERROR(VLOOKUP(B18,'補助事業概要説明書(別添１)１～２'!$B$22:$C$62,2,0),"")</f>
        <v/>
      </c>
      <c r="D18" s="108"/>
      <c r="E18" s="112"/>
      <c r="F18" s="112"/>
      <c r="G18" s="167" t="str">
        <f>IF(OR(E18="",F18=""),"",IF(AND(F18&lt;4,0&lt;F18),VLOOKUP($E18,健保等級単価一覧表!$B:$D,3,FALSE),(VLOOKUP($E18,健保等級単価一覧表!$B:$D,2,FALSE))))</f>
        <v/>
      </c>
      <c r="H18" s="902"/>
      <c r="I18" s="903"/>
      <c r="J18" s="904"/>
      <c r="L18" s="143"/>
    </row>
    <row r="19" spans="1:12" s="61" customFormat="1" ht="24" customHeight="1" x14ac:dyDescent="0.15">
      <c r="A19" s="63"/>
      <c r="B19" s="347"/>
      <c r="C19" s="166" t="str">
        <f>IFERROR(VLOOKUP(B19,'補助事業概要説明書(別添１)１～２'!$B$22:$C$62,2,0),"")</f>
        <v/>
      </c>
      <c r="D19" s="108"/>
      <c r="E19" s="112"/>
      <c r="F19" s="112"/>
      <c r="G19" s="167" t="str">
        <f>IF(OR(E19="",F19=""),"",IF(AND(F19&lt;4,0&lt;F19),VLOOKUP($E19,健保等級単価一覧表!$B:$D,3,FALSE),(VLOOKUP($E19,健保等級単価一覧表!$B:$D,2,FALSE))))</f>
        <v/>
      </c>
      <c r="H19" s="902"/>
      <c r="I19" s="903"/>
      <c r="J19" s="904"/>
      <c r="L19" s="143"/>
    </row>
    <row r="20" spans="1:12" s="61" customFormat="1" ht="24" customHeight="1" x14ac:dyDescent="0.15">
      <c r="A20" s="63"/>
      <c r="B20" s="347"/>
      <c r="C20" s="166" t="str">
        <f>IFERROR(VLOOKUP(B20,'補助事業概要説明書(別添１)１～２'!$B$22:$C$62,2,0),"")</f>
        <v/>
      </c>
      <c r="D20" s="108"/>
      <c r="E20" s="112"/>
      <c r="F20" s="112"/>
      <c r="G20" s="167" t="str">
        <f>IF(OR(E20="",F20=""),"",IF(AND(F20&lt;4,0&lt;F20),VLOOKUP($E20,健保等級単価一覧表!$B:$D,3,FALSE),(VLOOKUP($E20,健保等級単価一覧表!$B:$D,2,FALSE))))</f>
        <v/>
      </c>
      <c r="H20" s="902"/>
      <c r="I20" s="903"/>
      <c r="J20" s="904"/>
      <c r="L20" s="143"/>
    </row>
    <row r="21" spans="1:12" s="61" customFormat="1" ht="24" customHeight="1" x14ac:dyDescent="0.15">
      <c r="A21" s="63"/>
      <c r="B21" s="108"/>
      <c r="C21" s="166" t="str">
        <f>IFERROR(VLOOKUP(B21,'補助事業概要説明書(別添１)１～２'!$B$22:$C$62,2,0),"")</f>
        <v/>
      </c>
      <c r="D21" s="108"/>
      <c r="E21" s="112"/>
      <c r="F21" s="112"/>
      <c r="G21" s="167" t="str">
        <f>IF(OR(E21="",F21=""),"",IF(AND(F21&lt;4,0&lt;F21),VLOOKUP($E21,健保等級単価一覧表!$B:$D,3,FALSE),(VLOOKUP($E21,健保等級単価一覧表!$B:$D,2,FALSE))))</f>
        <v/>
      </c>
      <c r="H21" s="902"/>
      <c r="I21" s="903"/>
      <c r="J21" s="904"/>
      <c r="L21" s="143"/>
    </row>
    <row r="22" spans="1:12" s="61" customFormat="1" ht="24" customHeight="1" x14ac:dyDescent="0.15">
      <c r="A22" s="63"/>
      <c r="B22" s="108"/>
      <c r="C22" s="166" t="str">
        <f>IFERROR(VLOOKUP(B22,'補助事業概要説明書(別添１)１～２'!$B$22:$C$62,2,0),"")</f>
        <v/>
      </c>
      <c r="D22" s="108"/>
      <c r="E22" s="112"/>
      <c r="F22" s="112"/>
      <c r="G22" s="167" t="str">
        <f>IF(OR(E22="",F22=""),"",IF(AND(F22&lt;4,0&lt;F22),VLOOKUP($E22,健保等級単価一覧表!$B:$D,3,FALSE),(VLOOKUP($E22,健保等級単価一覧表!$B:$D,2,FALSE))))</f>
        <v/>
      </c>
      <c r="H22" s="902"/>
      <c r="I22" s="903"/>
      <c r="J22" s="904"/>
      <c r="L22" s="143"/>
    </row>
    <row r="23" spans="1:12" ht="7.5" customHeight="1" x14ac:dyDescent="0.15">
      <c r="L23" s="142"/>
    </row>
    <row r="24" spans="1:12" ht="19.5" customHeight="1" x14ac:dyDescent="0.15">
      <c r="B24" s="22" t="s">
        <v>39</v>
      </c>
      <c r="C24" s="129"/>
      <c r="D24" s="22"/>
      <c r="E24" s="22"/>
      <c r="F24" s="22"/>
      <c r="G24" s="22"/>
      <c r="H24" s="22"/>
      <c r="I24" s="23"/>
      <c r="L24" s="142"/>
    </row>
    <row r="25" spans="1:12" ht="19.5" customHeight="1" x14ac:dyDescent="0.15">
      <c r="B25" s="905" t="s">
        <v>147</v>
      </c>
      <c r="C25" s="905"/>
      <c r="D25" s="905"/>
      <c r="E25" s="905"/>
      <c r="F25" s="905"/>
      <c r="G25" s="905"/>
      <c r="H25" s="905"/>
      <c r="L25" s="142"/>
    </row>
    <row r="26" spans="1:12" ht="19.5" customHeight="1" x14ac:dyDescent="0.15">
      <c r="B26" s="222" t="s">
        <v>264</v>
      </c>
      <c r="C26" s="129"/>
      <c r="D26" s="22"/>
      <c r="E26" s="22"/>
      <c r="F26" s="22"/>
      <c r="G26" s="22"/>
      <c r="H26" s="22"/>
      <c r="L26" s="142"/>
    </row>
    <row r="27" spans="1:12" ht="5.25" customHeight="1" x14ac:dyDescent="0.15">
      <c r="L27" s="142"/>
    </row>
    <row r="28" spans="1:12" ht="19.5" customHeight="1" x14ac:dyDescent="0.15">
      <c r="B28" s="110" t="s">
        <v>40</v>
      </c>
      <c r="C28" s="134"/>
      <c r="D28" s="110"/>
      <c r="L28" s="142"/>
    </row>
    <row r="29" spans="1:12" ht="2.25" customHeight="1" x14ac:dyDescent="0.15">
      <c r="B29" s="22"/>
      <c r="C29" s="129"/>
      <c r="D29" s="22"/>
      <c r="L29" s="142"/>
    </row>
    <row r="30" spans="1:12" ht="35.25" customHeight="1" thickBot="1" x14ac:dyDescent="0.2">
      <c r="B30" s="109" t="s">
        <v>27</v>
      </c>
      <c r="C30" s="219" t="s">
        <v>150</v>
      </c>
      <c r="D30" s="219" t="s">
        <v>151</v>
      </c>
      <c r="E30" s="109" t="s">
        <v>41</v>
      </c>
      <c r="F30" s="109" t="s">
        <v>146</v>
      </c>
      <c r="G30" s="109" t="s">
        <v>33</v>
      </c>
      <c r="H30" s="912" t="s">
        <v>145</v>
      </c>
      <c r="I30" s="912"/>
      <c r="J30" s="912"/>
      <c r="L30" s="223" t="s">
        <v>163</v>
      </c>
    </row>
    <row r="31" spans="1:12" s="61" customFormat="1" ht="24" customHeight="1" thickTop="1" x14ac:dyDescent="0.15">
      <c r="A31" s="63"/>
      <c r="B31" s="108"/>
      <c r="C31" s="165" t="str">
        <f>IFERROR(VLOOKUP(B31,'補助事業概要説明書(別添１)１～２'!$B$22:$C$62,2,0),"")</f>
        <v/>
      </c>
      <c r="D31" s="137"/>
      <c r="E31" s="111"/>
      <c r="F31" s="224" t="str">
        <f>IF(E31="","",VLOOKUP(E31,健保等級単価一覧表!$G$3:$J$52,4))</f>
        <v/>
      </c>
      <c r="G31" s="167" t="str">
        <f>IF(E31="","",VLOOKUP(E31,健保等級単価一覧表!$G$3:$J$52,3))</f>
        <v/>
      </c>
      <c r="H31" s="913"/>
      <c r="I31" s="913"/>
      <c r="J31" s="913"/>
      <c r="K31" s="13"/>
      <c r="L31" s="141" t="s">
        <v>128</v>
      </c>
    </row>
    <row r="32" spans="1:12" s="61" customFormat="1" ht="24" customHeight="1" x14ac:dyDescent="0.15">
      <c r="A32" s="63"/>
      <c r="B32" s="108"/>
      <c r="C32" s="166" t="str">
        <f>IFERROR(VLOOKUP(B32,'補助事業概要説明書(別添１)１～２'!$B$22:$C$62,2,0),"")</f>
        <v/>
      </c>
      <c r="D32" s="108"/>
      <c r="E32" s="112"/>
      <c r="F32" s="167" t="str">
        <f>IF(E32="","",VLOOKUP(E32,健保等級単価一覧表!$G$3:$J$52,4))</f>
        <v/>
      </c>
      <c r="G32" s="167" t="str">
        <f>IF(E32="","",VLOOKUP(E32,健保等級単価一覧表!$G$3:$J$52,3))</f>
        <v/>
      </c>
      <c r="H32" s="896"/>
      <c r="I32" s="896"/>
      <c r="J32" s="896"/>
      <c r="L32" s="143"/>
    </row>
    <row r="33" spans="1:12" s="61" customFormat="1" ht="24" customHeight="1" x14ac:dyDescent="0.15">
      <c r="A33" s="63"/>
      <c r="B33" s="108"/>
      <c r="C33" s="166" t="str">
        <f>IFERROR(VLOOKUP(B33,'補助事業概要説明書(別添１)１～２'!$B$22:$C$62,2,0),"")</f>
        <v/>
      </c>
      <c r="D33" s="108"/>
      <c r="E33" s="112"/>
      <c r="F33" s="167" t="str">
        <f>IF(E33="","",VLOOKUP(E33,健保等級単価一覧表!$G$3:$J$52,4))</f>
        <v/>
      </c>
      <c r="G33" s="167" t="str">
        <f>IF(E33="","",VLOOKUP(E33,健保等級単価一覧表!$G$3:$J$52,3))</f>
        <v/>
      </c>
      <c r="H33" s="896"/>
      <c r="I33" s="896"/>
      <c r="J33" s="896"/>
      <c r="L33" s="143"/>
    </row>
    <row r="34" spans="1:12" s="61" customFormat="1" ht="24" customHeight="1" x14ac:dyDescent="0.15">
      <c r="A34" s="63"/>
      <c r="B34" s="108"/>
      <c r="C34" s="166" t="str">
        <f>IFERROR(VLOOKUP(B34,'補助事業概要説明書(別添１)１～２'!$B$22:$C$62,2,0),"")</f>
        <v/>
      </c>
      <c r="D34" s="108"/>
      <c r="E34" s="112"/>
      <c r="F34" s="167" t="str">
        <f>IF(E34="","",VLOOKUP(E34,健保等級単価一覧表!$G$3:$J$52,4))</f>
        <v/>
      </c>
      <c r="G34" s="167" t="str">
        <f>IF(E34="","",VLOOKUP(E34,健保等級単価一覧表!$G$3:$J$52,3))</f>
        <v/>
      </c>
      <c r="H34" s="896"/>
      <c r="I34" s="896"/>
      <c r="J34" s="896"/>
      <c r="L34" s="143"/>
    </row>
    <row r="35" spans="1:12" s="61" customFormat="1" ht="24" customHeight="1" x14ac:dyDescent="0.15">
      <c r="A35" s="63"/>
      <c r="B35" s="108"/>
      <c r="C35" s="166" t="str">
        <f>IFERROR(VLOOKUP(B35,'補助事業概要説明書(別添１)１～２'!$B$22:$C$62,2,0),"")</f>
        <v/>
      </c>
      <c r="D35" s="108"/>
      <c r="E35" s="112"/>
      <c r="F35" s="167" t="str">
        <f>IF(E35="","",VLOOKUP(E35,健保等級単価一覧表!$G$3:$J$52,4))</f>
        <v/>
      </c>
      <c r="G35" s="167" t="str">
        <f>IF(E35="","",VLOOKUP(E35,健保等級単価一覧表!$G$3:$J$52,3))</f>
        <v/>
      </c>
      <c r="H35" s="896"/>
      <c r="I35" s="896"/>
      <c r="J35" s="896"/>
      <c r="L35" s="143"/>
    </row>
    <row r="36" spans="1:12" s="61" customFormat="1" ht="24" customHeight="1" x14ac:dyDescent="0.15">
      <c r="A36" s="63"/>
      <c r="B36" s="108"/>
      <c r="C36" s="166" t="str">
        <f>IFERROR(VLOOKUP(B36,'補助事業概要説明書(別添１)１～２'!$B$22:$C$62,2,0),"")</f>
        <v/>
      </c>
      <c r="D36" s="108"/>
      <c r="E36" s="112"/>
      <c r="F36" s="167" t="str">
        <f>IF(E36="","",VLOOKUP(E36,健保等級単価一覧表!$G$3:$J$52,4))</f>
        <v/>
      </c>
      <c r="G36" s="167" t="str">
        <f>IF(E36="","",VLOOKUP(E36,健保等級単価一覧表!$G$3:$J$52,3))</f>
        <v/>
      </c>
      <c r="H36" s="896"/>
      <c r="I36" s="896"/>
      <c r="J36" s="896"/>
      <c r="L36" s="143"/>
    </row>
    <row r="37" spans="1:12" s="61" customFormat="1" ht="24" customHeight="1" x14ac:dyDescent="0.15">
      <c r="A37" s="63"/>
      <c r="B37" s="108"/>
      <c r="C37" s="166" t="str">
        <f>IFERROR(VLOOKUP(B37,'補助事業概要説明書(別添１)１～２'!$B$22:$C$62,2,0),"")</f>
        <v/>
      </c>
      <c r="D37" s="108"/>
      <c r="E37" s="112"/>
      <c r="F37" s="167" t="str">
        <f>IF(E37="","",VLOOKUP(E37,健保等級単価一覧表!$G$3:$J$52,4))</f>
        <v/>
      </c>
      <c r="G37" s="167" t="str">
        <f>IF(E37="","",VLOOKUP(E37,健保等級単価一覧表!$G$3:$J$52,3))</f>
        <v/>
      </c>
      <c r="H37" s="896"/>
      <c r="I37" s="896"/>
      <c r="J37" s="896"/>
      <c r="L37" s="143"/>
    </row>
    <row r="38" spans="1:12" s="61" customFormat="1" ht="24" customHeight="1" x14ac:dyDescent="0.15">
      <c r="A38" s="63"/>
      <c r="B38" s="108"/>
      <c r="C38" s="166" t="str">
        <f>IFERROR(VLOOKUP(B38,'補助事業概要説明書(別添１)１～２'!$B$22:$C$62,2,0),"")</f>
        <v/>
      </c>
      <c r="D38" s="108"/>
      <c r="E38" s="112"/>
      <c r="F38" s="167" t="str">
        <f>IF(E38="","",VLOOKUP(E38,健保等級単価一覧表!$G$3:$J$52,4))</f>
        <v/>
      </c>
      <c r="G38" s="167" t="str">
        <f>IF(E38="","",VLOOKUP(E38,健保等級単価一覧表!$G$3:$J$52,3))</f>
        <v/>
      </c>
      <c r="H38" s="896"/>
      <c r="I38" s="896"/>
      <c r="J38" s="896"/>
      <c r="L38" s="143"/>
    </row>
    <row r="39" spans="1:12" s="61" customFormat="1" ht="24" customHeight="1" x14ac:dyDescent="0.15">
      <c r="A39" s="63"/>
      <c r="B39" s="108"/>
      <c r="C39" s="166" t="str">
        <f>IFERROR(VLOOKUP(B39,'補助事業概要説明書(別添１)１～２'!$B$22:$C$62,2,0),"")</f>
        <v/>
      </c>
      <c r="D39" s="108"/>
      <c r="E39" s="112"/>
      <c r="F39" s="167" t="str">
        <f>IF(E39="","",VLOOKUP(E39,健保等級単価一覧表!$G$3:$J$52,4))</f>
        <v/>
      </c>
      <c r="G39" s="167" t="str">
        <f>IF(E39="","",VLOOKUP(E39,健保等級単価一覧表!$G$3:$J$52,3))</f>
        <v/>
      </c>
      <c r="H39" s="896"/>
      <c r="I39" s="896"/>
      <c r="J39" s="896"/>
      <c r="L39" s="143"/>
    </row>
    <row r="40" spans="1:12" s="61" customFormat="1" ht="24" customHeight="1" x14ac:dyDescent="0.15">
      <c r="A40" s="63"/>
      <c r="B40" s="108"/>
      <c r="C40" s="166" t="str">
        <f>IFERROR(VLOOKUP(B40,'補助事業概要説明書(別添１)１～２'!$B$22:$C$62,2,0),"")</f>
        <v/>
      </c>
      <c r="D40" s="108"/>
      <c r="E40" s="112"/>
      <c r="F40" s="167" t="str">
        <f>IF(E40="","",VLOOKUP(E40,健保等級単価一覧表!$G$3:$J$52,4))</f>
        <v/>
      </c>
      <c r="G40" s="167" t="str">
        <f>IF(E40="","",VLOOKUP(E40,健保等級単価一覧表!$G$3:$J$52,3))</f>
        <v/>
      </c>
      <c r="H40" s="896"/>
      <c r="I40" s="896"/>
      <c r="J40" s="896"/>
      <c r="L40" s="143"/>
    </row>
    <row r="41" spans="1:12" ht="8.25" customHeight="1" x14ac:dyDescent="0.15">
      <c r="L41" s="142"/>
    </row>
    <row r="42" spans="1:12" ht="19.5" customHeight="1" x14ac:dyDescent="0.15">
      <c r="B42" s="22" t="s">
        <v>42</v>
      </c>
      <c r="C42" s="129"/>
      <c r="D42" s="22"/>
      <c r="L42" s="142"/>
    </row>
    <row r="43" spans="1:12" ht="19.5" customHeight="1" x14ac:dyDescent="0.15">
      <c r="B43" s="22" t="s">
        <v>43</v>
      </c>
      <c r="C43" s="129"/>
      <c r="D43" s="22"/>
      <c r="L43" s="142"/>
    </row>
    <row r="44" spans="1:12" ht="9" customHeight="1" x14ac:dyDescent="0.15">
      <c r="L44" s="142"/>
    </row>
    <row r="45" spans="1:12" ht="19.5" customHeight="1" x14ac:dyDescent="0.15">
      <c r="B45" s="110" t="s">
        <v>44</v>
      </c>
      <c r="C45" s="134"/>
      <c r="D45" s="110"/>
      <c r="L45" s="142"/>
    </row>
    <row r="46" spans="1:12" ht="2.25" customHeight="1" x14ac:dyDescent="0.15">
      <c r="B46" s="22"/>
      <c r="C46" s="129"/>
      <c r="D46" s="22"/>
      <c r="L46" s="142"/>
    </row>
    <row r="47" spans="1:12" ht="33" customHeight="1" thickBot="1" x14ac:dyDescent="0.2">
      <c r="B47" s="635" t="s">
        <v>27</v>
      </c>
      <c r="C47" s="636" t="s">
        <v>577</v>
      </c>
      <c r="D47" s="636" t="s">
        <v>151</v>
      </c>
      <c r="E47" s="635" t="s">
        <v>578</v>
      </c>
      <c r="F47" s="636" t="s">
        <v>579</v>
      </c>
      <c r="G47" s="635" t="s">
        <v>572</v>
      </c>
      <c r="H47" s="916" t="s">
        <v>155</v>
      </c>
      <c r="I47" s="916"/>
      <c r="J47" s="916"/>
      <c r="L47" s="223" t="s">
        <v>163</v>
      </c>
    </row>
    <row r="48" spans="1:12" ht="24" customHeight="1" thickTop="1" x14ac:dyDescent="0.15">
      <c r="A48" s="64"/>
      <c r="B48" s="108"/>
      <c r="C48" s="165" t="str">
        <f>IFERROR(VLOOKUP(B48,'補助事業概要説明書(別添１)１～２'!$B$22:$C$62,2,0),"")</f>
        <v/>
      </c>
      <c r="D48" s="137"/>
      <c r="E48" s="113"/>
      <c r="F48" s="114"/>
      <c r="G48" s="167" t="str">
        <f t="shared" ref="G48:G57" si="0">IF(F48="","",INT(E48/F48))</f>
        <v/>
      </c>
      <c r="H48" s="913"/>
      <c r="I48" s="913"/>
      <c r="J48" s="913"/>
      <c r="L48" s="142" t="s">
        <v>124</v>
      </c>
    </row>
    <row r="49" spans="1:12" ht="24" customHeight="1" x14ac:dyDescent="0.15">
      <c r="A49" s="64"/>
      <c r="B49" s="108"/>
      <c r="C49" s="166" t="str">
        <f>IFERROR(VLOOKUP(B49,'補助事業概要説明書(別添１)１～２'!$B$22:$C$62,2,0),"")</f>
        <v/>
      </c>
      <c r="D49" s="108"/>
      <c r="E49" s="113"/>
      <c r="F49" s="114"/>
      <c r="G49" s="167" t="str">
        <f t="shared" si="0"/>
        <v/>
      </c>
      <c r="H49" s="896"/>
      <c r="I49" s="896"/>
      <c r="J49" s="896"/>
      <c r="L49" s="142" t="s">
        <v>580</v>
      </c>
    </row>
    <row r="50" spans="1:12" ht="24" customHeight="1" x14ac:dyDescent="0.15">
      <c r="A50" s="64"/>
      <c r="B50" s="108"/>
      <c r="C50" s="166" t="str">
        <f>IFERROR(VLOOKUP(B50,'補助事業概要説明書(別添１)１～２'!$B$22:$C$62,2,0),"")</f>
        <v/>
      </c>
      <c r="D50" s="108"/>
      <c r="E50" s="113"/>
      <c r="F50" s="114"/>
      <c r="G50" s="167" t="str">
        <f t="shared" si="0"/>
        <v/>
      </c>
      <c r="H50" s="896"/>
      <c r="I50" s="896"/>
      <c r="J50" s="896"/>
      <c r="L50" s="142"/>
    </row>
    <row r="51" spans="1:12" ht="24" customHeight="1" x14ac:dyDescent="0.15">
      <c r="A51" s="64"/>
      <c r="B51" s="108"/>
      <c r="C51" s="166" t="str">
        <f>IFERROR(VLOOKUP(B51,'補助事業概要説明書(別添１)１～２'!$B$22:$C$62,2,0),"")</f>
        <v/>
      </c>
      <c r="D51" s="108"/>
      <c r="E51" s="113"/>
      <c r="F51" s="114"/>
      <c r="G51" s="167" t="str">
        <f t="shared" si="0"/>
        <v/>
      </c>
      <c r="H51" s="896"/>
      <c r="I51" s="896"/>
      <c r="J51" s="896"/>
      <c r="L51" s="142"/>
    </row>
    <row r="52" spans="1:12" ht="24" customHeight="1" x14ac:dyDescent="0.15">
      <c r="A52" s="64"/>
      <c r="B52" s="108"/>
      <c r="C52" s="166" t="str">
        <f>IFERROR(VLOOKUP(B52,'補助事業概要説明書(別添１)１～２'!$B$22:$C$62,2,0),"")</f>
        <v/>
      </c>
      <c r="D52" s="108"/>
      <c r="E52" s="113"/>
      <c r="F52" s="114"/>
      <c r="G52" s="167" t="str">
        <f t="shared" si="0"/>
        <v/>
      </c>
      <c r="H52" s="896"/>
      <c r="I52" s="896"/>
      <c r="J52" s="896"/>
      <c r="L52" s="142"/>
    </row>
    <row r="53" spans="1:12" ht="24" customHeight="1" x14ac:dyDescent="0.15">
      <c r="A53" s="64"/>
      <c r="B53" s="108"/>
      <c r="C53" s="166" t="str">
        <f>IFERROR(VLOOKUP(B53,'補助事業概要説明書(別添１)１～２'!$B$22:$C$62,2,0),"")</f>
        <v/>
      </c>
      <c r="D53" s="108"/>
      <c r="E53" s="113"/>
      <c r="F53" s="114"/>
      <c r="G53" s="167" t="str">
        <f t="shared" si="0"/>
        <v/>
      </c>
      <c r="H53" s="896"/>
      <c r="I53" s="896"/>
      <c r="J53" s="896"/>
      <c r="L53" s="142"/>
    </row>
    <row r="54" spans="1:12" ht="24" customHeight="1" x14ac:dyDescent="0.15">
      <c r="A54" s="64"/>
      <c r="B54" s="108"/>
      <c r="C54" s="166" t="str">
        <f>IFERROR(VLOOKUP(B54,'補助事業概要説明書(別添１)１～２'!$B$22:$C$62,2,0),"")</f>
        <v/>
      </c>
      <c r="D54" s="108"/>
      <c r="E54" s="113"/>
      <c r="F54" s="114"/>
      <c r="G54" s="167" t="str">
        <f t="shared" si="0"/>
        <v/>
      </c>
      <c r="H54" s="896"/>
      <c r="I54" s="896"/>
      <c r="J54" s="896"/>
      <c r="L54" s="142"/>
    </row>
    <row r="55" spans="1:12" ht="24" customHeight="1" x14ac:dyDescent="0.15">
      <c r="A55" s="64"/>
      <c r="B55" s="108"/>
      <c r="C55" s="166" t="str">
        <f>IFERROR(VLOOKUP(B55,'補助事業概要説明書(別添１)１～２'!$B$22:$C$62,2,0),"")</f>
        <v/>
      </c>
      <c r="D55" s="108"/>
      <c r="E55" s="113"/>
      <c r="F55" s="114"/>
      <c r="G55" s="167" t="str">
        <f t="shared" si="0"/>
        <v/>
      </c>
      <c r="H55" s="896"/>
      <c r="I55" s="896"/>
      <c r="J55" s="896"/>
      <c r="L55" s="142"/>
    </row>
    <row r="56" spans="1:12" ht="24" customHeight="1" x14ac:dyDescent="0.15">
      <c r="A56" s="64"/>
      <c r="B56" s="108"/>
      <c r="C56" s="166" t="str">
        <f>IFERROR(VLOOKUP(B56,'補助事業概要説明書(別添１)１～２'!$B$22:$C$62,2,0),"")</f>
        <v/>
      </c>
      <c r="D56" s="108"/>
      <c r="E56" s="113"/>
      <c r="F56" s="114"/>
      <c r="G56" s="167" t="str">
        <f t="shared" si="0"/>
        <v/>
      </c>
      <c r="H56" s="896"/>
      <c r="I56" s="896"/>
      <c r="J56" s="896"/>
      <c r="L56" s="142"/>
    </row>
    <row r="57" spans="1:12" ht="24" customHeight="1" x14ac:dyDescent="0.15">
      <c r="A57" s="64"/>
      <c r="B57" s="108"/>
      <c r="C57" s="166" t="str">
        <f>IFERROR(VLOOKUP(B57,'補助事業概要説明書(別添１)１～２'!$B$22:$C$62,2,0),"")</f>
        <v/>
      </c>
      <c r="D57" s="108"/>
      <c r="E57" s="113"/>
      <c r="F57" s="114"/>
      <c r="G57" s="167" t="str">
        <f t="shared" si="0"/>
        <v/>
      </c>
      <c r="H57" s="896"/>
      <c r="I57" s="896"/>
      <c r="J57" s="896"/>
      <c r="L57" s="144"/>
    </row>
    <row r="59" spans="1:12" s="637" customFormat="1" ht="21.75" customHeight="1" x14ac:dyDescent="0.15">
      <c r="B59" s="895" t="s">
        <v>586</v>
      </c>
      <c r="C59" s="895"/>
      <c r="D59" s="895"/>
      <c r="E59" s="895"/>
      <c r="F59" s="895"/>
      <c r="G59" s="895"/>
      <c r="H59" s="895"/>
      <c r="I59" s="895"/>
      <c r="J59" s="895"/>
      <c r="L59" s="638"/>
    </row>
    <row r="60" spans="1:12" s="637" customFormat="1" ht="21.75" customHeight="1" x14ac:dyDescent="0.15">
      <c r="B60" s="895" t="s">
        <v>573</v>
      </c>
      <c r="C60" s="895"/>
      <c r="D60" s="895"/>
      <c r="E60" s="895"/>
      <c r="F60" s="895"/>
      <c r="G60" s="895"/>
      <c r="H60" s="895"/>
      <c r="I60" s="895"/>
      <c r="J60" s="895"/>
      <c r="L60" s="638"/>
    </row>
    <row r="61" spans="1:12" s="637" customFormat="1" ht="21.75" customHeight="1" x14ac:dyDescent="0.15">
      <c r="A61" s="639"/>
      <c r="B61" s="640" t="s">
        <v>574</v>
      </c>
      <c r="C61" s="641"/>
      <c r="D61" s="640"/>
      <c r="E61" s="640"/>
      <c r="F61" s="640"/>
      <c r="G61" s="640"/>
      <c r="H61" s="640"/>
      <c r="I61" s="640"/>
      <c r="J61" s="640"/>
      <c r="L61" s="638"/>
    </row>
    <row r="62" spans="1:12" s="637" customFormat="1" ht="21.75" customHeight="1" x14ac:dyDescent="0.15">
      <c r="B62" s="640" t="s">
        <v>575</v>
      </c>
      <c r="C62" s="641"/>
      <c r="D62" s="640"/>
      <c r="E62" s="640"/>
      <c r="F62" s="640"/>
      <c r="G62" s="640"/>
      <c r="H62" s="640"/>
      <c r="I62" s="640"/>
      <c r="J62" s="640"/>
      <c r="L62" s="638"/>
    </row>
    <row r="63" spans="1:12" s="637" customFormat="1" ht="21.75" customHeight="1" x14ac:dyDescent="0.15">
      <c r="A63" s="639"/>
      <c r="B63" s="640" t="s">
        <v>576</v>
      </c>
      <c r="C63" s="641"/>
      <c r="D63" s="640"/>
      <c r="E63" s="640"/>
      <c r="F63" s="640"/>
      <c r="G63" s="640"/>
      <c r="H63" s="640"/>
      <c r="I63" s="640"/>
      <c r="J63" s="640"/>
      <c r="L63" s="638"/>
    </row>
    <row r="64" spans="1:12" s="637" customFormat="1" ht="29.25" customHeight="1" x14ac:dyDescent="0.15">
      <c r="A64" s="639"/>
      <c r="B64" s="640"/>
      <c r="C64" s="641"/>
      <c r="D64" s="640"/>
      <c r="E64" s="640"/>
      <c r="F64" s="640"/>
      <c r="G64" s="640"/>
      <c r="H64" s="640"/>
      <c r="I64" s="640"/>
      <c r="J64" s="640"/>
      <c r="L64" s="638"/>
    </row>
    <row r="65" spans="1:12" s="637" customFormat="1" x14ac:dyDescent="0.15">
      <c r="A65" s="639"/>
      <c r="B65" s="640" t="s">
        <v>590</v>
      </c>
      <c r="C65" s="642"/>
      <c r="E65" s="638"/>
      <c r="F65" s="638"/>
      <c r="G65" s="638"/>
      <c r="H65" s="638"/>
      <c r="I65" s="638"/>
      <c r="J65" s="638"/>
      <c r="L65" s="638"/>
    </row>
    <row r="66" spans="1:12" x14ac:dyDescent="0.15">
      <c r="A66" s="62"/>
      <c r="B66" s="22"/>
      <c r="C66" s="129"/>
      <c r="D66" s="22"/>
      <c r="E66" s="22"/>
      <c r="F66" s="22"/>
      <c r="G66" s="22"/>
      <c r="H66" s="22"/>
      <c r="I66" s="22"/>
      <c r="J66" s="22"/>
    </row>
    <row r="67" spans="1:12" ht="17.25" x14ac:dyDescent="0.15">
      <c r="B67" s="24"/>
      <c r="C67" s="131"/>
      <c r="D67" s="24"/>
      <c r="E67" s="24"/>
      <c r="F67" s="24"/>
      <c r="G67" s="24"/>
      <c r="H67" s="24"/>
      <c r="I67" s="24"/>
      <c r="J67" s="24"/>
    </row>
    <row r="68" spans="1:12" ht="17.25" x14ac:dyDescent="0.2">
      <c r="B68" s="24"/>
      <c r="C68" s="131"/>
      <c r="D68" s="24"/>
      <c r="E68" s="25"/>
      <c r="F68" s="25"/>
      <c r="G68" s="25"/>
      <c r="H68" s="16"/>
      <c r="I68" s="16"/>
      <c r="J68" s="24"/>
    </row>
    <row r="69" spans="1:12" ht="32.25" customHeight="1" x14ac:dyDescent="0.15">
      <c r="E69" s="62"/>
      <c r="F69" s="62"/>
    </row>
    <row r="70" spans="1:12" s="15" customFormat="1" ht="3" customHeight="1" x14ac:dyDescent="0.15">
      <c r="C70" s="135"/>
      <c r="E70" s="26"/>
      <c r="F70" s="26"/>
      <c r="L70" s="119"/>
    </row>
    <row r="71" spans="1:12" ht="32.25" customHeight="1" x14ac:dyDescent="0.15"/>
    <row r="72" spans="1:12" s="15" customFormat="1" ht="3" customHeight="1" x14ac:dyDescent="0.15">
      <c r="C72" s="135"/>
      <c r="L72" s="119"/>
    </row>
    <row r="73" spans="1:12" ht="32.25" customHeight="1" x14ac:dyDescent="0.15"/>
    <row r="75" spans="1:12" ht="17.25" x14ac:dyDescent="0.15">
      <c r="B75" s="27"/>
      <c r="C75" s="136"/>
      <c r="D75" s="27"/>
    </row>
  </sheetData>
  <sheetProtection algorithmName="SHA-512" hashValue="WC7ZP7vmnT8Sd46B7f96dZyIIY+WF9jZ/kLUN6CZGJ/lJSSF/R3gtg0Espl2PPhk/j4snWeC/juwYNjJApPBKg==" saltValue="luOP8JdF7lwG4auhZzNwxQ==" spinCount="100000" sheet="1" objects="1" insertColumns="0" insertRows="0" deleteColumns="0" deleteRows="0"/>
  <mergeCells count="43">
    <mergeCell ref="L8:L10"/>
    <mergeCell ref="H57:J57"/>
    <mergeCell ref="H47:J47"/>
    <mergeCell ref="H48:J48"/>
    <mergeCell ref="H49:J49"/>
    <mergeCell ref="H50:J50"/>
    <mergeCell ref="H54:J54"/>
    <mergeCell ref="H51:J51"/>
    <mergeCell ref="H52:J52"/>
    <mergeCell ref="H53:J53"/>
    <mergeCell ref="H36:J36"/>
    <mergeCell ref="H39:J39"/>
    <mergeCell ref="H40:J40"/>
    <mergeCell ref="H55:J55"/>
    <mergeCell ref="H56:J56"/>
    <mergeCell ref="H34:J34"/>
    <mergeCell ref="H21:J21"/>
    <mergeCell ref="H22:J22"/>
    <mergeCell ref="H30:J30"/>
    <mergeCell ref="H37:J37"/>
    <mergeCell ref="H38:J38"/>
    <mergeCell ref="H31:J31"/>
    <mergeCell ref="H13:J13"/>
    <mergeCell ref="H14:J14"/>
    <mergeCell ref="H15:J15"/>
    <mergeCell ref="H19:J19"/>
    <mergeCell ref="H20:J20"/>
    <mergeCell ref="B60:J60"/>
    <mergeCell ref="H35:J35"/>
    <mergeCell ref="H33:J33"/>
    <mergeCell ref="I5:J5"/>
    <mergeCell ref="B3:J3"/>
    <mergeCell ref="H32:J32"/>
    <mergeCell ref="G9:H9"/>
    <mergeCell ref="J8:J9"/>
    <mergeCell ref="H16:J16"/>
    <mergeCell ref="H17:J17"/>
    <mergeCell ref="H18:J18"/>
    <mergeCell ref="B59:J59"/>
    <mergeCell ref="B25:H25"/>
    <mergeCell ref="I7:J7"/>
    <mergeCell ref="I6:J6"/>
    <mergeCell ref="H12:J12"/>
  </mergeCells>
  <phoneticPr fontId="1"/>
  <conditionalFormatting sqref="I7:J7 D13:F22 H13:J22 D31:E40 H31:J40 H48:J57 B13:B22 B31:B40 B48:B57 D48:F57">
    <cfRule type="cellIs" dxfId="1142" priority="5" operator="equal">
      <formula>""</formula>
    </cfRule>
  </conditionalFormatting>
  <conditionalFormatting sqref="I6:J6">
    <cfRule type="cellIs" dxfId="1141" priority="2" operator="equal">
      <formula>""</formula>
    </cfRule>
  </conditionalFormatting>
  <conditionalFormatting sqref="I5:J5">
    <cfRule type="cellIs" dxfId="1140" priority="1" operator="equal">
      <formula>""</formula>
    </cfRule>
  </conditionalFormatting>
  <dataValidations count="5">
    <dataValidation type="whole" imeMode="off" operator="greaterThanOrEqual" allowBlank="1" showInputMessage="1" showErrorMessage="1" sqref="E31:E40 E48:E57 E13:F22" xr:uid="{00000000-0002-0000-0500-000000000000}">
      <formula1>0</formula1>
    </dataValidation>
    <dataValidation imeMode="halfAlpha" allowBlank="1" showInputMessage="1" showErrorMessage="1" sqref="G48:G57 G31:G40 G13:G22" xr:uid="{00000000-0002-0000-0500-000002000000}"/>
    <dataValidation type="decimal" imeMode="off" operator="greaterThanOrEqual" allowBlank="1" showInputMessage="1" showErrorMessage="1" sqref="F48:F57" xr:uid="{00000000-0002-0000-0500-000003000000}">
      <formula1>0</formula1>
    </dataValidation>
    <dataValidation type="list" allowBlank="1" showInputMessage="1" showErrorMessage="1" prompt="事務補助員の場合のみ選択" sqref="D31:D40 D48:D57 D13:D22" xr:uid="{00000000-0002-0000-0500-000004000000}">
      <formula1>IF(C13="事務補助員",INDIRECT("雇用区分"),$M$1)</formula1>
    </dataValidation>
    <dataValidation type="list" allowBlank="1" showInputMessage="1" showErrorMessage="1" sqref="B13:B22 B31:B40 B48:B57" xr:uid="{2686EC44-12F3-4835-B783-7C0C860E49DD}">
      <formula1>INDIRECT("担当者名")</formula1>
    </dataValidation>
  </dataValidations>
  <pageMargins left="0.74803149606299213" right="0.15748031496062992" top="0.55118110236220474" bottom="0.43307086614173229" header="0.31496062992125984" footer="0.15748031496062992"/>
  <pageSetup paperSize="9" scale="48"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800B3-824C-43EA-8FF0-B9387050EA5E}">
  <sheetPr codeName="Sheet9">
    <tabColor theme="8" tint="0.39997558519241921"/>
    <pageSetUpPr fitToPage="1"/>
  </sheetPr>
  <dimension ref="A1:W686"/>
  <sheetViews>
    <sheetView showGridLines="0" zoomScale="55" zoomScaleNormal="55" zoomScaleSheetLayoutView="40" workbookViewId="0"/>
  </sheetViews>
  <sheetFormatPr defaultColWidth="9" defaultRowHeight="17.25" x14ac:dyDescent="0.15"/>
  <cols>
    <col min="1" max="1" width="7.375" style="514" customWidth="1"/>
    <col min="2" max="2" width="24.625" style="86" customWidth="1"/>
    <col min="3" max="11" width="24.625" style="233" customWidth="1"/>
    <col min="12" max="12" width="2" style="86" customWidth="1"/>
    <col min="13" max="13" width="160.625" style="547" customWidth="1"/>
    <col min="14" max="14" width="10.75" style="557" hidden="1" customWidth="1"/>
    <col min="15" max="17" width="10.75" style="558" hidden="1" customWidth="1"/>
    <col min="18" max="18" width="10.75" style="615" hidden="1" customWidth="1"/>
    <col min="19" max="23" width="17" style="615" hidden="1" customWidth="1"/>
    <col min="24" max="24" width="0" style="86" hidden="1" customWidth="1"/>
    <col min="25" max="16384" width="9" style="86"/>
  </cols>
  <sheetData>
    <row r="1" spans="1:23" s="467" customFormat="1" ht="62.25" customHeight="1" x14ac:dyDescent="0.15">
      <c r="A1" s="466"/>
      <c r="C1" s="468"/>
      <c r="D1" s="468"/>
      <c r="E1" s="468"/>
      <c r="F1" s="468"/>
      <c r="G1" s="246"/>
      <c r="H1" s="468"/>
      <c r="I1" s="468"/>
      <c r="J1" s="468"/>
      <c r="K1" s="468"/>
      <c r="M1" s="115"/>
      <c r="N1" s="469"/>
      <c r="O1" s="470"/>
      <c r="P1" s="470"/>
      <c r="Q1" s="470"/>
      <c r="R1" s="471"/>
      <c r="S1" s="471"/>
      <c r="T1" s="471"/>
      <c r="U1" s="471"/>
      <c r="V1" s="471"/>
      <c r="W1" s="471"/>
    </row>
    <row r="2" spans="1:23" s="467" customFormat="1" ht="22.5" customHeight="1" x14ac:dyDescent="0.15">
      <c r="A2" s="466"/>
      <c r="B2" s="472" t="s">
        <v>202</v>
      </c>
      <c r="C2" s="468"/>
      <c r="D2" s="468"/>
      <c r="E2" s="468"/>
      <c r="F2" s="468"/>
      <c r="G2" s="1004" t="s">
        <v>228</v>
      </c>
      <c r="H2" s="1005"/>
      <c r="I2" s="1005"/>
      <c r="J2" s="1005"/>
      <c r="K2" s="1006"/>
      <c r="L2" s="85"/>
      <c r="M2" s="661"/>
      <c r="N2" s="469"/>
      <c r="O2" s="470"/>
      <c r="P2" s="470"/>
      <c r="Q2" s="470"/>
      <c r="R2" s="471"/>
      <c r="S2" s="471"/>
      <c r="T2" s="471"/>
      <c r="U2" s="471"/>
      <c r="V2" s="471"/>
      <c r="W2" s="471"/>
    </row>
    <row r="3" spans="1:23" s="467" customFormat="1" ht="30" customHeight="1" x14ac:dyDescent="0.15">
      <c r="A3" s="473"/>
      <c r="B3" s="1007" t="s">
        <v>31</v>
      </c>
      <c r="C3" s="1007"/>
      <c r="D3" s="474"/>
      <c r="E3" s="474"/>
      <c r="F3" s="474"/>
      <c r="G3" s="1008">
        <f>'補助事業概要説明書(別添１)１～２'!$E$6</f>
        <v>0</v>
      </c>
      <c r="H3" s="1009"/>
      <c r="I3" s="1009"/>
      <c r="J3" s="1009"/>
      <c r="K3" s="1010"/>
      <c r="M3" s="1011"/>
      <c r="N3" s="469"/>
      <c r="O3" s="470"/>
      <c r="P3" s="470"/>
      <c r="Q3" s="470"/>
      <c r="R3" s="471"/>
      <c r="S3" s="471"/>
      <c r="T3" s="471"/>
      <c r="U3" s="471"/>
      <c r="V3" s="471"/>
      <c r="W3" s="471"/>
    </row>
    <row r="4" spans="1:23" s="467" customFormat="1" ht="25.5" customHeight="1" x14ac:dyDescent="0.15">
      <c r="A4" s="473"/>
      <c r="B4" s="1007"/>
      <c r="C4" s="1007"/>
      <c r="D4" s="475"/>
      <c r="E4" s="475"/>
      <c r="F4" s="475"/>
      <c r="G4" s="468"/>
      <c r="H4" s="468"/>
      <c r="I4" s="468"/>
      <c r="J4" s="468"/>
      <c r="M4" s="1011"/>
      <c r="N4" s="469"/>
      <c r="O4" s="471" t="s">
        <v>267</v>
      </c>
      <c r="P4" s="471"/>
      <c r="Q4" s="471"/>
      <c r="R4" s="471"/>
      <c r="S4" s="471"/>
      <c r="T4" s="471"/>
      <c r="U4" s="471"/>
      <c r="V4" s="471"/>
      <c r="W4" s="471"/>
    </row>
    <row r="5" spans="1:23" s="467" customFormat="1" ht="37.5" customHeight="1" thickBot="1" x14ac:dyDescent="0.2">
      <c r="A5" s="473"/>
      <c r="B5" s="476"/>
      <c r="C5" s="476"/>
      <c r="D5" s="476"/>
      <c r="E5" s="476"/>
      <c r="F5" s="476"/>
      <c r="G5" s="1012" t="s">
        <v>132</v>
      </c>
      <c r="H5" s="1013"/>
      <c r="I5" s="1014" t="str">
        <f>IF(OR($G$6="消費税の扱いを選択してください",G6=""),"",IF($G$6="消費税を補助対象に含めない","※ 全ての金額を税抜単価"&amp;CHAR(10)&amp;"　　で作成すること","※ 全ての金額を税込単価"&amp;CHAR(10)&amp;"　　で作成すること"))</f>
        <v/>
      </c>
      <c r="J5" s="1014"/>
      <c r="K5" s="1014"/>
      <c r="M5" s="1015"/>
      <c r="N5" s="469"/>
      <c r="O5" s="471" t="s">
        <v>268</v>
      </c>
      <c r="P5" s="471"/>
      <c r="Q5" s="471"/>
      <c r="R5" s="471"/>
      <c r="S5" s="471"/>
      <c r="T5" s="471"/>
      <c r="U5" s="471"/>
      <c r="V5" s="471"/>
      <c r="W5" s="471"/>
    </row>
    <row r="6" spans="1:23" s="467" customFormat="1" ht="37.5" customHeight="1" thickBot="1" x14ac:dyDescent="0.2">
      <c r="A6" s="473"/>
      <c r="B6" s="1018" t="s">
        <v>602</v>
      </c>
      <c r="C6" s="1018"/>
      <c r="D6" s="1018"/>
      <c r="E6" s="1018"/>
      <c r="F6" s="1018"/>
      <c r="G6" s="1016"/>
      <c r="H6" s="1017"/>
      <c r="I6" s="1014"/>
      <c r="J6" s="1014"/>
      <c r="K6" s="1014"/>
      <c r="M6" s="1015"/>
      <c r="N6" s="469"/>
      <c r="O6" s="471" t="s">
        <v>269</v>
      </c>
      <c r="P6" s="471"/>
      <c r="Q6" s="471"/>
      <c r="R6" s="471"/>
      <c r="S6" s="471"/>
      <c r="T6" s="471"/>
      <c r="U6" s="471"/>
      <c r="V6" s="471"/>
      <c r="W6" s="471"/>
    </row>
    <row r="7" spans="1:23" s="467" customFormat="1" ht="49.5" customHeight="1" x14ac:dyDescent="0.15">
      <c r="A7" s="473"/>
      <c r="B7" s="1018"/>
      <c r="C7" s="1018"/>
      <c r="D7" s="1018"/>
      <c r="E7" s="1018"/>
      <c r="F7" s="1018"/>
      <c r="G7" s="1019" t="str">
        <f>IF(AND(G6="消費税を補助対象に含める",G9=""),"事業者の属性を選択してください"&amp;CHAR(10)&amp;"↓↓↓↓","")</f>
        <v/>
      </c>
      <c r="H7" s="1019"/>
      <c r="I7" s="1019"/>
      <c r="J7" s="1019"/>
      <c r="K7" s="1019"/>
      <c r="L7" s="477"/>
      <c r="M7" s="1015"/>
      <c r="N7" s="469"/>
      <c r="O7" s="478" t="s">
        <v>270</v>
      </c>
      <c r="P7" s="478"/>
      <c r="Q7" s="471"/>
      <c r="R7" s="471"/>
      <c r="S7" s="471"/>
      <c r="T7" s="471"/>
      <c r="U7" s="471"/>
      <c r="V7" s="471"/>
      <c r="W7" s="471"/>
    </row>
    <row r="8" spans="1:23" s="467" customFormat="1" ht="37.5" customHeight="1" x14ac:dyDescent="0.15">
      <c r="A8" s="473"/>
      <c r="B8" s="476"/>
      <c r="C8" s="476"/>
      <c r="D8" s="476"/>
      <c r="E8" s="476"/>
      <c r="F8" s="476"/>
      <c r="G8" s="1020" t="s">
        <v>273</v>
      </c>
      <c r="H8" s="1021"/>
      <c r="I8" s="1021"/>
      <c r="J8" s="1021"/>
      <c r="K8" s="1022"/>
      <c r="M8" s="1015"/>
      <c r="N8" s="469"/>
      <c r="O8" s="471" t="s">
        <v>271</v>
      </c>
      <c r="P8" s="471"/>
      <c r="Q8" s="471"/>
      <c r="R8" s="471"/>
      <c r="S8" s="471"/>
      <c r="T8" s="471"/>
      <c r="U8" s="471"/>
      <c r="V8" s="471"/>
      <c r="W8" s="471"/>
    </row>
    <row r="9" spans="1:23" s="467" customFormat="1" ht="37.5" customHeight="1" x14ac:dyDescent="0.15">
      <c r="A9" s="466"/>
      <c r="B9" s="476"/>
      <c r="C9" s="476"/>
      <c r="D9" s="476"/>
      <c r="E9" s="476"/>
      <c r="F9" s="476"/>
      <c r="G9" s="1023"/>
      <c r="H9" s="1024"/>
      <c r="I9" s="1024"/>
      <c r="J9" s="1024"/>
      <c r="K9" s="1025"/>
      <c r="M9" s="1015"/>
      <c r="N9" s="469"/>
      <c r="O9" s="471" t="s">
        <v>272</v>
      </c>
      <c r="P9" s="471"/>
      <c r="Q9" s="471"/>
      <c r="R9" s="471"/>
      <c r="S9" s="471"/>
      <c r="T9" s="471"/>
      <c r="U9" s="471"/>
      <c r="V9" s="471"/>
      <c r="W9" s="471"/>
    </row>
    <row r="10" spans="1:23" s="87" customFormat="1" ht="32.25" customHeight="1" x14ac:dyDescent="0.15">
      <c r="A10" s="479"/>
      <c r="B10" s="480" t="s">
        <v>541</v>
      </c>
      <c r="C10" s="247"/>
      <c r="D10" s="247"/>
      <c r="E10" s="247"/>
      <c r="F10" s="247"/>
      <c r="G10" s="248"/>
      <c r="H10" s="481"/>
      <c r="I10" s="482"/>
      <c r="J10" s="86"/>
      <c r="K10" s="86"/>
      <c r="L10" s="138"/>
      <c r="M10" s="107"/>
      <c r="N10" s="483"/>
      <c r="O10" s="484" t="s">
        <v>550</v>
      </c>
      <c r="P10" s="484"/>
      <c r="Q10" s="484"/>
      <c r="R10" s="485"/>
      <c r="S10" s="485"/>
      <c r="T10" s="485"/>
      <c r="U10" s="485"/>
      <c r="V10" s="485"/>
      <c r="W10" s="485"/>
    </row>
    <row r="11" spans="1:23" s="87" customFormat="1" ht="32.25" customHeight="1" x14ac:dyDescent="0.15">
      <c r="A11" s="479"/>
      <c r="B11" s="486" t="s">
        <v>391</v>
      </c>
      <c r="C11" s="247"/>
      <c r="D11" s="247"/>
      <c r="E11" s="247"/>
      <c r="F11" s="247"/>
      <c r="G11" s="248"/>
      <c r="H11" s="481"/>
      <c r="I11" s="482"/>
      <c r="J11" s="86"/>
      <c r="K11" s="86"/>
      <c r="L11" s="138"/>
      <c r="M11" s="107"/>
      <c r="N11" s="483"/>
      <c r="O11" s="484"/>
      <c r="P11" s="484"/>
      <c r="Q11" s="484"/>
      <c r="R11" s="485"/>
      <c r="S11" s="485"/>
      <c r="T11" s="485"/>
      <c r="U11" s="485"/>
      <c r="V11" s="485"/>
      <c r="W11" s="485"/>
    </row>
    <row r="12" spans="1:23" s="490" customFormat="1" ht="39.950000000000003" customHeight="1" x14ac:dyDescent="0.15">
      <c r="A12" s="487"/>
      <c r="B12" s="990" t="s">
        <v>199</v>
      </c>
      <c r="C12" s="936"/>
      <c r="D12" s="488" t="s">
        <v>444</v>
      </c>
      <c r="E12" s="997">
        <f>G19+G20+H26+H27</f>
        <v>0</v>
      </c>
      <c r="F12" s="488" t="s">
        <v>445</v>
      </c>
      <c r="G12" s="997">
        <f>I19+I20+J26+J27</f>
        <v>0</v>
      </c>
      <c r="H12" s="489" t="s">
        <v>446</v>
      </c>
      <c r="I12" s="997">
        <f>F20+G27</f>
        <v>0</v>
      </c>
      <c r="L12" s="487"/>
      <c r="O12" s="491"/>
      <c r="P12" s="491"/>
      <c r="Q12" s="491"/>
      <c r="R12" s="491"/>
      <c r="S12" s="491"/>
      <c r="T12" s="491"/>
      <c r="U12" s="491"/>
      <c r="V12" s="491"/>
      <c r="W12" s="491"/>
    </row>
    <row r="13" spans="1:23" s="490" customFormat="1" ht="20.100000000000001" customHeight="1" x14ac:dyDescent="0.15">
      <c r="A13" s="487"/>
      <c r="B13" s="990"/>
      <c r="C13" s="936"/>
      <c r="D13" s="492" t="str">
        <f>IF($G$6="","-",IF($G$6="消費税を補助対象に含めない","（税抜）","（税込）"))</f>
        <v>-</v>
      </c>
      <c r="E13" s="997"/>
      <c r="F13" s="492" t="str">
        <f>IF($G$6="","-",IF($G$6="消費税を補助対象に含めない","（税抜）","（税込）"))</f>
        <v>-</v>
      </c>
      <c r="G13" s="997"/>
      <c r="H13" s="493" t="str">
        <f>IF($G$6="","-",IF($G$6="消費税を補助対象に含めない","（税抜）","（税込）"))</f>
        <v>-</v>
      </c>
      <c r="I13" s="997"/>
      <c r="L13" s="487"/>
      <c r="O13" s="491"/>
      <c r="P13" s="491"/>
      <c r="Q13" s="491"/>
      <c r="R13" s="491"/>
      <c r="S13" s="491"/>
      <c r="T13" s="491"/>
      <c r="U13" s="491"/>
      <c r="V13" s="491"/>
      <c r="W13" s="491"/>
    </row>
    <row r="14" spans="1:23" s="490" customFormat="1" ht="30" customHeight="1" x14ac:dyDescent="0.15">
      <c r="A14" s="487"/>
      <c r="B14" s="494" t="s">
        <v>380</v>
      </c>
      <c r="G14" s="487"/>
      <c r="H14" s="487"/>
      <c r="I14" s="487"/>
      <c r="O14" s="491"/>
      <c r="P14" s="491"/>
      <c r="Q14" s="491"/>
      <c r="R14" s="491"/>
      <c r="S14" s="491"/>
      <c r="T14" s="491"/>
      <c r="U14" s="491"/>
      <c r="V14" s="491"/>
      <c r="W14" s="491"/>
    </row>
    <row r="15" spans="1:23" s="490" customFormat="1" ht="39.950000000000003" customHeight="1" x14ac:dyDescent="0.15">
      <c r="A15" s="487"/>
      <c r="B15" s="954" t="s">
        <v>363</v>
      </c>
      <c r="C15" s="495" t="s">
        <v>433</v>
      </c>
      <c r="D15" s="495" t="s">
        <v>434</v>
      </c>
      <c r="G15" s="487"/>
      <c r="H15" s="487"/>
      <c r="I15" s="487"/>
      <c r="O15" s="496" t="s">
        <v>519</v>
      </c>
      <c r="P15" s="497"/>
      <c r="Q15" s="491" t="s">
        <v>516</v>
      </c>
      <c r="R15" s="491" t="s">
        <v>517</v>
      </c>
      <c r="S15" s="491"/>
      <c r="T15" s="491" t="s">
        <v>518</v>
      </c>
      <c r="U15" s="491"/>
      <c r="V15" s="491" t="s">
        <v>524</v>
      </c>
      <c r="W15" s="491" t="s">
        <v>525</v>
      </c>
    </row>
    <row r="16" spans="1:23" s="490" customFormat="1" ht="39.950000000000003" customHeight="1" x14ac:dyDescent="0.15">
      <c r="A16" s="498">
        <f>$C$12</f>
        <v>0</v>
      </c>
      <c r="B16" s="955"/>
      <c r="C16" s="616"/>
      <c r="D16" s="616"/>
      <c r="E16" s="499"/>
      <c r="F16" s="115"/>
      <c r="G16" s="487"/>
      <c r="H16" s="487"/>
      <c r="I16" s="487"/>
      <c r="O16" s="498">
        <f>$C12</f>
        <v>0</v>
      </c>
      <c r="P16" s="498" t="s">
        <v>522</v>
      </c>
      <c r="Q16" s="491">
        <f>1*C16*(C19+C20)</f>
        <v>0</v>
      </c>
      <c r="R16" s="491">
        <f>2*D16*(C19+C20)</f>
        <v>0</v>
      </c>
      <c r="S16" s="491"/>
      <c r="T16" s="491">
        <f>SUM(Q16:R16)</f>
        <v>0</v>
      </c>
      <c r="U16" s="491"/>
      <c r="V16" s="491">
        <f>SUM(C16:D16)</f>
        <v>0</v>
      </c>
      <c r="W16" s="498">
        <f>SUM(C19:C20)</f>
        <v>0</v>
      </c>
    </row>
    <row r="17" spans="1:23" s="490" customFormat="1" ht="39.950000000000003" customHeight="1" x14ac:dyDescent="0.15">
      <c r="A17" s="491"/>
      <c r="B17" s="954"/>
      <c r="C17" s="956" t="s">
        <v>435</v>
      </c>
      <c r="D17" s="956" t="s">
        <v>436</v>
      </c>
      <c r="E17" s="500" t="s">
        <v>437</v>
      </c>
      <c r="F17" s="489" t="s">
        <v>438</v>
      </c>
      <c r="G17" s="500" t="s">
        <v>439</v>
      </c>
      <c r="H17" s="621" t="s">
        <v>551</v>
      </c>
      <c r="I17" s="500" t="s">
        <v>440</v>
      </c>
      <c r="K17" s="499"/>
      <c r="L17" s="487"/>
      <c r="M17" s="487"/>
      <c r="O17" s="491"/>
      <c r="P17" s="491"/>
      <c r="Q17" s="491"/>
      <c r="R17" s="491"/>
      <c r="S17" s="491"/>
      <c r="T17" s="491"/>
      <c r="U17" s="491"/>
      <c r="V17" s="491"/>
      <c r="W17" s="491"/>
    </row>
    <row r="18" spans="1:23" s="490" customFormat="1" ht="20.100000000000001" customHeight="1" x14ac:dyDescent="0.15">
      <c r="A18" s="491"/>
      <c r="B18" s="991"/>
      <c r="C18" s="957"/>
      <c r="D18" s="957"/>
      <c r="E18" s="501" t="str">
        <f>IF($G$6="","-",IF($G$6="消費税を補助対象に含めない","（税抜）","（税込）"))</f>
        <v>-</v>
      </c>
      <c r="F18" s="493" t="str">
        <f>IF($G$6="","-",IF($G$6="消費税を補助対象に含めない","（税抜）","（税込）"))</f>
        <v>-</v>
      </c>
      <c r="G18" s="501" t="str">
        <f>IF($G$6="","-",IF($G$6="消費税を補助対象に含めない","（税抜）","（税込）"))</f>
        <v>-</v>
      </c>
      <c r="H18" s="501" t="str">
        <f>IF($G$6="","-",IF($G$6="消費税を補助対象に含めない","（税抜）","（税込）"))</f>
        <v>-</v>
      </c>
      <c r="I18" s="501" t="str">
        <f>IF($G$6="","-",IF($G$6="消費税を補助対象に含めない","（税抜）","（税込）"))</f>
        <v>-</v>
      </c>
      <c r="K18" s="499"/>
      <c r="L18" s="487"/>
      <c r="M18" s="487"/>
      <c r="O18" s="491" t="s">
        <v>528</v>
      </c>
      <c r="P18" s="491"/>
      <c r="Q18" s="491"/>
      <c r="R18" s="491"/>
      <c r="S18" s="491"/>
      <c r="T18" s="491"/>
      <c r="U18" s="491"/>
      <c r="V18" s="491"/>
      <c r="W18" s="491"/>
    </row>
    <row r="19" spans="1:23" s="490" customFormat="1" ht="39.950000000000003" customHeight="1" x14ac:dyDescent="0.15">
      <c r="A19" s="498">
        <f>$C$12</f>
        <v>0</v>
      </c>
      <c r="B19" s="502" t="s">
        <v>587</v>
      </c>
      <c r="C19" s="617"/>
      <c r="D19" s="617"/>
      <c r="E19" s="302">
        <f>IF($G$6="消費税を補助対象に含めない",(C19*D19*C16*1*8000)+(C19*D19*D16*2*8000),(C19*D19*C16*1*8800)+(C19*D19*D16*2*8800))</f>
        <v>0</v>
      </c>
      <c r="F19" s="303"/>
      <c r="G19" s="302">
        <f>E19</f>
        <v>0</v>
      </c>
      <c r="H19" s="304"/>
      <c r="I19" s="311">
        <f>(H19*C19*C16*1)+(H19*C19*D16*2)</f>
        <v>0</v>
      </c>
      <c r="K19" s="499"/>
      <c r="L19" s="487"/>
      <c r="M19" s="487"/>
      <c r="O19" s="498">
        <f>$C12</f>
        <v>0</v>
      </c>
      <c r="P19" s="491" t="s">
        <v>529</v>
      </c>
      <c r="Q19" s="498">
        <f>G19</f>
        <v>0</v>
      </c>
      <c r="R19" s="491" t="s">
        <v>530</v>
      </c>
      <c r="S19" s="498">
        <f>I19</f>
        <v>0</v>
      </c>
      <c r="T19" s="491"/>
      <c r="U19" s="491"/>
      <c r="V19" s="491"/>
      <c r="W19" s="491"/>
    </row>
    <row r="20" spans="1:23" s="490" customFormat="1" ht="39.950000000000003" customHeight="1" x14ac:dyDescent="0.15">
      <c r="A20" s="498">
        <f>$C$12</f>
        <v>0</v>
      </c>
      <c r="B20" s="502" t="s">
        <v>197</v>
      </c>
      <c r="C20" s="617"/>
      <c r="D20" s="303"/>
      <c r="E20" s="302">
        <f>IF($G$6="消費税を補助対象に含めない",92000*C16+140000*D16,101200*C16+154000*D16)</f>
        <v>0</v>
      </c>
      <c r="F20" s="302">
        <f>E20*0.1</f>
        <v>0</v>
      </c>
      <c r="G20" s="302">
        <f>E20-F20</f>
        <v>0</v>
      </c>
      <c r="H20" s="304"/>
      <c r="I20" s="311">
        <f>(H20*C20*C16*1)+(H20*C20*D16*2)</f>
        <v>0</v>
      </c>
      <c r="K20" s="499"/>
      <c r="L20" s="487"/>
      <c r="M20" s="487"/>
      <c r="O20" s="498">
        <f>$C12</f>
        <v>0</v>
      </c>
      <c r="P20" s="491" t="s">
        <v>531</v>
      </c>
      <c r="Q20" s="498">
        <f>G20</f>
        <v>0</v>
      </c>
      <c r="R20" s="491" t="s">
        <v>532</v>
      </c>
      <c r="S20" s="498">
        <f>I20</f>
        <v>0</v>
      </c>
      <c r="T20" s="491"/>
      <c r="U20" s="491"/>
      <c r="V20" s="491"/>
      <c r="W20" s="491"/>
    </row>
    <row r="21" spans="1:23" s="490" customFormat="1" ht="30" customHeight="1" x14ac:dyDescent="0.15">
      <c r="A21" s="491"/>
      <c r="B21" s="503" t="s">
        <v>381</v>
      </c>
      <c r="H21" s="487"/>
      <c r="I21" s="487"/>
      <c r="O21" s="491"/>
      <c r="P21" s="491"/>
      <c r="Q21" s="491"/>
      <c r="R21" s="491"/>
      <c r="S21" s="491"/>
      <c r="T21" s="491"/>
      <c r="U21" s="491"/>
      <c r="V21" s="491"/>
      <c r="W21" s="491"/>
    </row>
    <row r="22" spans="1:23" s="490" customFormat="1" ht="39.950000000000003" customHeight="1" x14ac:dyDescent="0.15">
      <c r="A22" s="491"/>
      <c r="B22" s="954" t="s">
        <v>364</v>
      </c>
      <c r="C22" s="495" t="s">
        <v>441</v>
      </c>
      <c r="D22" s="495" t="s">
        <v>442</v>
      </c>
      <c r="E22" s="495" t="s">
        <v>443</v>
      </c>
      <c r="H22" s="487"/>
      <c r="I22" s="487"/>
      <c r="O22" s="491" t="s">
        <v>521</v>
      </c>
      <c r="P22" s="497"/>
      <c r="Q22" s="491" t="s">
        <v>516</v>
      </c>
      <c r="R22" s="491" t="s">
        <v>517</v>
      </c>
      <c r="S22" s="491" t="s">
        <v>520</v>
      </c>
      <c r="T22" s="491" t="s">
        <v>518</v>
      </c>
      <c r="U22" s="491"/>
      <c r="V22" s="491" t="s">
        <v>526</v>
      </c>
      <c r="W22" s="491" t="s">
        <v>527</v>
      </c>
    </row>
    <row r="23" spans="1:23" s="490" customFormat="1" ht="39.950000000000003" customHeight="1" x14ac:dyDescent="0.15">
      <c r="A23" s="498">
        <f>$C$12</f>
        <v>0</v>
      </c>
      <c r="B23" s="955"/>
      <c r="C23" s="616"/>
      <c r="D23" s="616"/>
      <c r="E23" s="616"/>
      <c r="F23" s="504"/>
      <c r="G23" s="487"/>
      <c r="H23" s="487"/>
      <c r="I23" s="487"/>
      <c r="O23" s="498">
        <f>$C12</f>
        <v>0</v>
      </c>
      <c r="P23" s="498" t="s">
        <v>523</v>
      </c>
      <c r="Q23" s="491">
        <f>1*C23*(C26+C27)</f>
        <v>0</v>
      </c>
      <c r="R23" s="491">
        <f>2*D23*(C26+C27)</f>
        <v>0</v>
      </c>
      <c r="S23" s="491">
        <f>3*E23*(C26+C27)</f>
        <v>0</v>
      </c>
      <c r="T23" s="491">
        <f>SUM(Q23:S23)</f>
        <v>0</v>
      </c>
      <c r="U23" s="491"/>
      <c r="V23" s="491">
        <f>SUM(C23:E23)</f>
        <v>0</v>
      </c>
      <c r="W23" s="498">
        <f>SUM(C26:C27)</f>
        <v>0</v>
      </c>
    </row>
    <row r="24" spans="1:23" s="490" customFormat="1" ht="39.950000000000003" customHeight="1" x14ac:dyDescent="0.15">
      <c r="A24" s="491"/>
      <c r="B24" s="954"/>
      <c r="C24" s="956" t="s">
        <v>435</v>
      </c>
      <c r="D24" s="956" t="s">
        <v>436</v>
      </c>
      <c r="E24" s="956" t="s">
        <v>560</v>
      </c>
      <c r="F24" s="500" t="s">
        <v>437</v>
      </c>
      <c r="G24" s="489" t="s">
        <v>438</v>
      </c>
      <c r="H24" s="500" t="s">
        <v>439</v>
      </c>
      <c r="I24" s="621" t="s">
        <v>551</v>
      </c>
      <c r="J24" s="500" t="s">
        <v>440</v>
      </c>
      <c r="L24" s="487"/>
      <c r="M24" s="487"/>
      <c r="N24" s="487"/>
      <c r="O24" s="491"/>
      <c r="P24" s="491"/>
      <c r="Q24" s="491"/>
      <c r="R24" s="491"/>
      <c r="S24" s="491"/>
      <c r="T24" s="491"/>
      <c r="U24" s="491"/>
      <c r="V24" s="491"/>
      <c r="W24" s="491"/>
    </row>
    <row r="25" spans="1:23" s="490" customFormat="1" ht="20.100000000000001" customHeight="1" x14ac:dyDescent="0.15">
      <c r="A25" s="491"/>
      <c r="B25" s="955"/>
      <c r="C25" s="957"/>
      <c r="D25" s="957"/>
      <c r="E25" s="957"/>
      <c r="F25" s="501" t="str">
        <f>IF($G$6="","-",IF($G$6="消費税を補助対象に含めない","（税抜）","（税込）"))</f>
        <v>-</v>
      </c>
      <c r="G25" s="493" t="str">
        <f>IF($G$6="","-",IF($G$6="消費税を補助対象に含めない","（税抜）","（税込）"))</f>
        <v>-</v>
      </c>
      <c r="H25" s="501" t="str">
        <f>IF($G$6="","-",IF($G$6="消費税を補助対象に含めない","（税抜）","（税込）"))</f>
        <v>-</v>
      </c>
      <c r="I25" s="501" t="str">
        <f>IF($G$6="","-",IF($G$6="消費税を補助対象に含めない","（税抜）","（税込）"))</f>
        <v>-</v>
      </c>
      <c r="J25" s="501" t="str">
        <f>IF($G$6="","-",IF($G$6="消費税を補助対象に含めない","（税抜）","（税込）"))</f>
        <v>-</v>
      </c>
      <c r="L25" s="487"/>
      <c r="M25" s="487"/>
      <c r="N25" s="487"/>
      <c r="O25" s="491" t="s">
        <v>533</v>
      </c>
      <c r="P25" s="491"/>
      <c r="Q25" s="491"/>
      <c r="R25" s="491"/>
      <c r="S25" s="491"/>
      <c r="T25" s="491"/>
      <c r="U25" s="491"/>
      <c r="V25" s="491"/>
      <c r="W25" s="491"/>
    </row>
    <row r="26" spans="1:23" s="490" customFormat="1" ht="39.950000000000003" customHeight="1" x14ac:dyDescent="0.15">
      <c r="A26" s="498">
        <f>$C$12</f>
        <v>0</v>
      </c>
      <c r="B26" s="495" t="s">
        <v>588</v>
      </c>
      <c r="C26" s="617"/>
      <c r="D26" s="617"/>
      <c r="E26" s="303"/>
      <c r="F26" s="302">
        <f>IF($G$6="消費税を補助対象に含めない",(D26*C26*C23*1*8000+E26*C23*8000)+(D26*C26*D23*2*8000+E26*D23*8000)+(D26*C26*E23*3*8000+E26*E23*8000),(D26*C26*C23*1*8800+E26*C23*8800)+(D26*C26*D23*2*8800+E26*D23*8800)+(D26*C26*E23*3*8800+E26*E23*8800))</f>
        <v>0</v>
      </c>
      <c r="G26" s="303"/>
      <c r="H26" s="302">
        <f>F26</f>
        <v>0</v>
      </c>
      <c r="I26" s="304"/>
      <c r="J26" s="311">
        <f>(I26*C26*C23*1)+(I26*C26*D23*2)+(I26*C26*E23*3)</f>
        <v>0</v>
      </c>
      <c r="L26" s="487"/>
      <c r="M26" s="487"/>
      <c r="N26" s="487"/>
      <c r="O26" s="498">
        <f>$C12</f>
        <v>0</v>
      </c>
      <c r="P26" s="491" t="s">
        <v>534</v>
      </c>
      <c r="Q26" s="498">
        <f>H26</f>
        <v>0</v>
      </c>
      <c r="R26" s="491" t="s">
        <v>535</v>
      </c>
      <c r="S26" s="498">
        <f>J26</f>
        <v>0</v>
      </c>
      <c r="T26" s="491"/>
      <c r="U26" s="491"/>
      <c r="V26" s="491"/>
      <c r="W26" s="491"/>
    </row>
    <row r="27" spans="1:23" s="490" customFormat="1" ht="39.950000000000003" customHeight="1" x14ac:dyDescent="0.15">
      <c r="A27" s="498">
        <f>$C$12</f>
        <v>0</v>
      </c>
      <c r="B27" s="495" t="s">
        <v>198</v>
      </c>
      <c r="C27" s="617"/>
      <c r="D27" s="617"/>
      <c r="E27" s="617"/>
      <c r="F27" s="302">
        <f>IF($G$6="消費税を補助対象に含めない",(D27*C27*C23*1*8000+E27*C23*8000)+(D27*C27*D23*2*8000+E27*D23*8000)+(D27*C27*E23*3*8000+E27*E23*8000),(D27*C27*C23*1*8800+E27*C23*8800)+(D27*C27*D23*2*8800+E27*D23*8800)+(D27*C27*E23*3*8800+E27*E23*8800))</f>
        <v>0</v>
      </c>
      <c r="G27" s="302">
        <f>F27*0.1</f>
        <v>0</v>
      </c>
      <c r="H27" s="302">
        <f>F27-G27</f>
        <v>0</v>
      </c>
      <c r="I27" s="304"/>
      <c r="J27" s="311">
        <f>(I27*C27*C23*1)+(I27*C27*D23*2)+(I27*C27*E23*3)</f>
        <v>0</v>
      </c>
      <c r="L27" s="487"/>
      <c r="M27" s="487"/>
      <c r="N27" s="487"/>
      <c r="O27" s="498">
        <f>$C12</f>
        <v>0</v>
      </c>
      <c r="P27" s="491" t="s">
        <v>536</v>
      </c>
      <c r="Q27" s="498">
        <f>H27</f>
        <v>0</v>
      </c>
      <c r="R27" s="491" t="s">
        <v>537</v>
      </c>
      <c r="S27" s="498">
        <f>J27</f>
        <v>0</v>
      </c>
      <c r="T27" s="491"/>
      <c r="U27" s="491"/>
      <c r="V27" s="491"/>
      <c r="W27" s="491"/>
    </row>
    <row r="28" spans="1:23" s="87" customFormat="1" ht="34.5" customHeight="1" thickBot="1" x14ac:dyDescent="0.2">
      <c r="A28" s="491"/>
      <c r="B28" s="281"/>
      <c r="C28" s="281"/>
      <c r="D28" s="281"/>
      <c r="E28" s="281"/>
      <c r="F28" s="281"/>
      <c r="G28" s="281"/>
      <c r="H28" s="281"/>
      <c r="I28" s="505"/>
      <c r="J28" s="490"/>
      <c r="K28" s="506"/>
      <c r="L28" s="138"/>
      <c r="M28" s="507"/>
      <c r="N28" s="483"/>
      <c r="O28" s="484"/>
      <c r="P28" s="484"/>
      <c r="Q28" s="484"/>
      <c r="R28" s="485"/>
      <c r="S28" s="485"/>
      <c r="T28" s="485"/>
      <c r="U28" s="485"/>
      <c r="V28" s="485"/>
      <c r="W28" s="485"/>
    </row>
    <row r="29" spans="1:23" s="87" customFormat="1" ht="32.25" customHeight="1" x14ac:dyDescent="0.15">
      <c r="A29" s="485"/>
      <c r="B29" s="508" t="s">
        <v>392</v>
      </c>
      <c r="C29" s="345"/>
      <c r="D29" s="345"/>
      <c r="E29" s="345"/>
      <c r="F29" s="345"/>
      <c r="G29" s="346"/>
      <c r="H29" s="509"/>
      <c r="I29" s="510"/>
      <c r="J29" s="511"/>
      <c r="K29" s="86"/>
      <c r="L29" s="138"/>
      <c r="M29" s="107"/>
      <c r="N29" s="483"/>
      <c r="O29" s="484"/>
      <c r="P29" s="484"/>
      <c r="Q29" s="484"/>
      <c r="R29" s="485"/>
      <c r="S29" s="485"/>
      <c r="T29" s="485"/>
      <c r="U29" s="485"/>
      <c r="V29" s="485"/>
      <c r="W29" s="485"/>
    </row>
    <row r="30" spans="1:23" s="490" customFormat="1" ht="39.950000000000003" customHeight="1" x14ac:dyDescent="0.15">
      <c r="A30" s="491"/>
      <c r="B30" s="990" t="s">
        <v>199</v>
      </c>
      <c r="C30" s="936"/>
      <c r="D30" s="488" t="s">
        <v>444</v>
      </c>
      <c r="E30" s="997">
        <f>G37+G38+H44+H45</f>
        <v>0</v>
      </c>
      <c r="F30" s="488" t="s">
        <v>445</v>
      </c>
      <c r="G30" s="997">
        <f>I37+I38+J44+J45</f>
        <v>0</v>
      </c>
      <c r="H30" s="489" t="s">
        <v>446</v>
      </c>
      <c r="I30" s="997">
        <f>F38+G45</f>
        <v>0</v>
      </c>
      <c r="L30" s="487"/>
      <c r="O30" s="491"/>
      <c r="P30" s="491"/>
      <c r="Q30" s="491"/>
      <c r="R30" s="491"/>
      <c r="S30" s="491"/>
      <c r="T30" s="491"/>
      <c r="U30" s="491"/>
      <c r="V30" s="491"/>
      <c r="W30" s="491"/>
    </row>
    <row r="31" spans="1:23" s="490" customFormat="1" ht="20.100000000000001" customHeight="1" x14ac:dyDescent="0.15">
      <c r="A31" s="491"/>
      <c r="B31" s="990"/>
      <c r="C31" s="936"/>
      <c r="D31" s="492" t="str">
        <f>IF($G$6="","-",IF($G$6="消費税を補助対象に含めない","（税抜）","（税込）"))</f>
        <v>-</v>
      </c>
      <c r="E31" s="997"/>
      <c r="F31" s="492" t="str">
        <f>IF($G$6="","-",IF($G$6="消費税を補助対象に含めない","（税抜）","（税込）"))</f>
        <v>-</v>
      </c>
      <c r="G31" s="997"/>
      <c r="H31" s="493" t="str">
        <f>IF($G$6="","-",IF($G$6="消費税を補助対象に含めない","（税抜）","（税込）"))</f>
        <v>-</v>
      </c>
      <c r="I31" s="997"/>
      <c r="L31" s="487"/>
      <c r="O31" s="491"/>
      <c r="P31" s="491"/>
      <c r="Q31" s="491"/>
      <c r="R31" s="491"/>
      <c r="S31" s="491"/>
      <c r="T31" s="491"/>
      <c r="U31" s="491"/>
      <c r="V31" s="491"/>
      <c r="W31" s="491"/>
    </row>
    <row r="32" spans="1:23" s="490" customFormat="1" ht="30" customHeight="1" x14ac:dyDescent="0.15">
      <c r="A32" s="491"/>
      <c r="B32" s="494" t="s">
        <v>380</v>
      </c>
      <c r="G32" s="487"/>
      <c r="H32" s="487"/>
      <c r="I32" s="487"/>
      <c r="O32" s="491"/>
      <c r="P32" s="491"/>
      <c r="Q32" s="491"/>
      <c r="R32" s="491"/>
      <c r="S32" s="491"/>
      <c r="T32" s="491"/>
      <c r="U32" s="491"/>
      <c r="V32" s="491"/>
      <c r="W32" s="491"/>
    </row>
    <row r="33" spans="1:23" s="490" customFormat="1" ht="39.950000000000003" customHeight="1" x14ac:dyDescent="0.15">
      <c r="A33" s="491"/>
      <c r="B33" s="954" t="s">
        <v>363</v>
      </c>
      <c r="C33" s="495" t="s">
        <v>433</v>
      </c>
      <c r="D33" s="495" t="s">
        <v>434</v>
      </c>
      <c r="G33" s="487"/>
      <c r="H33" s="487"/>
      <c r="I33" s="487"/>
      <c r="O33" s="496" t="s">
        <v>519</v>
      </c>
      <c r="P33" s="497"/>
      <c r="Q33" s="491" t="s">
        <v>516</v>
      </c>
      <c r="R33" s="491" t="s">
        <v>517</v>
      </c>
      <c r="S33" s="491"/>
      <c r="T33" s="491" t="s">
        <v>344</v>
      </c>
      <c r="U33" s="491"/>
      <c r="V33" s="491" t="s">
        <v>524</v>
      </c>
      <c r="W33" s="491" t="s">
        <v>525</v>
      </c>
    </row>
    <row r="34" spans="1:23" s="490" customFormat="1" ht="39.950000000000003" customHeight="1" x14ac:dyDescent="0.15">
      <c r="A34" s="498">
        <f>$C$30</f>
        <v>0</v>
      </c>
      <c r="B34" s="955"/>
      <c r="C34" s="616"/>
      <c r="D34" s="616"/>
      <c r="E34" s="499"/>
      <c r="F34" s="115"/>
      <c r="G34" s="487"/>
      <c r="H34" s="487"/>
      <c r="I34" s="487"/>
      <c r="O34" s="498">
        <f>$C30</f>
        <v>0</v>
      </c>
      <c r="P34" s="498" t="s">
        <v>522</v>
      </c>
      <c r="Q34" s="491">
        <f>1*C34*(C37+C38)</f>
        <v>0</v>
      </c>
      <c r="R34" s="491">
        <f>2*D34*(C37+C38)</f>
        <v>0</v>
      </c>
      <c r="S34" s="491"/>
      <c r="T34" s="491">
        <f>SUM(Q34:R34)</f>
        <v>0</v>
      </c>
      <c r="U34" s="491"/>
      <c r="V34" s="491">
        <f>SUM(C34:D34)</f>
        <v>0</v>
      </c>
      <c r="W34" s="498">
        <f>SUM(C37:C38)</f>
        <v>0</v>
      </c>
    </row>
    <row r="35" spans="1:23" s="490" customFormat="1" ht="39.950000000000003" customHeight="1" x14ac:dyDescent="0.15">
      <c r="A35" s="491"/>
      <c r="B35" s="954"/>
      <c r="C35" s="956" t="s">
        <v>435</v>
      </c>
      <c r="D35" s="956" t="s">
        <v>436</v>
      </c>
      <c r="E35" s="500" t="s">
        <v>437</v>
      </c>
      <c r="F35" s="489" t="s">
        <v>438</v>
      </c>
      <c r="G35" s="500" t="s">
        <v>439</v>
      </c>
      <c r="H35" s="621" t="s">
        <v>551</v>
      </c>
      <c r="I35" s="500" t="s">
        <v>440</v>
      </c>
      <c r="K35" s="499"/>
      <c r="L35" s="487"/>
      <c r="M35" s="487"/>
      <c r="O35" s="491"/>
      <c r="P35" s="491"/>
      <c r="Q35" s="491"/>
      <c r="R35" s="491"/>
      <c r="S35" s="491"/>
      <c r="T35" s="491"/>
      <c r="U35" s="491"/>
      <c r="V35" s="491"/>
      <c r="W35" s="491"/>
    </row>
    <row r="36" spans="1:23" s="490" customFormat="1" ht="20.100000000000001" customHeight="1" x14ac:dyDescent="0.15">
      <c r="A36" s="491"/>
      <c r="B36" s="955"/>
      <c r="C36" s="957"/>
      <c r="D36" s="957"/>
      <c r="E36" s="501" t="str">
        <f>IF($G$6="","-",IF($G$6="消費税を補助対象に含めない","（税抜）","（税込）"))</f>
        <v>-</v>
      </c>
      <c r="F36" s="493" t="str">
        <f>IF($G$6="","-",IF($G$6="消費税を補助対象に含めない","（税抜）","（税込）"))</f>
        <v>-</v>
      </c>
      <c r="G36" s="501" t="str">
        <f>IF($G$6="","-",IF($G$6="消費税を補助対象に含めない","（税抜）","（税込）"))</f>
        <v>-</v>
      </c>
      <c r="H36" s="501" t="str">
        <f>IF($G$6="","-",IF($G$6="消費税を補助対象に含めない","（税抜）","（税込）"))</f>
        <v>-</v>
      </c>
      <c r="I36" s="501" t="str">
        <f>IF($G$6="","-",IF($G$6="消費税を補助対象に含めない","（税抜）","（税込）"))</f>
        <v>-</v>
      </c>
      <c r="K36" s="499"/>
      <c r="L36" s="487"/>
      <c r="M36" s="487"/>
      <c r="O36" s="491" t="s">
        <v>528</v>
      </c>
      <c r="P36" s="491"/>
      <c r="Q36" s="491"/>
      <c r="R36" s="491"/>
      <c r="S36" s="491"/>
      <c r="T36" s="491"/>
      <c r="U36" s="491"/>
      <c r="V36" s="491"/>
      <c r="W36" s="491"/>
    </row>
    <row r="37" spans="1:23" s="490" customFormat="1" ht="39.950000000000003" customHeight="1" x14ac:dyDescent="0.15">
      <c r="A37" s="498">
        <f>$C$30</f>
        <v>0</v>
      </c>
      <c r="B37" s="495" t="s">
        <v>587</v>
      </c>
      <c r="C37" s="617"/>
      <c r="D37" s="617"/>
      <c r="E37" s="302">
        <f>IF($G$6="消費税を補助対象に含めない",(C37*D37*C34*1*8000)+(C37*D37*D34*2*8000),(C37*D37*C34*1*8800)+(C37*D37*D34*2*8800))</f>
        <v>0</v>
      </c>
      <c r="F37" s="303"/>
      <c r="G37" s="302">
        <f>E37</f>
        <v>0</v>
      </c>
      <c r="H37" s="304"/>
      <c r="I37" s="311">
        <f>(H37*C37*C34*1)+(H37*C37*D34*2)</f>
        <v>0</v>
      </c>
      <c r="K37" s="499"/>
      <c r="L37" s="487"/>
      <c r="M37" s="487"/>
      <c r="O37" s="498">
        <f>$C30</f>
        <v>0</v>
      </c>
      <c r="P37" s="491" t="s">
        <v>529</v>
      </c>
      <c r="Q37" s="498">
        <f>G37</f>
        <v>0</v>
      </c>
      <c r="R37" s="491" t="s">
        <v>530</v>
      </c>
      <c r="S37" s="498">
        <f>I37</f>
        <v>0</v>
      </c>
      <c r="T37" s="491"/>
      <c r="U37" s="491"/>
      <c r="V37" s="491"/>
      <c r="W37" s="491"/>
    </row>
    <row r="38" spans="1:23" s="490" customFormat="1" ht="39.950000000000003" customHeight="1" x14ac:dyDescent="0.15">
      <c r="A38" s="498">
        <f>$C$30</f>
        <v>0</v>
      </c>
      <c r="B38" s="495" t="s">
        <v>197</v>
      </c>
      <c r="C38" s="617"/>
      <c r="D38" s="303"/>
      <c r="E38" s="302">
        <f>IF($G$6="消費税を補助対象に含めない",92000*C34+140000*D34,101200*C34+154000*D34)</f>
        <v>0</v>
      </c>
      <c r="F38" s="302">
        <f>E38*0.1</f>
        <v>0</v>
      </c>
      <c r="G38" s="302">
        <f>E38-F38</f>
        <v>0</v>
      </c>
      <c r="H38" s="304"/>
      <c r="I38" s="311">
        <f>(H38*C38*C34*1)+(H38*C38*D34*2)</f>
        <v>0</v>
      </c>
      <c r="K38" s="499"/>
      <c r="L38" s="487"/>
      <c r="M38" s="487"/>
      <c r="O38" s="498">
        <f>$C30</f>
        <v>0</v>
      </c>
      <c r="P38" s="491" t="s">
        <v>531</v>
      </c>
      <c r="Q38" s="498">
        <f>G38</f>
        <v>0</v>
      </c>
      <c r="R38" s="491" t="s">
        <v>532</v>
      </c>
      <c r="S38" s="498">
        <f>I38</f>
        <v>0</v>
      </c>
      <c r="T38" s="491"/>
      <c r="U38" s="491"/>
      <c r="V38" s="491"/>
      <c r="W38" s="491"/>
    </row>
    <row r="39" spans="1:23" s="490" customFormat="1" ht="30" customHeight="1" x14ac:dyDescent="0.15">
      <c r="A39" s="491"/>
      <c r="B39" s="494" t="s">
        <v>381</v>
      </c>
      <c r="H39" s="487"/>
      <c r="I39" s="487"/>
      <c r="O39" s="491"/>
      <c r="P39" s="491"/>
      <c r="Q39" s="491"/>
      <c r="R39" s="491"/>
      <c r="S39" s="491"/>
      <c r="T39" s="491"/>
      <c r="U39" s="491"/>
      <c r="V39" s="491"/>
      <c r="W39" s="491"/>
    </row>
    <row r="40" spans="1:23" s="490" customFormat="1" ht="39.950000000000003" customHeight="1" x14ac:dyDescent="0.15">
      <c r="A40" s="491"/>
      <c r="B40" s="954" t="s">
        <v>364</v>
      </c>
      <c r="C40" s="495" t="s">
        <v>441</v>
      </c>
      <c r="D40" s="495" t="s">
        <v>442</v>
      </c>
      <c r="E40" s="495" t="s">
        <v>443</v>
      </c>
      <c r="H40" s="487"/>
      <c r="I40" s="487"/>
      <c r="O40" s="491" t="s">
        <v>521</v>
      </c>
      <c r="P40" s="497"/>
      <c r="Q40" s="491" t="s">
        <v>516</v>
      </c>
      <c r="R40" s="491" t="s">
        <v>517</v>
      </c>
      <c r="S40" s="491" t="s">
        <v>520</v>
      </c>
      <c r="T40" s="491" t="s">
        <v>344</v>
      </c>
      <c r="U40" s="491"/>
      <c r="V40" s="491" t="s">
        <v>526</v>
      </c>
      <c r="W40" s="491" t="s">
        <v>527</v>
      </c>
    </row>
    <row r="41" spans="1:23" s="490" customFormat="1" ht="39.950000000000003" customHeight="1" x14ac:dyDescent="0.15">
      <c r="A41" s="498">
        <f>$C$30</f>
        <v>0</v>
      </c>
      <c r="B41" s="955"/>
      <c r="C41" s="616"/>
      <c r="D41" s="616"/>
      <c r="E41" s="616"/>
      <c r="F41" s="504"/>
      <c r="G41" s="487"/>
      <c r="H41" s="487"/>
      <c r="I41" s="487"/>
      <c r="O41" s="498">
        <f>$C30</f>
        <v>0</v>
      </c>
      <c r="P41" s="498" t="s">
        <v>523</v>
      </c>
      <c r="Q41" s="491">
        <f>1*C41*(C44+C45)</f>
        <v>0</v>
      </c>
      <c r="R41" s="491">
        <f>2*D41*(C44+C45)</f>
        <v>0</v>
      </c>
      <c r="S41" s="491">
        <f>3*E41*(C44+C45)</f>
        <v>0</v>
      </c>
      <c r="T41" s="491">
        <f>SUM(Q41:S41)</f>
        <v>0</v>
      </c>
      <c r="U41" s="491"/>
      <c r="V41" s="491">
        <f>SUM(C41:E41)</f>
        <v>0</v>
      </c>
      <c r="W41" s="498">
        <f>SUM(C44:C45)</f>
        <v>0</v>
      </c>
    </row>
    <row r="42" spans="1:23" s="490" customFormat="1" ht="39.950000000000003" customHeight="1" x14ac:dyDescent="0.15">
      <c r="A42" s="491"/>
      <c r="B42" s="954"/>
      <c r="C42" s="956" t="s">
        <v>435</v>
      </c>
      <c r="D42" s="956" t="s">
        <v>436</v>
      </c>
      <c r="E42" s="956" t="s">
        <v>560</v>
      </c>
      <c r="F42" s="500" t="s">
        <v>437</v>
      </c>
      <c r="G42" s="489" t="s">
        <v>438</v>
      </c>
      <c r="H42" s="500" t="s">
        <v>439</v>
      </c>
      <c r="I42" s="621" t="s">
        <v>551</v>
      </c>
      <c r="J42" s="500" t="s">
        <v>440</v>
      </c>
      <c r="L42" s="487"/>
      <c r="M42" s="487"/>
      <c r="N42" s="487"/>
      <c r="O42" s="491"/>
      <c r="P42" s="491"/>
      <c r="Q42" s="491"/>
      <c r="R42" s="491"/>
      <c r="S42" s="491"/>
      <c r="T42" s="491"/>
      <c r="U42" s="491"/>
      <c r="V42" s="491"/>
      <c r="W42" s="491"/>
    </row>
    <row r="43" spans="1:23" s="490" customFormat="1" ht="20.100000000000001" customHeight="1" x14ac:dyDescent="0.15">
      <c r="A43" s="491"/>
      <c r="B43" s="955"/>
      <c r="C43" s="957"/>
      <c r="D43" s="957"/>
      <c r="E43" s="957"/>
      <c r="F43" s="501" t="str">
        <f>IF($G$6="","-",IF($G$6="消費税を補助対象に含めない","（税抜）","（税込）"))</f>
        <v>-</v>
      </c>
      <c r="G43" s="493" t="str">
        <f>IF($G$6="","-",IF($G$6="消費税を補助対象に含めない","（税抜）","（税込）"))</f>
        <v>-</v>
      </c>
      <c r="H43" s="501" t="str">
        <f>IF($G$6="","-",IF($G$6="消費税を補助対象に含めない","（税抜）","（税込）"))</f>
        <v>-</v>
      </c>
      <c r="I43" s="501" t="str">
        <f>IF($G$6="","-",IF($G$6="消費税を補助対象に含めない","（税抜）","（税込）"))</f>
        <v>-</v>
      </c>
      <c r="J43" s="501" t="str">
        <f>IF($G$6="","-",IF($G$6="消費税を補助対象に含めない","（税抜）","（税込）"))</f>
        <v>-</v>
      </c>
      <c r="L43" s="487"/>
      <c r="M43" s="487"/>
      <c r="N43" s="487"/>
      <c r="O43" s="491" t="s">
        <v>533</v>
      </c>
      <c r="P43" s="491"/>
      <c r="Q43" s="491"/>
      <c r="R43" s="491"/>
      <c r="S43" s="491"/>
      <c r="T43" s="491"/>
      <c r="U43" s="491"/>
      <c r="V43" s="491"/>
      <c r="W43" s="491"/>
    </row>
    <row r="44" spans="1:23" s="490" customFormat="1" ht="39.950000000000003" customHeight="1" x14ac:dyDescent="0.15">
      <c r="A44" s="498">
        <f>$C$30</f>
        <v>0</v>
      </c>
      <c r="B44" s="495" t="s">
        <v>588</v>
      </c>
      <c r="C44" s="617"/>
      <c r="D44" s="617"/>
      <c r="E44" s="303"/>
      <c r="F44" s="302">
        <f>IF($G$6="消費税を補助対象に含めない",(D44*C44*C41*1*8000+E44*C41*8000)+(D44*C44*D41*2*8000+E44*D41*8000)+(D44*C44*E41*3*8000+E44*E41*8000),(D44*C44*C41*1*8800+E44*C41*8800)+(D44*C44*D41*2*8800+E44*D41*8800)+(D44*C44*E41*3*8800+E44*E41*8800))</f>
        <v>0</v>
      </c>
      <c r="G44" s="303"/>
      <c r="H44" s="302">
        <f>F44</f>
        <v>0</v>
      </c>
      <c r="I44" s="304"/>
      <c r="J44" s="311">
        <f>(I44*C44*C41*1)+(I44*C44*D41*2)+(I44*C44*E41*3)</f>
        <v>0</v>
      </c>
      <c r="L44" s="487"/>
      <c r="M44" s="487"/>
      <c r="N44" s="487"/>
      <c r="O44" s="498">
        <f>$C30</f>
        <v>0</v>
      </c>
      <c r="P44" s="491" t="s">
        <v>534</v>
      </c>
      <c r="Q44" s="498">
        <f>H44</f>
        <v>0</v>
      </c>
      <c r="R44" s="491" t="s">
        <v>535</v>
      </c>
      <c r="S44" s="498">
        <f>J44</f>
        <v>0</v>
      </c>
      <c r="T44" s="491"/>
      <c r="U44" s="491"/>
      <c r="V44" s="491"/>
      <c r="W44" s="491"/>
    </row>
    <row r="45" spans="1:23" s="490" customFormat="1" ht="39.950000000000003" customHeight="1" x14ac:dyDescent="0.15">
      <c r="A45" s="498">
        <f>$C$30</f>
        <v>0</v>
      </c>
      <c r="B45" s="495" t="s">
        <v>198</v>
      </c>
      <c r="C45" s="617"/>
      <c r="D45" s="617"/>
      <c r="E45" s="617"/>
      <c r="F45" s="302">
        <f>IF($G$6="消費税を補助対象に含めない",(D45*C45*C41*1*8000+E45*C41*8000)+(D45*C45*D41*2*8000+E45*D41*8000)+(D45*C45*E41*3*8000+E45*E41*8000),(D45*C45*C41*1*8800+E45*C41*8800)+(D45*C45*D41*2*8800+E45*D41*8800)+(D45*C45*E41*3*8800+E45*E41*8800))</f>
        <v>0</v>
      </c>
      <c r="G45" s="302">
        <f>F45*0.1</f>
        <v>0</v>
      </c>
      <c r="H45" s="302">
        <f>F45-G45</f>
        <v>0</v>
      </c>
      <c r="I45" s="304"/>
      <c r="J45" s="311">
        <f>(I45*C45*C41*1)+(I45*C45*D41*2)+(I45*C45*E41*3)</f>
        <v>0</v>
      </c>
      <c r="L45" s="487"/>
      <c r="M45" s="487"/>
      <c r="N45" s="487"/>
      <c r="O45" s="498">
        <f>$C30</f>
        <v>0</v>
      </c>
      <c r="P45" s="491" t="s">
        <v>536</v>
      </c>
      <c r="Q45" s="498">
        <f>H45</f>
        <v>0</v>
      </c>
      <c r="R45" s="491" t="s">
        <v>537</v>
      </c>
      <c r="S45" s="498">
        <f>J45</f>
        <v>0</v>
      </c>
      <c r="T45" s="491"/>
      <c r="U45" s="491"/>
      <c r="V45" s="491"/>
      <c r="W45" s="491"/>
    </row>
    <row r="46" spans="1:23" s="87" customFormat="1" ht="34.5" customHeight="1" thickBot="1" x14ac:dyDescent="0.2">
      <c r="A46" s="491"/>
      <c r="B46" s="281"/>
      <c r="C46" s="281"/>
      <c r="D46" s="281"/>
      <c r="E46" s="281"/>
      <c r="F46" s="281"/>
      <c r="G46" s="281"/>
      <c r="H46" s="281"/>
      <c r="I46" s="505"/>
      <c r="J46" s="996">
        <f>'補助事業概要説明書(別添１)１～２'!$E$6</f>
        <v>0</v>
      </c>
      <c r="K46" s="996"/>
      <c r="L46" s="138"/>
      <c r="M46" s="507"/>
      <c r="N46" s="483"/>
      <c r="O46" s="484"/>
      <c r="P46" s="484"/>
      <c r="Q46" s="484"/>
      <c r="R46" s="485"/>
      <c r="S46" s="485"/>
      <c r="T46" s="485"/>
      <c r="U46" s="485"/>
      <c r="V46" s="485"/>
      <c r="W46" s="485"/>
    </row>
    <row r="47" spans="1:23" s="87" customFormat="1" ht="32.25" customHeight="1" x14ac:dyDescent="0.15">
      <c r="A47" s="485"/>
      <c r="B47" s="508" t="s">
        <v>393</v>
      </c>
      <c r="C47" s="345"/>
      <c r="D47" s="345"/>
      <c r="E47" s="345"/>
      <c r="F47" s="345"/>
      <c r="G47" s="346"/>
      <c r="H47" s="509"/>
      <c r="I47" s="510"/>
      <c r="J47" s="511"/>
      <c r="K47" s="86"/>
      <c r="L47" s="138"/>
      <c r="M47" s="107"/>
      <c r="N47" s="483"/>
      <c r="O47" s="484"/>
      <c r="P47" s="484"/>
      <c r="Q47" s="484"/>
      <c r="R47" s="485"/>
      <c r="S47" s="485"/>
      <c r="T47" s="485"/>
      <c r="U47" s="485"/>
      <c r="V47" s="485"/>
      <c r="W47" s="485"/>
    </row>
    <row r="48" spans="1:23" s="490" customFormat="1" ht="39.950000000000003" customHeight="1" x14ac:dyDescent="0.15">
      <c r="A48" s="491"/>
      <c r="B48" s="990" t="s">
        <v>199</v>
      </c>
      <c r="C48" s="936"/>
      <c r="D48" s="488" t="s">
        <v>444</v>
      </c>
      <c r="E48" s="997">
        <f>G55+G56+H62+H63</f>
        <v>0</v>
      </c>
      <c r="F48" s="488" t="s">
        <v>445</v>
      </c>
      <c r="G48" s="997">
        <f>I55+I56+J62+J63</f>
        <v>0</v>
      </c>
      <c r="H48" s="489" t="s">
        <v>446</v>
      </c>
      <c r="I48" s="997">
        <f>F56+G63</f>
        <v>0</v>
      </c>
      <c r="L48" s="487"/>
      <c r="O48" s="491"/>
      <c r="P48" s="491"/>
      <c r="Q48" s="491"/>
      <c r="R48" s="491"/>
      <c r="S48" s="491"/>
      <c r="T48" s="491"/>
      <c r="U48" s="491"/>
      <c r="V48" s="491"/>
      <c r="W48" s="491"/>
    </row>
    <row r="49" spans="1:23" s="490" customFormat="1" ht="20.100000000000001" customHeight="1" x14ac:dyDescent="0.15">
      <c r="A49" s="491"/>
      <c r="B49" s="990"/>
      <c r="C49" s="936"/>
      <c r="D49" s="492" t="str">
        <f>IF($G$6="","-",IF($G$6="消費税を補助対象に含めない","（税抜）","（税込）"))</f>
        <v>-</v>
      </c>
      <c r="E49" s="997"/>
      <c r="F49" s="492" t="str">
        <f>IF($G$6="","-",IF($G$6="消費税を補助対象に含めない","（税抜）","（税込）"))</f>
        <v>-</v>
      </c>
      <c r="G49" s="997"/>
      <c r="H49" s="493" t="str">
        <f>IF($G$6="","-",IF($G$6="消費税を補助対象に含めない","（税抜）","（税込）"))</f>
        <v>-</v>
      </c>
      <c r="I49" s="997"/>
      <c r="L49" s="487"/>
      <c r="O49" s="491"/>
      <c r="P49" s="491"/>
      <c r="Q49" s="491"/>
      <c r="R49" s="491"/>
      <c r="S49" s="491"/>
      <c r="T49" s="491"/>
      <c r="U49" s="491"/>
      <c r="V49" s="491"/>
      <c r="W49" s="491"/>
    </row>
    <row r="50" spans="1:23" s="490" customFormat="1" ht="30" customHeight="1" x14ac:dyDescent="0.15">
      <c r="A50" s="491"/>
      <c r="B50" s="494" t="s">
        <v>380</v>
      </c>
      <c r="G50" s="487"/>
      <c r="H50" s="487"/>
      <c r="I50" s="487"/>
      <c r="O50" s="491"/>
      <c r="P50" s="491"/>
      <c r="Q50" s="491"/>
      <c r="R50" s="491"/>
      <c r="S50" s="491"/>
      <c r="T50" s="491"/>
      <c r="U50" s="491"/>
      <c r="V50" s="491"/>
      <c r="W50" s="491"/>
    </row>
    <row r="51" spans="1:23" s="490" customFormat="1" ht="39.950000000000003" customHeight="1" x14ac:dyDescent="0.15">
      <c r="A51" s="491"/>
      <c r="B51" s="954" t="s">
        <v>363</v>
      </c>
      <c r="C51" s="495" t="s">
        <v>433</v>
      </c>
      <c r="D51" s="495" t="s">
        <v>434</v>
      </c>
      <c r="G51" s="487"/>
      <c r="H51" s="487"/>
      <c r="I51" s="487"/>
      <c r="O51" s="496" t="s">
        <v>519</v>
      </c>
      <c r="P51" s="497"/>
      <c r="Q51" s="491" t="s">
        <v>516</v>
      </c>
      <c r="R51" s="491" t="s">
        <v>517</v>
      </c>
      <c r="S51" s="491"/>
      <c r="T51" s="491" t="s">
        <v>344</v>
      </c>
      <c r="U51" s="491"/>
      <c r="V51" s="491" t="s">
        <v>524</v>
      </c>
      <c r="W51" s="491" t="s">
        <v>525</v>
      </c>
    </row>
    <row r="52" spans="1:23" s="490" customFormat="1" ht="39.950000000000003" customHeight="1" x14ac:dyDescent="0.15">
      <c r="A52" s="498">
        <f>$C$48</f>
        <v>0</v>
      </c>
      <c r="B52" s="955"/>
      <c r="C52" s="616"/>
      <c r="D52" s="616"/>
      <c r="E52" s="499"/>
      <c r="F52" s="115"/>
      <c r="G52" s="487"/>
      <c r="H52" s="487"/>
      <c r="I52" s="487"/>
      <c r="O52" s="498">
        <f>$C48</f>
        <v>0</v>
      </c>
      <c r="P52" s="498" t="s">
        <v>522</v>
      </c>
      <c r="Q52" s="491">
        <f>1*C52*(C55+C56)</f>
        <v>0</v>
      </c>
      <c r="R52" s="491">
        <f>2*D52*(C55+C56)</f>
        <v>0</v>
      </c>
      <c r="S52" s="491"/>
      <c r="T52" s="491">
        <f>SUM(Q52:R52)</f>
        <v>0</v>
      </c>
      <c r="U52" s="491"/>
      <c r="V52" s="491">
        <f>SUM(C52:D52)</f>
        <v>0</v>
      </c>
      <c r="W52" s="498">
        <f>SUM(C55:C56)</f>
        <v>0</v>
      </c>
    </row>
    <row r="53" spans="1:23" s="490" customFormat="1" ht="39.950000000000003" customHeight="1" x14ac:dyDescent="0.15">
      <c r="A53" s="491"/>
      <c r="B53" s="954"/>
      <c r="C53" s="956" t="s">
        <v>435</v>
      </c>
      <c r="D53" s="956" t="s">
        <v>436</v>
      </c>
      <c r="E53" s="500" t="s">
        <v>437</v>
      </c>
      <c r="F53" s="489" t="s">
        <v>438</v>
      </c>
      <c r="G53" s="500" t="s">
        <v>439</v>
      </c>
      <c r="H53" s="621" t="s">
        <v>551</v>
      </c>
      <c r="I53" s="500" t="s">
        <v>440</v>
      </c>
      <c r="K53" s="499"/>
      <c r="L53" s="487"/>
      <c r="M53" s="487"/>
      <c r="O53" s="491"/>
      <c r="P53" s="491"/>
      <c r="Q53" s="491"/>
      <c r="R53" s="491"/>
      <c r="S53" s="491"/>
      <c r="T53" s="491"/>
      <c r="U53" s="491"/>
      <c r="V53" s="491"/>
      <c r="W53" s="491"/>
    </row>
    <row r="54" spans="1:23" s="490" customFormat="1" ht="20.100000000000001" customHeight="1" x14ac:dyDescent="0.15">
      <c r="A54" s="491"/>
      <c r="B54" s="955"/>
      <c r="C54" s="957"/>
      <c r="D54" s="957"/>
      <c r="E54" s="501" t="str">
        <f>IF($G$6="","-",IF($G$6="消費税を補助対象に含めない","（税抜）","（税込）"))</f>
        <v>-</v>
      </c>
      <c r="F54" s="493" t="str">
        <f>IF($G$6="","-",IF($G$6="消費税を補助対象に含めない","（税抜）","（税込）"))</f>
        <v>-</v>
      </c>
      <c r="G54" s="501" t="str">
        <f>IF($G$6="","-",IF($G$6="消費税を補助対象に含めない","（税抜）","（税込）"))</f>
        <v>-</v>
      </c>
      <c r="H54" s="501" t="str">
        <f>IF($G$6="","-",IF($G$6="消費税を補助対象に含めない","（税抜）","（税込）"))</f>
        <v>-</v>
      </c>
      <c r="I54" s="501" t="str">
        <f>IF($G$6="","-",IF($G$6="消費税を補助対象に含めない","（税抜）","（税込）"))</f>
        <v>-</v>
      </c>
      <c r="K54" s="499"/>
      <c r="L54" s="487"/>
      <c r="M54" s="487"/>
      <c r="O54" s="491" t="s">
        <v>528</v>
      </c>
      <c r="P54" s="491"/>
      <c r="Q54" s="491"/>
      <c r="R54" s="491"/>
      <c r="S54" s="491"/>
      <c r="T54" s="491"/>
      <c r="U54" s="491"/>
      <c r="V54" s="491"/>
      <c r="W54" s="491"/>
    </row>
    <row r="55" spans="1:23" s="490" customFormat="1" ht="39.950000000000003" customHeight="1" x14ac:dyDescent="0.15">
      <c r="A55" s="498">
        <f>$C$48</f>
        <v>0</v>
      </c>
      <c r="B55" s="495" t="s">
        <v>587</v>
      </c>
      <c r="C55" s="617"/>
      <c r="D55" s="617"/>
      <c r="E55" s="302">
        <f>IF($G$6="消費税を補助対象に含めない",(C55*D55*C52*1*8000)+(C55*D55*D52*2*8000),(C55*D55*C52*1*8800)+(C55*D55*D52*2*8800))</f>
        <v>0</v>
      </c>
      <c r="F55" s="303"/>
      <c r="G55" s="302">
        <f>E55</f>
        <v>0</v>
      </c>
      <c r="H55" s="304"/>
      <c r="I55" s="311">
        <f>(H55*C55*C52*1)+(H55*C55*D52*2)</f>
        <v>0</v>
      </c>
      <c r="K55" s="499"/>
      <c r="L55" s="487"/>
      <c r="M55" s="487"/>
      <c r="O55" s="498">
        <f>$C48</f>
        <v>0</v>
      </c>
      <c r="P55" s="491" t="s">
        <v>529</v>
      </c>
      <c r="Q55" s="498">
        <f>G55</f>
        <v>0</v>
      </c>
      <c r="R55" s="491" t="s">
        <v>530</v>
      </c>
      <c r="S55" s="498">
        <f>I55</f>
        <v>0</v>
      </c>
      <c r="T55" s="491"/>
      <c r="U55" s="491"/>
      <c r="V55" s="491"/>
      <c r="W55" s="491"/>
    </row>
    <row r="56" spans="1:23" s="490" customFormat="1" ht="39.950000000000003" customHeight="1" x14ac:dyDescent="0.15">
      <c r="A56" s="498">
        <f>$C$48</f>
        <v>0</v>
      </c>
      <c r="B56" s="495" t="s">
        <v>197</v>
      </c>
      <c r="C56" s="617"/>
      <c r="D56" s="303"/>
      <c r="E56" s="302">
        <f>IF($G$6="消費税を補助対象に含めない",92000*C52+140000*D52,101200*C52+154000*D52)</f>
        <v>0</v>
      </c>
      <c r="F56" s="302">
        <f>E56*0.1</f>
        <v>0</v>
      </c>
      <c r="G56" s="302">
        <f>E56-F56</f>
        <v>0</v>
      </c>
      <c r="H56" s="304"/>
      <c r="I56" s="311">
        <f>(H56*C56*C52*1)+(H56*C56*D52*2)</f>
        <v>0</v>
      </c>
      <c r="K56" s="499"/>
      <c r="L56" s="487"/>
      <c r="M56" s="487"/>
      <c r="O56" s="498">
        <f>$C48</f>
        <v>0</v>
      </c>
      <c r="P56" s="491" t="s">
        <v>531</v>
      </c>
      <c r="Q56" s="498">
        <f>G56</f>
        <v>0</v>
      </c>
      <c r="R56" s="491" t="s">
        <v>532</v>
      </c>
      <c r="S56" s="498">
        <f>I56</f>
        <v>0</v>
      </c>
      <c r="T56" s="491"/>
      <c r="U56" s="491"/>
      <c r="V56" s="491"/>
      <c r="W56" s="491"/>
    </row>
    <row r="57" spans="1:23" s="490" customFormat="1" ht="30" customHeight="1" x14ac:dyDescent="0.15">
      <c r="A57" s="491"/>
      <c r="B57" s="494" t="s">
        <v>381</v>
      </c>
      <c r="H57" s="487"/>
      <c r="I57" s="487"/>
      <c r="O57" s="491"/>
      <c r="P57" s="491"/>
      <c r="Q57" s="491"/>
      <c r="R57" s="491"/>
      <c r="S57" s="491"/>
      <c r="T57" s="491"/>
      <c r="U57" s="491"/>
      <c r="V57" s="491"/>
      <c r="W57" s="491"/>
    </row>
    <row r="58" spans="1:23" s="490" customFormat="1" ht="39.950000000000003" customHeight="1" x14ac:dyDescent="0.15">
      <c r="A58" s="491"/>
      <c r="B58" s="954" t="s">
        <v>364</v>
      </c>
      <c r="C58" s="495" t="s">
        <v>441</v>
      </c>
      <c r="D58" s="495" t="s">
        <v>442</v>
      </c>
      <c r="E58" s="495" t="s">
        <v>443</v>
      </c>
      <c r="H58" s="487"/>
      <c r="I58" s="487"/>
      <c r="O58" s="491" t="s">
        <v>521</v>
      </c>
      <c r="P58" s="497"/>
      <c r="Q58" s="491" t="s">
        <v>516</v>
      </c>
      <c r="R58" s="491" t="s">
        <v>517</v>
      </c>
      <c r="S58" s="491" t="s">
        <v>520</v>
      </c>
      <c r="T58" s="491" t="s">
        <v>344</v>
      </c>
      <c r="U58" s="491"/>
      <c r="V58" s="491" t="s">
        <v>526</v>
      </c>
      <c r="W58" s="491" t="s">
        <v>527</v>
      </c>
    </row>
    <row r="59" spans="1:23" s="490" customFormat="1" ht="39.950000000000003" customHeight="1" x14ac:dyDescent="0.15">
      <c r="A59" s="498">
        <f>$C$48</f>
        <v>0</v>
      </c>
      <c r="B59" s="955"/>
      <c r="C59" s="616"/>
      <c r="D59" s="616"/>
      <c r="E59" s="616"/>
      <c r="F59" s="504"/>
      <c r="G59" s="487"/>
      <c r="H59" s="487"/>
      <c r="I59" s="487"/>
      <c r="O59" s="498">
        <f>$C48</f>
        <v>0</v>
      </c>
      <c r="P59" s="498" t="s">
        <v>523</v>
      </c>
      <c r="Q59" s="491">
        <f>1*C59*(C62+C63)</f>
        <v>0</v>
      </c>
      <c r="R59" s="491">
        <f>2*D59*(C62+C63)</f>
        <v>0</v>
      </c>
      <c r="S59" s="491">
        <f>3*E59*(C62+C63)</f>
        <v>0</v>
      </c>
      <c r="T59" s="491">
        <f>SUM(Q59:S59)</f>
        <v>0</v>
      </c>
      <c r="U59" s="491"/>
      <c r="V59" s="491">
        <f>SUM(C59:E59)</f>
        <v>0</v>
      </c>
      <c r="W59" s="498">
        <f>SUM(C62:C63)</f>
        <v>0</v>
      </c>
    </row>
    <row r="60" spans="1:23" s="490" customFormat="1" ht="39.950000000000003" customHeight="1" x14ac:dyDescent="0.15">
      <c r="A60" s="491"/>
      <c r="B60" s="954"/>
      <c r="C60" s="956" t="s">
        <v>435</v>
      </c>
      <c r="D60" s="956" t="s">
        <v>436</v>
      </c>
      <c r="E60" s="956" t="s">
        <v>560</v>
      </c>
      <c r="F60" s="500" t="s">
        <v>437</v>
      </c>
      <c r="G60" s="489" t="s">
        <v>438</v>
      </c>
      <c r="H60" s="500" t="s">
        <v>439</v>
      </c>
      <c r="I60" s="621" t="s">
        <v>551</v>
      </c>
      <c r="J60" s="500" t="s">
        <v>440</v>
      </c>
      <c r="L60" s="487"/>
      <c r="M60" s="487"/>
      <c r="N60" s="487"/>
      <c r="O60" s="491"/>
      <c r="P60" s="491"/>
      <c r="Q60" s="491"/>
      <c r="R60" s="491"/>
      <c r="S60" s="491"/>
      <c r="T60" s="491"/>
      <c r="U60" s="491"/>
      <c r="V60" s="491"/>
      <c r="W60" s="491"/>
    </row>
    <row r="61" spans="1:23" s="490" customFormat="1" ht="20.100000000000001" customHeight="1" x14ac:dyDescent="0.15">
      <c r="A61" s="491"/>
      <c r="B61" s="955"/>
      <c r="C61" s="957"/>
      <c r="D61" s="957"/>
      <c r="E61" s="957"/>
      <c r="F61" s="501" t="str">
        <f>IF($G$6="","-",IF($G$6="消費税を補助対象に含めない","（税抜）","（税込）"))</f>
        <v>-</v>
      </c>
      <c r="G61" s="493" t="str">
        <f>IF($G$6="","-",IF($G$6="消費税を補助対象に含めない","（税抜）","（税込）"))</f>
        <v>-</v>
      </c>
      <c r="H61" s="501" t="str">
        <f>IF($G$6="","-",IF($G$6="消費税を補助対象に含めない","（税抜）","（税込）"))</f>
        <v>-</v>
      </c>
      <c r="I61" s="501" t="str">
        <f>IF($G$6="","-",IF($G$6="消費税を補助対象に含めない","（税抜）","（税込）"))</f>
        <v>-</v>
      </c>
      <c r="J61" s="501" t="str">
        <f>IF($G$6="","-",IF($G$6="消費税を補助対象に含めない","（税抜）","（税込）"))</f>
        <v>-</v>
      </c>
      <c r="L61" s="487"/>
      <c r="M61" s="487"/>
      <c r="N61" s="487"/>
      <c r="O61" s="491" t="s">
        <v>533</v>
      </c>
      <c r="P61" s="491"/>
      <c r="Q61" s="491"/>
      <c r="R61" s="491"/>
      <c r="S61" s="491"/>
      <c r="T61" s="491"/>
      <c r="U61" s="491"/>
      <c r="V61" s="491"/>
      <c r="W61" s="491"/>
    </row>
    <row r="62" spans="1:23" s="490" customFormat="1" ht="39.950000000000003" customHeight="1" x14ac:dyDescent="0.15">
      <c r="A62" s="498">
        <f>$C$48</f>
        <v>0</v>
      </c>
      <c r="B62" s="495" t="s">
        <v>588</v>
      </c>
      <c r="C62" s="617"/>
      <c r="D62" s="617"/>
      <c r="E62" s="303"/>
      <c r="F62" s="302">
        <f>IF($G$6="消費税を補助対象に含めない",(D62*C62*C59*1*8000+E62*C59*8000)+(D62*C62*D59*2*8000+E62*D59*8000)+(D62*C62*E59*3*8000+E62*E59*8000),(D62*C62*C59*1*8800+E62*C59*8800)+(D62*C62*D59*2*8800+E62*D59*8800)+(D62*C62*E59*3*8800+E62*E59*8800))</f>
        <v>0</v>
      </c>
      <c r="G62" s="303"/>
      <c r="H62" s="302">
        <f>F62</f>
        <v>0</v>
      </c>
      <c r="I62" s="304"/>
      <c r="J62" s="311">
        <f>(I62*C62*C59*1)+(I62*C62*D59*2)+(I62*C62*E59*3)</f>
        <v>0</v>
      </c>
      <c r="L62" s="487"/>
      <c r="M62" s="487"/>
      <c r="N62" s="487"/>
      <c r="O62" s="498">
        <f>$C48</f>
        <v>0</v>
      </c>
      <c r="P62" s="491" t="s">
        <v>534</v>
      </c>
      <c r="Q62" s="498">
        <f>H62</f>
        <v>0</v>
      </c>
      <c r="R62" s="491" t="s">
        <v>535</v>
      </c>
      <c r="S62" s="498">
        <f>J62</f>
        <v>0</v>
      </c>
      <c r="T62" s="491"/>
      <c r="U62" s="491"/>
      <c r="V62" s="491"/>
      <c r="W62" s="491"/>
    </row>
    <row r="63" spans="1:23" s="490" customFormat="1" ht="39.950000000000003" customHeight="1" x14ac:dyDescent="0.15">
      <c r="A63" s="498">
        <f>$C$48</f>
        <v>0</v>
      </c>
      <c r="B63" s="495" t="s">
        <v>198</v>
      </c>
      <c r="C63" s="617"/>
      <c r="D63" s="617"/>
      <c r="E63" s="617"/>
      <c r="F63" s="302">
        <f>IF($G$6="消費税を補助対象に含めない",(D63*C63*C59*1*8000+E63*C59*8000)+(D63*C63*D59*2*8000+E63*D59*8000)+(D63*C63*E59*3*8000+E63*E59*8000),(D63*C63*C59*1*8800+E63*C59*8800)+(D63*C63*D59*2*8800+E63*D59*8800)+(D63*C63*E59*3*8800+E63*E59*8800))</f>
        <v>0</v>
      </c>
      <c r="G63" s="302">
        <f>F63*0.1</f>
        <v>0</v>
      </c>
      <c r="H63" s="302">
        <f>F63-G63</f>
        <v>0</v>
      </c>
      <c r="I63" s="304"/>
      <c r="J63" s="311">
        <f>(I63*C63*C59*1)+(I63*C63*D59*2)+(I63*C63*E59*3)</f>
        <v>0</v>
      </c>
      <c r="L63" s="487"/>
      <c r="M63" s="487"/>
      <c r="N63" s="487"/>
      <c r="O63" s="498">
        <f>$C48</f>
        <v>0</v>
      </c>
      <c r="P63" s="491" t="s">
        <v>536</v>
      </c>
      <c r="Q63" s="498">
        <f>H63</f>
        <v>0</v>
      </c>
      <c r="R63" s="491" t="s">
        <v>537</v>
      </c>
      <c r="S63" s="498">
        <f>J63</f>
        <v>0</v>
      </c>
      <c r="T63" s="491"/>
      <c r="U63" s="491"/>
      <c r="V63" s="491"/>
      <c r="W63" s="491"/>
    </row>
    <row r="64" spans="1:23" s="87" customFormat="1" ht="34.5" customHeight="1" thickBot="1" x14ac:dyDescent="0.2">
      <c r="A64" s="491"/>
      <c r="B64" s="281"/>
      <c r="C64" s="281"/>
      <c r="D64" s="281"/>
      <c r="E64" s="281"/>
      <c r="F64" s="281"/>
      <c r="G64" s="281"/>
      <c r="H64" s="281"/>
      <c r="I64" s="505"/>
      <c r="J64" s="512"/>
      <c r="K64" s="512"/>
      <c r="L64" s="138"/>
      <c r="M64" s="507"/>
      <c r="N64" s="483"/>
      <c r="O64" s="484"/>
      <c r="P64" s="484"/>
      <c r="Q64" s="484"/>
      <c r="R64" s="485"/>
      <c r="S64" s="485"/>
      <c r="T64" s="485"/>
      <c r="U64" s="485"/>
      <c r="V64" s="485"/>
      <c r="W64" s="485"/>
    </row>
    <row r="65" spans="1:23" s="87" customFormat="1" ht="32.25" customHeight="1" x14ac:dyDescent="0.15">
      <c r="A65" s="485"/>
      <c r="B65" s="508" t="s">
        <v>394</v>
      </c>
      <c r="C65" s="345"/>
      <c r="D65" s="345"/>
      <c r="E65" s="345"/>
      <c r="F65" s="345"/>
      <c r="G65" s="346"/>
      <c r="H65" s="509"/>
      <c r="I65" s="510"/>
      <c r="J65" s="513"/>
      <c r="K65" s="86"/>
      <c r="L65" s="138"/>
      <c r="M65" s="107"/>
      <c r="N65" s="483"/>
      <c r="O65" s="484"/>
      <c r="P65" s="484"/>
      <c r="Q65" s="484"/>
      <c r="R65" s="485"/>
      <c r="S65" s="485"/>
      <c r="T65" s="485"/>
      <c r="U65" s="485"/>
      <c r="V65" s="485"/>
      <c r="W65" s="485"/>
    </row>
    <row r="66" spans="1:23" s="490" customFormat="1" ht="39.950000000000003" customHeight="1" x14ac:dyDescent="0.15">
      <c r="A66" s="491"/>
      <c r="B66" s="990" t="s">
        <v>199</v>
      </c>
      <c r="C66" s="936"/>
      <c r="D66" s="488" t="s">
        <v>444</v>
      </c>
      <c r="E66" s="997">
        <f>G73+G74+H80+H81</f>
        <v>0</v>
      </c>
      <c r="F66" s="488" t="s">
        <v>445</v>
      </c>
      <c r="G66" s="997">
        <f>I73+I74+J80+J81</f>
        <v>0</v>
      </c>
      <c r="H66" s="489" t="s">
        <v>446</v>
      </c>
      <c r="I66" s="997">
        <f>F74+G81</f>
        <v>0</v>
      </c>
      <c r="L66" s="487"/>
      <c r="O66" s="491"/>
      <c r="P66" s="491"/>
      <c r="Q66" s="491"/>
      <c r="R66" s="491"/>
      <c r="S66" s="491"/>
      <c r="T66" s="491"/>
      <c r="U66" s="491"/>
      <c r="V66" s="491"/>
      <c r="W66" s="491"/>
    </row>
    <row r="67" spans="1:23" s="490" customFormat="1" ht="20.100000000000001" customHeight="1" x14ac:dyDescent="0.15">
      <c r="A67" s="491"/>
      <c r="B67" s="990"/>
      <c r="C67" s="936"/>
      <c r="D67" s="492" t="str">
        <f>IF($G$6="","-",IF($G$6="消費税を補助対象に含めない","（税抜）","（税込）"))</f>
        <v>-</v>
      </c>
      <c r="E67" s="997"/>
      <c r="F67" s="492" t="str">
        <f>IF($G$6="","-",IF($G$6="消費税を補助対象に含めない","（税抜）","（税込）"))</f>
        <v>-</v>
      </c>
      <c r="G67" s="997"/>
      <c r="H67" s="493" t="str">
        <f>IF($G$6="","-",IF($G$6="消費税を補助対象に含めない","（税抜）","（税込）"))</f>
        <v>-</v>
      </c>
      <c r="I67" s="997"/>
      <c r="L67" s="487"/>
      <c r="O67" s="491"/>
      <c r="P67" s="491"/>
      <c r="Q67" s="491"/>
      <c r="R67" s="491"/>
      <c r="S67" s="491"/>
      <c r="T67" s="491"/>
      <c r="U67" s="491"/>
      <c r="V67" s="491"/>
      <c r="W67" s="491"/>
    </row>
    <row r="68" spans="1:23" s="490" customFormat="1" ht="30" customHeight="1" x14ac:dyDescent="0.15">
      <c r="A68" s="491"/>
      <c r="B68" s="494" t="s">
        <v>380</v>
      </c>
      <c r="G68" s="487"/>
      <c r="H68" s="487"/>
      <c r="I68" s="487"/>
      <c r="O68" s="491"/>
      <c r="P68" s="491"/>
      <c r="Q68" s="491"/>
      <c r="R68" s="491"/>
      <c r="S68" s="491"/>
      <c r="T68" s="491"/>
      <c r="U68" s="491"/>
      <c r="V68" s="491"/>
      <c r="W68" s="491"/>
    </row>
    <row r="69" spans="1:23" s="490" customFormat="1" ht="39.950000000000003" customHeight="1" x14ac:dyDescent="0.15">
      <c r="A69" s="491"/>
      <c r="B69" s="954" t="s">
        <v>363</v>
      </c>
      <c r="C69" s="495" t="s">
        <v>433</v>
      </c>
      <c r="D69" s="495" t="s">
        <v>434</v>
      </c>
      <c r="G69" s="487"/>
      <c r="H69" s="487"/>
      <c r="I69" s="487"/>
      <c r="O69" s="496" t="s">
        <v>519</v>
      </c>
      <c r="P69" s="497"/>
      <c r="Q69" s="491" t="s">
        <v>516</v>
      </c>
      <c r="R69" s="491" t="s">
        <v>517</v>
      </c>
      <c r="S69" s="491"/>
      <c r="T69" s="491" t="s">
        <v>344</v>
      </c>
      <c r="U69" s="491"/>
      <c r="V69" s="491" t="s">
        <v>524</v>
      </c>
      <c r="W69" s="491" t="s">
        <v>525</v>
      </c>
    </row>
    <row r="70" spans="1:23" s="490" customFormat="1" ht="39.950000000000003" customHeight="1" x14ac:dyDescent="0.15">
      <c r="A70" s="498">
        <f>$C$66</f>
        <v>0</v>
      </c>
      <c r="B70" s="955"/>
      <c r="C70" s="616"/>
      <c r="D70" s="616"/>
      <c r="E70" s="499"/>
      <c r="F70" s="115"/>
      <c r="G70" s="487"/>
      <c r="H70" s="487"/>
      <c r="I70" s="487"/>
      <c r="O70" s="498">
        <f>$C66</f>
        <v>0</v>
      </c>
      <c r="P70" s="498" t="s">
        <v>522</v>
      </c>
      <c r="Q70" s="491">
        <f>1*C70*(C73+C74)</f>
        <v>0</v>
      </c>
      <c r="R70" s="491">
        <f>2*D70*(C73+C74)</f>
        <v>0</v>
      </c>
      <c r="S70" s="491"/>
      <c r="T70" s="491">
        <f>SUM(Q70:R70)</f>
        <v>0</v>
      </c>
      <c r="U70" s="491"/>
      <c r="V70" s="491">
        <f>SUM(C70:D70)</f>
        <v>0</v>
      </c>
      <c r="W70" s="498">
        <f>SUM(C73:C74)</f>
        <v>0</v>
      </c>
    </row>
    <row r="71" spans="1:23" s="490" customFormat="1" ht="39.950000000000003" customHeight="1" x14ac:dyDescent="0.15">
      <c r="A71" s="491"/>
      <c r="B71" s="954"/>
      <c r="C71" s="956" t="s">
        <v>435</v>
      </c>
      <c r="D71" s="956" t="s">
        <v>436</v>
      </c>
      <c r="E71" s="500" t="s">
        <v>437</v>
      </c>
      <c r="F71" s="489" t="s">
        <v>438</v>
      </c>
      <c r="G71" s="500" t="s">
        <v>439</v>
      </c>
      <c r="H71" s="621" t="s">
        <v>551</v>
      </c>
      <c r="I71" s="500" t="s">
        <v>440</v>
      </c>
      <c r="K71" s="499"/>
      <c r="L71" s="487"/>
      <c r="M71" s="487"/>
      <c r="O71" s="491"/>
      <c r="P71" s="491"/>
      <c r="Q71" s="491"/>
      <c r="R71" s="491"/>
      <c r="S71" s="491"/>
      <c r="T71" s="491"/>
      <c r="U71" s="491"/>
      <c r="V71" s="491"/>
      <c r="W71" s="491"/>
    </row>
    <row r="72" spans="1:23" s="490" customFormat="1" ht="20.100000000000001" customHeight="1" x14ac:dyDescent="0.15">
      <c r="A72" s="491"/>
      <c r="B72" s="955"/>
      <c r="C72" s="957"/>
      <c r="D72" s="957"/>
      <c r="E72" s="501" t="str">
        <f>IF($G$6="","-",IF($G$6="消費税を補助対象に含めない","（税抜）","（税込）"))</f>
        <v>-</v>
      </c>
      <c r="F72" s="493" t="str">
        <f>IF($G$6="","-",IF($G$6="消費税を補助対象に含めない","（税抜）","（税込）"))</f>
        <v>-</v>
      </c>
      <c r="G72" s="501" t="str">
        <f>IF($G$6="","-",IF($G$6="消費税を補助対象に含めない","（税抜）","（税込）"))</f>
        <v>-</v>
      </c>
      <c r="H72" s="501" t="str">
        <f>IF($G$6="","-",IF($G$6="消費税を補助対象に含めない","（税抜）","（税込）"))</f>
        <v>-</v>
      </c>
      <c r="I72" s="501" t="str">
        <f>IF($G$6="","-",IF($G$6="消費税を補助対象に含めない","（税抜）","（税込）"))</f>
        <v>-</v>
      </c>
      <c r="K72" s="499"/>
      <c r="L72" s="487"/>
      <c r="M72" s="487"/>
      <c r="O72" s="491" t="s">
        <v>528</v>
      </c>
      <c r="P72" s="491"/>
      <c r="Q72" s="491"/>
      <c r="R72" s="491"/>
      <c r="S72" s="491"/>
      <c r="T72" s="491"/>
      <c r="U72" s="491"/>
      <c r="V72" s="491"/>
      <c r="W72" s="491"/>
    </row>
    <row r="73" spans="1:23" s="490" customFormat="1" ht="39.950000000000003" customHeight="1" x14ac:dyDescent="0.15">
      <c r="A73" s="498">
        <f>$C$66</f>
        <v>0</v>
      </c>
      <c r="B73" s="495" t="s">
        <v>587</v>
      </c>
      <c r="C73" s="617"/>
      <c r="D73" s="617"/>
      <c r="E73" s="302">
        <f>IF($G$6="消費税を補助対象に含めない",(C73*D73*C70*1*8000)+(C73*D73*D70*2*8000),(C73*D73*C70*1*8800)+(C73*D73*D70*2*8800))</f>
        <v>0</v>
      </c>
      <c r="F73" s="303"/>
      <c r="G73" s="302">
        <f>E73</f>
        <v>0</v>
      </c>
      <c r="H73" s="304"/>
      <c r="I73" s="311">
        <f>(H73*C73*C70*1)+(H73*C73*D70*2)</f>
        <v>0</v>
      </c>
      <c r="K73" s="499"/>
      <c r="L73" s="487"/>
      <c r="M73" s="487"/>
      <c r="O73" s="498">
        <f>$C66</f>
        <v>0</v>
      </c>
      <c r="P73" s="491" t="s">
        <v>529</v>
      </c>
      <c r="Q73" s="498">
        <f>G73</f>
        <v>0</v>
      </c>
      <c r="R73" s="491" t="s">
        <v>530</v>
      </c>
      <c r="S73" s="498">
        <f>I73</f>
        <v>0</v>
      </c>
      <c r="T73" s="491"/>
      <c r="U73" s="491"/>
      <c r="V73" s="491"/>
      <c r="W73" s="491"/>
    </row>
    <row r="74" spans="1:23" s="490" customFormat="1" ht="39.950000000000003" customHeight="1" x14ac:dyDescent="0.15">
      <c r="A74" s="498">
        <f>$C$66</f>
        <v>0</v>
      </c>
      <c r="B74" s="495" t="s">
        <v>197</v>
      </c>
      <c r="C74" s="617"/>
      <c r="D74" s="303"/>
      <c r="E74" s="302">
        <f>IF($G$6="消費税を補助対象に含めない",92000*C70+140000*D70,101200*C70+154000*D70)</f>
        <v>0</v>
      </c>
      <c r="F74" s="302">
        <f>E74*0.1</f>
        <v>0</v>
      </c>
      <c r="G74" s="302">
        <f>E74-F74</f>
        <v>0</v>
      </c>
      <c r="H74" s="304"/>
      <c r="I74" s="311">
        <f>(H74*C74*C70*1)+(H74*C74*D70*2)</f>
        <v>0</v>
      </c>
      <c r="K74" s="499"/>
      <c r="L74" s="487"/>
      <c r="M74" s="487"/>
      <c r="O74" s="498">
        <f>$C66</f>
        <v>0</v>
      </c>
      <c r="P74" s="491" t="s">
        <v>531</v>
      </c>
      <c r="Q74" s="498">
        <f>G74</f>
        <v>0</v>
      </c>
      <c r="R74" s="491" t="s">
        <v>532</v>
      </c>
      <c r="S74" s="498">
        <f>I74</f>
        <v>0</v>
      </c>
      <c r="T74" s="491"/>
      <c r="U74" s="491"/>
      <c r="V74" s="491"/>
      <c r="W74" s="491"/>
    </row>
    <row r="75" spans="1:23" s="490" customFormat="1" ht="30" customHeight="1" x14ac:dyDescent="0.15">
      <c r="A75" s="491"/>
      <c r="B75" s="494" t="s">
        <v>381</v>
      </c>
      <c r="H75" s="487"/>
      <c r="I75" s="487"/>
      <c r="O75" s="491"/>
      <c r="P75" s="491"/>
      <c r="Q75" s="491"/>
      <c r="R75" s="491"/>
      <c r="S75" s="491"/>
      <c r="T75" s="491"/>
      <c r="U75" s="491"/>
      <c r="V75" s="491"/>
      <c r="W75" s="491"/>
    </row>
    <row r="76" spans="1:23" s="490" customFormat="1" ht="39.950000000000003" customHeight="1" x14ac:dyDescent="0.15">
      <c r="A76" s="491"/>
      <c r="B76" s="954" t="s">
        <v>364</v>
      </c>
      <c r="C76" s="495" t="s">
        <v>441</v>
      </c>
      <c r="D76" s="495" t="s">
        <v>442</v>
      </c>
      <c r="E76" s="495" t="s">
        <v>443</v>
      </c>
      <c r="H76" s="487"/>
      <c r="I76" s="487"/>
      <c r="O76" s="491" t="s">
        <v>521</v>
      </c>
      <c r="P76" s="497"/>
      <c r="Q76" s="491" t="s">
        <v>516</v>
      </c>
      <c r="R76" s="491" t="s">
        <v>517</v>
      </c>
      <c r="S76" s="491" t="s">
        <v>520</v>
      </c>
      <c r="T76" s="491" t="s">
        <v>344</v>
      </c>
      <c r="U76" s="491"/>
      <c r="V76" s="491" t="s">
        <v>526</v>
      </c>
      <c r="W76" s="491" t="s">
        <v>527</v>
      </c>
    </row>
    <row r="77" spans="1:23" s="490" customFormat="1" ht="39.950000000000003" customHeight="1" x14ac:dyDescent="0.15">
      <c r="A77" s="498">
        <f>$C$66</f>
        <v>0</v>
      </c>
      <c r="B77" s="955"/>
      <c r="C77" s="616"/>
      <c r="D77" s="616"/>
      <c r="E77" s="616"/>
      <c r="F77" s="504"/>
      <c r="G77" s="487"/>
      <c r="H77" s="487"/>
      <c r="I77" s="487"/>
      <c r="O77" s="498">
        <f>$C66</f>
        <v>0</v>
      </c>
      <c r="P77" s="498" t="s">
        <v>523</v>
      </c>
      <c r="Q77" s="491">
        <f>1*C77*(C80+C81)</f>
        <v>0</v>
      </c>
      <c r="R77" s="491">
        <f>2*D77*(C80+C81)</f>
        <v>0</v>
      </c>
      <c r="S77" s="491">
        <f>3*E77*(C80+C81)</f>
        <v>0</v>
      </c>
      <c r="T77" s="491">
        <f>SUM(Q77:S77)</f>
        <v>0</v>
      </c>
      <c r="U77" s="491"/>
      <c r="V77" s="491">
        <f>SUM(C77:E77)</f>
        <v>0</v>
      </c>
      <c r="W77" s="498">
        <f>SUM(C80:C81)</f>
        <v>0</v>
      </c>
    </row>
    <row r="78" spans="1:23" s="490" customFormat="1" ht="39.950000000000003" customHeight="1" x14ac:dyDescent="0.15">
      <c r="A78" s="491"/>
      <c r="B78" s="954"/>
      <c r="C78" s="956" t="s">
        <v>435</v>
      </c>
      <c r="D78" s="956" t="s">
        <v>436</v>
      </c>
      <c r="E78" s="956" t="s">
        <v>560</v>
      </c>
      <c r="F78" s="500" t="s">
        <v>437</v>
      </c>
      <c r="G78" s="489" t="s">
        <v>438</v>
      </c>
      <c r="H78" s="500" t="s">
        <v>439</v>
      </c>
      <c r="I78" s="621" t="s">
        <v>551</v>
      </c>
      <c r="J78" s="500" t="s">
        <v>440</v>
      </c>
      <c r="L78" s="487"/>
      <c r="M78" s="487"/>
      <c r="N78" s="487"/>
      <c r="O78" s="491"/>
      <c r="P78" s="491"/>
      <c r="Q78" s="491"/>
      <c r="R78" s="491"/>
      <c r="S78" s="491"/>
      <c r="T78" s="491"/>
      <c r="U78" s="491"/>
      <c r="V78" s="491"/>
      <c r="W78" s="491"/>
    </row>
    <row r="79" spans="1:23" s="490" customFormat="1" ht="20.100000000000001" customHeight="1" x14ac:dyDescent="0.15">
      <c r="A79" s="491"/>
      <c r="B79" s="955"/>
      <c r="C79" s="957"/>
      <c r="D79" s="957"/>
      <c r="E79" s="957"/>
      <c r="F79" s="501" t="str">
        <f>IF($G$6="","-",IF($G$6="消費税を補助対象に含めない","（税抜）","（税込）"))</f>
        <v>-</v>
      </c>
      <c r="G79" s="493" t="str">
        <f>IF($G$6="","-",IF($G$6="消費税を補助対象に含めない","（税抜）","（税込）"))</f>
        <v>-</v>
      </c>
      <c r="H79" s="501" t="str">
        <f>IF($G$6="","-",IF($G$6="消費税を補助対象に含めない","（税抜）","（税込）"))</f>
        <v>-</v>
      </c>
      <c r="I79" s="501" t="str">
        <f>IF($G$6="","-",IF($G$6="消費税を補助対象に含めない","（税抜）","（税込）"))</f>
        <v>-</v>
      </c>
      <c r="J79" s="501" t="str">
        <f>IF($G$6="","-",IF($G$6="消費税を補助対象に含めない","（税抜）","（税込）"))</f>
        <v>-</v>
      </c>
      <c r="L79" s="487"/>
      <c r="M79" s="487"/>
      <c r="N79" s="487"/>
      <c r="O79" s="491" t="s">
        <v>533</v>
      </c>
      <c r="P79" s="491"/>
      <c r="Q79" s="491"/>
      <c r="R79" s="491"/>
      <c r="S79" s="491"/>
      <c r="T79" s="491"/>
      <c r="U79" s="491"/>
      <c r="V79" s="491"/>
      <c r="W79" s="491"/>
    </row>
    <row r="80" spans="1:23" s="490" customFormat="1" ht="39.950000000000003" customHeight="1" x14ac:dyDescent="0.15">
      <c r="A80" s="498">
        <f>$C$66</f>
        <v>0</v>
      </c>
      <c r="B80" s="495" t="s">
        <v>588</v>
      </c>
      <c r="C80" s="617"/>
      <c r="D80" s="617"/>
      <c r="E80" s="303"/>
      <c r="F80" s="302">
        <f>IF($G$6="消費税を補助対象に含めない",(D80*C80*C77*1*8000+E80*C77*8000)+(D80*C80*D77*2*8000+E80*D77*8000)+(D80*C80*E77*3*8000+E80*E77*8000),(D80*C80*C77*1*8800+E80*C77*8800)+(D80*C80*D77*2*8800+E80*D77*8800)+(D80*C80*E77*3*8800+E80*E77*8800))</f>
        <v>0</v>
      </c>
      <c r="G80" s="303"/>
      <c r="H80" s="302">
        <f>F80</f>
        <v>0</v>
      </c>
      <c r="I80" s="304"/>
      <c r="J80" s="311">
        <f>(I80*C80*C77*1)+(I80*C80*D77*2)+(I80*C80*E77*3)</f>
        <v>0</v>
      </c>
      <c r="L80" s="487"/>
      <c r="M80" s="487"/>
      <c r="N80" s="487"/>
      <c r="O80" s="498">
        <f>$C66</f>
        <v>0</v>
      </c>
      <c r="P80" s="491" t="s">
        <v>534</v>
      </c>
      <c r="Q80" s="498">
        <f>H80</f>
        <v>0</v>
      </c>
      <c r="R80" s="491" t="s">
        <v>535</v>
      </c>
      <c r="S80" s="498">
        <f>J80</f>
        <v>0</v>
      </c>
      <c r="T80" s="491"/>
      <c r="U80" s="491"/>
      <c r="V80" s="491"/>
      <c r="W80" s="491"/>
    </row>
    <row r="81" spans="1:23" s="490" customFormat="1" ht="39.950000000000003" customHeight="1" x14ac:dyDescent="0.15">
      <c r="A81" s="498">
        <f>$C$66</f>
        <v>0</v>
      </c>
      <c r="B81" s="495" t="s">
        <v>198</v>
      </c>
      <c r="C81" s="617"/>
      <c r="D81" s="617"/>
      <c r="E81" s="617"/>
      <c r="F81" s="302">
        <f>IF($G$6="消費税を補助対象に含めない",(D81*C81*C77*1*8000+E81*C77*8000)+(D81*C81*D77*2*8000+E81*D77*8000)+(D81*C81*E77*3*8000+E81*E77*8000),(D81*C81*C77*1*8800+E81*C77*8800)+(D81*C81*D77*2*8800+E81*D77*8800)+(D81*C81*E77*3*8800+E81*E77*8800))</f>
        <v>0</v>
      </c>
      <c r="G81" s="302">
        <f>F81*0.1</f>
        <v>0</v>
      </c>
      <c r="H81" s="302">
        <f>F81-G81</f>
        <v>0</v>
      </c>
      <c r="I81" s="304"/>
      <c r="J81" s="311">
        <f>(I81*C81*C77*1)+(I81*C81*D77*2)+(I81*C81*E77*3)</f>
        <v>0</v>
      </c>
      <c r="L81" s="487"/>
      <c r="M81" s="487"/>
      <c r="N81" s="487"/>
      <c r="O81" s="498">
        <f>$C66</f>
        <v>0</v>
      </c>
      <c r="P81" s="491" t="s">
        <v>536</v>
      </c>
      <c r="Q81" s="498">
        <f>H81</f>
        <v>0</v>
      </c>
      <c r="R81" s="491" t="s">
        <v>537</v>
      </c>
      <c r="S81" s="498">
        <f>J81</f>
        <v>0</v>
      </c>
      <c r="T81" s="491"/>
      <c r="U81" s="491"/>
      <c r="V81" s="491"/>
      <c r="W81" s="491"/>
    </row>
    <row r="82" spans="1:23" s="87" customFormat="1" ht="34.5" customHeight="1" thickBot="1" x14ac:dyDescent="0.2">
      <c r="A82" s="491"/>
      <c r="B82" s="281"/>
      <c r="C82" s="281"/>
      <c r="D82" s="281"/>
      <c r="E82" s="281"/>
      <c r="F82" s="281"/>
      <c r="G82" s="281"/>
      <c r="H82" s="281"/>
      <c r="I82" s="505"/>
      <c r="J82" s="490"/>
      <c r="K82" s="506"/>
      <c r="L82" s="138"/>
      <c r="M82" s="507"/>
      <c r="N82" s="483"/>
      <c r="O82" s="484"/>
      <c r="P82" s="484"/>
      <c r="Q82" s="484"/>
      <c r="R82" s="485"/>
      <c r="S82" s="485"/>
      <c r="T82" s="485"/>
      <c r="U82" s="485"/>
      <c r="V82" s="485"/>
      <c r="W82" s="485"/>
    </row>
    <row r="83" spans="1:23" s="87" customFormat="1" ht="32.25" customHeight="1" x14ac:dyDescent="0.15">
      <c r="A83" s="485"/>
      <c r="B83" s="508" t="s">
        <v>395</v>
      </c>
      <c r="C83" s="345"/>
      <c r="D83" s="345"/>
      <c r="E83" s="345"/>
      <c r="F83" s="345"/>
      <c r="G83" s="346"/>
      <c r="H83" s="509"/>
      <c r="I83" s="510"/>
      <c r="J83" s="511"/>
      <c r="K83" s="86"/>
      <c r="L83" s="138"/>
      <c r="M83" s="107"/>
      <c r="N83" s="483"/>
      <c r="O83" s="484"/>
      <c r="P83" s="484"/>
      <c r="Q83" s="484"/>
      <c r="R83" s="485"/>
      <c r="S83" s="485"/>
      <c r="T83" s="485"/>
      <c r="U83" s="485"/>
      <c r="V83" s="485"/>
      <c r="W83" s="485"/>
    </row>
    <row r="84" spans="1:23" s="490" customFormat="1" ht="39.950000000000003" customHeight="1" x14ac:dyDescent="0.15">
      <c r="A84" s="491"/>
      <c r="B84" s="990" t="s">
        <v>199</v>
      </c>
      <c r="C84" s="936"/>
      <c r="D84" s="488" t="s">
        <v>444</v>
      </c>
      <c r="E84" s="997">
        <f>G91+G92+H98+H99</f>
        <v>0</v>
      </c>
      <c r="F84" s="488" t="s">
        <v>445</v>
      </c>
      <c r="G84" s="997">
        <f>I91+I92+J98+J99</f>
        <v>0</v>
      </c>
      <c r="H84" s="489" t="s">
        <v>446</v>
      </c>
      <c r="I84" s="997">
        <f>F92+G99</f>
        <v>0</v>
      </c>
      <c r="L84" s="487"/>
      <c r="O84" s="491"/>
      <c r="P84" s="491"/>
      <c r="Q84" s="491"/>
      <c r="R84" s="491"/>
      <c r="S84" s="491"/>
      <c r="T84" s="491"/>
      <c r="U84" s="491"/>
      <c r="V84" s="491"/>
      <c r="W84" s="491"/>
    </row>
    <row r="85" spans="1:23" s="490" customFormat="1" ht="20.100000000000001" customHeight="1" x14ac:dyDescent="0.15">
      <c r="A85" s="491"/>
      <c r="B85" s="990"/>
      <c r="C85" s="936"/>
      <c r="D85" s="492" t="str">
        <f>IF($G$6="","-",IF($G$6="消費税を補助対象に含めない","（税抜）","（税込）"))</f>
        <v>-</v>
      </c>
      <c r="E85" s="997"/>
      <c r="F85" s="492" t="str">
        <f>IF($G$6="","-",IF($G$6="消費税を補助対象に含めない","（税抜）","（税込）"))</f>
        <v>-</v>
      </c>
      <c r="G85" s="997"/>
      <c r="H85" s="493" t="str">
        <f>IF($G$6="","-",IF($G$6="消費税を補助対象に含めない","（税抜）","（税込）"))</f>
        <v>-</v>
      </c>
      <c r="I85" s="997"/>
      <c r="L85" s="487"/>
      <c r="O85" s="491"/>
      <c r="P85" s="491"/>
      <c r="Q85" s="491"/>
      <c r="R85" s="491"/>
      <c r="S85" s="491"/>
      <c r="T85" s="491"/>
      <c r="U85" s="491"/>
      <c r="V85" s="491"/>
      <c r="W85" s="491"/>
    </row>
    <row r="86" spans="1:23" s="490" customFormat="1" ht="30" customHeight="1" x14ac:dyDescent="0.15">
      <c r="A86" s="491"/>
      <c r="B86" s="494" t="s">
        <v>380</v>
      </c>
      <c r="G86" s="487"/>
      <c r="H86" s="487"/>
      <c r="I86" s="487"/>
      <c r="O86" s="491"/>
      <c r="P86" s="491"/>
      <c r="Q86" s="491"/>
      <c r="R86" s="491"/>
      <c r="S86" s="491"/>
      <c r="T86" s="491"/>
      <c r="U86" s="491"/>
      <c r="V86" s="491"/>
      <c r="W86" s="491"/>
    </row>
    <row r="87" spans="1:23" s="490" customFormat="1" ht="39.950000000000003" customHeight="1" x14ac:dyDescent="0.15">
      <c r="A87" s="491"/>
      <c r="B87" s="954" t="s">
        <v>363</v>
      </c>
      <c r="C87" s="495" t="s">
        <v>433</v>
      </c>
      <c r="D87" s="495" t="s">
        <v>434</v>
      </c>
      <c r="G87" s="487"/>
      <c r="H87" s="487"/>
      <c r="I87" s="487"/>
      <c r="O87" s="496" t="s">
        <v>519</v>
      </c>
      <c r="P87" s="497"/>
      <c r="Q87" s="491" t="s">
        <v>516</v>
      </c>
      <c r="R87" s="491" t="s">
        <v>517</v>
      </c>
      <c r="S87" s="491"/>
      <c r="T87" s="491" t="s">
        <v>344</v>
      </c>
      <c r="U87" s="491"/>
      <c r="V87" s="491" t="s">
        <v>524</v>
      </c>
      <c r="W87" s="491" t="s">
        <v>525</v>
      </c>
    </row>
    <row r="88" spans="1:23" s="490" customFormat="1" ht="39.950000000000003" customHeight="1" x14ac:dyDescent="0.15">
      <c r="A88" s="498">
        <f>$C$84</f>
        <v>0</v>
      </c>
      <c r="B88" s="955"/>
      <c r="C88" s="616"/>
      <c r="D88" s="616"/>
      <c r="E88" s="499"/>
      <c r="F88" s="115"/>
      <c r="G88" s="487"/>
      <c r="H88" s="487"/>
      <c r="I88" s="487"/>
      <c r="O88" s="498">
        <f>$C84</f>
        <v>0</v>
      </c>
      <c r="P88" s="498" t="s">
        <v>522</v>
      </c>
      <c r="Q88" s="491">
        <f>1*C88*(C91+C92)</f>
        <v>0</v>
      </c>
      <c r="R88" s="491">
        <f>2*D88*(C91+C92)</f>
        <v>0</v>
      </c>
      <c r="S88" s="491"/>
      <c r="T88" s="491">
        <f>SUM(Q88:R88)</f>
        <v>0</v>
      </c>
      <c r="U88" s="491"/>
      <c r="V88" s="491">
        <f>SUM(C88:D88)</f>
        <v>0</v>
      </c>
      <c r="W88" s="498">
        <f>SUM(C91:C92)</f>
        <v>0</v>
      </c>
    </row>
    <row r="89" spans="1:23" s="490" customFormat="1" ht="39.950000000000003" customHeight="1" x14ac:dyDescent="0.15">
      <c r="A89" s="491"/>
      <c r="B89" s="954"/>
      <c r="C89" s="956" t="s">
        <v>435</v>
      </c>
      <c r="D89" s="956" t="s">
        <v>436</v>
      </c>
      <c r="E89" s="500" t="s">
        <v>437</v>
      </c>
      <c r="F89" s="489" t="s">
        <v>438</v>
      </c>
      <c r="G89" s="500" t="s">
        <v>439</v>
      </c>
      <c r="H89" s="621" t="s">
        <v>551</v>
      </c>
      <c r="I89" s="500" t="s">
        <v>440</v>
      </c>
      <c r="K89" s="499"/>
      <c r="L89" s="487"/>
      <c r="M89" s="487"/>
      <c r="O89" s="491"/>
      <c r="P89" s="491"/>
      <c r="Q89" s="491"/>
      <c r="R89" s="491"/>
      <c r="S89" s="491"/>
      <c r="T89" s="491"/>
      <c r="U89" s="491"/>
      <c r="V89" s="491"/>
      <c r="W89" s="491"/>
    </row>
    <row r="90" spans="1:23" s="490" customFormat="1" ht="20.100000000000001" customHeight="1" x14ac:dyDescent="0.15">
      <c r="A90" s="491"/>
      <c r="B90" s="955"/>
      <c r="C90" s="957"/>
      <c r="D90" s="957"/>
      <c r="E90" s="501" t="str">
        <f>IF($G$6="","-",IF($G$6="消費税を補助対象に含めない","（税抜）","（税込）"))</f>
        <v>-</v>
      </c>
      <c r="F90" s="493" t="str">
        <f>IF($G$6="","-",IF($G$6="消費税を補助対象に含めない","（税抜）","（税込）"))</f>
        <v>-</v>
      </c>
      <c r="G90" s="501" t="str">
        <f>IF($G$6="","-",IF($G$6="消費税を補助対象に含めない","（税抜）","（税込）"))</f>
        <v>-</v>
      </c>
      <c r="H90" s="501" t="str">
        <f>IF($G$6="","-",IF($G$6="消費税を補助対象に含めない","（税抜）","（税込）"))</f>
        <v>-</v>
      </c>
      <c r="I90" s="501" t="str">
        <f>IF($G$6="","-",IF($G$6="消費税を補助対象に含めない","（税抜）","（税込）"))</f>
        <v>-</v>
      </c>
      <c r="K90" s="499"/>
      <c r="L90" s="487"/>
      <c r="M90" s="487"/>
      <c r="O90" s="491" t="s">
        <v>528</v>
      </c>
      <c r="P90" s="491"/>
      <c r="Q90" s="491"/>
      <c r="R90" s="491"/>
      <c r="S90" s="491"/>
      <c r="T90" s="491"/>
      <c r="U90" s="491"/>
      <c r="V90" s="491"/>
      <c r="W90" s="491"/>
    </row>
    <row r="91" spans="1:23" s="490" customFormat="1" ht="39.950000000000003" customHeight="1" x14ac:dyDescent="0.15">
      <c r="A91" s="498">
        <f>$C$84</f>
        <v>0</v>
      </c>
      <c r="B91" s="495" t="s">
        <v>587</v>
      </c>
      <c r="C91" s="617"/>
      <c r="D91" s="617"/>
      <c r="E91" s="302">
        <f>IF($G$6="消費税を補助対象に含めない",(C91*D91*C88*1*8000)+(C91*D91*D88*2*8000),(C91*D91*C88*1*8800)+(C91*D91*D88*2*8800))</f>
        <v>0</v>
      </c>
      <c r="F91" s="303"/>
      <c r="G91" s="302">
        <f>E91</f>
        <v>0</v>
      </c>
      <c r="H91" s="304"/>
      <c r="I91" s="311">
        <f>(H91*C91*C88*1)+(H91*C91*D88*2)</f>
        <v>0</v>
      </c>
      <c r="K91" s="499"/>
      <c r="L91" s="487"/>
      <c r="M91" s="487"/>
      <c r="O91" s="498">
        <f>$C84</f>
        <v>0</v>
      </c>
      <c r="P91" s="491" t="s">
        <v>529</v>
      </c>
      <c r="Q91" s="498">
        <f>G91</f>
        <v>0</v>
      </c>
      <c r="R91" s="491" t="s">
        <v>530</v>
      </c>
      <c r="S91" s="498">
        <f>I91</f>
        <v>0</v>
      </c>
      <c r="T91" s="491"/>
      <c r="U91" s="491"/>
      <c r="V91" s="491"/>
      <c r="W91" s="491"/>
    </row>
    <row r="92" spans="1:23" s="490" customFormat="1" ht="39.950000000000003" customHeight="1" x14ac:dyDescent="0.15">
      <c r="A92" s="498">
        <f>$C$84</f>
        <v>0</v>
      </c>
      <c r="B92" s="495" t="s">
        <v>197</v>
      </c>
      <c r="C92" s="617"/>
      <c r="D92" s="303"/>
      <c r="E92" s="302">
        <f>IF($G$6="消費税を補助対象に含めない",92000*C88+140000*D88,101200*C88+154000*D88)</f>
        <v>0</v>
      </c>
      <c r="F92" s="302">
        <f>E92*0.1</f>
        <v>0</v>
      </c>
      <c r="G92" s="302">
        <f>E92-F92</f>
        <v>0</v>
      </c>
      <c r="H92" s="304"/>
      <c r="I92" s="311">
        <f>(H92*C92*C88*1)+(H92*C92*D88*2)</f>
        <v>0</v>
      </c>
      <c r="K92" s="499"/>
      <c r="L92" s="487"/>
      <c r="M92" s="487"/>
      <c r="O92" s="498">
        <f>$C84</f>
        <v>0</v>
      </c>
      <c r="P92" s="491" t="s">
        <v>531</v>
      </c>
      <c r="Q92" s="498">
        <f>G92</f>
        <v>0</v>
      </c>
      <c r="R92" s="491" t="s">
        <v>532</v>
      </c>
      <c r="S92" s="498">
        <f>I92</f>
        <v>0</v>
      </c>
      <c r="T92" s="491"/>
      <c r="U92" s="491"/>
      <c r="V92" s="491"/>
      <c r="W92" s="491"/>
    </row>
    <row r="93" spans="1:23" s="490" customFormat="1" ht="30" customHeight="1" x14ac:dyDescent="0.15">
      <c r="A93" s="491"/>
      <c r="B93" s="494" t="s">
        <v>381</v>
      </c>
      <c r="H93" s="487"/>
      <c r="I93" s="487"/>
      <c r="O93" s="491"/>
      <c r="P93" s="491"/>
      <c r="Q93" s="491"/>
      <c r="R93" s="491"/>
      <c r="S93" s="491"/>
      <c r="T93" s="491"/>
      <c r="U93" s="491"/>
      <c r="V93" s="491"/>
      <c r="W93" s="491"/>
    </row>
    <row r="94" spans="1:23" s="490" customFormat="1" ht="39.950000000000003" customHeight="1" x14ac:dyDescent="0.15">
      <c r="A94" s="491"/>
      <c r="B94" s="954" t="s">
        <v>364</v>
      </c>
      <c r="C94" s="495" t="s">
        <v>441</v>
      </c>
      <c r="D94" s="495" t="s">
        <v>442</v>
      </c>
      <c r="E94" s="495" t="s">
        <v>443</v>
      </c>
      <c r="H94" s="487"/>
      <c r="I94" s="487"/>
      <c r="O94" s="491" t="s">
        <v>521</v>
      </c>
      <c r="P94" s="497"/>
      <c r="Q94" s="491" t="s">
        <v>516</v>
      </c>
      <c r="R94" s="491" t="s">
        <v>517</v>
      </c>
      <c r="S94" s="491" t="s">
        <v>520</v>
      </c>
      <c r="T94" s="491" t="s">
        <v>344</v>
      </c>
      <c r="U94" s="491"/>
      <c r="V94" s="491" t="s">
        <v>526</v>
      </c>
      <c r="W94" s="491" t="s">
        <v>527</v>
      </c>
    </row>
    <row r="95" spans="1:23" s="490" customFormat="1" ht="39.950000000000003" customHeight="1" x14ac:dyDescent="0.15">
      <c r="A95" s="498">
        <f>$C$84</f>
        <v>0</v>
      </c>
      <c r="B95" s="955"/>
      <c r="C95" s="616"/>
      <c r="D95" s="616"/>
      <c r="E95" s="616"/>
      <c r="F95" s="504"/>
      <c r="G95" s="487"/>
      <c r="H95" s="487"/>
      <c r="I95" s="487"/>
      <c r="O95" s="498">
        <f>$C84</f>
        <v>0</v>
      </c>
      <c r="P95" s="498" t="s">
        <v>523</v>
      </c>
      <c r="Q95" s="491">
        <f>1*C95*(C98+C99)</f>
        <v>0</v>
      </c>
      <c r="R95" s="491">
        <f>2*D95*(C98+C99)</f>
        <v>0</v>
      </c>
      <c r="S95" s="491">
        <f>3*E95*(C98+C99)</f>
        <v>0</v>
      </c>
      <c r="T95" s="491">
        <f>SUM(Q95:S95)</f>
        <v>0</v>
      </c>
      <c r="U95" s="491"/>
      <c r="V95" s="491">
        <f>SUM(C95:E95)</f>
        <v>0</v>
      </c>
      <c r="W95" s="498">
        <f>SUM(C98:C99)</f>
        <v>0</v>
      </c>
    </row>
    <row r="96" spans="1:23" s="490" customFormat="1" ht="39.950000000000003" customHeight="1" x14ac:dyDescent="0.15">
      <c r="A96" s="491"/>
      <c r="B96" s="954"/>
      <c r="C96" s="956" t="s">
        <v>435</v>
      </c>
      <c r="D96" s="956" t="s">
        <v>436</v>
      </c>
      <c r="E96" s="956" t="s">
        <v>560</v>
      </c>
      <c r="F96" s="500" t="s">
        <v>437</v>
      </c>
      <c r="G96" s="489" t="s">
        <v>438</v>
      </c>
      <c r="H96" s="500" t="s">
        <v>439</v>
      </c>
      <c r="I96" s="621" t="s">
        <v>551</v>
      </c>
      <c r="J96" s="500" t="s">
        <v>440</v>
      </c>
      <c r="L96" s="487"/>
      <c r="M96" s="487"/>
      <c r="N96" s="487"/>
      <c r="O96" s="491"/>
      <c r="P96" s="491"/>
      <c r="Q96" s="491"/>
      <c r="R96" s="491"/>
      <c r="S96" s="491"/>
      <c r="T96" s="491"/>
      <c r="U96" s="491"/>
      <c r="V96" s="491"/>
      <c r="W96" s="491"/>
    </row>
    <row r="97" spans="1:23" s="490" customFormat="1" ht="20.100000000000001" customHeight="1" x14ac:dyDescent="0.15">
      <c r="A97" s="491"/>
      <c r="B97" s="955"/>
      <c r="C97" s="957"/>
      <c r="D97" s="957"/>
      <c r="E97" s="957"/>
      <c r="F97" s="501" t="str">
        <f>IF($G$6="","-",IF($G$6="消費税を補助対象に含めない","（税抜）","（税込）"))</f>
        <v>-</v>
      </c>
      <c r="G97" s="493" t="str">
        <f>IF($G$6="","-",IF($G$6="消費税を補助対象に含めない","（税抜）","（税込）"))</f>
        <v>-</v>
      </c>
      <c r="H97" s="501" t="str">
        <f>IF($G$6="","-",IF($G$6="消費税を補助対象に含めない","（税抜）","（税込）"))</f>
        <v>-</v>
      </c>
      <c r="I97" s="501" t="str">
        <f>IF($G$6="","-",IF($G$6="消費税を補助対象に含めない","（税抜）","（税込）"))</f>
        <v>-</v>
      </c>
      <c r="J97" s="501" t="str">
        <f>IF($G$6="","-",IF($G$6="消費税を補助対象に含めない","（税抜）","（税込）"))</f>
        <v>-</v>
      </c>
      <c r="L97" s="487"/>
      <c r="M97" s="487"/>
      <c r="N97" s="487"/>
      <c r="O97" s="491" t="s">
        <v>533</v>
      </c>
      <c r="P97" s="491"/>
      <c r="Q97" s="491"/>
      <c r="R97" s="491"/>
      <c r="S97" s="491"/>
      <c r="T97" s="491"/>
      <c r="U97" s="491"/>
      <c r="V97" s="491"/>
      <c r="W97" s="491"/>
    </row>
    <row r="98" spans="1:23" s="490" customFormat="1" ht="39.950000000000003" customHeight="1" x14ac:dyDescent="0.15">
      <c r="A98" s="498">
        <f>$C$84</f>
        <v>0</v>
      </c>
      <c r="B98" s="495" t="s">
        <v>588</v>
      </c>
      <c r="C98" s="617"/>
      <c r="D98" s="617"/>
      <c r="E98" s="303"/>
      <c r="F98" s="302">
        <f>IF($G$6="消費税を補助対象に含めない",(D98*C98*C95*1*8000+E98*C95*8000)+(D98*C98*D95*2*8000+E98*D95*8000)+(D98*C98*E95*3*8000+E98*E95*8000),(D98*C98*C95*1*8800+E98*C95*8800)+(D98*C98*D95*2*8800+E98*D95*8800)+(D98*C98*E95*3*8800+E98*E95*8800))</f>
        <v>0</v>
      </c>
      <c r="G98" s="303"/>
      <c r="H98" s="302">
        <f>F98</f>
        <v>0</v>
      </c>
      <c r="I98" s="304"/>
      <c r="J98" s="311">
        <f>(I98*C98*C95*1)+(I98*C98*D95*2)+(I98*C98*E95*3)</f>
        <v>0</v>
      </c>
      <c r="L98" s="487"/>
      <c r="M98" s="487"/>
      <c r="N98" s="487"/>
      <c r="O98" s="498">
        <f>$C84</f>
        <v>0</v>
      </c>
      <c r="P98" s="491" t="s">
        <v>534</v>
      </c>
      <c r="Q98" s="498">
        <f>H98</f>
        <v>0</v>
      </c>
      <c r="R98" s="491" t="s">
        <v>535</v>
      </c>
      <c r="S98" s="498">
        <f>J98</f>
        <v>0</v>
      </c>
      <c r="T98" s="491"/>
      <c r="U98" s="491"/>
      <c r="V98" s="491"/>
      <c r="W98" s="491"/>
    </row>
    <row r="99" spans="1:23" s="490" customFormat="1" ht="39.950000000000003" customHeight="1" x14ac:dyDescent="0.15">
      <c r="A99" s="498">
        <f>$C$84</f>
        <v>0</v>
      </c>
      <c r="B99" s="495" t="s">
        <v>198</v>
      </c>
      <c r="C99" s="617"/>
      <c r="D99" s="617"/>
      <c r="E99" s="617"/>
      <c r="F99" s="302">
        <f>IF($G$6="消費税を補助対象に含めない",(D99*C99*C95*1*8000+E99*C95*8000)+(D99*C99*D95*2*8000+E99*D95*8000)+(D99*C99*E95*3*8000+E99*E95*8000),(D99*C99*C95*1*8800+E99*C95*8800)+(D99*C99*D95*2*8800+E99*D95*8800)+(D99*C99*E95*3*8800+E99*E95*8800))</f>
        <v>0</v>
      </c>
      <c r="G99" s="302">
        <f>F99*0.1</f>
        <v>0</v>
      </c>
      <c r="H99" s="302">
        <f>F99-G99</f>
        <v>0</v>
      </c>
      <c r="I99" s="304"/>
      <c r="J99" s="311">
        <f>(I99*C99*C95*1)+(I99*C99*D95*2)+(I99*C99*E95*3)</f>
        <v>0</v>
      </c>
      <c r="L99" s="487"/>
      <c r="M99" s="487"/>
      <c r="N99" s="487"/>
      <c r="O99" s="498">
        <f>$C84</f>
        <v>0</v>
      </c>
      <c r="P99" s="491" t="s">
        <v>536</v>
      </c>
      <c r="Q99" s="498">
        <f>H99</f>
        <v>0</v>
      </c>
      <c r="R99" s="491" t="s">
        <v>537</v>
      </c>
      <c r="S99" s="498">
        <f>J99</f>
        <v>0</v>
      </c>
      <c r="T99" s="491"/>
      <c r="U99" s="491"/>
      <c r="V99" s="491"/>
      <c r="W99" s="491"/>
    </row>
    <row r="100" spans="1:23" s="87" customFormat="1" ht="34.5" customHeight="1" thickBot="1" x14ac:dyDescent="0.2">
      <c r="A100" s="487"/>
      <c r="B100" s="281"/>
      <c r="C100" s="281"/>
      <c r="D100" s="281"/>
      <c r="E100" s="281"/>
      <c r="F100" s="281"/>
      <c r="G100" s="281"/>
      <c r="H100" s="281"/>
      <c r="I100" s="505"/>
      <c r="J100" s="966">
        <f>'補助事業概要説明書(別添１)１～２'!$E$6</f>
        <v>0</v>
      </c>
      <c r="K100" s="966"/>
      <c r="L100" s="138"/>
      <c r="M100" s="507"/>
      <c r="N100" s="483"/>
      <c r="O100" s="484"/>
      <c r="P100" s="484"/>
      <c r="Q100" s="484"/>
      <c r="R100" s="485"/>
      <c r="S100" s="485"/>
      <c r="T100" s="485"/>
      <c r="U100" s="485"/>
      <c r="V100" s="485"/>
      <c r="W100" s="485"/>
    </row>
    <row r="101" spans="1:23" s="87" customFormat="1" ht="35.1" customHeight="1" x14ac:dyDescent="0.15">
      <c r="A101" s="514"/>
      <c r="B101" s="480" t="s">
        <v>365</v>
      </c>
      <c r="C101" s="515"/>
      <c r="D101" s="515"/>
      <c r="E101" s="515"/>
      <c r="F101" s="138">
        <f>SUM(C16:D16,C23:E23,C34:D34,C41:E41,C52:D52,C59:E59,C70:D70,C77:E77,C88:D88,C95:E95,)</f>
        <v>0</v>
      </c>
      <c r="H101" s="1002" t="s">
        <v>447</v>
      </c>
      <c r="I101" s="1000">
        <f>SUMIF(C105:C124,"職員*",J105:J124)</f>
        <v>0</v>
      </c>
      <c r="J101" s="516" t="s">
        <v>448</v>
      </c>
      <c r="K101" s="998">
        <f>SUMIF(C105:C124,"職員*",K105:K124)</f>
        <v>0</v>
      </c>
      <c r="N101" s="483"/>
      <c r="O101" s="484"/>
      <c r="P101" s="484"/>
      <c r="Q101" s="484"/>
      <c r="R101" s="485"/>
      <c r="S101" s="485"/>
      <c r="T101" s="485"/>
      <c r="U101" s="485"/>
      <c r="V101" s="485"/>
      <c r="W101" s="485"/>
    </row>
    <row r="102" spans="1:23" s="87" customFormat="1" ht="20.100000000000001" customHeight="1" thickBot="1" x14ac:dyDescent="0.2">
      <c r="A102" s="514"/>
      <c r="B102" s="480"/>
      <c r="C102" s="515"/>
      <c r="D102" s="515"/>
      <c r="E102" s="515"/>
      <c r="F102" s="138"/>
      <c r="H102" s="1003"/>
      <c r="I102" s="1001"/>
      <c r="J102" s="517" t="str">
        <f>IF($G$6="","-",IF($G$6="消費税を補助対象に含めない","（税抜）","（税込）"))</f>
        <v>-</v>
      </c>
      <c r="K102" s="999"/>
      <c r="N102" s="483"/>
      <c r="O102" s="484"/>
      <c r="P102" s="484"/>
      <c r="Q102" s="484"/>
      <c r="R102" s="485"/>
      <c r="S102" s="485"/>
      <c r="T102" s="485"/>
      <c r="U102" s="485"/>
      <c r="V102" s="485"/>
      <c r="W102" s="485"/>
    </row>
    <row r="103" spans="1:23" s="490" customFormat="1" ht="39.950000000000003" customHeight="1" x14ac:dyDescent="0.15">
      <c r="A103" s="514"/>
      <c r="B103" s="1035" t="s">
        <v>212</v>
      </c>
      <c r="C103" s="1035" t="s">
        <v>133</v>
      </c>
      <c r="D103" s="958" t="s">
        <v>449</v>
      </c>
      <c r="E103" s="958" t="s">
        <v>166</v>
      </c>
      <c r="F103" s="958" t="s">
        <v>366</v>
      </c>
      <c r="G103" s="958" t="s">
        <v>435</v>
      </c>
      <c r="H103" s="1037" t="s">
        <v>450</v>
      </c>
      <c r="I103" s="518" t="s">
        <v>451</v>
      </c>
      <c r="J103" s="1038" t="s">
        <v>452</v>
      </c>
      <c r="K103" s="519" t="s">
        <v>440</v>
      </c>
      <c r="O103" s="491"/>
      <c r="P103" s="491"/>
      <c r="Q103" s="491"/>
      <c r="R103" s="491"/>
      <c r="S103" s="491"/>
      <c r="T103" s="491"/>
      <c r="U103" s="491"/>
      <c r="V103" s="491"/>
      <c r="W103" s="491"/>
    </row>
    <row r="104" spans="1:23" s="490" customFormat="1" ht="20.100000000000001" customHeight="1" x14ac:dyDescent="0.15">
      <c r="A104" s="514"/>
      <c r="B104" s="1036"/>
      <c r="C104" s="1036"/>
      <c r="D104" s="1036"/>
      <c r="E104" s="959"/>
      <c r="F104" s="959"/>
      <c r="G104" s="959"/>
      <c r="H104" s="959"/>
      <c r="I104" s="520" t="str">
        <f>IF($G$6="","-",IF($G$6="消費税を補助対象に含めない","（税抜）","（税込）"))</f>
        <v>-</v>
      </c>
      <c r="J104" s="1039"/>
      <c r="K104" s="521" t="str">
        <f>IF($G$6="","-",IF($G$6="消費税を補助対象に含めない","（税抜）","（税込）"))</f>
        <v>-</v>
      </c>
      <c r="O104" s="491"/>
      <c r="P104" s="491"/>
      <c r="Q104" s="491"/>
      <c r="R104" s="491"/>
      <c r="S104" s="491"/>
      <c r="T104" s="491"/>
      <c r="U104" s="491"/>
      <c r="V104" s="491"/>
      <c r="W104" s="491"/>
    </row>
    <row r="105" spans="1:23" s="490" customFormat="1" ht="34.5" customHeight="1" x14ac:dyDescent="0.15">
      <c r="A105" s="514"/>
      <c r="B105" s="305"/>
      <c r="C105" s="336" t="str">
        <f>IFERROR(VLOOKUP(B105,'補助事業概要説明書(別添１)１～２'!$B$24:$C$38,2,0),"")</f>
        <v/>
      </c>
      <c r="D105" s="337" t="str">
        <f>IFERROR(VLOOKUP(B105,'人件費単価計算書(別添２－１)'!$B$13:$J$57,6,0),"")</f>
        <v/>
      </c>
      <c r="E105" s="618"/>
      <c r="F105" s="305"/>
      <c r="G105" s="306"/>
      <c r="H105" s="306"/>
      <c r="I105" s="306"/>
      <c r="J105" s="342">
        <f>IF(C105="事務補助員","職員を選択してください",IFERROR(D105*F105*G105*H105,0))</f>
        <v>0</v>
      </c>
      <c r="K105" s="342">
        <f>IF(C105="事務補助員","職員を選択してください",I105*G105*F105)</f>
        <v>0</v>
      </c>
      <c r="O105" s="491"/>
      <c r="P105" s="491"/>
      <c r="Q105" s="491"/>
      <c r="R105" s="491"/>
      <c r="S105" s="491"/>
      <c r="T105" s="491"/>
      <c r="U105" s="491"/>
      <c r="V105" s="491"/>
      <c r="W105" s="491"/>
    </row>
    <row r="106" spans="1:23" s="490" customFormat="1" ht="35.1" customHeight="1" x14ac:dyDescent="0.15">
      <c r="A106" s="514"/>
      <c r="B106" s="307"/>
      <c r="C106" s="338" t="str">
        <f>IFERROR(VLOOKUP(B106,'補助事業概要説明書(別添１)１～２'!$B$24:$C$38,2,0),"")</f>
        <v/>
      </c>
      <c r="D106" s="339" t="str">
        <f>IFERROR(VLOOKUP(B106,'人件費単価計算書(別添２－１)'!$B$13:$J$57,6,0),"")</f>
        <v/>
      </c>
      <c r="E106" s="619"/>
      <c r="F106" s="307"/>
      <c r="G106" s="308"/>
      <c r="H106" s="308"/>
      <c r="I106" s="308"/>
      <c r="J106" s="343">
        <f t="shared" ref="J106:J124" si="0">IF(C106="事務補助員","職員を選択してください",IFERROR(D106*F106*G106*H106,0))</f>
        <v>0</v>
      </c>
      <c r="K106" s="343">
        <f t="shared" ref="K106:K124" si="1">IF(C106="事務補助員","職員を選択してください",I106*G106*F106)</f>
        <v>0</v>
      </c>
      <c r="O106" s="491"/>
      <c r="P106" s="491"/>
      <c r="Q106" s="491"/>
      <c r="R106" s="491"/>
      <c r="S106" s="491"/>
      <c r="T106" s="491"/>
      <c r="U106" s="491"/>
      <c r="V106" s="491"/>
      <c r="W106" s="491"/>
    </row>
    <row r="107" spans="1:23" s="490" customFormat="1" ht="35.1" customHeight="1" x14ac:dyDescent="0.15">
      <c r="A107" s="514"/>
      <c r="B107" s="307"/>
      <c r="C107" s="338" t="str">
        <f>IFERROR(VLOOKUP(B107,'補助事業概要説明書(別添１)１～２'!$B$24:$C$38,2,0),"")</f>
        <v/>
      </c>
      <c r="D107" s="339" t="str">
        <f>IFERROR(VLOOKUP(B107,'人件費単価計算書(別添２－１)'!$B$13:$J$57,6,0),"")</f>
        <v/>
      </c>
      <c r="E107" s="619"/>
      <c r="F107" s="307"/>
      <c r="G107" s="308"/>
      <c r="H107" s="308"/>
      <c r="I107" s="308"/>
      <c r="J107" s="343">
        <f t="shared" si="0"/>
        <v>0</v>
      </c>
      <c r="K107" s="343">
        <f t="shared" si="1"/>
        <v>0</v>
      </c>
      <c r="M107" s="522"/>
      <c r="O107" s="491"/>
      <c r="P107" s="491"/>
      <c r="Q107" s="491"/>
      <c r="R107" s="491"/>
      <c r="S107" s="491"/>
      <c r="T107" s="491"/>
      <c r="U107" s="491"/>
      <c r="V107" s="491"/>
      <c r="W107" s="491"/>
    </row>
    <row r="108" spans="1:23" s="490" customFormat="1" ht="35.1" customHeight="1" x14ac:dyDescent="0.15">
      <c r="A108" s="514"/>
      <c r="B108" s="307"/>
      <c r="C108" s="338" t="str">
        <f>IFERROR(VLOOKUP(B108,'補助事業概要説明書(別添１)１～２'!$B$24:$C$38,2,0),"")</f>
        <v/>
      </c>
      <c r="D108" s="339" t="str">
        <f>IFERROR(VLOOKUP(B108,'人件費単価計算書(別添２－１)'!$B$13:$J$57,6,0),"")</f>
        <v/>
      </c>
      <c r="E108" s="619"/>
      <c r="F108" s="307"/>
      <c r="G108" s="308"/>
      <c r="H108" s="308"/>
      <c r="I108" s="308"/>
      <c r="J108" s="343">
        <f t="shared" si="0"/>
        <v>0</v>
      </c>
      <c r="K108" s="343">
        <f t="shared" si="1"/>
        <v>0</v>
      </c>
      <c r="M108" s="522"/>
      <c r="O108" s="491"/>
      <c r="P108" s="491"/>
      <c r="Q108" s="491"/>
      <c r="R108" s="491"/>
      <c r="S108" s="491"/>
      <c r="T108" s="491"/>
      <c r="U108" s="491"/>
      <c r="V108" s="491"/>
      <c r="W108" s="491"/>
    </row>
    <row r="109" spans="1:23" s="490" customFormat="1" ht="35.1" customHeight="1" x14ac:dyDescent="0.15">
      <c r="A109" s="514"/>
      <c r="B109" s="307"/>
      <c r="C109" s="338" t="str">
        <f>IFERROR(VLOOKUP(B109,'補助事業概要説明書(別添１)１～２'!$B$24:$C$38,2,0),"")</f>
        <v/>
      </c>
      <c r="D109" s="339" t="str">
        <f>IFERROR(VLOOKUP(B109,'人件費単価計算書(別添２－１)'!$B$13:$J$57,6,0),"")</f>
        <v/>
      </c>
      <c r="E109" s="619"/>
      <c r="F109" s="307"/>
      <c r="G109" s="308"/>
      <c r="H109" s="308"/>
      <c r="I109" s="308"/>
      <c r="J109" s="343">
        <f t="shared" si="0"/>
        <v>0</v>
      </c>
      <c r="K109" s="343">
        <f t="shared" si="1"/>
        <v>0</v>
      </c>
      <c r="O109" s="491"/>
      <c r="P109" s="491"/>
      <c r="Q109" s="491"/>
      <c r="R109" s="491"/>
      <c r="S109" s="491"/>
      <c r="T109" s="491"/>
      <c r="U109" s="491"/>
      <c r="V109" s="491"/>
      <c r="W109" s="491"/>
    </row>
    <row r="110" spans="1:23" s="490" customFormat="1" ht="35.1" customHeight="1" x14ac:dyDescent="0.15">
      <c r="A110" s="514"/>
      <c r="B110" s="307"/>
      <c r="C110" s="338" t="str">
        <f>IFERROR(VLOOKUP(B110,'補助事業概要説明書(別添１)１～２'!$B$24:$C$38,2,0),"")</f>
        <v/>
      </c>
      <c r="D110" s="339" t="str">
        <f>IFERROR(VLOOKUP(B110,'人件費単価計算書(別添２－１)'!$B$13:$J$57,6,0),"")</f>
        <v/>
      </c>
      <c r="E110" s="619"/>
      <c r="F110" s="307"/>
      <c r="G110" s="308"/>
      <c r="H110" s="308"/>
      <c r="I110" s="308"/>
      <c r="J110" s="343">
        <f t="shared" si="0"/>
        <v>0</v>
      </c>
      <c r="K110" s="343">
        <f t="shared" si="1"/>
        <v>0</v>
      </c>
      <c r="O110" s="491"/>
      <c r="P110" s="491"/>
      <c r="Q110" s="491"/>
      <c r="R110" s="491"/>
      <c r="S110" s="491"/>
      <c r="T110" s="491"/>
      <c r="U110" s="491"/>
      <c r="V110" s="491"/>
      <c r="W110" s="491"/>
    </row>
    <row r="111" spans="1:23" s="490" customFormat="1" ht="35.1" customHeight="1" x14ac:dyDescent="0.15">
      <c r="A111" s="514"/>
      <c r="B111" s="307"/>
      <c r="C111" s="338" t="str">
        <f>IFERROR(VLOOKUP(B111,'補助事業概要説明書(別添１)１～２'!$B$24:$C$38,2,0),"")</f>
        <v/>
      </c>
      <c r="D111" s="339" t="str">
        <f>IFERROR(VLOOKUP(B111,'人件費単価計算書(別添２－１)'!$B$13:$J$57,6,0),"")</f>
        <v/>
      </c>
      <c r="E111" s="619"/>
      <c r="F111" s="307"/>
      <c r="G111" s="308"/>
      <c r="H111" s="308"/>
      <c r="I111" s="308"/>
      <c r="J111" s="343">
        <f t="shared" si="0"/>
        <v>0</v>
      </c>
      <c r="K111" s="343">
        <f t="shared" si="1"/>
        <v>0</v>
      </c>
      <c r="O111" s="491"/>
      <c r="P111" s="491"/>
      <c r="Q111" s="491"/>
      <c r="R111" s="491"/>
      <c r="S111" s="491"/>
      <c r="T111" s="491"/>
      <c r="U111" s="491"/>
      <c r="V111" s="491"/>
      <c r="W111" s="491"/>
    </row>
    <row r="112" spans="1:23" s="490" customFormat="1" ht="35.1" customHeight="1" x14ac:dyDescent="0.15">
      <c r="A112" s="514"/>
      <c r="B112" s="307"/>
      <c r="C112" s="338" t="str">
        <f>IFERROR(VLOOKUP(B112,'補助事業概要説明書(別添１)１～２'!$B$24:$C$38,2,0),"")</f>
        <v/>
      </c>
      <c r="D112" s="339" t="str">
        <f>IFERROR(VLOOKUP(B112,'人件費単価計算書(別添２－１)'!$B$13:$J$57,6,0),"")</f>
        <v/>
      </c>
      <c r="E112" s="619"/>
      <c r="F112" s="307"/>
      <c r="G112" s="308"/>
      <c r="H112" s="308"/>
      <c r="I112" s="308"/>
      <c r="J112" s="343">
        <f t="shared" si="0"/>
        <v>0</v>
      </c>
      <c r="K112" s="343">
        <f t="shared" si="1"/>
        <v>0</v>
      </c>
      <c r="M112" s="522"/>
      <c r="O112" s="491"/>
      <c r="P112" s="491"/>
      <c r="Q112" s="491"/>
      <c r="R112" s="491"/>
      <c r="S112" s="491"/>
      <c r="T112" s="491"/>
      <c r="U112" s="491"/>
      <c r="V112" s="491"/>
      <c r="W112" s="491"/>
    </row>
    <row r="113" spans="1:23" s="490" customFormat="1" ht="35.1" customHeight="1" x14ac:dyDescent="0.15">
      <c r="A113" s="514"/>
      <c r="B113" s="307"/>
      <c r="C113" s="338" t="str">
        <f>IFERROR(VLOOKUP(B113,'補助事業概要説明書(別添１)１～２'!$B$24:$C$38,2,0),"")</f>
        <v/>
      </c>
      <c r="D113" s="339" t="str">
        <f>IFERROR(VLOOKUP(B113,'人件費単価計算書(別添２－１)'!$B$13:$J$57,6,0),"")</f>
        <v/>
      </c>
      <c r="E113" s="619"/>
      <c r="F113" s="307"/>
      <c r="G113" s="308"/>
      <c r="H113" s="308"/>
      <c r="I113" s="308"/>
      <c r="J113" s="343">
        <f t="shared" si="0"/>
        <v>0</v>
      </c>
      <c r="K113" s="343">
        <f t="shared" si="1"/>
        <v>0</v>
      </c>
      <c r="M113" s="522"/>
      <c r="O113" s="491"/>
      <c r="P113" s="491"/>
      <c r="Q113" s="491"/>
      <c r="R113" s="491"/>
      <c r="S113" s="491"/>
      <c r="T113" s="491"/>
      <c r="U113" s="491"/>
      <c r="V113" s="491"/>
      <c r="W113" s="491"/>
    </row>
    <row r="114" spans="1:23" s="490" customFormat="1" ht="35.1" customHeight="1" x14ac:dyDescent="0.15">
      <c r="A114" s="514"/>
      <c r="B114" s="307"/>
      <c r="C114" s="338" t="str">
        <f>IFERROR(VLOOKUP(B114,'補助事業概要説明書(別添１)１～２'!$B$24:$C$38,2,0),"")</f>
        <v/>
      </c>
      <c r="D114" s="339" t="str">
        <f>IFERROR(VLOOKUP(B114,'人件費単価計算書(別添２－１)'!$B$13:$J$57,6,0),"")</f>
        <v/>
      </c>
      <c r="E114" s="619"/>
      <c r="F114" s="307"/>
      <c r="G114" s="308"/>
      <c r="H114" s="308"/>
      <c r="I114" s="308"/>
      <c r="J114" s="343">
        <f t="shared" si="0"/>
        <v>0</v>
      </c>
      <c r="K114" s="343">
        <f t="shared" si="1"/>
        <v>0</v>
      </c>
      <c r="O114" s="491"/>
      <c r="P114" s="491"/>
      <c r="Q114" s="491"/>
      <c r="R114" s="491"/>
      <c r="S114" s="491"/>
      <c r="T114" s="491"/>
      <c r="U114" s="491"/>
      <c r="V114" s="491"/>
      <c r="W114" s="491"/>
    </row>
    <row r="115" spans="1:23" s="490" customFormat="1" ht="35.1" customHeight="1" x14ac:dyDescent="0.15">
      <c r="A115" s="514"/>
      <c r="B115" s="307"/>
      <c r="C115" s="338" t="str">
        <f>IFERROR(VLOOKUP(B115,'補助事業概要説明書(別添１)１～２'!$B$24:$C$38,2,0),"")</f>
        <v/>
      </c>
      <c r="D115" s="339" t="str">
        <f>IFERROR(VLOOKUP(B115,'人件費単価計算書(別添２－１)'!$B$13:$J$57,6,0),"")</f>
        <v/>
      </c>
      <c r="E115" s="619"/>
      <c r="F115" s="307"/>
      <c r="G115" s="308"/>
      <c r="H115" s="308"/>
      <c r="I115" s="308"/>
      <c r="J115" s="343">
        <f t="shared" si="0"/>
        <v>0</v>
      </c>
      <c r="K115" s="343">
        <f t="shared" si="1"/>
        <v>0</v>
      </c>
      <c r="O115" s="491"/>
      <c r="P115" s="491"/>
      <c r="Q115" s="491"/>
      <c r="R115" s="491"/>
      <c r="S115" s="491"/>
      <c r="T115" s="491"/>
      <c r="U115" s="491"/>
      <c r="V115" s="491"/>
      <c r="W115" s="491"/>
    </row>
    <row r="116" spans="1:23" s="490" customFormat="1" ht="35.1" customHeight="1" x14ac:dyDescent="0.15">
      <c r="A116" s="514"/>
      <c r="B116" s="307"/>
      <c r="C116" s="338" t="str">
        <f>IFERROR(VLOOKUP(B116,'補助事業概要説明書(別添１)１～２'!$B$24:$C$38,2,0),"")</f>
        <v/>
      </c>
      <c r="D116" s="339" t="str">
        <f>IFERROR(VLOOKUP(B116,'人件費単価計算書(別添２－１)'!$B$13:$J$57,6,0),"")</f>
        <v/>
      </c>
      <c r="E116" s="619"/>
      <c r="F116" s="307"/>
      <c r="G116" s="308"/>
      <c r="H116" s="308"/>
      <c r="I116" s="308"/>
      <c r="J116" s="343">
        <f t="shared" si="0"/>
        <v>0</v>
      </c>
      <c r="K116" s="343">
        <f t="shared" si="1"/>
        <v>0</v>
      </c>
      <c r="O116" s="491"/>
      <c r="P116" s="491"/>
      <c r="Q116" s="491"/>
      <c r="R116" s="491"/>
      <c r="S116" s="491"/>
      <c r="T116" s="491"/>
      <c r="U116" s="491"/>
      <c r="V116" s="491"/>
      <c r="W116" s="491"/>
    </row>
    <row r="117" spans="1:23" s="490" customFormat="1" ht="35.1" customHeight="1" x14ac:dyDescent="0.15">
      <c r="A117" s="514"/>
      <c r="B117" s="307"/>
      <c r="C117" s="338" t="str">
        <f>IFERROR(VLOOKUP(B117,'補助事業概要説明書(別添１)１～２'!$B$24:$C$38,2,0),"")</f>
        <v/>
      </c>
      <c r="D117" s="339" t="str">
        <f>IFERROR(VLOOKUP(B117,'人件費単価計算書(別添２－１)'!$B$13:$J$57,6,0),"")</f>
        <v/>
      </c>
      <c r="E117" s="619"/>
      <c r="F117" s="307"/>
      <c r="G117" s="308"/>
      <c r="H117" s="308"/>
      <c r="I117" s="308"/>
      <c r="J117" s="343">
        <f t="shared" si="0"/>
        <v>0</v>
      </c>
      <c r="K117" s="343">
        <f t="shared" si="1"/>
        <v>0</v>
      </c>
      <c r="M117" s="522"/>
      <c r="O117" s="491"/>
      <c r="P117" s="491"/>
      <c r="Q117" s="491"/>
      <c r="R117" s="491"/>
      <c r="S117" s="491"/>
      <c r="T117" s="491"/>
      <c r="U117" s="491"/>
      <c r="V117" s="491"/>
      <c r="W117" s="491"/>
    </row>
    <row r="118" spans="1:23" s="490" customFormat="1" ht="35.1" customHeight="1" x14ac:dyDescent="0.15">
      <c r="A118" s="514"/>
      <c r="B118" s="307"/>
      <c r="C118" s="338" t="str">
        <f>IFERROR(VLOOKUP(B118,'補助事業概要説明書(別添１)１～２'!$B$24:$C$38,2,0),"")</f>
        <v/>
      </c>
      <c r="D118" s="339" t="str">
        <f>IFERROR(VLOOKUP(B118,'人件費単価計算書(別添２－１)'!$B$13:$J$57,6,0),"")</f>
        <v/>
      </c>
      <c r="E118" s="619"/>
      <c r="F118" s="307"/>
      <c r="G118" s="308"/>
      <c r="H118" s="308"/>
      <c r="I118" s="308"/>
      <c r="J118" s="343">
        <f t="shared" si="0"/>
        <v>0</v>
      </c>
      <c r="K118" s="343">
        <f t="shared" si="1"/>
        <v>0</v>
      </c>
      <c r="M118" s="522"/>
      <c r="O118" s="491"/>
      <c r="P118" s="491"/>
      <c r="Q118" s="491"/>
      <c r="R118" s="491"/>
      <c r="S118" s="491"/>
      <c r="T118" s="491"/>
      <c r="U118" s="491"/>
      <c r="V118" s="491"/>
      <c r="W118" s="491"/>
    </row>
    <row r="119" spans="1:23" s="490" customFormat="1" ht="35.1" customHeight="1" x14ac:dyDescent="0.15">
      <c r="A119" s="514"/>
      <c r="B119" s="307"/>
      <c r="C119" s="338" t="str">
        <f>IFERROR(VLOOKUP(B119,'補助事業概要説明書(別添１)１～２'!$B$24:$C$38,2,0),"")</f>
        <v/>
      </c>
      <c r="D119" s="339" t="str">
        <f>IFERROR(VLOOKUP(B119,'人件費単価計算書(別添２－１)'!$B$13:$J$57,6,0),"")</f>
        <v/>
      </c>
      <c r="E119" s="619"/>
      <c r="F119" s="307"/>
      <c r="G119" s="308"/>
      <c r="H119" s="308"/>
      <c r="I119" s="308"/>
      <c r="J119" s="343">
        <f t="shared" si="0"/>
        <v>0</v>
      </c>
      <c r="K119" s="343">
        <f t="shared" si="1"/>
        <v>0</v>
      </c>
      <c r="O119" s="491"/>
      <c r="P119" s="491"/>
      <c r="Q119" s="491"/>
      <c r="R119" s="491"/>
      <c r="S119" s="491"/>
      <c r="T119" s="491"/>
      <c r="U119" s="491"/>
      <c r="V119" s="491"/>
      <c r="W119" s="491"/>
    </row>
    <row r="120" spans="1:23" s="490" customFormat="1" ht="35.1" customHeight="1" x14ac:dyDescent="0.15">
      <c r="A120" s="514"/>
      <c r="B120" s="307"/>
      <c r="C120" s="338" t="str">
        <f>IFERROR(VLOOKUP(B120,'補助事業概要説明書(別添１)１～２'!$B$24:$C$38,2,0),"")</f>
        <v/>
      </c>
      <c r="D120" s="339" t="str">
        <f>IFERROR(VLOOKUP(B120,'人件費単価計算書(別添２－１)'!$B$13:$J$57,6,0),"")</f>
        <v/>
      </c>
      <c r="E120" s="619"/>
      <c r="F120" s="307"/>
      <c r="G120" s="308"/>
      <c r="H120" s="308"/>
      <c r="I120" s="308"/>
      <c r="J120" s="343">
        <f t="shared" si="0"/>
        <v>0</v>
      </c>
      <c r="K120" s="343">
        <f t="shared" si="1"/>
        <v>0</v>
      </c>
      <c r="O120" s="491"/>
      <c r="P120" s="491"/>
      <c r="Q120" s="491"/>
      <c r="R120" s="491"/>
      <c r="S120" s="491"/>
      <c r="T120" s="491"/>
      <c r="U120" s="491"/>
      <c r="V120" s="491"/>
      <c r="W120" s="491"/>
    </row>
    <row r="121" spans="1:23" s="490" customFormat="1" ht="35.1" customHeight="1" x14ac:dyDescent="0.15">
      <c r="A121" s="514"/>
      <c r="B121" s="307"/>
      <c r="C121" s="338" t="str">
        <f>IFERROR(VLOOKUP(B121,'補助事業概要説明書(別添１)１～２'!$B$24:$C$38,2,0),"")</f>
        <v/>
      </c>
      <c r="D121" s="339" t="str">
        <f>IFERROR(VLOOKUP(B121,'人件費単価計算書(別添２－１)'!$B$13:$J$57,6,0),"")</f>
        <v/>
      </c>
      <c r="E121" s="619"/>
      <c r="F121" s="307"/>
      <c r="G121" s="308"/>
      <c r="H121" s="308"/>
      <c r="I121" s="308"/>
      <c r="J121" s="343">
        <f t="shared" si="0"/>
        <v>0</v>
      </c>
      <c r="K121" s="343">
        <f t="shared" si="1"/>
        <v>0</v>
      </c>
      <c r="O121" s="491"/>
      <c r="P121" s="491"/>
      <c r="Q121" s="491"/>
      <c r="R121" s="491"/>
      <c r="S121" s="491"/>
      <c r="T121" s="491"/>
      <c r="U121" s="491"/>
      <c r="V121" s="491"/>
      <c r="W121" s="491"/>
    </row>
    <row r="122" spans="1:23" s="490" customFormat="1" ht="35.1" customHeight="1" x14ac:dyDescent="0.15">
      <c r="A122" s="514"/>
      <c r="B122" s="307"/>
      <c r="C122" s="338" t="str">
        <f>IFERROR(VLOOKUP(B122,'補助事業概要説明書(別添１)１～２'!$B$24:$C$38,2,0),"")</f>
        <v/>
      </c>
      <c r="D122" s="339" t="str">
        <f>IFERROR(VLOOKUP(B122,'人件費単価計算書(別添２－１)'!$B$13:$J$57,6,0),"")</f>
        <v/>
      </c>
      <c r="E122" s="619"/>
      <c r="F122" s="307"/>
      <c r="G122" s="308"/>
      <c r="H122" s="308"/>
      <c r="I122" s="308"/>
      <c r="J122" s="343">
        <f t="shared" si="0"/>
        <v>0</v>
      </c>
      <c r="K122" s="343">
        <f t="shared" si="1"/>
        <v>0</v>
      </c>
      <c r="O122" s="491"/>
      <c r="P122" s="491"/>
      <c r="Q122" s="491"/>
      <c r="R122" s="491"/>
      <c r="S122" s="491"/>
      <c r="T122" s="491"/>
      <c r="U122" s="491"/>
      <c r="V122" s="491"/>
      <c r="W122" s="491"/>
    </row>
    <row r="123" spans="1:23" s="490" customFormat="1" ht="35.1" customHeight="1" x14ac:dyDescent="0.15">
      <c r="A123" s="514"/>
      <c r="B123" s="307"/>
      <c r="C123" s="338" t="str">
        <f>IFERROR(VLOOKUP(B123,'補助事業概要説明書(別添１)１～２'!$B$24:$C$38,2,0),"")</f>
        <v/>
      </c>
      <c r="D123" s="339" t="str">
        <f>IFERROR(VLOOKUP(B123,'人件費単価計算書(別添２－１)'!$B$13:$J$57,6,0),"")</f>
        <v/>
      </c>
      <c r="E123" s="619"/>
      <c r="F123" s="307"/>
      <c r="G123" s="308"/>
      <c r="H123" s="308"/>
      <c r="I123" s="308"/>
      <c r="J123" s="343">
        <f t="shared" si="0"/>
        <v>0</v>
      </c>
      <c r="K123" s="343">
        <f t="shared" si="1"/>
        <v>0</v>
      </c>
      <c r="O123" s="491"/>
      <c r="P123" s="491"/>
      <c r="Q123" s="491"/>
      <c r="R123" s="491"/>
      <c r="S123" s="491"/>
      <c r="T123" s="491"/>
      <c r="U123" s="491"/>
      <c r="V123" s="491"/>
      <c r="W123" s="491"/>
    </row>
    <row r="124" spans="1:23" s="490" customFormat="1" ht="35.1" customHeight="1" x14ac:dyDescent="0.15">
      <c r="A124" s="514"/>
      <c r="B124" s="309"/>
      <c r="C124" s="340" t="str">
        <f>IFERROR(VLOOKUP(B124,'補助事業概要説明書(別添１)１～２'!$B$24:$C$38,2,0),"")</f>
        <v/>
      </c>
      <c r="D124" s="341" t="str">
        <f>IFERROR(VLOOKUP(B124,'人件費単価計算書(別添２－１)'!$B$13:$J$57,6,0),"")</f>
        <v/>
      </c>
      <c r="E124" s="620"/>
      <c r="F124" s="309"/>
      <c r="G124" s="310"/>
      <c r="H124" s="310"/>
      <c r="I124" s="310"/>
      <c r="J124" s="344">
        <f t="shared" si="0"/>
        <v>0</v>
      </c>
      <c r="K124" s="344">
        <f t="shared" si="1"/>
        <v>0</v>
      </c>
      <c r="L124" s="487"/>
      <c r="M124" s="487"/>
      <c r="O124" s="491"/>
      <c r="P124" s="491"/>
      <c r="Q124" s="491"/>
      <c r="R124" s="491"/>
      <c r="S124" s="491"/>
      <c r="T124" s="491"/>
      <c r="U124" s="491"/>
      <c r="V124" s="491"/>
      <c r="W124" s="491"/>
    </row>
    <row r="125" spans="1:23" s="490" customFormat="1" ht="35.1" customHeight="1" thickBot="1" x14ac:dyDescent="0.2">
      <c r="A125" s="514"/>
      <c r="B125" s="523"/>
      <c r="C125" s="523"/>
      <c r="D125" s="523"/>
      <c r="E125" s="523"/>
      <c r="F125" s="524"/>
      <c r="G125" s="525"/>
      <c r="H125" s="525"/>
      <c r="I125" s="525"/>
      <c r="L125" s="505"/>
      <c r="M125" s="487"/>
      <c r="N125" s="487"/>
      <c r="O125" s="491"/>
      <c r="P125" s="491"/>
      <c r="Q125" s="491"/>
      <c r="R125" s="491"/>
      <c r="S125" s="491"/>
      <c r="T125" s="491"/>
      <c r="U125" s="491"/>
      <c r="V125" s="491"/>
      <c r="W125" s="491"/>
    </row>
    <row r="126" spans="1:23" s="87" customFormat="1" ht="39.950000000000003" customHeight="1" thickBot="1" x14ac:dyDescent="0.2">
      <c r="A126" s="514"/>
      <c r="B126" s="480" t="s">
        <v>357</v>
      </c>
      <c r="C126" s="515"/>
      <c r="D126" s="515"/>
      <c r="E126" s="515"/>
      <c r="F126" s="515"/>
      <c r="G126" s="515"/>
      <c r="H126" s="526" t="s">
        <v>447</v>
      </c>
      <c r="I126" s="527">
        <f>SUMIF(C128:C152,"職員*",K128:K152)</f>
        <v>0</v>
      </c>
      <c r="J126" s="526" t="s">
        <v>453</v>
      </c>
      <c r="K126" s="528">
        <f>SUMIF(C128:C152,"事務補助員",K128:K152)</f>
        <v>0</v>
      </c>
      <c r="N126" s="483"/>
      <c r="O126" s="484"/>
      <c r="P126" s="484"/>
      <c r="Q126" s="484"/>
      <c r="R126" s="485"/>
      <c r="S126" s="485"/>
      <c r="T126" s="485"/>
      <c r="U126" s="485"/>
      <c r="V126" s="485"/>
      <c r="W126" s="485"/>
    </row>
    <row r="127" spans="1:23" s="490" customFormat="1" ht="39.950000000000003" customHeight="1" x14ac:dyDescent="0.15">
      <c r="A127" s="514"/>
      <c r="B127" s="529" t="s">
        <v>212</v>
      </c>
      <c r="C127" s="529" t="s">
        <v>133</v>
      </c>
      <c r="D127" s="530" t="s">
        <v>449</v>
      </c>
      <c r="E127" s="531" t="s">
        <v>166</v>
      </c>
      <c r="F127" s="282" t="s">
        <v>213</v>
      </c>
      <c r="G127" s="992" t="s">
        <v>144</v>
      </c>
      <c r="H127" s="959"/>
      <c r="I127" s="959"/>
      <c r="J127" s="959"/>
      <c r="K127" s="532" t="s">
        <v>452</v>
      </c>
      <c r="L127" s="487"/>
      <c r="M127" s="487"/>
      <c r="O127" s="491"/>
      <c r="P127" s="491"/>
      <c r="Q127" s="491"/>
      <c r="R127" s="491"/>
      <c r="S127" s="491"/>
      <c r="T127" s="491"/>
      <c r="U127" s="491"/>
      <c r="V127" s="491"/>
      <c r="W127" s="491"/>
    </row>
    <row r="128" spans="1:23" s="490" customFormat="1" ht="35.1" customHeight="1" x14ac:dyDescent="0.15">
      <c r="A128" s="514"/>
      <c r="B128" s="305"/>
      <c r="C128" s="336" t="str">
        <f>IFERROR(VLOOKUP(B128,'補助事業概要説明書(別添１)１～２'!$B$24:$C$38,2,0),"")</f>
        <v/>
      </c>
      <c r="D128" s="337" t="str">
        <f>IFERROR(VLOOKUP(B128,'人件費単価計算書(別添２－１)'!$B$13:$J$57,6,0),"")</f>
        <v/>
      </c>
      <c r="E128" s="618"/>
      <c r="F128" s="305"/>
      <c r="G128" s="993"/>
      <c r="H128" s="994"/>
      <c r="I128" s="994"/>
      <c r="J128" s="995"/>
      <c r="K128" s="342">
        <f>IFERROR(D128*F128,0)</f>
        <v>0</v>
      </c>
      <c r="L128" s="487"/>
      <c r="M128" s="487"/>
      <c r="O128" s="491"/>
      <c r="P128" s="491"/>
      <c r="Q128" s="491"/>
      <c r="R128" s="491"/>
      <c r="S128" s="491"/>
      <c r="T128" s="491"/>
      <c r="U128" s="491"/>
      <c r="V128" s="491"/>
      <c r="W128" s="491"/>
    </row>
    <row r="129" spans="1:23" s="490" customFormat="1" ht="35.1" customHeight="1" x14ac:dyDescent="0.15">
      <c r="A129" s="514"/>
      <c r="B129" s="307"/>
      <c r="C129" s="338" t="str">
        <f>IFERROR(VLOOKUP(B129,'補助事業概要説明書(別添１)１～２'!$B$24:$C$38,2,0),"")</f>
        <v/>
      </c>
      <c r="D129" s="339" t="str">
        <f>IFERROR(VLOOKUP(B129,'人件費単価計算書(別添２－１)'!$B$13:$J$57,6,0),"")</f>
        <v/>
      </c>
      <c r="E129" s="619"/>
      <c r="F129" s="307"/>
      <c r="G129" s="960"/>
      <c r="H129" s="961"/>
      <c r="I129" s="961"/>
      <c r="J129" s="962"/>
      <c r="K129" s="343">
        <f t="shared" ref="K129:K151" si="2">IFERROR(D129*F129,0)</f>
        <v>0</v>
      </c>
      <c r="O129" s="491"/>
      <c r="P129" s="491"/>
      <c r="Q129" s="491"/>
      <c r="R129" s="491"/>
      <c r="S129" s="491"/>
      <c r="T129" s="491"/>
      <c r="U129" s="491"/>
      <c r="V129" s="491"/>
      <c r="W129" s="491"/>
    </row>
    <row r="130" spans="1:23" s="490" customFormat="1" ht="35.1" customHeight="1" x14ac:dyDescent="0.15">
      <c r="A130" s="514"/>
      <c r="B130" s="307"/>
      <c r="C130" s="338" t="str">
        <f>IFERROR(VLOOKUP(B130,'補助事業概要説明書(別添１)１～２'!$B$24:$C$38,2,0),"")</f>
        <v/>
      </c>
      <c r="D130" s="339" t="str">
        <f>IFERROR(VLOOKUP(B130,'人件費単価計算書(別添２－１)'!$B$13:$J$57,6,0),"")</f>
        <v/>
      </c>
      <c r="E130" s="619"/>
      <c r="F130" s="307"/>
      <c r="G130" s="960"/>
      <c r="H130" s="961"/>
      <c r="I130" s="961"/>
      <c r="J130" s="962"/>
      <c r="K130" s="343">
        <f t="shared" ref="K130:K150" si="3">IFERROR(D130*F130,0)</f>
        <v>0</v>
      </c>
      <c r="O130" s="491"/>
      <c r="P130" s="491"/>
      <c r="Q130" s="491"/>
      <c r="R130" s="491"/>
      <c r="S130" s="491"/>
      <c r="T130" s="491"/>
      <c r="U130" s="491"/>
      <c r="V130" s="491"/>
      <c r="W130" s="491"/>
    </row>
    <row r="131" spans="1:23" s="490" customFormat="1" ht="35.1" customHeight="1" x14ac:dyDescent="0.15">
      <c r="A131" s="514"/>
      <c r="B131" s="307"/>
      <c r="C131" s="338" t="str">
        <f>IFERROR(VLOOKUP(B131,'補助事業概要説明書(別添１)１～２'!$B$24:$C$38,2,0),"")</f>
        <v/>
      </c>
      <c r="D131" s="339" t="str">
        <f>IFERROR(VLOOKUP(B131,'人件費単価計算書(別添２－１)'!$B$13:$J$57,6,0),"")</f>
        <v/>
      </c>
      <c r="E131" s="619"/>
      <c r="F131" s="307"/>
      <c r="G131" s="960"/>
      <c r="H131" s="961"/>
      <c r="I131" s="961"/>
      <c r="J131" s="962"/>
      <c r="K131" s="343">
        <f t="shared" si="3"/>
        <v>0</v>
      </c>
      <c r="O131" s="491"/>
      <c r="P131" s="491"/>
      <c r="Q131" s="491"/>
      <c r="R131" s="491"/>
      <c r="S131" s="491"/>
      <c r="T131" s="491"/>
      <c r="U131" s="491"/>
      <c r="V131" s="491"/>
      <c r="W131" s="491"/>
    </row>
    <row r="132" spans="1:23" s="490" customFormat="1" ht="35.1" customHeight="1" x14ac:dyDescent="0.15">
      <c r="A132" s="514"/>
      <c r="B132" s="307"/>
      <c r="C132" s="338" t="str">
        <f>IFERROR(VLOOKUP(B132,'補助事業概要説明書(別添１)１～２'!$B$24:$C$38,2,0),"")</f>
        <v/>
      </c>
      <c r="D132" s="339" t="str">
        <f>IFERROR(VLOOKUP(B132,'人件費単価計算書(別添２－１)'!$B$13:$J$57,6,0),"")</f>
        <v/>
      </c>
      <c r="E132" s="619"/>
      <c r="F132" s="307"/>
      <c r="G132" s="960"/>
      <c r="H132" s="961"/>
      <c r="I132" s="961"/>
      <c r="J132" s="962"/>
      <c r="K132" s="343">
        <f t="shared" si="3"/>
        <v>0</v>
      </c>
      <c r="O132" s="491"/>
      <c r="P132" s="491"/>
      <c r="Q132" s="491"/>
      <c r="R132" s="491"/>
      <c r="S132" s="491"/>
      <c r="T132" s="491"/>
      <c r="U132" s="491"/>
      <c r="V132" s="491"/>
      <c r="W132" s="491"/>
    </row>
    <row r="133" spans="1:23" s="490" customFormat="1" ht="35.1" customHeight="1" x14ac:dyDescent="0.15">
      <c r="A133" s="514"/>
      <c r="B133" s="307"/>
      <c r="C133" s="338" t="str">
        <f>IFERROR(VLOOKUP(B133,'補助事業概要説明書(別添１)１～２'!$B$24:$C$38,2,0),"")</f>
        <v/>
      </c>
      <c r="D133" s="339" t="str">
        <f>IFERROR(VLOOKUP(B133,'人件費単価計算書(別添２－１)'!$B$13:$J$57,6,0),"")</f>
        <v/>
      </c>
      <c r="E133" s="619"/>
      <c r="F133" s="307"/>
      <c r="G133" s="960"/>
      <c r="H133" s="961"/>
      <c r="I133" s="961"/>
      <c r="J133" s="962"/>
      <c r="K133" s="343">
        <f t="shared" si="3"/>
        <v>0</v>
      </c>
      <c r="O133" s="491"/>
      <c r="P133" s="491"/>
      <c r="Q133" s="491"/>
      <c r="R133" s="491"/>
      <c r="S133" s="491"/>
      <c r="T133" s="491"/>
      <c r="U133" s="491"/>
      <c r="V133" s="491"/>
      <c r="W133" s="491"/>
    </row>
    <row r="134" spans="1:23" s="490" customFormat="1" ht="35.1" customHeight="1" x14ac:dyDescent="0.15">
      <c r="A134" s="514"/>
      <c r="B134" s="307"/>
      <c r="C134" s="338" t="str">
        <f>IFERROR(VLOOKUP(B134,'補助事業概要説明書(別添１)１～２'!$B$24:$C$38,2,0),"")</f>
        <v/>
      </c>
      <c r="D134" s="339" t="str">
        <f>IFERROR(VLOOKUP(B134,'人件費単価計算書(別添２－１)'!$B$13:$J$57,6,0),"")</f>
        <v/>
      </c>
      <c r="E134" s="619"/>
      <c r="F134" s="307"/>
      <c r="G134" s="960"/>
      <c r="H134" s="961"/>
      <c r="I134" s="961"/>
      <c r="J134" s="962"/>
      <c r="K134" s="343">
        <f t="shared" si="3"/>
        <v>0</v>
      </c>
      <c r="O134" s="491"/>
      <c r="P134" s="491"/>
      <c r="Q134" s="491"/>
      <c r="R134" s="491"/>
      <c r="S134" s="491"/>
      <c r="T134" s="491"/>
      <c r="U134" s="491"/>
      <c r="V134" s="491"/>
      <c r="W134" s="491"/>
    </row>
    <row r="135" spans="1:23" s="490" customFormat="1" ht="35.1" customHeight="1" x14ac:dyDescent="0.15">
      <c r="A135" s="514"/>
      <c r="B135" s="307"/>
      <c r="C135" s="338" t="str">
        <f>IFERROR(VLOOKUP(B135,'補助事業概要説明書(別添１)１～２'!$B$24:$C$38,2,0),"")</f>
        <v/>
      </c>
      <c r="D135" s="339" t="str">
        <f>IFERROR(VLOOKUP(B135,'人件費単価計算書(別添２－１)'!$B$13:$J$57,6,0),"")</f>
        <v/>
      </c>
      <c r="E135" s="619"/>
      <c r="F135" s="307"/>
      <c r="G135" s="960"/>
      <c r="H135" s="961"/>
      <c r="I135" s="961"/>
      <c r="J135" s="962"/>
      <c r="K135" s="343">
        <f t="shared" si="3"/>
        <v>0</v>
      </c>
      <c r="O135" s="491"/>
      <c r="P135" s="491"/>
      <c r="Q135" s="491"/>
      <c r="R135" s="491"/>
      <c r="S135" s="491"/>
      <c r="T135" s="491"/>
      <c r="U135" s="491"/>
      <c r="V135" s="491"/>
      <c r="W135" s="491"/>
    </row>
    <row r="136" spans="1:23" s="490" customFormat="1" ht="35.1" customHeight="1" x14ac:dyDescent="0.15">
      <c r="A136" s="514"/>
      <c r="B136" s="307"/>
      <c r="C136" s="338" t="str">
        <f>IFERROR(VLOOKUP(B136,'補助事業概要説明書(別添１)１～２'!$B$24:$C$38,2,0),"")</f>
        <v/>
      </c>
      <c r="D136" s="339" t="str">
        <f>IFERROR(VLOOKUP(B136,'人件費単価計算書(別添２－１)'!$B$13:$J$57,6,0),"")</f>
        <v/>
      </c>
      <c r="E136" s="619"/>
      <c r="F136" s="307"/>
      <c r="G136" s="960"/>
      <c r="H136" s="961"/>
      <c r="I136" s="961"/>
      <c r="J136" s="962"/>
      <c r="K136" s="343">
        <f t="shared" ref="K136:K140" si="4">IFERROR(D136*F136,0)</f>
        <v>0</v>
      </c>
      <c r="O136" s="491"/>
      <c r="P136" s="491"/>
      <c r="Q136" s="491"/>
      <c r="R136" s="491"/>
      <c r="S136" s="491"/>
      <c r="T136" s="491"/>
      <c r="U136" s="491"/>
      <c r="V136" s="491"/>
      <c r="W136" s="491"/>
    </row>
    <row r="137" spans="1:23" s="490" customFormat="1" ht="35.1" customHeight="1" x14ac:dyDescent="0.15">
      <c r="A137" s="514"/>
      <c r="B137" s="307"/>
      <c r="C137" s="338" t="str">
        <f>IFERROR(VLOOKUP(B137,'補助事業概要説明書(別添１)１～２'!$B$24:$C$38,2,0),"")</f>
        <v/>
      </c>
      <c r="D137" s="339" t="str">
        <f>IFERROR(VLOOKUP(B137,'人件費単価計算書(別添２－１)'!$B$13:$J$57,6,0),"")</f>
        <v/>
      </c>
      <c r="E137" s="619"/>
      <c r="F137" s="307"/>
      <c r="G137" s="960"/>
      <c r="H137" s="961"/>
      <c r="I137" s="961"/>
      <c r="J137" s="962"/>
      <c r="K137" s="343">
        <f t="shared" si="4"/>
        <v>0</v>
      </c>
      <c r="O137" s="491"/>
      <c r="P137" s="491"/>
      <c r="Q137" s="491"/>
      <c r="R137" s="491"/>
      <c r="S137" s="491"/>
      <c r="T137" s="491"/>
      <c r="U137" s="491"/>
      <c r="V137" s="491"/>
      <c r="W137" s="491"/>
    </row>
    <row r="138" spans="1:23" s="490" customFormat="1" ht="35.1" customHeight="1" x14ac:dyDescent="0.15">
      <c r="A138" s="514"/>
      <c r="B138" s="307"/>
      <c r="C138" s="338" t="str">
        <f>IFERROR(VLOOKUP(B138,'補助事業概要説明書(別添１)１～２'!$B$24:$C$38,2,0),"")</f>
        <v/>
      </c>
      <c r="D138" s="339" t="str">
        <f>IFERROR(VLOOKUP(B138,'人件費単価計算書(別添２－１)'!$B$13:$J$57,6,0),"")</f>
        <v/>
      </c>
      <c r="E138" s="619"/>
      <c r="F138" s="307"/>
      <c r="G138" s="960"/>
      <c r="H138" s="961"/>
      <c r="I138" s="961"/>
      <c r="J138" s="962"/>
      <c r="K138" s="343">
        <f t="shared" si="4"/>
        <v>0</v>
      </c>
      <c r="O138" s="491"/>
      <c r="P138" s="491"/>
      <c r="Q138" s="491"/>
      <c r="R138" s="491"/>
      <c r="S138" s="491"/>
      <c r="T138" s="491"/>
      <c r="U138" s="491"/>
      <c r="V138" s="491"/>
      <c r="W138" s="491"/>
    </row>
    <row r="139" spans="1:23" s="490" customFormat="1" ht="35.1" customHeight="1" x14ac:dyDescent="0.15">
      <c r="A139" s="514"/>
      <c r="B139" s="307"/>
      <c r="C139" s="338" t="str">
        <f>IFERROR(VLOOKUP(B139,'補助事業概要説明書(別添１)１～２'!$B$24:$C$38,2,0),"")</f>
        <v/>
      </c>
      <c r="D139" s="339" t="str">
        <f>IFERROR(VLOOKUP(B139,'人件費単価計算書(別添２－１)'!$B$13:$J$57,6,0),"")</f>
        <v/>
      </c>
      <c r="E139" s="619"/>
      <c r="F139" s="307"/>
      <c r="G139" s="960"/>
      <c r="H139" s="961"/>
      <c r="I139" s="961"/>
      <c r="J139" s="962"/>
      <c r="K139" s="343">
        <f t="shared" si="4"/>
        <v>0</v>
      </c>
      <c r="O139" s="491"/>
      <c r="P139" s="491"/>
      <c r="Q139" s="491"/>
      <c r="R139" s="491"/>
      <c r="S139" s="491"/>
      <c r="T139" s="491"/>
      <c r="U139" s="491"/>
      <c r="V139" s="491"/>
      <c r="W139" s="491"/>
    </row>
    <row r="140" spans="1:23" s="490" customFormat="1" ht="35.1" customHeight="1" x14ac:dyDescent="0.15">
      <c r="A140" s="514"/>
      <c r="B140" s="307"/>
      <c r="C140" s="338" t="str">
        <f>IFERROR(VLOOKUP(B140,'補助事業概要説明書(別添１)１～２'!$B$24:$C$38,2,0),"")</f>
        <v/>
      </c>
      <c r="D140" s="339" t="str">
        <f>IFERROR(VLOOKUP(B140,'人件費単価計算書(別添２－１)'!$B$13:$J$57,6,0),"")</f>
        <v/>
      </c>
      <c r="E140" s="619"/>
      <c r="F140" s="307"/>
      <c r="G140" s="960"/>
      <c r="H140" s="961"/>
      <c r="I140" s="961"/>
      <c r="J140" s="962"/>
      <c r="K140" s="343">
        <f t="shared" si="4"/>
        <v>0</v>
      </c>
      <c r="O140" s="491"/>
      <c r="P140" s="491"/>
      <c r="Q140" s="491"/>
      <c r="R140" s="491"/>
      <c r="S140" s="491"/>
      <c r="T140" s="491"/>
      <c r="U140" s="491"/>
      <c r="V140" s="491"/>
      <c r="W140" s="491"/>
    </row>
    <row r="141" spans="1:23" s="490" customFormat="1" ht="35.1" customHeight="1" x14ac:dyDescent="0.15">
      <c r="A141" s="514"/>
      <c r="B141" s="307"/>
      <c r="C141" s="338" t="str">
        <f>IFERROR(VLOOKUP(B141,'補助事業概要説明書(別添１)１～２'!$B$24:$C$38,2,0),"")</f>
        <v/>
      </c>
      <c r="D141" s="339" t="str">
        <f>IFERROR(VLOOKUP(B141,'人件費単価計算書(別添２－１)'!$B$13:$J$57,6,0),"")</f>
        <v/>
      </c>
      <c r="E141" s="619"/>
      <c r="F141" s="307"/>
      <c r="G141" s="960"/>
      <c r="H141" s="961"/>
      <c r="I141" s="961"/>
      <c r="J141" s="962"/>
      <c r="K141" s="343">
        <f t="shared" ref="K141:K145" si="5">IFERROR(D141*F141,0)</f>
        <v>0</v>
      </c>
      <c r="O141" s="491"/>
      <c r="P141" s="491"/>
      <c r="Q141" s="491"/>
      <c r="R141" s="491"/>
      <c r="S141" s="491"/>
      <c r="T141" s="491"/>
      <c r="U141" s="491"/>
      <c r="V141" s="491"/>
      <c r="W141" s="491"/>
    </row>
    <row r="142" spans="1:23" s="490" customFormat="1" ht="35.1" customHeight="1" x14ac:dyDescent="0.15">
      <c r="A142" s="514"/>
      <c r="B142" s="307"/>
      <c r="C142" s="338" t="str">
        <f>IFERROR(VLOOKUP(B142,'補助事業概要説明書(別添１)１～２'!$B$24:$C$38,2,0),"")</f>
        <v/>
      </c>
      <c r="D142" s="339" t="str">
        <f>IFERROR(VLOOKUP(B142,'人件費単価計算書(別添２－１)'!$B$13:$J$57,6,0),"")</f>
        <v/>
      </c>
      <c r="E142" s="619"/>
      <c r="F142" s="307"/>
      <c r="G142" s="960"/>
      <c r="H142" s="961"/>
      <c r="I142" s="961"/>
      <c r="J142" s="962"/>
      <c r="K142" s="343">
        <f t="shared" si="5"/>
        <v>0</v>
      </c>
      <c r="O142" s="491"/>
      <c r="P142" s="491"/>
      <c r="Q142" s="491"/>
      <c r="R142" s="491"/>
      <c r="S142" s="491"/>
      <c r="T142" s="491"/>
      <c r="U142" s="491"/>
      <c r="V142" s="491"/>
      <c r="W142" s="491"/>
    </row>
    <row r="143" spans="1:23" s="490" customFormat="1" ht="35.1" customHeight="1" x14ac:dyDescent="0.15">
      <c r="A143" s="514"/>
      <c r="B143" s="307"/>
      <c r="C143" s="338" t="str">
        <f>IFERROR(VLOOKUP(B143,'補助事業概要説明書(別添１)１～２'!$B$24:$C$38,2,0),"")</f>
        <v/>
      </c>
      <c r="D143" s="339" t="str">
        <f>IFERROR(VLOOKUP(B143,'人件費単価計算書(別添２－１)'!$B$13:$J$57,6,0),"")</f>
        <v/>
      </c>
      <c r="E143" s="619"/>
      <c r="F143" s="307"/>
      <c r="G143" s="960"/>
      <c r="H143" s="961"/>
      <c r="I143" s="961"/>
      <c r="J143" s="962"/>
      <c r="K143" s="343">
        <f t="shared" si="5"/>
        <v>0</v>
      </c>
      <c r="O143" s="491"/>
      <c r="P143" s="491"/>
      <c r="Q143" s="491"/>
      <c r="R143" s="491"/>
      <c r="S143" s="491"/>
      <c r="T143" s="491"/>
      <c r="U143" s="491"/>
      <c r="V143" s="491"/>
      <c r="W143" s="491"/>
    </row>
    <row r="144" spans="1:23" s="490" customFormat="1" ht="35.1" customHeight="1" x14ac:dyDescent="0.15">
      <c r="A144" s="514"/>
      <c r="B144" s="307"/>
      <c r="C144" s="338" t="str">
        <f>IFERROR(VLOOKUP(B144,'補助事業概要説明書(別添１)１～２'!$B$24:$C$38,2,0),"")</f>
        <v/>
      </c>
      <c r="D144" s="339" t="str">
        <f>IFERROR(VLOOKUP(B144,'人件費単価計算書(別添２－１)'!$B$13:$J$57,6,0),"")</f>
        <v/>
      </c>
      <c r="E144" s="619"/>
      <c r="F144" s="307"/>
      <c r="G144" s="960"/>
      <c r="H144" s="961"/>
      <c r="I144" s="961"/>
      <c r="J144" s="962"/>
      <c r="K144" s="343">
        <f t="shared" si="5"/>
        <v>0</v>
      </c>
      <c r="O144" s="491"/>
      <c r="P144" s="491"/>
      <c r="Q144" s="491"/>
      <c r="R144" s="491"/>
      <c r="S144" s="491"/>
      <c r="T144" s="491"/>
      <c r="U144" s="491"/>
      <c r="V144" s="491"/>
      <c r="W144" s="491"/>
    </row>
    <row r="145" spans="1:23" s="490" customFormat="1" ht="35.1" customHeight="1" x14ac:dyDescent="0.15">
      <c r="A145" s="514"/>
      <c r="B145" s="307"/>
      <c r="C145" s="338" t="str">
        <f>IFERROR(VLOOKUP(B145,'補助事業概要説明書(別添１)１～２'!$B$24:$C$38,2,0),"")</f>
        <v/>
      </c>
      <c r="D145" s="339" t="str">
        <f>IFERROR(VLOOKUP(B145,'人件費単価計算書(別添２－１)'!$B$13:$J$57,6,0),"")</f>
        <v/>
      </c>
      <c r="E145" s="619"/>
      <c r="F145" s="307"/>
      <c r="G145" s="960"/>
      <c r="H145" s="961"/>
      <c r="I145" s="961"/>
      <c r="J145" s="962"/>
      <c r="K145" s="343">
        <f t="shared" si="5"/>
        <v>0</v>
      </c>
      <c r="O145" s="491"/>
      <c r="P145" s="491"/>
      <c r="Q145" s="491"/>
      <c r="R145" s="491"/>
      <c r="S145" s="491"/>
      <c r="T145" s="491"/>
      <c r="U145" s="491"/>
      <c r="V145" s="491"/>
      <c r="W145" s="491"/>
    </row>
    <row r="146" spans="1:23" s="490" customFormat="1" ht="35.1" customHeight="1" x14ac:dyDescent="0.15">
      <c r="A146" s="514"/>
      <c r="B146" s="307"/>
      <c r="C146" s="338" t="str">
        <f>IFERROR(VLOOKUP(B146,'補助事業概要説明書(別添１)１～２'!$B$24:$C$38,2,0),"")</f>
        <v/>
      </c>
      <c r="D146" s="339" t="str">
        <f>IFERROR(VLOOKUP(B146,'人件費単価計算書(別添２－１)'!$B$13:$J$57,6,0),"")</f>
        <v/>
      </c>
      <c r="E146" s="619"/>
      <c r="F146" s="307"/>
      <c r="G146" s="960"/>
      <c r="H146" s="961"/>
      <c r="I146" s="961"/>
      <c r="J146" s="962"/>
      <c r="K146" s="343">
        <f t="shared" si="3"/>
        <v>0</v>
      </c>
      <c r="O146" s="491"/>
      <c r="P146" s="491"/>
      <c r="Q146" s="491"/>
      <c r="R146" s="491"/>
      <c r="S146" s="491"/>
      <c r="T146" s="491"/>
      <c r="U146" s="491"/>
      <c r="V146" s="491"/>
      <c r="W146" s="491"/>
    </row>
    <row r="147" spans="1:23" s="490" customFormat="1" ht="35.1" customHeight="1" x14ac:dyDescent="0.15">
      <c r="A147" s="514"/>
      <c r="B147" s="307"/>
      <c r="C147" s="338" t="str">
        <f>IFERROR(VLOOKUP(B147,'補助事業概要説明書(別添１)１～２'!$B$24:$C$38,2,0),"")</f>
        <v/>
      </c>
      <c r="D147" s="339" t="str">
        <f>IFERROR(VLOOKUP(B147,'人件費単価計算書(別添２－１)'!$B$13:$J$57,6,0),"")</f>
        <v/>
      </c>
      <c r="E147" s="619"/>
      <c r="F147" s="307"/>
      <c r="G147" s="960"/>
      <c r="H147" s="961"/>
      <c r="I147" s="961"/>
      <c r="J147" s="962"/>
      <c r="K147" s="343">
        <f t="shared" si="3"/>
        <v>0</v>
      </c>
      <c r="O147" s="491"/>
      <c r="P147" s="491"/>
      <c r="Q147" s="491"/>
      <c r="R147" s="491"/>
      <c r="S147" s="491"/>
      <c r="T147" s="491"/>
      <c r="U147" s="491"/>
      <c r="V147" s="491"/>
      <c r="W147" s="491"/>
    </row>
    <row r="148" spans="1:23" s="490" customFormat="1" ht="35.1" customHeight="1" x14ac:dyDescent="0.15">
      <c r="A148" s="514"/>
      <c r="B148" s="307"/>
      <c r="C148" s="338" t="str">
        <f>IFERROR(VLOOKUP(B148,'補助事業概要説明書(別添１)１～２'!$B$24:$C$38,2,0),"")</f>
        <v/>
      </c>
      <c r="D148" s="339" t="str">
        <f>IFERROR(VLOOKUP(B148,'人件費単価計算書(別添２－１)'!$B$13:$J$57,6,0),"")</f>
        <v/>
      </c>
      <c r="E148" s="619"/>
      <c r="F148" s="307"/>
      <c r="G148" s="960"/>
      <c r="H148" s="961"/>
      <c r="I148" s="961"/>
      <c r="J148" s="962"/>
      <c r="K148" s="343">
        <f t="shared" si="3"/>
        <v>0</v>
      </c>
      <c r="O148" s="491"/>
      <c r="P148" s="491"/>
      <c r="Q148" s="491"/>
      <c r="R148" s="491"/>
      <c r="S148" s="491"/>
      <c r="T148" s="491"/>
      <c r="U148" s="491"/>
      <c r="V148" s="491"/>
      <c r="W148" s="491"/>
    </row>
    <row r="149" spans="1:23" s="490" customFormat="1" ht="35.1" customHeight="1" x14ac:dyDescent="0.15">
      <c r="A149" s="514"/>
      <c r="B149" s="307"/>
      <c r="C149" s="338" t="str">
        <f>IFERROR(VLOOKUP(B149,'補助事業概要説明書(別添１)１～２'!$B$24:$C$38,2,0),"")</f>
        <v/>
      </c>
      <c r="D149" s="339" t="str">
        <f>IFERROR(VLOOKUP(B149,'人件費単価計算書(別添２－１)'!$B$13:$J$57,6,0),"")</f>
        <v/>
      </c>
      <c r="E149" s="619"/>
      <c r="F149" s="307"/>
      <c r="G149" s="960"/>
      <c r="H149" s="961"/>
      <c r="I149" s="961"/>
      <c r="J149" s="962"/>
      <c r="K149" s="343">
        <f t="shared" si="3"/>
        <v>0</v>
      </c>
      <c r="O149" s="491"/>
      <c r="P149" s="491"/>
      <c r="Q149" s="491"/>
      <c r="R149" s="491"/>
      <c r="S149" s="491"/>
      <c r="T149" s="491"/>
      <c r="U149" s="491"/>
      <c r="V149" s="491"/>
      <c r="W149" s="491"/>
    </row>
    <row r="150" spans="1:23" s="490" customFormat="1" ht="35.1" customHeight="1" x14ac:dyDescent="0.15">
      <c r="A150" s="514"/>
      <c r="B150" s="307"/>
      <c r="C150" s="338" t="str">
        <f>IFERROR(VLOOKUP(B150,'補助事業概要説明書(別添１)１～２'!$B$24:$C$38,2,0),"")</f>
        <v/>
      </c>
      <c r="D150" s="339" t="str">
        <f>IFERROR(VLOOKUP(B150,'人件費単価計算書(別添２－１)'!$B$13:$J$57,6,0),"")</f>
        <v/>
      </c>
      <c r="E150" s="619"/>
      <c r="F150" s="307"/>
      <c r="G150" s="960"/>
      <c r="H150" s="961"/>
      <c r="I150" s="961"/>
      <c r="J150" s="962"/>
      <c r="K150" s="343">
        <f t="shared" si="3"/>
        <v>0</v>
      </c>
      <c r="O150" s="491"/>
      <c r="P150" s="491"/>
      <c r="Q150" s="491"/>
      <c r="R150" s="491"/>
      <c r="S150" s="491"/>
      <c r="T150" s="491"/>
      <c r="U150" s="491"/>
      <c r="V150" s="491"/>
      <c r="W150" s="491"/>
    </row>
    <row r="151" spans="1:23" s="490" customFormat="1" ht="35.1" customHeight="1" x14ac:dyDescent="0.15">
      <c r="A151" s="514"/>
      <c r="B151" s="307"/>
      <c r="C151" s="338" t="str">
        <f>IFERROR(VLOOKUP(B151,'補助事業概要説明書(別添１)１～２'!$B$24:$C$38,2,0),"")</f>
        <v/>
      </c>
      <c r="D151" s="339" t="str">
        <f>IFERROR(VLOOKUP(B151,'人件費単価計算書(別添２－１)'!$B$13:$J$57,6,0),"")</f>
        <v/>
      </c>
      <c r="E151" s="619"/>
      <c r="F151" s="307"/>
      <c r="G151" s="960"/>
      <c r="H151" s="961"/>
      <c r="I151" s="961"/>
      <c r="J151" s="962"/>
      <c r="K151" s="343">
        <f t="shared" si="2"/>
        <v>0</v>
      </c>
      <c r="O151" s="491"/>
      <c r="P151" s="491"/>
      <c r="Q151" s="491"/>
      <c r="R151" s="491"/>
      <c r="S151" s="491"/>
      <c r="T151" s="491"/>
      <c r="U151" s="491"/>
      <c r="V151" s="491"/>
      <c r="W151" s="491"/>
    </row>
    <row r="152" spans="1:23" s="490" customFormat="1" ht="35.1" customHeight="1" x14ac:dyDescent="0.15">
      <c r="A152" s="514"/>
      <c r="B152" s="309"/>
      <c r="C152" s="340" t="str">
        <f>IFERROR(VLOOKUP(B152,'補助事業概要説明書(別添１)１～２'!$B$24:$C$38,2,0),"")</f>
        <v/>
      </c>
      <c r="D152" s="341" t="str">
        <f>IFERROR(VLOOKUP(B152,'人件費単価計算書(別添２－１)'!$B$13:$J$57,6,0),"")</f>
        <v/>
      </c>
      <c r="E152" s="620"/>
      <c r="F152" s="309"/>
      <c r="G152" s="963"/>
      <c r="H152" s="964"/>
      <c r="I152" s="964"/>
      <c r="J152" s="965"/>
      <c r="K152" s="344">
        <f t="shared" ref="K152" si="6">IFERROR(D152*F152,0)</f>
        <v>0</v>
      </c>
      <c r="L152" s="505"/>
      <c r="M152" s="487"/>
      <c r="N152" s="487"/>
      <c r="O152" s="491"/>
      <c r="P152" s="491"/>
      <c r="Q152" s="491"/>
      <c r="R152" s="491"/>
      <c r="S152" s="491"/>
      <c r="T152" s="491"/>
      <c r="U152" s="491"/>
      <c r="V152" s="491"/>
      <c r="W152" s="491"/>
    </row>
    <row r="153" spans="1:23" s="490" customFormat="1" ht="35.1" customHeight="1" x14ac:dyDescent="0.15">
      <c r="A153" s="514"/>
      <c r="B153" s="523"/>
      <c r="C153" s="523"/>
      <c r="D153" s="523"/>
      <c r="E153" s="523"/>
      <c r="F153" s="524"/>
      <c r="G153" s="525"/>
      <c r="H153" s="525"/>
      <c r="I153" s="525"/>
      <c r="J153" s="966">
        <f>'補助事業概要説明書(別添１)１～２'!$E$6</f>
        <v>0</v>
      </c>
      <c r="K153" s="966"/>
      <c r="L153" s="505"/>
      <c r="M153" s="487"/>
      <c r="N153" s="487"/>
      <c r="O153" s="491"/>
      <c r="P153" s="491"/>
      <c r="Q153" s="491"/>
      <c r="R153" s="491"/>
      <c r="S153" s="491"/>
      <c r="T153" s="491"/>
      <c r="U153" s="491"/>
      <c r="V153" s="491"/>
      <c r="W153" s="491"/>
    </row>
    <row r="154" spans="1:23" s="490" customFormat="1" ht="39.950000000000003" customHeight="1" x14ac:dyDescent="0.15">
      <c r="A154" s="533"/>
      <c r="B154" s="534" t="s">
        <v>548</v>
      </c>
      <c r="C154" s="247"/>
      <c r="D154" s="247"/>
      <c r="E154" s="247"/>
      <c r="F154" s="248"/>
      <c r="G154" s="535"/>
      <c r="H154" s="536"/>
      <c r="I154" s="537"/>
      <c r="J154" s="538"/>
      <c r="K154" s="539"/>
      <c r="O154" s="491"/>
      <c r="P154" s="491"/>
      <c r="Q154" s="491"/>
      <c r="R154" s="491"/>
      <c r="S154" s="491"/>
      <c r="T154" s="491"/>
      <c r="U154" s="491"/>
      <c r="V154" s="491"/>
      <c r="W154" s="491"/>
    </row>
    <row r="155" spans="1:23" s="87" customFormat="1" ht="32.25" customHeight="1" thickBot="1" x14ac:dyDescent="0.2">
      <c r="A155" s="479"/>
      <c r="B155" s="540" t="s">
        <v>391</v>
      </c>
      <c r="C155" s="247"/>
      <c r="D155" s="247"/>
      <c r="E155" s="247"/>
      <c r="F155" s="247"/>
      <c r="G155" s="248"/>
      <c r="H155" s="535"/>
      <c r="I155" s="536"/>
      <c r="J155" s="513"/>
      <c r="K155" s="86"/>
      <c r="L155" s="138"/>
      <c r="N155" s="483"/>
      <c r="O155" s="484"/>
      <c r="P155" s="484"/>
      <c r="Q155" s="484"/>
      <c r="R155" s="485"/>
      <c r="S155" s="485"/>
      <c r="T155" s="485"/>
      <c r="U155" s="485"/>
      <c r="V155" s="485"/>
      <c r="W155" s="485"/>
    </row>
    <row r="156" spans="1:23" s="490" customFormat="1" ht="35.1" customHeight="1" x14ac:dyDescent="0.15">
      <c r="A156" s="541"/>
      <c r="B156" s="929" t="s">
        <v>199</v>
      </c>
      <c r="C156" s="936"/>
      <c r="D156" s="929" t="s">
        <v>189</v>
      </c>
      <c r="E156" s="935"/>
      <c r="H156" s="542" t="s">
        <v>408</v>
      </c>
      <c r="I156" s="952">
        <f>IFERROR(C160*E156,"")</f>
        <v>0</v>
      </c>
      <c r="J156" s="542" t="s">
        <v>372</v>
      </c>
      <c r="K156" s="952">
        <f>IFERROR(SUM(C160:C164,H160:H164)*E156,"")</f>
        <v>0</v>
      </c>
      <c r="M156" s="917" t="s">
        <v>603</v>
      </c>
      <c r="O156" s="491"/>
      <c r="P156" s="491"/>
      <c r="Q156" s="491"/>
      <c r="R156" s="491"/>
      <c r="S156" s="491"/>
      <c r="T156" s="491"/>
      <c r="U156" s="491"/>
      <c r="V156" s="491"/>
      <c r="W156" s="491"/>
    </row>
    <row r="157" spans="1:23" s="490" customFormat="1" ht="20.100000000000001" customHeight="1" thickBot="1" x14ac:dyDescent="0.2">
      <c r="A157" s="541"/>
      <c r="B157" s="929"/>
      <c r="C157" s="936"/>
      <c r="D157" s="929"/>
      <c r="E157" s="935"/>
      <c r="H157" s="517" t="str">
        <f>IF($G$6="","-",IF($G$6="消費税を補助対象に含めない","（税抜）","（税込）"))</f>
        <v>-</v>
      </c>
      <c r="I157" s="953"/>
      <c r="J157" s="517" t="str">
        <f>IF($G$6="","-",IF($G$6="消費税を補助対象に含めない","（税抜）","（税込）"))</f>
        <v>-</v>
      </c>
      <c r="K157" s="953"/>
      <c r="M157" s="918"/>
      <c r="O157" s="491"/>
      <c r="P157" s="491"/>
      <c r="Q157" s="491"/>
      <c r="R157" s="491"/>
      <c r="S157" s="491"/>
      <c r="T157" s="491"/>
      <c r="U157" s="491"/>
      <c r="V157" s="491"/>
      <c r="W157" s="491"/>
    </row>
    <row r="158" spans="1:23" s="490" customFormat="1" ht="20.100000000000001" customHeight="1" x14ac:dyDescent="0.15">
      <c r="A158" s="541"/>
      <c r="B158" s="937" t="s">
        <v>184</v>
      </c>
      <c r="C158" s="543" t="s">
        <v>454</v>
      </c>
      <c r="D158" s="939" t="s">
        <v>185</v>
      </c>
      <c r="E158" s="940"/>
      <c r="F158" s="941"/>
      <c r="G158" s="937" t="s">
        <v>184</v>
      </c>
      <c r="H158" s="544" t="s">
        <v>454</v>
      </c>
      <c r="I158" s="938" t="s">
        <v>185</v>
      </c>
      <c r="J158" s="938"/>
      <c r="K158" s="938"/>
      <c r="M158" s="918"/>
      <c r="O158" s="491"/>
      <c r="P158" s="491"/>
      <c r="Q158" s="491"/>
      <c r="R158" s="491"/>
      <c r="S158" s="491"/>
      <c r="T158" s="491"/>
      <c r="U158" s="491"/>
      <c r="V158" s="491"/>
      <c r="W158" s="491"/>
    </row>
    <row r="159" spans="1:23" s="490" customFormat="1" ht="20.100000000000001" customHeight="1" x14ac:dyDescent="0.15">
      <c r="A159" s="541"/>
      <c r="B159" s="938"/>
      <c r="C159" s="520" t="str">
        <f>IF($G$6="","-",IF($G$6="消費税を補助対象に含めない","（税抜）","（税込）"))</f>
        <v>-</v>
      </c>
      <c r="D159" s="942"/>
      <c r="E159" s="943"/>
      <c r="F159" s="944"/>
      <c r="G159" s="938"/>
      <c r="H159" s="520" t="str">
        <f>IF($G$6="","-",IF($G$6="消費税を補助対象に含めない","（税抜）","（税込）"))</f>
        <v>-</v>
      </c>
      <c r="I159" s="929"/>
      <c r="J159" s="929"/>
      <c r="K159" s="929"/>
      <c r="M159" s="918"/>
      <c r="O159" s="491"/>
      <c r="P159" s="491"/>
      <c r="Q159" s="491"/>
      <c r="R159" s="491"/>
      <c r="S159" s="491"/>
      <c r="T159" s="491"/>
      <c r="U159" s="491"/>
      <c r="V159" s="491"/>
      <c r="W159" s="491"/>
    </row>
    <row r="160" spans="1:23" s="490" customFormat="1" ht="39.950000000000003" customHeight="1" x14ac:dyDescent="0.15">
      <c r="A160" s="541"/>
      <c r="B160" s="545" t="s">
        <v>211</v>
      </c>
      <c r="C160" s="249"/>
      <c r="D160" s="930"/>
      <c r="E160" s="931"/>
      <c r="F160" s="932"/>
      <c r="G160" s="545" t="s">
        <v>367</v>
      </c>
      <c r="H160" s="249"/>
      <c r="I160" s="930"/>
      <c r="J160" s="931"/>
      <c r="K160" s="932"/>
      <c r="M160" s="918"/>
      <c r="O160" s="491"/>
      <c r="P160" s="491"/>
      <c r="Q160" s="491"/>
      <c r="R160" s="491"/>
      <c r="S160" s="491"/>
      <c r="T160" s="491"/>
      <c r="U160" s="491"/>
      <c r="V160" s="491"/>
      <c r="W160" s="491"/>
    </row>
    <row r="161" spans="1:23" s="490" customFormat="1" ht="39.950000000000003" customHeight="1" x14ac:dyDescent="0.15">
      <c r="A161" s="541"/>
      <c r="B161" s="546" t="s">
        <v>186</v>
      </c>
      <c r="C161" s="250"/>
      <c r="D161" s="948"/>
      <c r="E161" s="949"/>
      <c r="F161" s="950"/>
      <c r="G161" s="546" t="s">
        <v>368</v>
      </c>
      <c r="H161" s="250"/>
      <c r="I161" s="948"/>
      <c r="J161" s="949"/>
      <c r="K161" s="950"/>
      <c r="L161" s="499"/>
      <c r="M161" s="918"/>
      <c r="N161" s="487"/>
      <c r="O161" s="491"/>
      <c r="P161" s="491"/>
      <c r="Q161" s="491"/>
      <c r="R161" s="491"/>
      <c r="S161" s="491"/>
      <c r="T161" s="491"/>
      <c r="U161" s="491"/>
      <c r="V161" s="491"/>
      <c r="W161" s="491"/>
    </row>
    <row r="162" spans="1:23" s="505" customFormat="1" ht="39.950000000000003" customHeight="1" x14ac:dyDescent="0.15">
      <c r="A162" s="541"/>
      <c r="B162" s="546" t="s">
        <v>187</v>
      </c>
      <c r="C162" s="250"/>
      <c r="D162" s="948"/>
      <c r="E162" s="949"/>
      <c r="F162" s="950"/>
      <c r="G162" s="546" t="s">
        <v>369</v>
      </c>
      <c r="H162" s="250"/>
      <c r="I162" s="948"/>
      <c r="J162" s="949"/>
      <c r="K162" s="950"/>
      <c r="L162" s="547"/>
      <c r="M162" s="918"/>
      <c r="N162" s="549"/>
      <c r="O162" s="550"/>
      <c r="P162" s="550"/>
      <c r="Q162" s="550"/>
      <c r="R162" s="550"/>
      <c r="S162" s="550"/>
      <c r="T162" s="550"/>
      <c r="U162" s="550"/>
      <c r="V162" s="550"/>
      <c r="W162" s="550"/>
    </row>
    <row r="163" spans="1:23" s="505" customFormat="1" ht="39.950000000000003" customHeight="1" x14ac:dyDescent="0.15">
      <c r="A163" s="541"/>
      <c r="B163" s="551" t="s">
        <v>188</v>
      </c>
      <c r="C163" s="251"/>
      <c r="D163" s="948"/>
      <c r="E163" s="949"/>
      <c r="F163" s="950"/>
      <c r="G163" s="551" t="s">
        <v>370</v>
      </c>
      <c r="H163" s="251"/>
      <c r="I163" s="948"/>
      <c r="J163" s="949"/>
      <c r="K163" s="950"/>
      <c r="L163" s="549"/>
      <c r="M163" s="918"/>
      <c r="O163" s="550"/>
      <c r="P163" s="550"/>
      <c r="Q163" s="550"/>
      <c r="R163" s="550"/>
      <c r="S163" s="550"/>
      <c r="T163" s="550"/>
      <c r="U163" s="550"/>
      <c r="V163" s="550"/>
      <c r="W163" s="550"/>
    </row>
    <row r="164" spans="1:23" s="505" customFormat="1" ht="39.950000000000003" customHeight="1" x14ac:dyDescent="0.15">
      <c r="A164" s="541"/>
      <c r="B164" s="552" t="s">
        <v>214</v>
      </c>
      <c r="C164" s="252"/>
      <c r="D164" s="945"/>
      <c r="E164" s="946"/>
      <c r="F164" s="947"/>
      <c r="G164" s="552" t="s">
        <v>371</v>
      </c>
      <c r="H164" s="252"/>
      <c r="I164" s="945"/>
      <c r="J164" s="946"/>
      <c r="K164" s="947"/>
      <c r="L164" s="547"/>
      <c r="M164" s="919"/>
      <c r="N164" s="549"/>
      <c r="O164" s="550"/>
      <c r="P164" s="550"/>
      <c r="Q164" s="550"/>
      <c r="R164" s="550"/>
      <c r="S164" s="550"/>
      <c r="T164" s="550"/>
      <c r="U164" s="550"/>
      <c r="V164" s="550"/>
      <c r="W164" s="550"/>
    </row>
    <row r="165" spans="1:23" s="505" customFormat="1" ht="39.950000000000003" customHeight="1" thickBot="1" x14ac:dyDescent="0.2">
      <c r="A165" s="514"/>
      <c r="B165" s="553"/>
      <c r="C165" s="247"/>
      <c r="D165" s="247"/>
      <c r="E165" s="247"/>
      <c r="F165" s="248"/>
      <c r="G165" s="481"/>
      <c r="H165" s="482"/>
      <c r="I165" s="553"/>
      <c r="J165" s="554"/>
      <c r="K165" s="555"/>
      <c r="L165" s="547"/>
      <c r="M165" s="556"/>
      <c r="N165" s="557"/>
      <c r="O165" s="558"/>
      <c r="P165" s="558"/>
      <c r="Q165" s="558"/>
      <c r="R165" s="550"/>
      <c r="S165" s="550"/>
      <c r="T165" s="550"/>
      <c r="U165" s="550"/>
      <c r="V165" s="550"/>
      <c r="W165" s="550"/>
    </row>
    <row r="166" spans="1:23" s="87" customFormat="1" ht="32.25" customHeight="1" thickBot="1" x14ac:dyDescent="0.2">
      <c r="A166" s="479"/>
      <c r="B166" s="508" t="s">
        <v>392</v>
      </c>
      <c r="C166" s="345"/>
      <c r="D166" s="345"/>
      <c r="E166" s="345"/>
      <c r="F166" s="345"/>
      <c r="G166" s="346"/>
      <c r="H166" s="509"/>
      <c r="I166" s="510"/>
      <c r="J166" s="511"/>
      <c r="K166" s="86"/>
      <c r="L166" s="138"/>
      <c r="M166" s="559"/>
      <c r="N166" s="483"/>
      <c r="O166" s="484"/>
      <c r="P166" s="484"/>
      <c r="Q166" s="484"/>
      <c r="R166" s="485"/>
      <c r="S166" s="485"/>
      <c r="T166" s="485"/>
      <c r="U166" s="485"/>
      <c r="V166" s="485"/>
      <c r="W166" s="485"/>
    </row>
    <row r="167" spans="1:23" s="490" customFormat="1" ht="34.5" customHeight="1" x14ac:dyDescent="0.15">
      <c r="A167" s="541"/>
      <c r="B167" s="929" t="s">
        <v>199</v>
      </c>
      <c r="C167" s="936"/>
      <c r="D167" s="929" t="s">
        <v>189</v>
      </c>
      <c r="E167" s="935"/>
      <c r="H167" s="542" t="s">
        <v>408</v>
      </c>
      <c r="I167" s="952">
        <f>IFERROR(C171*E167,"")</f>
        <v>0</v>
      </c>
      <c r="J167" s="542" t="s">
        <v>372</v>
      </c>
      <c r="K167" s="952">
        <f>IFERROR(SUM(C171:C175,H171:H175)*E167,"")</f>
        <v>0</v>
      </c>
      <c r="M167" s="560"/>
      <c r="O167" s="491"/>
      <c r="P167" s="491"/>
      <c r="Q167" s="491"/>
      <c r="R167" s="491"/>
      <c r="S167" s="491"/>
      <c r="T167" s="491"/>
      <c r="U167" s="491"/>
      <c r="V167" s="491"/>
      <c r="W167" s="491"/>
    </row>
    <row r="168" spans="1:23" s="490" customFormat="1" ht="20.100000000000001" customHeight="1" thickBot="1" x14ac:dyDescent="0.2">
      <c r="A168" s="541"/>
      <c r="B168" s="929"/>
      <c r="C168" s="936"/>
      <c r="D168" s="929"/>
      <c r="E168" s="935"/>
      <c r="H168" s="517" t="str">
        <f>IF($G$6="","-",IF($G$6="消費税を補助対象に含めない","（税抜）","（税込）"))</f>
        <v>-</v>
      </c>
      <c r="I168" s="953"/>
      <c r="J168" s="517" t="str">
        <f>IF($G$6="","-",IF($G$6="消費税を補助対象に含めない","（税抜）","（税込）"))</f>
        <v>-</v>
      </c>
      <c r="K168" s="953"/>
      <c r="M168" s="560"/>
      <c r="O168" s="491"/>
      <c r="P168" s="491"/>
      <c r="Q168" s="491"/>
      <c r="R168" s="491"/>
      <c r="S168" s="491"/>
      <c r="T168" s="491"/>
      <c r="U168" s="491"/>
      <c r="V168" s="491"/>
      <c r="W168" s="491"/>
    </row>
    <row r="169" spans="1:23" s="490" customFormat="1" ht="20.100000000000001" customHeight="1" x14ac:dyDescent="0.15">
      <c r="A169" s="541"/>
      <c r="B169" s="937" t="s">
        <v>184</v>
      </c>
      <c r="C169" s="543" t="s">
        <v>454</v>
      </c>
      <c r="D169" s="939" t="s">
        <v>185</v>
      </c>
      <c r="E169" s="940"/>
      <c r="F169" s="941"/>
      <c r="G169" s="937" t="s">
        <v>184</v>
      </c>
      <c r="H169" s="544" t="s">
        <v>454</v>
      </c>
      <c r="I169" s="938" t="s">
        <v>185</v>
      </c>
      <c r="J169" s="938"/>
      <c r="K169" s="938"/>
      <c r="M169" s="560"/>
      <c r="O169" s="491"/>
      <c r="P169" s="491"/>
      <c r="Q169" s="491"/>
      <c r="R169" s="491"/>
      <c r="S169" s="491"/>
      <c r="T169" s="491"/>
      <c r="U169" s="491"/>
      <c r="V169" s="491"/>
      <c r="W169" s="491"/>
    </row>
    <row r="170" spans="1:23" s="490" customFormat="1" ht="20.100000000000001" customHeight="1" x14ac:dyDescent="0.15">
      <c r="A170" s="541"/>
      <c r="B170" s="938"/>
      <c r="C170" s="520" t="str">
        <f>IF($G$6="","-",IF($G$6="消費税を補助対象に含めない","（税抜）","（税込）"))</f>
        <v>-</v>
      </c>
      <c r="D170" s="942"/>
      <c r="E170" s="943"/>
      <c r="F170" s="944"/>
      <c r="G170" s="938"/>
      <c r="H170" s="520" t="str">
        <f>IF($G$6="","-",IF($G$6="消費税を補助対象に含めない","（税抜）","（税込）"))</f>
        <v>-</v>
      </c>
      <c r="I170" s="929"/>
      <c r="J170" s="929"/>
      <c r="K170" s="929"/>
      <c r="M170" s="560"/>
      <c r="O170" s="491"/>
      <c r="P170" s="491"/>
      <c r="Q170" s="491"/>
      <c r="R170" s="491"/>
      <c r="S170" s="491"/>
      <c r="T170" s="491"/>
      <c r="U170" s="491"/>
      <c r="V170" s="491"/>
      <c r="W170" s="491"/>
    </row>
    <row r="171" spans="1:23" s="490" customFormat="1" ht="39.950000000000003" customHeight="1" x14ac:dyDescent="0.15">
      <c r="A171" s="541"/>
      <c r="B171" s="545" t="s">
        <v>211</v>
      </c>
      <c r="C171" s="249"/>
      <c r="D171" s="930"/>
      <c r="E171" s="931"/>
      <c r="F171" s="932"/>
      <c r="G171" s="545" t="s">
        <v>367</v>
      </c>
      <c r="H171" s="249"/>
      <c r="I171" s="930"/>
      <c r="J171" s="931"/>
      <c r="K171" s="932"/>
      <c r="M171" s="560"/>
      <c r="O171" s="491"/>
      <c r="P171" s="491"/>
      <c r="Q171" s="491"/>
      <c r="R171" s="491"/>
      <c r="S171" s="491"/>
      <c r="T171" s="491"/>
      <c r="U171" s="491"/>
      <c r="V171" s="491"/>
      <c r="W171" s="491"/>
    </row>
    <row r="172" spans="1:23" s="490" customFormat="1" ht="39.950000000000003" customHeight="1" x14ac:dyDescent="0.15">
      <c r="A172" s="541"/>
      <c r="B172" s="546" t="s">
        <v>186</v>
      </c>
      <c r="C172" s="250"/>
      <c r="D172" s="948"/>
      <c r="E172" s="949"/>
      <c r="F172" s="950"/>
      <c r="G172" s="546" t="s">
        <v>368</v>
      </c>
      <c r="H172" s="250"/>
      <c r="I172" s="948"/>
      <c r="J172" s="949"/>
      <c r="K172" s="950"/>
      <c r="L172" s="499"/>
      <c r="M172" s="548"/>
      <c r="N172" s="487"/>
      <c r="O172" s="491"/>
      <c r="P172" s="491"/>
      <c r="Q172" s="491"/>
      <c r="R172" s="491"/>
      <c r="S172" s="491"/>
      <c r="T172" s="491"/>
      <c r="U172" s="491"/>
      <c r="V172" s="491"/>
      <c r="W172" s="491"/>
    </row>
    <row r="173" spans="1:23" s="505" customFormat="1" ht="39.950000000000003" customHeight="1" x14ac:dyDescent="0.15">
      <c r="A173" s="541"/>
      <c r="B173" s="546" t="s">
        <v>187</v>
      </c>
      <c r="C173" s="250"/>
      <c r="D173" s="948"/>
      <c r="E173" s="949"/>
      <c r="F173" s="950"/>
      <c r="G173" s="546" t="s">
        <v>369</v>
      </c>
      <c r="H173" s="250"/>
      <c r="I173" s="948"/>
      <c r="J173" s="949"/>
      <c r="K173" s="950"/>
      <c r="L173" s="547"/>
      <c r="M173" s="548"/>
      <c r="N173" s="549"/>
      <c r="O173" s="550"/>
      <c r="P173" s="550"/>
      <c r="Q173" s="550"/>
      <c r="R173" s="550"/>
      <c r="S173" s="550"/>
      <c r="T173" s="550"/>
      <c r="U173" s="550"/>
      <c r="V173" s="550"/>
      <c r="W173" s="550"/>
    </row>
    <row r="174" spans="1:23" s="505" customFormat="1" ht="39.950000000000003" customHeight="1" x14ac:dyDescent="0.15">
      <c r="A174" s="541"/>
      <c r="B174" s="551" t="s">
        <v>188</v>
      </c>
      <c r="C174" s="251"/>
      <c r="D174" s="948"/>
      <c r="E174" s="949"/>
      <c r="F174" s="950"/>
      <c r="G174" s="551" t="s">
        <v>370</v>
      </c>
      <c r="H174" s="251"/>
      <c r="I174" s="948"/>
      <c r="J174" s="949"/>
      <c r="K174" s="950"/>
      <c r="L174" s="549"/>
      <c r="M174" s="548"/>
      <c r="O174" s="550"/>
      <c r="P174" s="550"/>
      <c r="Q174" s="550"/>
      <c r="R174" s="550"/>
      <c r="S174" s="550"/>
      <c r="T174" s="550"/>
      <c r="U174" s="550"/>
      <c r="V174" s="550"/>
      <c r="W174" s="550"/>
    </row>
    <row r="175" spans="1:23" s="505" customFormat="1" ht="39.950000000000003" customHeight="1" x14ac:dyDescent="0.15">
      <c r="A175" s="541"/>
      <c r="B175" s="552" t="s">
        <v>214</v>
      </c>
      <c r="C175" s="252"/>
      <c r="D175" s="945"/>
      <c r="E175" s="946"/>
      <c r="F175" s="947"/>
      <c r="G175" s="552" t="s">
        <v>371</v>
      </c>
      <c r="H175" s="252"/>
      <c r="I175" s="945"/>
      <c r="J175" s="946"/>
      <c r="K175" s="947"/>
      <c r="L175" s="547"/>
      <c r="M175" s="548"/>
      <c r="N175" s="549"/>
      <c r="O175" s="550"/>
      <c r="P175" s="550"/>
      <c r="Q175" s="550"/>
      <c r="R175" s="550"/>
      <c r="S175" s="550"/>
      <c r="T175" s="550"/>
      <c r="U175" s="550"/>
      <c r="V175" s="550"/>
      <c r="W175" s="550"/>
    </row>
    <row r="176" spans="1:23" s="505" customFormat="1" ht="39.950000000000003" customHeight="1" thickBot="1" x14ac:dyDescent="0.2">
      <c r="A176" s="514"/>
      <c r="B176" s="553"/>
      <c r="C176" s="247"/>
      <c r="D176" s="247"/>
      <c r="E176" s="247"/>
      <c r="F176" s="248"/>
      <c r="G176" s="481"/>
      <c r="H176" s="482"/>
      <c r="I176" s="553"/>
      <c r="J176" s="554"/>
      <c r="K176" s="555"/>
      <c r="L176" s="547"/>
      <c r="M176" s="556"/>
      <c r="N176" s="557"/>
      <c r="O176" s="558"/>
      <c r="P176" s="558"/>
      <c r="Q176" s="558"/>
      <c r="R176" s="550"/>
      <c r="S176" s="550"/>
      <c r="T176" s="550"/>
      <c r="U176" s="550"/>
      <c r="V176" s="550"/>
      <c r="W176" s="550"/>
    </row>
    <row r="177" spans="1:23" s="87" customFormat="1" ht="32.25" customHeight="1" thickBot="1" x14ac:dyDescent="0.2">
      <c r="A177" s="479"/>
      <c r="B177" s="508" t="s">
        <v>393</v>
      </c>
      <c r="C177" s="345"/>
      <c r="D177" s="345"/>
      <c r="E177" s="345"/>
      <c r="F177" s="345"/>
      <c r="G177" s="346"/>
      <c r="H177" s="509"/>
      <c r="I177" s="510"/>
      <c r="J177" s="511"/>
      <c r="K177" s="86"/>
      <c r="L177" s="138"/>
      <c r="M177" s="559"/>
      <c r="N177" s="483"/>
      <c r="O177" s="484"/>
      <c r="P177" s="484"/>
      <c r="Q177" s="484"/>
      <c r="R177" s="485"/>
      <c r="S177" s="485"/>
      <c r="T177" s="485"/>
      <c r="U177" s="485"/>
      <c r="V177" s="485"/>
      <c r="W177" s="485"/>
    </row>
    <row r="178" spans="1:23" s="490" customFormat="1" ht="35.1" customHeight="1" x14ac:dyDescent="0.15">
      <c r="A178" s="541"/>
      <c r="B178" s="929" t="s">
        <v>199</v>
      </c>
      <c r="C178" s="936"/>
      <c r="D178" s="929" t="s">
        <v>189</v>
      </c>
      <c r="E178" s="935"/>
      <c r="H178" s="542" t="s">
        <v>408</v>
      </c>
      <c r="I178" s="952">
        <f>IFERROR(C182*E178,"")</f>
        <v>0</v>
      </c>
      <c r="J178" s="542" t="s">
        <v>372</v>
      </c>
      <c r="K178" s="952">
        <f>IFERROR(SUM(C182:C186,H182:H186)*E178,"")</f>
        <v>0</v>
      </c>
      <c r="M178" s="560"/>
      <c r="O178" s="491"/>
      <c r="P178" s="491"/>
      <c r="Q178" s="491"/>
      <c r="R178" s="491"/>
      <c r="S178" s="491"/>
      <c r="T178" s="491"/>
      <c r="U178" s="491"/>
      <c r="V178" s="491"/>
      <c r="W178" s="491"/>
    </row>
    <row r="179" spans="1:23" s="490" customFormat="1" ht="20.100000000000001" customHeight="1" thickBot="1" x14ac:dyDescent="0.2">
      <c r="A179" s="541"/>
      <c r="B179" s="929"/>
      <c r="C179" s="936"/>
      <c r="D179" s="929"/>
      <c r="E179" s="935"/>
      <c r="H179" s="517" t="str">
        <f>IF($G$6="","-",IF($G$6="消費税を補助対象に含めない","（税抜）","（税込）"))</f>
        <v>-</v>
      </c>
      <c r="I179" s="953"/>
      <c r="J179" s="517" t="str">
        <f>IF($G$6="","-",IF($G$6="消費税を補助対象に含めない","（税抜）","（税込）"))</f>
        <v>-</v>
      </c>
      <c r="K179" s="953"/>
      <c r="M179" s="560"/>
      <c r="O179" s="491"/>
      <c r="P179" s="491"/>
      <c r="Q179" s="491"/>
      <c r="R179" s="491"/>
      <c r="S179" s="491"/>
      <c r="T179" s="491"/>
      <c r="U179" s="491"/>
      <c r="V179" s="491"/>
      <c r="W179" s="491"/>
    </row>
    <row r="180" spans="1:23" s="490" customFormat="1" ht="20.100000000000001" customHeight="1" x14ac:dyDescent="0.15">
      <c r="A180" s="541"/>
      <c r="B180" s="937" t="s">
        <v>184</v>
      </c>
      <c r="C180" s="543" t="s">
        <v>454</v>
      </c>
      <c r="D180" s="939" t="s">
        <v>185</v>
      </c>
      <c r="E180" s="940"/>
      <c r="F180" s="941"/>
      <c r="G180" s="937" t="s">
        <v>184</v>
      </c>
      <c r="H180" s="544" t="s">
        <v>454</v>
      </c>
      <c r="I180" s="938" t="s">
        <v>185</v>
      </c>
      <c r="J180" s="938"/>
      <c r="K180" s="938"/>
      <c r="M180" s="560"/>
      <c r="O180" s="491"/>
      <c r="P180" s="491"/>
      <c r="Q180" s="491"/>
      <c r="R180" s="491"/>
      <c r="S180" s="491"/>
      <c r="T180" s="491"/>
      <c r="U180" s="491"/>
      <c r="V180" s="491"/>
      <c r="W180" s="491"/>
    </row>
    <row r="181" spans="1:23" s="490" customFormat="1" ht="20.100000000000001" customHeight="1" x14ac:dyDescent="0.15">
      <c r="A181" s="541"/>
      <c r="B181" s="938"/>
      <c r="C181" s="520" t="str">
        <f>IF($G$6="","-",IF($G$6="消費税を補助対象に含めない","（税抜）","（税込）"))</f>
        <v>-</v>
      </c>
      <c r="D181" s="942"/>
      <c r="E181" s="943"/>
      <c r="F181" s="944"/>
      <c r="G181" s="938"/>
      <c r="H181" s="520" t="str">
        <f>IF($G$6="","-",IF($G$6="消費税を補助対象に含めない","（税抜）","（税込）"))</f>
        <v>-</v>
      </c>
      <c r="I181" s="929"/>
      <c r="J181" s="929"/>
      <c r="K181" s="929"/>
      <c r="M181" s="560"/>
      <c r="O181" s="491"/>
      <c r="P181" s="491"/>
      <c r="Q181" s="491"/>
      <c r="R181" s="491"/>
      <c r="S181" s="491"/>
      <c r="T181" s="491"/>
      <c r="U181" s="491"/>
      <c r="V181" s="491"/>
      <c r="W181" s="491"/>
    </row>
    <row r="182" spans="1:23" s="490" customFormat="1" ht="39.950000000000003" customHeight="1" x14ac:dyDescent="0.15">
      <c r="A182" s="541"/>
      <c r="B182" s="545" t="s">
        <v>211</v>
      </c>
      <c r="C182" s="249"/>
      <c r="D182" s="930"/>
      <c r="E182" s="931"/>
      <c r="F182" s="932"/>
      <c r="G182" s="545" t="s">
        <v>367</v>
      </c>
      <c r="H182" s="249"/>
      <c r="I182" s="930"/>
      <c r="J182" s="931"/>
      <c r="K182" s="932"/>
      <c r="M182" s="560"/>
      <c r="O182" s="491"/>
      <c r="P182" s="491"/>
      <c r="Q182" s="491"/>
      <c r="R182" s="491"/>
      <c r="S182" s="491"/>
      <c r="T182" s="491"/>
      <c r="U182" s="491"/>
      <c r="V182" s="491"/>
      <c r="W182" s="491"/>
    </row>
    <row r="183" spans="1:23" s="490" customFormat="1" ht="39.950000000000003" customHeight="1" x14ac:dyDescent="0.15">
      <c r="A183" s="541"/>
      <c r="B183" s="546" t="s">
        <v>186</v>
      </c>
      <c r="C183" s="250"/>
      <c r="D183" s="948"/>
      <c r="E183" s="949"/>
      <c r="F183" s="950"/>
      <c r="G183" s="546" t="s">
        <v>368</v>
      </c>
      <c r="H183" s="250"/>
      <c r="I183" s="948"/>
      <c r="J183" s="949"/>
      <c r="K183" s="950"/>
      <c r="L183" s="499"/>
      <c r="M183" s="548"/>
      <c r="N183" s="487"/>
      <c r="O183" s="491"/>
      <c r="P183" s="491"/>
      <c r="Q183" s="491"/>
      <c r="R183" s="491"/>
      <c r="S183" s="491"/>
      <c r="T183" s="491"/>
      <c r="U183" s="491"/>
      <c r="V183" s="491"/>
      <c r="W183" s="491"/>
    </row>
    <row r="184" spans="1:23" s="505" customFormat="1" ht="39.950000000000003" customHeight="1" x14ac:dyDescent="0.15">
      <c r="A184" s="541"/>
      <c r="B184" s="546" t="s">
        <v>187</v>
      </c>
      <c r="C184" s="250"/>
      <c r="D184" s="948"/>
      <c r="E184" s="949"/>
      <c r="F184" s="950"/>
      <c r="G184" s="546" t="s">
        <v>369</v>
      </c>
      <c r="H184" s="250"/>
      <c r="I184" s="948"/>
      <c r="J184" s="949"/>
      <c r="K184" s="950"/>
      <c r="L184" s="547"/>
      <c r="M184" s="548"/>
      <c r="N184" s="549"/>
      <c r="O184" s="550"/>
      <c r="P184" s="550"/>
      <c r="Q184" s="550"/>
      <c r="R184" s="550"/>
      <c r="S184" s="550"/>
      <c r="T184" s="550"/>
      <c r="U184" s="550"/>
      <c r="V184" s="550"/>
      <c r="W184" s="550"/>
    </row>
    <row r="185" spans="1:23" s="505" customFormat="1" ht="39.950000000000003" customHeight="1" x14ac:dyDescent="0.15">
      <c r="A185" s="541"/>
      <c r="B185" s="551" t="s">
        <v>188</v>
      </c>
      <c r="C185" s="251"/>
      <c r="D185" s="948"/>
      <c r="E185" s="949"/>
      <c r="F185" s="950"/>
      <c r="G185" s="551" t="s">
        <v>370</v>
      </c>
      <c r="H185" s="251"/>
      <c r="I185" s="948"/>
      <c r="J185" s="949"/>
      <c r="K185" s="950"/>
      <c r="L185" s="549"/>
      <c r="M185" s="548"/>
      <c r="O185" s="550"/>
      <c r="P185" s="550"/>
      <c r="Q185" s="550"/>
      <c r="R185" s="550"/>
      <c r="S185" s="550"/>
      <c r="T185" s="550"/>
      <c r="U185" s="550"/>
      <c r="V185" s="550"/>
      <c r="W185" s="550"/>
    </row>
    <row r="186" spans="1:23" s="505" customFormat="1" ht="39.950000000000003" customHeight="1" x14ac:dyDescent="0.15">
      <c r="A186" s="541"/>
      <c r="B186" s="552" t="s">
        <v>214</v>
      </c>
      <c r="C186" s="252"/>
      <c r="D186" s="945"/>
      <c r="E186" s="946"/>
      <c r="F186" s="947"/>
      <c r="G186" s="552" t="s">
        <v>371</v>
      </c>
      <c r="H186" s="252"/>
      <c r="I186" s="945"/>
      <c r="J186" s="946"/>
      <c r="K186" s="947"/>
      <c r="L186" s="547"/>
      <c r="M186" s="548"/>
      <c r="N186" s="549"/>
      <c r="O186" s="550"/>
      <c r="P186" s="550"/>
      <c r="Q186" s="550"/>
      <c r="R186" s="550"/>
      <c r="S186" s="550"/>
      <c r="T186" s="550"/>
      <c r="U186" s="550"/>
      <c r="V186" s="550"/>
      <c r="W186" s="550"/>
    </row>
    <row r="187" spans="1:23" s="505" customFormat="1" ht="39.950000000000003" customHeight="1" thickBot="1" x14ac:dyDescent="0.2">
      <c r="A187" s="514"/>
      <c r="B187" s="553"/>
      <c r="C187" s="247"/>
      <c r="D187" s="247"/>
      <c r="E187" s="247"/>
      <c r="F187" s="248"/>
      <c r="G187" s="481"/>
      <c r="H187" s="482"/>
      <c r="I187" s="553"/>
      <c r="J187" s="554"/>
      <c r="K187" s="555"/>
      <c r="L187" s="547"/>
      <c r="M187" s="556"/>
      <c r="N187" s="557"/>
      <c r="O187" s="558"/>
      <c r="P187" s="558"/>
      <c r="Q187" s="558"/>
      <c r="R187" s="550"/>
      <c r="S187" s="550"/>
      <c r="T187" s="550"/>
      <c r="U187" s="550"/>
      <c r="V187" s="550"/>
      <c r="W187" s="550"/>
    </row>
    <row r="188" spans="1:23" s="87" customFormat="1" ht="32.25" customHeight="1" thickBot="1" x14ac:dyDescent="0.2">
      <c r="A188" s="479"/>
      <c r="B188" s="508" t="s">
        <v>394</v>
      </c>
      <c r="C188" s="345"/>
      <c r="D188" s="345"/>
      <c r="E188" s="345"/>
      <c r="F188" s="345"/>
      <c r="G188" s="346"/>
      <c r="H188" s="509"/>
      <c r="I188" s="510"/>
      <c r="J188" s="511"/>
      <c r="K188" s="86"/>
      <c r="L188" s="138"/>
      <c r="M188" s="559"/>
      <c r="N188" s="483"/>
      <c r="O188" s="484"/>
      <c r="P188" s="484"/>
      <c r="Q188" s="484"/>
      <c r="R188" s="485"/>
      <c r="S188" s="485"/>
      <c r="T188" s="485"/>
      <c r="U188" s="485"/>
      <c r="V188" s="485"/>
      <c r="W188" s="485"/>
    </row>
    <row r="189" spans="1:23" s="490" customFormat="1" ht="35.1" customHeight="1" x14ac:dyDescent="0.15">
      <c r="A189" s="541"/>
      <c r="B189" s="929" t="s">
        <v>199</v>
      </c>
      <c r="C189" s="936"/>
      <c r="D189" s="929" t="s">
        <v>189</v>
      </c>
      <c r="E189" s="935"/>
      <c r="H189" s="542" t="s">
        <v>408</v>
      </c>
      <c r="I189" s="952">
        <f>IFERROR(C193*E189,"")</f>
        <v>0</v>
      </c>
      <c r="J189" s="542" t="s">
        <v>372</v>
      </c>
      <c r="K189" s="952">
        <f>IFERROR(SUM(C193:C197,H193:H197)*E189,"")</f>
        <v>0</v>
      </c>
      <c r="M189" s="560"/>
      <c r="O189" s="491"/>
      <c r="P189" s="491"/>
      <c r="Q189" s="491"/>
      <c r="R189" s="491"/>
      <c r="S189" s="491"/>
      <c r="T189" s="491"/>
      <c r="U189" s="491"/>
      <c r="V189" s="491"/>
      <c r="W189" s="491"/>
    </row>
    <row r="190" spans="1:23" s="490" customFormat="1" ht="20.100000000000001" customHeight="1" thickBot="1" x14ac:dyDescent="0.2">
      <c r="A190" s="541"/>
      <c r="B190" s="929"/>
      <c r="C190" s="936"/>
      <c r="D190" s="929"/>
      <c r="E190" s="935"/>
      <c r="H190" s="517" t="str">
        <f>IF($G$6="","-",IF($G$6="消費税を補助対象に含めない","（税抜）","（税込）"))</f>
        <v>-</v>
      </c>
      <c r="I190" s="953"/>
      <c r="J190" s="517" t="str">
        <f>IF($G$6="","-",IF($G$6="消費税を補助対象に含めない","（税抜）","（税込）"))</f>
        <v>-</v>
      </c>
      <c r="K190" s="953"/>
      <c r="M190" s="560"/>
      <c r="O190" s="491"/>
      <c r="P190" s="491"/>
      <c r="Q190" s="491"/>
      <c r="R190" s="491"/>
      <c r="S190" s="491"/>
      <c r="T190" s="491"/>
      <c r="U190" s="491"/>
      <c r="V190" s="491"/>
      <c r="W190" s="491"/>
    </row>
    <row r="191" spans="1:23" s="490" customFormat="1" ht="20.100000000000001" customHeight="1" x14ac:dyDescent="0.15">
      <c r="A191" s="541"/>
      <c r="B191" s="937" t="s">
        <v>184</v>
      </c>
      <c r="C191" s="543" t="s">
        <v>454</v>
      </c>
      <c r="D191" s="939" t="s">
        <v>185</v>
      </c>
      <c r="E191" s="940"/>
      <c r="F191" s="941"/>
      <c r="G191" s="937" t="s">
        <v>184</v>
      </c>
      <c r="H191" s="544" t="s">
        <v>454</v>
      </c>
      <c r="I191" s="938" t="s">
        <v>185</v>
      </c>
      <c r="J191" s="938"/>
      <c r="K191" s="938"/>
      <c r="M191" s="560"/>
      <c r="O191" s="491"/>
      <c r="P191" s="491"/>
      <c r="Q191" s="491"/>
      <c r="R191" s="491"/>
      <c r="S191" s="491"/>
      <c r="T191" s="491"/>
      <c r="U191" s="491"/>
      <c r="V191" s="491"/>
      <c r="W191" s="491"/>
    </row>
    <row r="192" spans="1:23" s="490" customFormat="1" ht="20.100000000000001" customHeight="1" x14ac:dyDescent="0.15">
      <c r="A192" s="541"/>
      <c r="B192" s="938"/>
      <c r="C192" s="520" t="str">
        <f>IF($G$6="","-",IF($G$6="消費税を補助対象に含めない","（税抜）","（税込）"))</f>
        <v>-</v>
      </c>
      <c r="D192" s="942"/>
      <c r="E192" s="943"/>
      <c r="F192" s="944"/>
      <c r="G192" s="938"/>
      <c r="H192" s="520" t="str">
        <f>IF($G$6="","-",IF($G$6="消費税を補助対象に含めない","（税抜）","（税込）"))</f>
        <v>-</v>
      </c>
      <c r="I192" s="929"/>
      <c r="J192" s="929"/>
      <c r="K192" s="929"/>
      <c r="M192" s="560"/>
      <c r="O192" s="491"/>
      <c r="P192" s="491"/>
      <c r="Q192" s="491"/>
      <c r="R192" s="491"/>
      <c r="S192" s="491"/>
      <c r="T192" s="491"/>
      <c r="U192" s="491"/>
      <c r="V192" s="491"/>
      <c r="W192" s="491"/>
    </row>
    <row r="193" spans="1:23" s="490" customFormat="1" ht="39.950000000000003" customHeight="1" x14ac:dyDescent="0.15">
      <c r="A193" s="541"/>
      <c r="B193" s="545" t="s">
        <v>211</v>
      </c>
      <c r="C193" s="249"/>
      <c r="D193" s="930"/>
      <c r="E193" s="931"/>
      <c r="F193" s="932"/>
      <c r="G193" s="545" t="s">
        <v>367</v>
      </c>
      <c r="H193" s="249"/>
      <c r="I193" s="930"/>
      <c r="J193" s="931"/>
      <c r="K193" s="932"/>
      <c r="M193" s="560"/>
      <c r="O193" s="491"/>
      <c r="P193" s="491"/>
      <c r="Q193" s="491"/>
      <c r="R193" s="491"/>
      <c r="S193" s="491"/>
      <c r="T193" s="491"/>
      <c r="U193" s="491"/>
      <c r="V193" s="491"/>
      <c r="W193" s="491"/>
    </row>
    <row r="194" spans="1:23" s="490" customFormat="1" ht="39.950000000000003" customHeight="1" x14ac:dyDescent="0.15">
      <c r="A194" s="541"/>
      <c r="B194" s="546" t="s">
        <v>186</v>
      </c>
      <c r="C194" s="250"/>
      <c r="D194" s="948"/>
      <c r="E194" s="949"/>
      <c r="F194" s="950"/>
      <c r="G194" s="546" t="s">
        <v>368</v>
      </c>
      <c r="H194" s="250"/>
      <c r="I194" s="948"/>
      <c r="J194" s="949"/>
      <c r="K194" s="950"/>
      <c r="L194" s="499"/>
      <c r="M194" s="548"/>
      <c r="N194" s="487"/>
      <c r="O194" s="491"/>
      <c r="P194" s="491"/>
      <c r="Q194" s="491"/>
      <c r="R194" s="491"/>
      <c r="S194" s="491"/>
      <c r="T194" s="491"/>
      <c r="U194" s="491"/>
      <c r="V194" s="491"/>
      <c r="W194" s="491"/>
    </row>
    <row r="195" spans="1:23" s="505" customFormat="1" ht="39.950000000000003" customHeight="1" x14ac:dyDescent="0.15">
      <c r="A195" s="541"/>
      <c r="B195" s="546" t="s">
        <v>187</v>
      </c>
      <c r="C195" s="250"/>
      <c r="D195" s="948"/>
      <c r="E195" s="949"/>
      <c r="F195" s="950"/>
      <c r="G195" s="546" t="s">
        <v>369</v>
      </c>
      <c r="H195" s="250"/>
      <c r="I195" s="948"/>
      <c r="J195" s="949"/>
      <c r="K195" s="950"/>
      <c r="L195" s="547"/>
      <c r="M195" s="548"/>
      <c r="N195" s="549"/>
      <c r="O195" s="550"/>
      <c r="P195" s="550"/>
      <c r="Q195" s="550"/>
      <c r="R195" s="550"/>
      <c r="S195" s="550"/>
      <c r="T195" s="550"/>
      <c r="U195" s="550"/>
      <c r="V195" s="550"/>
      <c r="W195" s="550"/>
    </row>
    <row r="196" spans="1:23" s="505" customFormat="1" ht="39.950000000000003" customHeight="1" x14ac:dyDescent="0.15">
      <c r="A196" s="541"/>
      <c r="B196" s="551" t="s">
        <v>188</v>
      </c>
      <c r="C196" s="251"/>
      <c r="D196" s="948"/>
      <c r="E196" s="949"/>
      <c r="F196" s="950"/>
      <c r="G196" s="551" t="s">
        <v>370</v>
      </c>
      <c r="H196" s="251"/>
      <c r="I196" s="948"/>
      <c r="J196" s="949"/>
      <c r="K196" s="950"/>
      <c r="L196" s="549"/>
      <c r="M196" s="548"/>
      <c r="O196" s="550"/>
      <c r="P196" s="550"/>
      <c r="Q196" s="550"/>
      <c r="R196" s="550"/>
      <c r="S196" s="550"/>
      <c r="T196" s="550"/>
      <c r="U196" s="550"/>
      <c r="V196" s="550"/>
      <c r="W196" s="550"/>
    </row>
    <row r="197" spans="1:23" s="505" customFormat="1" ht="39.950000000000003" customHeight="1" x14ac:dyDescent="0.15">
      <c r="A197" s="541"/>
      <c r="B197" s="552" t="s">
        <v>214</v>
      </c>
      <c r="C197" s="252"/>
      <c r="D197" s="945"/>
      <c r="E197" s="946"/>
      <c r="F197" s="947"/>
      <c r="G197" s="552" t="s">
        <v>371</v>
      </c>
      <c r="H197" s="252"/>
      <c r="I197" s="945"/>
      <c r="J197" s="946"/>
      <c r="K197" s="947"/>
      <c r="L197" s="547"/>
      <c r="M197" s="548"/>
      <c r="N197" s="549"/>
      <c r="O197" s="550"/>
      <c r="P197" s="550"/>
      <c r="Q197" s="550"/>
      <c r="R197" s="550"/>
      <c r="S197" s="550"/>
      <c r="T197" s="550"/>
      <c r="U197" s="550"/>
      <c r="V197" s="550"/>
      <c r="W197" s="550"/>
    </row>
    <row r="198" spans="1:23" s="505" customFormat="1" ht="39.950000000000003" customHeight="1" thickBot="1" x14ac:dyDescent="0.2">
      <c r="A198" s="514"/>
      <c r="B198" s="553"/>
      <c r="C198" s="247"/>
      <c r="D198" s="247"/>
      <c r="E198" s="247"/>
      <c r="F198" s="248"/>
      <c r="G198" s="481"/>
      <c r="H198" s="482"/>
      <c r="I198" s="553"/>
      <c r="J198" s="554"/>
      <c r="K198" s="555"/>
      <c r="L198" s="547"/>
      <c r="M198" s="556"/>
      <c r="N198" s="557"/>
      <c r="O198" s="558"/>
      <c r="P198" s="558"/>
      <c r="Q198" s="558"/>
      <c r="R198" s="550"/>
      <c r="S198" s="550"/>
      <c r="T198" s="550"/>
      <c r="U198" s="550"/>
      <c r="V198" s="550"/>
      <c r="W198" s="550"/>
    </row>
    <row r="199" spans="1:23" s="87" customFormat="1" ht="32.25" customHeight="1" thickBot="1" x14ac:dyDescent="0.2">
      <c r="A199" s="479"/>
      <c r="B199" s="508" t="s">
        <v>395</v>
      </c>
      <c r="C199" s="345"/>
      <c r="D199" s="345"/>
      <c r="E199" s="345"/>
      <c r="F199" s="345"/>
      <c r="G199" s="346"/>
      <c r="H199" s="509"/>
      <c r="I199" s="510"/>
      <c r="J199" s="511"/>
      <c r="K199" s="86"/>
      <c r="L199" s="138"/>
      <c r="M199" s="559"/>
      <c r="N199" s="483"/>
      <c r="O199" s="484"/>
      <c r="P199" s="484"/>
      <c r="Q199" s="484"/>
      <c r="R199" s="485"/>
      <c r="S199" s="485"/>
      <c r="T199" s="485"/>
      <c r="U199" s="485"/>
      <c r="V199" s="485"/>
      <c r="W199" s="485"/>
    </row>
    <row r="200" spans="1:23" s="490" customFormat="1" ht="35.1" customHeight="1" x14ac:dyDescent="0.15">
      <c r="A200" s="541"/>
      <c r="B200" s="929" t="s">
        <v>199</v>
      </c>
      <c r="C200" s="936"/>
      <c r="D200" s="929" t="s">
        <v>189</v>
      </c>
      <c r="E200" s="935"/>
      <c r="H200" s="542" t="s">
        <v>408</v>
      </c>
      <c r="I200" s="952">
        <f>IFERROR(C204*E200,"")</f>
        <v>0</v>
      </c>
      <c r="J200" s="542" t="s">
        <v>372</v>
      </c>
      <c r="K200" s="952">
        <f>IFERROR(SUM(C204:C208,H204:H208)*E200,"")</f>
        <v>0</v>
      </c>
      <c r="M200" s="560"/>
      <c r="O200" s="491"/>
      <c r="P200" s="491"/>
      <c r="Q200" s="491"/>
      <c r="R200" s="491"/>
      <c r="S200" s="491"/>
      <c r="T200" s="491"/>
      <c r="U200" s="491"/>
      <c r="V200" s="491"/>
      <c r="W200" s="491"/>
    </row>
    <row r="201" spans="1:23" s="490" customFormat="1" ht="20.100000000000001" customHeight="1" thickBot="1" x14ac:dyDescent="0.2">
      <c r="A201" s="541"/>
      <c r="B201" s="929"/>
      <c r="C201" s="936"/>
      <c r="D201" s="929"/>
      <c r="E201" s="935"/>
      <c r="H201" s="517" t="str">
        <f>IF($G$6="","-",IF($G$6="消費税を補助対象に含めない","（税抜）","（税込）"))</f>
        <v>-</v>
      </c>
      <c r="I201" s="953"/>
      <c r="J201" s="517" t="str">
        <f>IF($G$6="","-",IF($G$6="消費税を補助対象に含めない","（税抜）","（税込）"))</f>
        <v>-</v>
      </c>
      <c r="K201" s="953"/>
      <c r="M201" s="560"/>
      <c r="O201" s="491"/>
      <c r="P201" s="491"/>
      <c r="Q201" s="491"/>
      <c r="R201" s="491"/>
      <c r="S201" s="491"/>
      <c r="T201" s="491"/>
      <c r="U201" s="491"/>
      <c r="V201" s="491"/>
      <c r="W201" s="491"/>
    </row>
    <row r="202" spans="1:23" s="490" customFormat="1" ht="20.100000000000001" customHeight="1" x14ac:dyDescent="0.15">
      <c r="A202" s="541"/>
      <c r="B202" s="937" t="s">
        <v>184</v>
      </c>
      <c r="C202" s="543" t="s">
        <v>454</v>
      </c>
      <c r="D202" s="939" t="s">
        <v>185</v>
      </c>
      <c r="E202" s="940"/>
      <c r="F202" s="941"/>
      <c r="G202" s="937" t="s">
        <v>184</v>
      </c>
      <c r="H202" s="544" t="s">
        <v>454</v>
      </c>
      <c r="I202" s="938" t="s">
        <v>185</v>
      </c>
      <c r="J202" s="938"/>
      <c r="K202" s="938"/>
      <c r="M202" s="560"/>
      <c r="O202" s="491"/>
      <c r="P202" s="491"/>
      <c r="Q202" s="491"/>
      <c r="R202" s="491"/>
      <c r="S202" s="491"/>
      <c r="T202" s="491"/>
      <c r="U202" s="491"/>
      <c r="V202" s="491"/>
      <c r="W202" s="491"/>
    </row>
    <row r="203" spans="1:23" s="490" customFormat="1" ht="20.100000000000001" customHeight="1" x14ac:dyDescent="0.15">
      <c r="A203" s="541"/>
      <c r="B203" s="938"/>
      <c r="C203" s="520" t="str">
        <f>IF($G$6="","-",IF($G$6="消費税を補助対象に含めない","（税抜）","（税込）"))</f>
        <v>-</v>
      </c>
      <c r="D203" s="942"/>
      <c r="E203" s="943"/>
      <c r="F203" s="944"/>
      <c r="G203" s="938"/>
      <c r="H203" s="520" t="str">
        <f>IF($G$6="","-",IF($G$6="消費税を補助対象に含めない","（税抜）","（税込）"))</f>
        <v>-</v>
      </c>
      <c r="I203" s="929"/>
      <c r="J203" s="929"/>
      <c r="K203" s="929"/>
      <c r="M203" s="560"/>
      <c r="O203" s="491"/>
      <c r="P203" s="491"/>
      <c r="Q203" s="491"/>
      <c r="R203" s="491"/>
      <c r="S203" s="491"/>
      <c r="T203" s="491"/>
      <c r="U203" s="491"/>
      <c r="V203" s="491"/>
      <c r="W203" s="491"/>
    </row>
    <row r="204" spans="1:23" s="490" customFormat="1" ht="39.950000000000003" customHeight="1" x14ac:dyDescent="0.15">
      <c r="A204" s="541"/>
      <c r="B204" s="545" t="s">
        <v>211</v>
      </c>
      <c r="C204" s="249"/>
      <c r="D204" s="930"/>
      <c r="E204" s="931"/>
      <c r="F204" s="932"/>
      <c r="G204" s="545" t="s">
        <v>367</v>
      </c>
      <c r="H204" s="249"/>
      <c r="I204" s="930"/>
      <c r="J204" s="931"/>
      <c r="K204" s="932"/>
      <c r="M204" s="560"/>
      <c r="O204" s="491"/>
      <c r="P204" s="491"/>
      <c r="Q204" s="491"/>
      <c r="R204" s="491"/>
      <c r="S204" s="491"/>
      <c r="T204" s="491"/>
      <c r="U204" s="491"/>
      <c r="V204" s="491"/>
      <c r="W204" s="491"/>
    </row>
    <row r="205" spans="1:23" s="490" customFormat="1" ht="39.950000000000003" customHeight="1" x14ac:dyDescent="0.15">
      <c r="A205" s="541"/>
      <c r="B205" s="546" t="s">
        <v>186</v>
      </c>
      <c r="C205" s="250"/>
      <c r="D205" s="948"/>
      <c r="E205" s="949"/>
      <c r="F205" s="950"/>
      <c r="G205" s="546" t="s">
        <v>368</v>
      </c>
      <c r="H205" s="250"/>
      <c r="I205" s="948"/>
      <c r="J205" s="949"/>
      <c r="K205" s="950"/>
      <c r="L205" s="499"/>
      <c r="M205" s="548"/>
      <c r="N205" s="487"/>
      <c r="O205" s="491"/>
      <c r="P205" s="491"/>
      <c r="Q205" s="491"/>
      <c r="R205" s="491"/>
      <c r="S205" s="491"/>
      <c r="T205" s="491"/>
      <c r="U205" s="491"/>
      <c r="V205" s="491"/>
      <c r="W205" s="491"/>
    </row>
    <row r="206" spans="1:23" s="505" customFormat="1" ht="39.950000000000003" customHeight="1" x14ac:dyDescent="0.15">
      <c r="A206" s="541"/>
      <c r="B206" s="546" t="s">
        <v>187</v>
      </c>
      <c r="C206" s="250"/>
      <c r="D206" s="948"/>
      <c r="E206" s="949"/>
      <c r="F206" s="950"/>
      <c r="G206" s="546" t="s">
        <v>369</v>
      </c>
      <c r="H206" s="250"/>
      <c r="I206" s="948"/>
      <c r="J206" s="949"/>
      <c r="K206" s="950"/>
      <c r="L206" s="547"/>
      <c r="M206" s="548"/>
      <c r="N206" s="549"/>
      <c r="O206" s="550"/>
      <c r="P206" s="550"/>
      <c r="Q206" s="550"/>
      <c r="R206" s="550"/>
      <c r="S206" s="550"/>
      <c r="T206" s="550"/>
      <c r="U206" s="550"/>
      <c r="V206" s="550"/>
      <c r="W206" s="550"/>
    </row>
    <row r="207" spans="1:23" s="505" customFormat="1" ht="39.950000000000003" customHeight="1" x14ac:dyDescent="0.15">
      <c r="A207" s="541"/>
      <c r="B207" s="551" t="s">
        <v>188</v>
      </c>
      <c r="C207" s="251"/>
      <c r="D207" s="948"/>
      <c r="E207" s="949"/>
      <c r="F207" s="950"/>
      <c r="G207" s="551" t="s">
        <v>370</v>
      </c>
      <c r="H207" s="251"/>
      <c r="I207" s="948"/>
      <c r="J207" s="949"/>
      <c r="K207" s="950"/>
      <c r="L207" s="549"/>
      <c r="M207" s="548"/>
      <c r="O207" s="550"/>
      <c r="P207" s="550"/>
      <c r="Q207" s="550"/>
      <c r="R207" s="550"/>
      <c r="S207" s="550"/>
      <c r="T207" s="550"/>
      <c r="U207" s="550"/>
      <c r="V207" s="550"/>
      <c r="W207" s="550"/>
    </row>
    <row r="208" spans="1:23" s="505" customFormat="1" ht="39.950000000000003" customHeight="1" x14ac:dyDescent="0.15">
      <c r="A208" s="541"/>
      <c r="B208" s="552" t="s">
        <v>214</v>
      </c>
      <c r="C208" s="252"/>
      <c r="D208" s="945"/>
      <c r="E208" s="946"/>
      <c r="F208" s="947"/>
      <c r="G208" s="552" t="s">
        <v>371</v>
      </c>
      <c r="H208" s="252"/>
      <c r="I208" s="945"/>
      <c r="J208" s="946"/>
      <c r="K208" s="947"/>
      <c r="L208" s="547"/>
      <c r="M208" s="548"/>
      <c r="N208" s="549"/>
      <c r="O208" s="550"/>
      <c r="P208" s="550"/>
      <c r="Q208" s="550"/>
      <c r="R208" s="550"/>
      <c r="S208" s="550"/>
      <c r="T208" s="550"/>
      <c r="U208" s="550"/>
      <c r="V208" s="550"/>
      <c r="W208" s="550"/>
    </row>
    <row r="209" spans="1:23" s="505" customFormat="1" ht="39.950000000000003" customHeight="1" x14ac:dyDescent="0.15">
      <c r="A209" s="514"/>
      <c r="B209" s="553"/>
      <c r="C209" s="247"/>
      <c r="D209" s="247"/>
      <c r="E209" s="247"/>
      <c r="F209" s="248"/>
      <c r="G209" s="481"/>
      <c r="H209" s="482"/>
      <c r="I209" s="553"/>
      <c r="J209" s="966">
        <f>'補助事業概要説明書(別添１)１～２'!$E$6</f>
        <v>0</v>
      </c>
      <c r="K209" s="966"/>
      <c r="L209" s="547"/>
      <c r="M209" s="556"/>
      <c r="N209" s="557"/>
      <c r="O209" s="558"/>
      <c r="P209" s="558"/>
      <c r="Q209" s="558"/>
      <c r="R209" s="550"/>
      <c r="S209" s="550"/>
      <c r="T209" s="550"/>
      <c r="U209" s="550"/>
      <c r="V209" s="550"/>
      <c r="W209" s="550"/>
    </row>
    <row r="210" spans="1:23" s="505" customFormat="1" ht="39.950000000000003" customHeight="1" x14ac:dyDescent="0.15">
      <c r="A210" s="514"/>
      <c r="B210" s="534" t="s">
        <v>542</v>
      </c>
      <c r="C210" s="247"/>
      <c r="D210" s="247"/>
      <c r="E210" s="247"/>
      <c r="F210" s="248"/>
      <c r="G210" s="535"/>
      <c r="H210" s="536"/>
      <c r="I210" s="537"/>
      <c r="J210" s="538"/>
      <c r="K210" s="539"/>
      <c r="L210" s="547"/>
      <c r="M210" s="556"/>
      <c r="N210" s="557"/>
      <c r="O210" s="558"/>
      <c r="P210" s="558"/>
      <c r="Q210" s="558"/>
      <c r="R210" s="550"/>
      <c r="S210" s="550"/>
      <c r="T210" s="550"/>
      <c r="U210" s="550"/>
      <c r="V210" s="550"/>
      <c r="W210" s="550"/>
    </row>
    <row r="211" spans="1:23" s="87" customFormat="1" ht="32.25" customHeight="1" thickBot="1" x14ac:dyDescent="0.2">
      <c r="A211" s="479"/>
      <c r="B211" s="540" t="s">
        <v>391</v>
      </c>
      <c r="C211" s="247"/>
      <c r="D211" s="247"/>
      <c r="E211" s="247"/>
      <c r="F211" s="247"/>
      <c r="G211" s="248"/>
      <c r="H211" s="535"/>
      <c r="I211" s="536"/>
      <c r="J211" s="513"/>
      <c r="K211" s="86"/>
      <c r="L211" s="138"/>
      <c r="M211" s="559"/>
      <c r="N211" s="483"/>
      <c r="O211" s="484"/>
      <c r="P211" s="484"/>
      <c r="Q211" s="484"/>
      <c r="R211" s="485"/>
      <c r="S211" s="485"/>
      <c r="T211" s="485"/>
      <c r="U211" s="485"/>
      <c r="V211" s="485"/>
      <c r="W211" s="485"/>
    </row>
    <row r="212" spans="1:23" s="505" customFormat="1" ht="34.5" customHeight="1" x14ac:dyDescent="0.15">
      <c r="A212" s="541"/>
      <c r="B212" s="929" t="s">
        <v>199</v>
      </c>
      <c r="C212" s="936"/>
      <c r="D212" s="929" t="s">
        <v>189</v>
      </c>
      <c r="E212" s="935"/>
      <c r="H212" s="542" t="s">
        <v>408</v>
      </c>
      <c r="I212" s="952">
        <f>IFERROR(C216*E212,"")</f>
        <v>0</v>
      </c>
      <c r="J212" s="542" t="s">
        <v>372</v>
      </c>
      <c r="K212" s="952">
        <f>IFERROR(SUM(C216:C220,H216:H220)*E212,"")</f>
        <v>0</v>
      </c>
      <c r="L212" s="549"/>
      <c r="M212" s="917" t="s">
        <v>604</v>
      </c>
      <c r="N212" s="549"/>
      <c r="O212" s="550"/>
      <c r="P212" s="550"/>
      <c r="Q212" s="550"/>
      <c r="R212" s="550"/>
      <c r="S212" s="550"/>
      <c r="T212" s="550"/>
      <c r="U212" s="550"/>
      <c r="V212" s="550"/>
      <c r="W212" s="550"/>
    </row>
    <row r="213" spans="1:23" s="490" customFormat="1" ht="20.100000000000001" customHeight="1" thickBot="1" x14ac:dyDescent="0.2">
      <c r="A213" s="541"/>
      <c r="B213" s="929"/>
      <c r="C213" s="936"/>
      <c r="D213" s="929"/>
      <c r="E213" s="935"/>
      <c r="H213" s="517" t="str">
        <f>IF($G$6="","-",IF($G$6="消費税を補助対象に含めない","（税抜）","（税込）"))</f>
        <v>-</v>
      </c>
      <c r="I213" s="953"/>
      <c r="J213" s="517" t="str">
        <f>IF($G$6="","-",IF($G$6="消費税を補助対象に含めない","（税抜）","（税込）"))</f>
        <v>-</v>
      </c>
      <c r="K213" s="953"/>
      <c r="M213" s="918"/>
      <c r="O213" s="491"/>
      <c r="P213" s="491"/>
      <c r="Q213" s="491"/>
      <c r="R213" s="491"/>
      <c r="S213" s="491"/>
      <c r="T213" s="491"/>
      <c r="U213" s="491"/>
      <c r="V213" s="491"/>
      <c r="W213" s="491"/>
    </row>
    <row r="214" spans="1:23" s="505" customFormat="1" ht="20.100000000000001" customHeight="1" x14ac:dyDescent="0.15">
      <c r="A214" s="541"/>
      <c r="B214" s="937" t="s">
        <v>184</v>
      </c>
      <c r="C214" s="543" t="s">
        <v>454</v>
      </c>
      <c r="D214" s="939" t="s">
        <v>185</v>
      </c>
      <c r="E214" s="940"/>
      <c r="F214" s="941"/>
      <c r="G214" s="937" t="s">
        <v>184</v>
      </c>
      <c r="H214" s="544" t="s">
        <v>454</v>
      </c>
      <c r="I214" s="938" t="s">
        <v>185</v>
      </c>
      <c r="J214" s="938"/>
      <c r="K214" s="938"/>
      <c r="L214" s="547"/>
      <c r="M214" s="918"/>
      <c r="N214" s="549"/>
      <c r="O214" s="550"/>
      <c r="P214" s="550"/>
      <c r="Q214" s="550"/>
      <c r="R214" s="550"/>
      <c r="S214" s="550"/>
      <c r="T214" s="550"/>
      <c r="U214" s="550"/>
      <c r="V214" s="550"/>
      <c r="W214" s="550"/>
    </row>
    <row r="215" spans="1:23" s="505" customFormat="1" ht="20.100000000000001" customHeight="1" x14ac:dyDescent="0.15">
      <c r="A215" s="541"/>
      <c r="B215" s="938"/>
      <c r="C215" s="520" t="str">
        <f>IF($G$6="","-",IF($G$6="消費税を補助対象に含めない","（税抜）","（税込）"))</f>
        <v>-</v>
      </c>
      <c r="D215" s="942"/>
      <c r="E215" s="943"/>
      <c r="F215" s="944"/>
      <c r="G215" s="938"/>
      <c r="H215" s="520" t="str">
        <f>IF($G$6="","-",IF($G$6="消費税を補助対象に含めない","（税抜）","（税込）"))</f>
        <v>-</v>
      </c>
      <c r="I215" s="929"/>
      <c r="J215" s="929"/>
      <c r="K215" s="929"/>
      <c r="L215" s="547"/>
      <c r="M215" s="918"/>
      <c r="N215" s="549"/>
      <c r="O215" s="550"/>
      <c r="P215" s="550"/>
      <c r="Q215" s="550"/>
      <c r="R215" s="550"/>
      <c r="S215" s="550"/>
      <c r="T215" s="550"/>
      <c r="U215" s="550"/>
      <c r="V215" s="550"/>
      <c r="W215" s="550"/>
    </row>
    <row r="216" spans="1:23" s="505" customFormat="1" ht="39.950000000000003" customHeight="1" x14ac:dyDescent="0.15">
      <c r="A216" s="541"/>
      <c r="B216" s="545" t="s">
        <v>211</v>
      </c>
      <c r="C216" s="249"/>
      <c r="D216" s="930"/>
      <c r="E216" s="931"/>
      <c r="F216" s="932"/>
      <c r="G216" s="545" t="s">
        <v>373</v>
      </c>
      <c r="H216" s="249"/>
      <c r="I216" s="930"/>
      <c r="J216" s="931"/>
      <c r="K216" s="932"/>
      <c r="L216" s="547"/>
      <c r="M216" s="918"/>
      <c r="N216" s="549"/>
      <c r="O216" s="550"/>
      <c r="P216" s="550"/>
      <c r="Q216" s="550"/>
      <c r="R216" s="550"/>
      <c r="S216" s="550"/>
      <c r="T216" s="550"/>
      <c r="U216" s="550"/>
      <c r="V216" s="550"/>
      <c r="W216" s="550"/>
    </row>
    <row r="217" spans="1:23" s="565" customFormat="1" ht="39.950000000000003" customHeight="1" x14ac:dyDescent="0.15">
      <c r="A217" s="541"/>
      <c r="B217" s="546" t="s">
        <v>186</v>
      </c>
      <c r="C217" s="250"/>
      <c r="D217" s="948"/>
      <c r="E217" s="949"/>
      <c r="F217" s="950"/>
      <c r="G217" s="546" t="s">
        <v>374</v>
      </c>
      <c r="H217" s="250"/>
      <c r="I217" s="948"/>
      <c r="J217" s="949"/>
      <c r="K217" s="950"/>
      <c r="L217" s="562"/>
      <c r="M217" s="918"/>
      <c r="N217" s="563"/>
      <c r="O217" s="564"/>
      <c r="P217" s="564"/>
      <c r="Q217" s="564"/>
      <c r="R217" s="564"/>
      <c r="S217" s="564"/>
      <c r="T217" s="564"/>
      <c r="U217" s="564"/>
      <c r="V217" s="564"/>
      <c r="W217" s="564"/>
    </row>
    <row r="218" spans="1:23" s="505" customFormat="1" ht="39.950000000000003" customHeight="1" x14ac:dyDescent="0.15">
      <c r="A218" s="566"/>
      <c r="B218" s="546" t="s">
        <v>187</v>
      </c>
      <c r="C218" s="250"/>
      <c r="D218" s="948"/>
      <c r="E218" s="949"/>
      <c r="F218" s="950"/>
      <c r="G218" s="546" t="s">
        <v>368</v>
      </c>
      <c r="H218" s="250"/>
      <c r="I218" s="948"/>
      <c r="J218" s="949"/>
      <c r="K218" s="950"/>
      <c r="L218" s="547"/>
      <c r="M218" s="918"/>
      <c r="N218" s="549"/>
      <c r="O218" s="550"/>
      <c r="P218" s="550"/>
      <c r="Q218" s="550"/>
      <c r="R218" s="550"/>
      <c r="S218" s="550"/>
      <c r="T218" s="550"/>
      <c r="U218" s="550"/>
      <c r="V218" s="550"/>
      <c r="W218" s="550"/>
    </row>
    <row r="219" spans="1:23" s="505" customFormat="1" ht="39.950000000000003" customHeight="1" x14ac:dyDescent="0.15">
      <c r="A219" s="541"/>
      <c r="B219" s="551" t="s">
        <v>188</v>
      </c>
      <c r="C219" s="251"/>
      <c r="D219" s="948"/>
      <c r="E219" s="949"/>
      <c r="F219" s="950"/>
      <c r="G219" s="551" t="s">
        <v>369</v>
      </c>
      <c r="H219" s="251"/>
      <c r="I219" s="948"/>
      <c r="J219" s="949"/>
      <c r="K219" s="950"/>
      <c r="L219" s="547"/>
      <c r="M219" s="918"/>
      <c r="N219" s="549"/>
      <c r="O219" s="550"/>
      <c r="P219" s="550"/>
      <c r="Q219" s="550"/>
      <c r="R219" s="550"/>
      <c r="S219" s="550"/>
      <c r="T219" s="550"/>
      <c r="U219" s="550"/>
      <c r="V219" s="550"/>
      <c r="W219" s="550"/>
    </row>
    <row r="220" spans="1:23" s="505" customFormat="1" ht="39.950000000000003" customHeight="1" x14ac:dyDescent="0.15">
      <c r="A220" s="541"/>
      <c r="B220" s="552" t="s">
        <v>214</v>
      </c>
      <c r="C220" s="252"/>
      <c r="D220" s="945"/>
      <c r="E220" s="946"/>
      <c r="F220" s="947"/>
      <c r="G220" s="552" t="s">
        <v>375</v>
      </c>
      <c r="H220" s="252"/>
      <c r="I220" s="945"/>
      <c r="J220" s="946"/>
      <c r="K220" s="947"/>
      <c r="L220" s="547"/>
      <c r="M220" s="919"/>
      <c r="N220" s="549"/>
      <c r="O220" s="550"/>
      <c r="P220" s="550"/>
      <c r="Q220" s="550"/>
      <c r="R220" s="550"/>
      <c r="S220" s="550"/>
      <c r="T220" s="550"/>
      <c r="U220" s="550"/>
      <c r="V220" s="550"/>
      <c r="W220" s="550"/>
    </row>
    <row r="221" spans="1:23" s="505" customFormat="1" ht="39.950000000000003" customHeight="1" thickBot="1" x14ac:dyDescent="0.2">
      <c r="A221" s="514"/>
      <c r="B221" s="553"/>
      <c r="C221" s="247"/>
      <c r="D221" s="247"/>
      <c r="E221" s="247"/>
      <c r="F221" s="248"/>
      <c r="G221" s="481"/>
      <c r="H221" s="482"/>
      <c r="I221" s="553"/>
      <c r="J221" s="554"/>
      <c r="K221" s="555"/>
      <c r="L221" s="547"/>
      <c r="M221" s="548"/>
      <c r="N221" s="557"/>
      <c r="O221" s="558"/>
      <c r="P221" s="558"/>
      <c r="Q221" s="558"/>
      <c r="R221" s="550"/>
      <c r="S221" s="550"/>
      <c r="T221" s="550"/>
      <c r="U221" s="550"/>
      <c r="V221" s="550"/>
      <c r="W221" s="550"/>
    </row>
    <row r="222" spans="1:23" s="87" customFormat="1" ht="32.25" customHeight="1" thickBot="1" x14ac:dyDescent="0.2">
      <c r="A222" s="479"/>
      <c r="B222" s="508" t="s">
        <v>392</v>
      </c>
      <c r="C222" s="345"/>
      <c r="D222" s="345"/>
      <c r="E222" s="345"/>
      <c r="F222" s="345"/>
      <c r="G222" s="346"/>
      <c r="H222" s="509"/>
      <c r="I222" s="510"/>
      <c r="J222" s="511"/>
      <c r="K222" s="86"/>
      <c r="L222" s="138"/>
      <c r="M222" s="559"/>
      <c r="N222" s="483"/>
      <c r="O222" s="484"/>
      <c r="P222" s="484"/>
      <c r="Q222" s="484"/>
      <c r="R222" s="485"/>
      <c r="S222" s="485"/>
      <c r="T222" s="485"/>
      <c r="U222" s="485"/>
      <c r="V222" s="485"/>
      <c r="W222" s="485"/>
    </row>
    <row r="223" spans="1:23" s="505" customFormat="1" ht="35.1" customHeight="1" x14ac:dyDescent="0.15">
      <c r="A223" s="541"/>
      <c r="B223" s="929" t="s">
        <v>199</v>
      </c>
      <c r="C223" s="936"/>
      <c r="D223" s="929" t="s">
        <v>189</v>
      </c>
      <c r="E223" s="935"/>
      <c r="H223" s="542" t="s">
        <v>408</v>
      </c>
      <c r="I223" s="952">
        <f>IFERROR(C227*E223,"")</f>
        <v>0</v>
      </c>
      <c r="J223" s="542" t="s">
        <v>372</v>
      </c>
      <c r="K223" s="952">
        <f>IFERROR(SUM(C227:C231,H227:H231)*E223,"")</f>
        <v>0</v>
      </c>
      <c r="L223" s="549"/>
      <c r="M223" s="561"/>
      <c r="N223" s="549"/>
      <c r="O223" s="550"/>
      <c r="P223" s="550"/>
      <c r="Q223" s="550"/>
      <c r="R223" s="550"/>
      <c r="S223" s="550"/>
      <c r="T223" s="550"/>
      <c r="U223" s="550"/>
      <c r="V223" s="550"/>
      <c r="W223" s="550"/>
    </row>
    <row r="224" spans="1:23" s="490" customFormat="1" ht="20.100000000000001" customHeight="1" thickBot="1" x14ac:dyDescent="0.2">
      <c r="A224" s="541"/>
      <c r="B224" s="929"/>
      <c r="C224" s="936"/>
      <c r="D224" s="929"/>
      <c r="E224" s="935"/>
      <c r="H224" s="517" t="str">
        <f>IF($G$6="","-",IF($G$6="消費税を補助対象に含めない","（税抜）","（税込）"))</f>
        <v>-</v>
      </c>
      <c r="I224" s="953"/>
      <c r="J224" s="517" t="str">
        <f>IF($G$6="","-",IF($G$6="消費税を補助対象に含めない","（税抜）","（税込）"))</f>
        <v>-</v>
      </c>
      <c r="K224" s="953"/>
      <c r="M224" s="560"/>
      <c r="O224" s="491"/>
      <c r="P224" s="491"/>
      <c r="Q224" s="491"/>
      <c r="R224" s="491"/>
      <c r="S224" s="491"/>
      <c r="T224" s="491"/>
      <c r="U224" s="491"/>
      <c r="V224" s="491"/>
      <c r="W224" s="491"/>
    </row>
    <row r="225" spans="1:23" s="505" customFormat="1" ht="20.100000000000001" customHeight="1" x14ac:dyDescent="0.15">
      <c r="A225" s="541"/>
      <c r="B225" s="937" t="s">
        <v>184</v>
      </c>
      <c r="C225" s="543" t="s">
        <v>454</v>
      </c>
      <c r="D225" s="939" t="s">
        <v>185</v>
      </c>
      <c r="E225" s="940"/>
      <c r="F225" s="941"/>
      <c r="G225" s="937" t="s">
        <v>184</v>
      </c>
      <c r="H225" s="544" t="s">
        <v>454</v>
      </c>
      <c r="I225" s="938" t="s">
        <v>185</v>
      </c>
      <c r="J225" s="938"/>
      <c r="K225" s="938"/>
      <c r="L225" s="547"/>
      <c r="M225" s="548"/>
      <c r="N225" s="549"/>
      <c r="O225" s="550"/>
      <c r="P225" s="550"/>
      <c r="Q225" s="550"/>
      <c r="R225" s="550"/>
      <c r="S225" s="550"/>
      <c r="T225" s="550"/>
      <c r="U225" s="550"/>
      <c r="V225" s="550"/>
      <c r="W225" s="550"/>
    </row>
    <row r="226" spans="1:23" s="505" customFormat="1" ht="20.100000000000001" customHeight="1" x14ac:dyDescent="0.15">
      <c r="A226" s="541"/>
      <c r="B226" s="938"/>
      <c r="C226" s="520" t="str">
        <f>IF($G$6="","-",IF($G$6="消費税を補助対象に含めない","（税抜）","（税込）"))</f>
        <v>-</v>
      </c>
      <c r="D226" s="942"/>
      <c r="E226" s="943"/>
      <c r="F226" s="944"/>
      <c r="G226" s="938"/>
      <c r="H226" s="520" t="str">
        <f>IF($G$6="","-",IF($G$6="消費税を補助対象に含めない","（税抜）","（税込）"))</f>
        <v>-</v>
      </c>
      <c r="I226" s="929"/>
      <c r="J226" s="929"/>
      <c r="K226" s="929"/>
      <c r="L226" s="547"/>
      <c r="M226" s="548"/>
      <c r="N226" s="549"/>
      <c r="O226" s="550"/>
      <c r="P226" s="550"/>
      <c r="Q226" s="550"/>
      <c r="R226" s="550"/>
      <c r="S226" s="550"/>
      <c r="T226" s="550"/>
      <c r="U226" s="550"/>
      <c r="V226" s="550"/>
      <c r="W226" s="550"/>
    </row>
    <row r="227" spans="1:23" s="505" customFormat="1" ht="39.950000000000003" customHeight="1" x14ac:dyDescent="0.15">
      <c r="A227" s="541"/>
      <c r="B227" s="545" t="s">
        <v>211</v>
      </c>
      <c r="C227" s="249"/>
      <c r="D227" s="930"/>
      <c r="E227" s="931"/>
      <c r="F227" s="932"/>
      <c r="G227" s="545" t="s">
        <v>373</v>
      </c>
      <c r="H227" s="249"/>
      <c r="I227" s="930"/>
      <c r="J227" s="931"/>
      <c r="K227" s="932"/>
      <c r="L227" s="547"/>
      <c r="M227" s="548"/>
      <c r="N227" s="549"/>
      <c r="O227" s="550"/>
      <c r="P227" s="550"/>
      <c r="Q227" s="550"/>
      <c r="R227" s="550"/>
      <c r="S227" s="550"/>
      <c r="T227" s="550"/>
      <c r="U227" s="550"/>
      <c r="V227" s="550"/>
      <c r="W227" s="550"/>
    </row>
    <row r="228" spans="1:23" s="565" customFormat="1" ht="39.950000000000003" customHeight="1" x14ac:dyDescent="0.15">
      <c r="A228" s="541"/>
      <c r="B228" s="546" t="s">
        <v>186</v>
      </c>
      <c r="C228" s="250"/>
      <c r="D228" s="948"/>
      <c r="E228" s="949"/>
      <c r="F228" s="950"/>
      <c r="G228" s="546" t="s">
        <v>374</v>
      </c>
      <c r="H228" s="250"/>
      <c r="I228" s="948"/>
      <c r="J228" s="949"/>
      <c r="K228" s="950"/>
      <c r="L228" s="562"/>
      <c r="M228" s="548"/>
      <c r="N228" s="563"/>
      <c r="O228" s="564"/>
      <c r="P228" s="564"/>
      <c r="Q228" s="564"/>
      <c r="R228" s="564"/>
      <c r="S228" s="564"/>
      <c r="T228" s="564"/>
      <c r="U228" s="564"/>
      <c r="V228" s="564"/>
      <c r="W228" s="564"/>
    </row>
    <row r="229" spans="1:23" s="505" customFormat="1" ht="39.950000000000003" customHeight="1" x14ac:dyDescent="0.15">
      <c r="A229" s="566"/>
      <c r="B229" s="546" t="s">
        <v>187</v>
      </c>
      <c r="C229" s="250"/>
      <c r="D229" s="948"/>
      <c r="E229" s="949"/>
      <c r="F229" s="950"/>
      <c r="G229" s="546" t="s">
        <v>368</v>
      </c>
      <c r="H229" s="250"/>
      <c r="I229" s="948"/>
      <c r="J229" s="949"/>
      <c r="K229" s="950"/>
      <c r="L229" s="547"/>
      <c r="M229" s="567"/>
      <c r="N229" s="549"/>
      <c r="O229" s="550"/>
      <c r="P229" s="550"/>
      <c r="Q229" s="550"/>
      <c r="R229" s="550"/>
      <c r="S229" s="550"/>
      <c r="T229" s="550"/>
      <c r="U229" s="550"/>
      <c r="V229" s="550"/>
      <c r="W229" s="550"/>
    </row>
    <row r="230" spans="1:23" s="505" customFormat="1" ht="39.950000000000003" customHeight="1" x14ac:dyDescent="0.15">
      <c r="A230" s="541"/>
      <c r="B230" s="551" t="s">
        <v>188</v>
      </c>
      <c r="C230" s="251"/>
      <c r="D230" s="948"/>
      <c r="E230" s="949"/>
      <c r="F230" s="950"/>
      <c r="G230" s="551" t="s">
        <v>369</v>
      </c>
      <c r="H230" s="251"/>
      <c r="I230" s="948"/>
      <c r="J230" s="949"/>
      <c r="K230" s="950"/>
      <c r="L230" s="547"/>
      <c r="M230" s="568"/>
      <c r="N230" s="549"/>
      <c r="O230" s="550"/>
      <c r="P230" s="550"/>
      <c r="Q230" s="550"/>
      <c r="R230" s="550"/>
      <c r="S230" s="550"/>
      <c r="T230" s="550"/>
      <c r="U230" s="550"/>
      <c r="V230" s="550"/>
      <c r="W230" s="550"/>
    </row>
    <row r="231" spans="1:23" s="505" customFormat="1" ht="39.950000000000003" customHeight="1" x14ac:dyDescent="0.15">
      <c r="A231" s="541"/>
      <c r="B231" s="552" t="s">
        <v>214</v>
      </c>
      <c r="C231" s="252"/>
      <c r="D231" s="945"/>
      <c r="E231" s="946"/>
      <c r="F231" s="947"/>
      <c r="G231" s="552" t="s">
        <v>375</v>
      </c>
      <c r="H231" s="252"/>
      <c r="I231" s="945"/>
      <c r="J231" s="946"/>
      <c r="K231" s="947"/>
      <c r="L231" s="547"/>
      <c r="M231" s="569"/>
      <c r="N231" s="549"/>
      <c r="O231" s="550"/>
      <c r="P231" s="550"/>
      <c r="Q231" s="550"/>
      <c r="R231" s="550"/>
      <c r="S231" s="550"/>
      <c r="T231" s="550"/>
      <c r="U231" s="550"/>
      <c r="V231" s="550"/>
      <c r="W231" s="550"/>
    </row>
    <row r="232" spans="1:23" s="505" customFormat="1" ht="39.950000000000003" customHeight="1" thickBot="1" x14ac:dyDescent="0.2">
      <c r="A232" s="514"/>
      <c r="B232" s="553"/>
      <c r="C232" s="247"/>
      <c r="D232" s="247"/>
      <c r="E232" s="247"/>
      <c r="F232" s="248"/>
      <c r="G232" s="481"/>
      <c r="H232" s="482"/>
      <c r="I232" s="553"/>
      <c r="J232" s="554"/>
      <c r="K232" s="555"/>
      <c r="L232" s="547"/>
      <c r="M232" s="548"/>
      <c r="N232" s="557"/>
      <c r="O232" s="558"/>
      <c r="P232" s="558"/>
      <c r="Q232" s="558"/>
      <c r="R232" s="550"/>
      <c r="S232" s="550"/>
      <c r="T232" s="550"/>
      <c r="U232" s="550"/>
      <c r="V232" s="550"/>
      <c r="W232" s="550"/>
    </row>
    <row r="233" spans="1:23" s="87" customFormat="1" ht="32.25" customHeight="1" thickBot="1" x14ac:dyDescent="0.2">
      <c r="A233" s="479"/>
      <c r="B233" s="508" t="s">
        <v>393</v>
      </c>
      <c r="C233" s="345"/>
      <c r="D233" s="345"/>
      <c r="E233" s="345"/>
      <c r="F233" s="345"/>
      <c r="G233" s="346"/>
      <c r="H233" s="509"/>
      <c r="I233" s="510"/>
      <c r="J233" s="511"/>
      <c r="K233" s="86"/>
      <c r="L233" s="138"/>
      <c r="M233" s="405"/>
      <c r="N233" s="483"/>
      <c r="O233" s="484"/>
      <c r="P233" s="484"/>
      <c r="Q233" s="484"/>
      <c r="R233" s="485"/>
      <c r="S233" s="485"/>
      <c r="T233" s="485"/>
      <c r="U233" s="485"/>
      <c r="V233" s="485"/>
      <c r="W233" s="485"/>
    </row>
    <row r="234" spans="1:23" s="505" customFormat="1" ht="35.1" customHeight="1" x14ac:dyDescent="0.15">
      <c r="A234" s="541"/>
      <c r="B234" s="929" t="s">
        <v>199</v>
      </c>
      <c r="C234" s="936"/>
      <c r="D234" s="929" t="s">
        <v>189</v>
      </c>
      <c r="E234" s="935"/>
      <c r="H234" s="542" t="s">
        <v>408</v>
      </c>
      <c r="I234" s="952">
        <f>IFERROR(C238*E234,"")</f>
        <v>0</v>
      </c>
      <c r="J234" s="542" t="s">
        <v>372</v>
      </c>
      <c r="K234" s="952">
        <f>IFERROR(SUM(C238:C242,H238:H242)*E234,"")</f>
        <v>0</v>
      </c>
      <c r="L234" s="549"/>
      <c r="M234" s="570"/>
      <c r="N234" s="549"/>
      <c r="O234" s="550"/>
      <c r="P234" s="550"/>
      <c r="Q234" s="550"/>
      <c r="R234" s="550"/>
      <c r="S234" s="550"/>
      <c r="T234" s="550"/>
      <c r="U234" s="550"/>
      <c r="V234" s="550"/>
      <c r="W234" s="550"/>
    </row>
    <row r="235" spans="1:23" s="490" customFormat="1" ht="20.100000000000001" customHeight="1" thickBot="1" x14ac:dyDescent="0.2">
      <c r="A235" s="541"/>
      <c r="B235" s="929"/>
      <c r="C235" s="936"/>
      <c r="D235" s="929"/>
      <c r="E235" s="935"/>
      <c r="H235" s="517" t="str">
        <f>IF($G$6="","-",IF($G$6="消費税を補助対象に含めない","（税抜）","（税込）"))</f>
        <v>-</v>
      </c>
      <c r="I235" s="953"/>
      <c r="J235" s="517" t="str">
        <f>IF($G$6="","-",IF($G$6="消費税を補助対象に含めない","（税抜）","（税込）"))</f>
        <v>-</v>
      </c>
      <c r="K235" s="953"/>
      <c r="M235" s="560"/>
      <c r="O235" s="491"/>
      <c r="P235" s="491"/>
      <c r="Q235" s="491"/>
      <c r="R235" s="491"/>
      <c r="S235" s="491"/>
      <c r="T235" s="491"/>
      <c r="U235" s="491"/>
      <c r="V235" s="491"/>
      <c r="W235" s="491"/>
    </row>
    <row r="236" spans="1:23" s="505" customFormat="1" ht="20.100000000000001" customHeight="1" x14ac:dyDescent="0.15">
      <c r="A236" s="541"/>
      <c r="B236" s="937" t="s">
        <v>184</v>
      </c>
      <c r="C236" s="543" t="s">
        <v>454</v>
      </c>
      <c r="D236" s="939" t="s">
        <v>185</v>
      </c>
      <c r="E236" s="940"/>
      <c r="F236" s="941"/>
      <c r="G236" s="937" t="s">
        <v>184</v>
      </c>
      <c r="H236" s="544" t="s">
        <v>454</v>
      </c>
      <c r="I236" s="938" t="s">
        <v>185</v>
      </c>
      <c r="J236" s="938"/>
      <c r="K236" s="938"/>
      <c r="L236" s="547"/>
      <c r="M236" s="571"/>
      <c r="N236" s="549"/>
      <c r="O236" s="550"/>
      <c r="P236" s="550"/>
      <c r="Q236" s="550"/>
      <c r="R236" s="550"/>
      <c r="S236" s="550"/>
      <c r="T236" s="550"/>
      <c r="U236" s="550"/>
      <c r="V236" s="550"/>
      <c r="W236" s="550"/>
    </row>
    <row r="237" spans="1:23" s="505" customFormat="1" ht="20.100000000000001" customHeight="1" x14ac:dyDescent="0.15">
      <c r="A237" s="541"/>
      <c r="B237" s="938"/>
      <c r="C237" s="520" t="str">
        <f>IF($G$6="","-",IF($G$6="消費税を補助対象に含めない","（税抜）","（税込）"))</f>
        <v>-</v>
      </c>
      <c r="D237" s="942"/>
      <c r="E237" s="943"/>
      <c r="F237" s="944"/>
      <c r="G237" s="938"/>
      <c r="H237" s="520" t="str">
        <f>IF($G$6="","-",IF($G$6="消費税を補助対象に含めない","（税抜）","（税込）"))</f>
        <v>-</v>
      </c>
      <c r="I237" s="929"/>
      <c r="J237" s="929"/>
      <c r="K237" s="929"/>
      <c r="L237" s="547"/>
      <c r="M237" s="571"/>
      <c r="N237" s="549"/>
      <c r="O237" s="550"/>
      <c r="P237" s="550"/>
      <c r="Q237" s="550"/>
      <c r="R237" s="550"/>
      <c r="S237" s="550"/>
      <c r="T237" s="550"/>
      <c r="U237" s="550"/>
      <c r="V237" s="550"/>
      <c r="W237" s="550"/>
    </row>
    <row r="238" spans="1:23" s="505" customFormat="1" ht="39.950000000000003" customHeight="1" x14ac:dyDescent="0.15">
      <c r="A238" s="541"/>
      <c r="B238" s="545" t="s">
        <v>211</v>
      </c>
      <c r="C238" s="249"/>
      <c r="D238" s="930"/>
      <c r="E238" s="931"/>
      <c r="F238" s="932"/>
      <c r="G238" s="545" t="s">
        <v>373</v>
      </c>
      <c r="H238" s="249"/>
      <c r="I238" s="930"/>
      <c r="J238" s="931"/>
      <c r="K238" s="932"/>
      <c r="L238" s="547"/>
      <c r="M238" s="571"/>
      <c r="N238" s="549"/>
      <c r="O238" s="550"/>
      <c r="P238" s="550"/>
      <c r="Q238" s="550"/>
      <c r="R238" s="550"/>
      <c r="S238" s="550"/>
      <c r="T238" s="550"/>
      <c r="U238" s="550"/>
      <c r="V238" s="550"/>
      <c r="W238" s="550"/>
    </row>
    <row r="239" spans="1:23" s="565" customFormat="1" ht="39.950000000000003" customHeight="1" x14ac:dyDescent="0.15">
      <c r="A239" s="541"/>
      <c r="B239" s="546" t="s">
        <v>186</v>
      </c>
      <c r="C239" s="250"/>
      <c r="D239" s="948"/>
      <c r="E239" s="949"/>
      <c r="F239" s="950"/>
      <c r="G239" s="546" t="s">
        <v>374</v>
      </c>
      <c r="H239" s="250"/>
      <c r="I239" s="948"/>
      <c r="J239" s="949"/>
      <c r="K239" s="950"/>
      <c r="L239" s="562"/>
      <c r="M239" s="571"/>
      <c r="N239" s="563"/>
      <c r="O239" s="564"/>
      <c r="P239" s="564"/>
      <c r="Q239" s="564"/>
      <c r="R239" s="564"/>
      <c r="S239" s="564"/>
      <c r="T239" s="564"/>
      <c r="U239" s="564"/>
      <c r="V239" s="564"/>
      <c r="W239" s="564"/>
    </row>
    <row r="240" spans="1:23" s="505" customFormat="1" ht="39.950000000000003" customHeight="1" x14ac:dyDescent="0.15">
      <c r="A240" s="566"/>
      <c r="B240" s="546" t="s">
        <v>187</v>
      </c>
      <c r="C240" s="250"/>
      <c r="D240" s="948"/>
      <c r="E240" s="949"/>
      <c r="F240" s="950"/>
      <c r="G240" s="546" t="s">
        <v>368</v>
      </c>
      <c r="H240" s="250"/>
      <c r="I240" s="948"/>
      <c r="J240" s="949"/>
      <c r="K240" s="950"/>
      <c r="L240" s="547"/>
      <c r="M240" s="567"/>
      <c r="N240" s="549"/>
      <c r="O240" s="550"/>
      <c r="P240" s="550"/>
      <c r="Q240" s="550"/>
      <c r="R240" s="550"/>
      <c r="S240" s="550"/>
      <c r="T240" s="550"/>
      <c r="U240" s="550"/>
      <c r="V240" s="550"/>
      <c r="W240" s="550"/>
    </row>
    <row r="241" spans="1:23" s="505" customFormat="1" ht="39.950000000000003" customHeight="1" x14ac:dyDescent="0.15">
      <c r="A241" s="541"/>
      <c r="B241" s="551" t="s">
        <v>188</v>
      </c>
      <c r="C241" s="251"/>
      <c r="D241" s="948"/>
      <c r="E241" s="949"/>
      <c r="F241" s="950"/>
      <c r="G241" s="551" t="s">
        <v>369</v>
      </c>
      <c r="H241" s="251"/>
      <c r="I241" s="948"/>
      <c r="J241" s="949"/>
      <c r="K241" s="950"/>
      <c r="L241" s="547"/>
      <c r="M241" s="568"/>
      <c r="N241" s="549"/>
      <c r="O241" s="550"/>
      <c r="P241" s="550"/>
      <c r="Q241" s="550"/>
      <c r="R241" s="550"/>
      <c r="S241" s="550"/>
      <c r="T241" s="550"/>
      <c r="U241" s="550"/>
      <c r="V241" s="550"/>
      <c r="W241" s="550"/>
    </row>
    <row r="242" spans="1:23" s="505" customFormat="1" ht="39.950000000000003" customHeight="1" x14ac:dyDescent="0.15">
      <c r="A242" s="541"/>
      <c r="B242" s="552" t="s">
        <v>214</v>
      </c>
      <c r="C242" s="252"/>
      <c r="D242" s="945"/>
      <c r="E242" s="946"/>
      <c r="F242" s="947"/>
      <c r="G242" s="552" t="s">
        <v>375</v>
      </c>
      <c r="H242" s="252"/>
      <c r="I242" s="945"/>
      <c r="J242" s="946"/>
      <c r="K242" s="947"/>
      <c r="L242" s="547"/>
      <c r="M242" s="569"/>
      <c r="N242" s="549"/>
      <c r="O242" s="550"/>
      <c r="P242" s="550"/>
      <c r="Q242" s="550"/>
      <c r="R242" s="550"/>
      <c r="S242" s="550"/>
      <c r="T242" s="550"/>
      <c r="U242" s="550"/>
      <c r="V242" s="550"/>
      <c r="W242" s="550"/>
    </row>
    <row r="243" spans="1:23" s="505" customFormat="1" ht="39.950000000000003" customHeight="1" thickBot="1" x14ac:dyDescent="0.2">
      <c r="A243" s="514"/>
      <c r="B243" s="553"/>
      <c r="C243" s="247"/>
      <c r="D243" s="247"/>
      <c r="E243" s="247"/>
      <c r="F243" s="248"/>
      <c r="G243" s="481"/>
      <c r="H243" s="482"/>
      <c r="I243" s="553"/>
      <c r="J243" s="554"/>
      <c r="K243" s="555"/>
      <c r="L243" s="547"/>
      <c r="M243" s="571"/>
      <c r="N243" s="557"/>
      <c r="O243" s="558"/>
      <c r="P243" s="558"/>
      <c r="Q243" s="558"/>
      <c r="R243" s="550"/>
      <c r="S243" s="550"/>
      <c r="T243" s="550"/>
      <c r="U243" s="550"/>
      <c r="V243" s="550"/>
      <c r="W243" s="550"/>
    </row>
    <row r="244" spans="1:23" s="87" customFormat="1" ht="32.25" customHeight="1" thickBot="1" x14ac:dyDescent="0.2">
      <c r="A244" s="479"/>
      <c r="B244" s="508" t="s">
        <v>394</v>
      </c>
      <c r="C244" s="345"/>
      <c r="D244" s="345"/>
      <c r="E244" s="345"/>
      <c r="F244" s="345"/>
      <c r="G244" s="346"/>
      <c r="H244" s="509"/>
      <c r="I244" s="510"/>
      <c r="J244" s="511"/>
      <c r="K244" s="86"/>
      <c r="L244" s="138"/>
      <c r="M244" s="405"/>
      <c r="N244" s="483"/>
      <c r="O244" s="484"/>
      <c r="P244" s="484"/>
      <c r="Q244" s="484"/>
      <c r="R244" s="485"/>
      <c r="S244" s="485"/>
      <c r="T244" s="485"/>
      <c r="U244" s="485"/>
      <c r="V244" s="485"/>
      <c r="W244" s="485"/>
    </row>
    <row r="245" spans="1:23" s="505" customFormat="1" ht="35.1" customHeight="1" x14ac:dyDescent="0.15">
      <c r="A245" s="541"/>
      <c r="B245" s="929" t="s">
        <v>199</v>
      </c>
      <c r="C245" s="936"/>
      <c r="D245" s="929" t="s">
        <v>189</v>
      </c>
      <c r="E245" s="935"/>
      <c r="H245" s="542" t="s">
        <v>408</v>
      </c>
      <c r="I245" s="952">
        <f>IFERROR(C249*E245,"")</f>
        <v>0</v>
      </c>
      <c r="J245" s="542" t="s">
        <v>372</v>
      </c>
      <c r="K245" s="952">
        <f>IFERROR(SUM(C249:C253,H249:H253)*E245,"")</f>
        <v>0</v>
      </c>
      <c r="L245" s="549"/>
      <c r="M245" s="570"/>
      <c r="N245" s="549"/>
      <c r="O245" s="550"/>
      <c r="P245" s="550"/>
      <c r="Q245" s="550"/>
      <c r="R245" s="550"/>
      <c r="S245" s="550"/>
      <c r="T245" s="550"/>
      <c r="U245" s="550"/>
      <c r="V245" s="550"/>
      <c r="W245" s="550"/>
    </row>
    <row r="246" spans="1:23" s="490" customFormat="1" ht="20.100000000000001" customHeight="1" thickBot="1" x14ac:dyDescent="0.2">
      <c r="A246" s="541"/>
      <c r="B246" s="929"/>
      <c r="C246" s="936"/>
      <c r="D246" s="929"/>
      <c r="E246" s="935"/>
      <c r="H246" s="517" t="str">
        <f>IF($G$6="","-",IF($G$6="消費税を補助対象に含めない","（税抜）","（税込）"))</f>
        <v>-</v>
      </c>
      <c r="I246" s="953"/>
      <c r="J246" s="517" t="str">
        <f>IF($G$6="","-",IF($G$6="消費税を補助対象に含めない","（税抜）","（税込）"))</f>
        <v>-</v>
      </c>
      <c r="K246" s="953"/>
      <c r="M246" s="560"/>
      <c r="O246" s="491"/>
      <c r="P246" s="491"/>
      <c r="Q246" s="491"/>
      <c r="R246" s="491"/>
      <c r="S246" s="491"/>
      <c r="T246" s="491"/>
      <c r="U246" s="491"/>
      <c r="V246" s="491"/>
      <c r="W246" s="491"/>
    </row>
    <row r="247" spans="1:23" s="505" customFormat="1" ht="20.100000000000001" customHeight="1" x14ac:dyDescent="0.15">
      <c r="A247" s="541"/>
      <c r="B247" s="937" t="s">
        <v>184</v>
      </c>
      <c r="C247" s="543" t="s">
        <v>454</v>
      </c>
      <c r="D247" s="939" t="s">
        <v>185</v>
      </c>
      <c r="E247" s="940"/>
      <c r="F247" s="941"/>
      <c r="G247" s="937" t="s">
        <v>184</v>
      </c>
      <c r="H247" s="544" t="s">
        <v>454</v>
      </c>
      <c r="I247" s="938" t="s">
        <v>185</v>
      </c>
      <c r="J247" s="938"/>
      <c r="K247" s="938"/>
      <c r="L247" s="547"/>
      <c r="M247" s="571"/>
      <c r="N247" s="549"/>
      <c r="O247" s="550"/>
      <c r="P247" s="550"/>
      <c r="Q247" s="550"/>
      <c r="R247" s="550"/>
      <c r="S247" s="550"/>
      <c r="T247" s="550"/>
      <c r="U247" s="550"/>
      <c r="V247" s="550"/>
      <c r="W247" s="550"/>
    </row>
    <row r="248" spans="1:23" s="505" customFormat="1" ht="20.100000000000001" customHeight="1" x14ac:dyDescent="0.15">
      <c r="A248" s="541"/>
      <c r="B248" s="938"/>
      <c r="C248" s="520" t="str">
        <f>IF($G$6="","-",IF($G$6="消費税を補助対象に含めない","（税抜）","（税込）"))</f>
        <v>-</v>
      </c>
      <c r="D248" s="942"/>
      <c r="E248" s="943"/>
      <c r="F248" s="944"/>
      <c r="G248" s="938"/>
      <c r="H248" s="520" t="str">
        <f>IF($G$6="","-",IF($G$6="消費税を補助対象に含めない","（税抜）","（税込）"))</f>
        <v>-</v>
      </c>
      <c r="I248" s="929"/>
      <c r="J248" s="929"/>
      <c r="K248" s="929"/>
      <c r="L248" s="547"/>
      <c r="M248" s="571"/>
      <c r="N248" s="549"/>
      <c r="O248" s="550"/>
      <c r="P248" s="550"/>
      <c r="Q248" s="550"/>
      <c r="R248" s="550"/>
      <c r="S248" s="550"/>
      <c r="T248" s="550"/>
      <c r="U248" s="550"/>
      <c r="V248" s="550"/>
      <c r="W248" s="550"/>
    </row>
    <row r="249" spans="1:23" s="505" customFormat="1" ht="39.950000000000003" customHeight="1" x14ac:dyDescent="0.15">
      <c r="A249" s="541"/>
      <c r="B249" s="545" t="s">
        <v>211</v>
      </c>
      <c r="C249" s="249"/>
      <c r="D249" s="930"/>
      <c r="E249" s="931"/>
      <c r="F249" s="932"/>
      <c r="G249" s="545" t="s">
        <v>373</v>
      </c>
      <c r="H249" s="249"/>
      <c r="I249" s="930"/>
      <c r="J249" s="931"/>
      <c r="K249" s="932"/>
      <c r="L249" s="547"/>
      <c r="M249" s="571"/>
      <c r="N249" s="549"/>
      <c r="O249" s="550"/>
      <c r="P249" s="550"/>
      <c r="Q249" s="550"/>
      <c r="R249" s="550"/>
      <c r="S249" s="550"/>
      <c r="T249" s="550"/>
      <c r="U249" s="550"/>
      <c r="V249" s="550"/>
      <c r="W249" s="550"/>
    </row>
    <row r="250" spans="1:23" s="565" customFormat="1" ht="39.950000000000003" customHeight="1" x14ac:dyDescent="0.15">
      <c r="A250" s="541"/>
      <c r="B250" s="546" t="s">
        <v>186</v>
      </c>
      <c r="C250" s="250"/>
      <c r="D250" s="948"/>
      <c r="E250" s="949"/>
      <c r="F250" s="950"/>
      <c r="G250" s="546" t="s">
        <v>374</v>
      </c>
      <c r="H250" s="250"/>
      <c r="I250" s="948"/>
      <c r="J250" s="949"/>
      <c r="K250" s="950"/>
      <c r="L250" s="562"/>
      <c r="M250" s="571"/>
      <c r="N250" s="563"/>
      <c r="O250" s="564"/>
      <c r="P250" s="564"/>
      <c r="Q250" s="564"/>
      <c r="R250" s="564"/>
      <c r="S250" s="564"/>
      <c r="T250" s="564"/>
      <c r="U250" s="564"/>
      <c r="V250" s="564"/>
      <c r="W250" s="564"/>
    </row>
    <row r="251" spans="1:23" s="505" customFormat="1" ht="39.950000000000003" customHeight="1" x14ac:dyDescent="0.15">
      <c r="A251" s="566"/>
      <c r="B251" s="546" t="s">
        <v>187</v>
      </c>
      <c r="C251" s="250"/>
      <c r="D251" s="948"/>
      <c r="E251" s="949"/>
      <c r="F251" s="950"/>
      <c r="G251" s="546" t="s">
        <v>368</v>
      </c>
      <c r="H251" s="250"/>
      <c r="I251" s="948"/>
      <c r="J251" s="949"/>
      <c r="K251" s="950"/>
      <c r="L251" s="547"/>
      <c r="M251" s="567"/>
      <c r="N251" s="549"/>
      <c r="O251" s="550"/>
      <c r="P251" s="550"/>
      <c r="Q251" s="550"/>
      <c r="R251" s="550"/>
      <c r="S251" s="550"/>
      <c r="T251" s="550"/>
      <c r="U251" s="550"/>
      <c r="V251" s="550"/>
      <c r="W251" s="550"/>
    </row>
    <row r="252" spans="1:23" s="505" customFormat="1" ht="39.950000000000003" customHeight="1" x14ac:dyDescent="0.15">
      <c r="A252" s="541"/>
      <c r="B252" s="551" t="s">
        <v>188</v>
      </c>
      <c r="C252" s="251"/>
      <c r="D252" s="948"/>
      <c r="E252" s="949"/>
      <c r="F252" s="950"/>
      <c r="G252" s="551" t="s">
        <v>369</v>
      </c>
      <c r="H252" s="251"/>
      <c r="I252" s="948"/>
      <c r="J252" s="949"/>
      <c r="K252" s="950"/>
      <c r="L252" s="547"/>
      <c r="M252" s="568"/>
      <c r="N252" s="549"/>
      <c r="O252" s="550"/>
      <c r="P252" s="550"/>
      <c r="Q252" s="550"/>
      <c r="R252" s="550"/>
      <c r="S252" s="550"/>
      <c r="T252" s="550"/>
      <c r="U252" s="550"/>
      <c r="V252" s="550"/>
      <c r="W252" s="550"/>
    </row>
    <row r="253" spans="1:23" s="505" customFormat="1" ht="39.950000000000003" customHeight="1" x14ac:dyDescent="0.15">
      <c r="A253" s="541"/>
      <c r="B253" s="552" t="s">
        <v>214</v>
      </c>
      <c r="C253" s="252"/>
      <c r="D253" s="945"/>
      <c r="E253" s="946"/>
      <c r="F253" s="947"/>
      <c r="G253" s="552" t="s">
        <v>375</v>
      </c>
      <c r="H253" s="252"/>
      <c r="I253" s="945"/>
      <c r="J253" s="946"/>
      <c r="K253" s="947"/>
      <c r="L253" s="547"/>
      <c r="M253" s="569"/>
      <c r="N253" s="549"/>
      <c r="O253" s="550"/>
      <c r="P253" s="550"/>
      <c r="Q253" s="550"/>
      <c r="R253" s="550"/>
      <c r="S253" s="550"/>
      <c r="T253" s="550"/>
      <c r="U253" s="550"/>
      <c r="V253" s="550"/>
      <c r="W253" s="550"/>
    </row>
    <row r="254" spans="1:23" s="505" customFormat="1" ht="39.950000000000003" customHeight="1" thickBot="1" x14ac:dyDescent="0.2">
      <c r="A254" s="514"/>
      <c r="B254" s="553"/>
      <c r="C254" s="247"/>
      <c r="D254" s="247"/>
      <c r="E254" s="247"/>
      <c r="F254" s="248"/>
      <c r="G254" s="481"/>
      <c r="H254" s="482"/>
      <c r="I254" s="553"/>
      <c r="J254" s="554"/>
      <c r="K254" s="555"/>
      <c r="L254" s="547"/>
      <c r="M254" s="571"/>
      <c r="N254" s="557"/>
      <c r="O254" s="558"/>
      <c r="P254" s="558"/>
      <c r="Q254" s="558"/>
      <c r="R254" s="550"/>
      <c r="S254" s="550"/>
      <c r="T254" s="550"/>
      <c r="U254" s="550"/>
      <c r="V254" s="550"/>
      <c r="W254" s="550"/>
    </row>
    <row r="255" spans="1:23" s="87" customFormat="1" ht="32.25" customHeight="1" thickBot="1" x14ac:dyDescent="0.2">
      <c r="A255" s="479"/>
      <c r="B255" s="508" t="s">
        <v>395</v>
      </c>
      <c r="C255" s="345"/>
      <c r="D255" s="345"/>
      <c r="E255" s="345"/>
      <c r="F255" s="345"/>
      <c r="G255" s="346"/>
      <c r="H255" s="509"/>
      <c r="I255" s="510"/>
      <c r="J255" s="511"/>
      <c r="K255" s="86"/>
      <c r="L255" s="138"/>
      <c r="M255" s="405"/>
      <c r="N255" s="483"/>
      <c r="O255" s="484"/>
      <c r="P255" s="484"/>
      <c r="Q255" s="484"/>
      <c r="R255" s="485"/>
      <c r="S255" s="485"/>
      <c r="T255" s="485"/>
      <c r="U255" s="485"/>
      <c r="V255" s="485"/>
      <c r="W255" s="485"/>
    </row>
    <row r="256" spans="1:23" s="505" customFormat="1" ht="35.1" customHeight="1" x14ac:dyDescent="0.15">
      <c r="A256" s="541"/>
      <c r="B256" s="929" t="s">
        <v>199</v>
      </c>
      <c r="C256" s="936"/>
      <c r="D256" s="929" t="s">
        <v>189</v>
      </c>
      <c r="E256" s="935"/>
      <c r="H256" s="542" t="s">
        <v>408</v>
      </c>
      <c r="I256" s="952">
        <f>IFERROR(C260*E256,"")</f>
        <v>0</v>
      </c>
      <c r="J256" s="542" t="s">
        <v>372</v>
      </c>
      <c r="K256" s="952">
        <f>IFERROR(SUM(C260:C264,H260:H264)*E256,"")</f>
        <v>0</v>
      </c>
      <c r="L256" s="549"/>
      <c r="M256" s="570"/>
      <c r="N256" s="549"/>
      <c r="O256" s="550"/>
      <c r="P256" s="550"/>
      <c r="Q256" s="550"/>
      <c r="R256" s="550"/>
      <c r="S256" s="550"/>
      <c r="T256" s="550"/>
      <c r="U256" s="550"/>
      <c r="V256" s="550"/>
      <c r="W256" s="550"/>
    </row>
    <row r="257" spans="1:23" s="490" customFormat="1" ht="20.100000000000001" customHeight="1" thickBot="1" x14ac:dyDescent="0.2">
      <c r="A257" s="541"/>
      <c r="B257" s="929"/>
      <c r="C257" s="936"/>
      <c r="D257" s="929"/>
      <c r="E257" s="935"/>
      <c r="H257" s="517" t="str">
        <f>IF($G$6="","-",IF($G$6="消費税を補助対象に含めない","（税抜）","（税込）"))</f>
        <v>-</v>
      </c>
      <c r="I257" s="953"/>
      <c r="J257" s="517" t="str">
        <f>IF($G$6="","-",IF($G$6="消費税を補助対象に含めない","（税抜）","（税込）"))</f>
        <v>-</v>
      </c>
      <c r="K257" s="953"/>
      <c r="M257" s="560"/>
      <c r="O257" s="491"/>
      <c r="P257" s="491"/>
      <c r="Q257" s="491"/>
      <c r="R257" s="491"/>
      <c r="S257" s="491"/>
      <c r="T257" s="491"/>
      <c r="U257" s="491"/>
      <c r="V257" s="491"/>
      <c r="W257" s="491"/>
    </row>
    <row r="258" spans="1:23" s="505" customFormat="1" ht="20.100000000000001" customHeight="1" x14ac:dyDescent="0.15">
      <c r="A258" s="541"/>
      <c r="B258" s="937" t="s">
        <v>184</v>
      </c>
      <c r="C258" s="543" t="s">
        <v>454</v>
      </c>
      <c r="D258" s="939" t="s">
        <v>185</v>
      </c>
      <c r="E258" s="940"/>
      <c r="F258" s="941"/>
      <c r="G258" s="937" t="s">
        <v>184</v>
      </c>
      <c r="H258" s="544" t="s">
        <v>454</v>
      </c>
      <c r="I258" s="938" t="s">
        <v>185</v>
      </c>
      <c r="J258" s="938"/>
      <c r="K258" s="938"/>
      <c r="L258" s="547"/>
      <c r="M258" s="571"/>
      <c r="N258" s="549"/>
      <c r="O258" s="550"/>
      <c r="P258" s="550"/>
      <c r="Q258" s="550"/>
      <c r="R258" s="550"/>
      <c r="S258" s="550"/>
      <c r="T258" s="550"/>
      <c r="U258" s="550"/>
      <c r="V258" s="550"/>
      <c r="W258" s="550"/>
    </row>
    <row r="259" spans="1:23" s="505" customFormat="1" ht="20.100000000000001" customHeight="1" x14ac:dyDescent="0.15">
      <c r="A259" s="541"/>
      <c r="B259" s="938"/>
      <c r="C259" s="520" t="str">
        <f>IF($G$6="","-",IF($G$6="消費税を補助対象に含めない","（税抜）","（税込）"))</f>
        <v>-</v>
      </c>
      <c r="D259" s="942"/>
      <c r="E259" s="943"/>
      <c r="F259" s="944"/>
      <c r="G259" s="938"/>
      <c r="H259" s="520" t="str">
        <f>IF($G$6="","-",IF($G$6="消費税を補助対象に含めない","（税抜）","（税込）"))</f>
        <v>-</v>
      </c>
      <c r="I259" s="929"/>
      <c r="J259" s="929"/>
      <c r="K259" s="929"/>
      <c r="L259" s="547"/>
      <c r="M259" s="571"/>
      <c r="N259" s="549"/>
      <c r="O259" s="550"/>
      <c r="P259" s="550"/>
      <c r="Q259" s="550"/>
      <c r="R259" s="550"/>
      <c r="S259" s="550"/>
      <c r="T259" s="550"/>
      <c r="U259" s="550"/>
      <c r="V259" s="550"/>
      <c r="W259" s="550"/>
    </row>
    <row r="260" spans="1:23" s="505" customFormat="1" ht="39.950000000000003" customHeight="1" x14ac:dyDescent="0.15">
      <c r="A260" s="541"/>
      <c r="B260" s="545" t="s">
        <v>211</v>
      </c>
      <c r="C260" s="249"/>
      <c r="D260" s="930"/>
      <c r="E260" s="931"/>
      <c r="F260" s="932"/>
      <c r="G260" s="545" t="s">
        <v>373</v>
      </c>
      <c r="H260" s="249"/>
      <c r="I260" s="930"/>
      <c r="J260" s="931"/>
      <c r="K260" s="932"/>
      <c r="L260" s="547"/>
      <c r="M260" s="571"/>
      <c r="N260" s="549"/>
      <c r="O260" s="550"/>
      <c r="P260" s="550"/>
      <c r="Q260" s="550"/>
      <c r="R260" s="550"/>
      <c r="S260" s="550"/>
      <c r="T260" s="550"/>
      <c r="U260" s="550"/>
      <c r="V260" s="550"/>
      <c r="W260" s="550"/>
    </row>
    <row r="261" spans="1:23" s="565" customFormat="1" ht="39.950000000000003" customHeight="1" x14ac:dyDescent="0.15">
      <c r="A261" s="541"/>
      <c r="B261" s="546" t="s">
        <v>186</v>
      </c>
      <c r="C261" s="250"/>
      <c r="D261" s="948"/>
      <c r="E261" s="949"/>
      <c r="F261" s="950"/>
      <c r="G261" s="546" t="s">
        <v>374</v>
      </c>
      <c r="H261" s="250"/>
      <c r="I261" s="948"/>
      <c r="J261" s="949"/>
      <c r="K261" s="950"/>
      <c r="L261" s="562"/>
      <c r="M261" s="571"/>
      <c r="N261" s="563"/>
      <c r="O261" s="564"/>
      <c r="P261" s="564"/>
      <c r="Q261" s="564"/>
      <c r="R261" s="564"/>
      <c r="S261" s="564"/>
      <c r="T261" s="564"/>
      <c r="U261" s="564"/>
      <c r="V261" s="564"/>
      <c r="W261" s="564"/>
    </row>
    <row r="262" spans="1:23" s="505" customFormat="1" ht="39.950000000000003" customHeight="1" x14ac:dyDescent="0.15">
      <c r="A262" s="566"/>
      <c r="B262" s="546" t="s">
        <v>187</v>
      </c>
      <c r="C262" s="250"/>
      <c r="D262" s="948"/>
      <c r="E262" s="949"/>
      <c r="F262" s="950"/>
      <c r="G262" s="546" t="s">
        <v>368</v>
      </c>
      <c r="H262" s="250"/>
      <c r="I262" s="948"/>
      <c r="J262" s="949"/>
      <c r="K262" s="950"/>
      <c r="L262" s="547"/>
      <c r="M262" s="567"/>
      <c r="N262" s="549"/>
      <c r="O262" s="550"/>
      <c r="P262" s="550"/>
      <c r="Q262" s="550"/>
      <c r="R262" s="550"/>
      <c r="S262" s="550"/>
      <c r="T262" s="550"/>
      <c r="U262" s="550"/>
      <c r="V262" s="550"/>
      <c r="W262" s="550"/>
    </row>
    <row r="263" spans="1:23" s="505" customFormat="1" ht="39.950000000000003" customHeight="1" x14ac:dyDescent="0.15">
      <c r="A263" s="541"/>
      <c r="B263" s="551" t="s">
        <v>188</v>
      </c>
      <c r="C263" s="251"/>
      <c r="D263" s="948"/>
      <c r="E263" s="949"/>
      <c r="F263" s="950"/>
      <c r="G263" s="551" t="s">
        <v>369</v>
      </c>
      <c r="H263" s="251"/>
      <c r="I263" s="948"/>
      <c r="J263" s="949"/>
      <c r="K263" s="950"/>
      <c r="L263" s="547"/>
      <c r="M263" s="568"/>
      <c r="N263" s="549"/>
      <c r="O263" s="550"/>
      <c r="P263" s="550"/>
      <c r="Q263" s="550"/>
      <c r="R263" s="550"/>
      <c r="S263" s="550"/>
      <c r="T263" s="550"/>
      <c r="U263" s="550"/>
      <c r="V263" s="550"/>
      <c r="W263" s="550"/>
    </row>
    <row r="264" spans="1:23" s="505" customFormat="1" ht="39.950000000000003" customHeight="1" x14ac:dyDescent="0.15">
      <c r="A264" s="541"/>
      <c r="B264" s="552" t="s">
        <v>214</v>
      </c>
      <c r="C264" s="252"/>
      <c r="D264" s="945"/>
      <c r="E264" s="946"/>
      <c r="F264" s="947"/>
      <c r="G264" s="552" t="s">
        <v>375</v>
      </c>
      <c r="H264" s="252"/>
      <c r="I264" s="945"/>
      <c r="J264" s="946"/>
      <c r="K264" s="947"/>
      <c r="L264" s="547"/>
      <c r="M264" s="569"/>
      <c r="N264" s="549"/>
      <c r="O264" s="550"/>
      <c r="P264" s="550"/>
      <c r="Q264" s="550"/>
      <c r="R264" s="550"/>
      <c r="S264" s="550"/>
      <c r="T264" s="550"/>
      <c r="U264" s="550"/>
      <c r="V264" s="550"/>
      <c r="W264" s="550"/>
    </row>
    <row r="265" spans="1:23" s="505" customFormat="1" ht="20.100000000000001" customHeight="1" x14ac:dyDescent="0.15">
      <c r="A265" s="514"/>
      <c r="B265" s="553"/>
      <c r="C265" s="247"/>
      <c r="D265" s="247"/>
      <c r="E265" s="247"/>
      <c r="F265" s="248"/>
      <c r="G265" s="481"/>
      <c r="H265" s="482"/>
      <c r="I265" s="553"/>
      <c r="J265" s="951">
        <f>'補助事業概要説明書(別添１)１～２'!$E$6</f>
        <v>0</v>
      </c>
      <c r="K265" s="951"/>
      <c r="L265" s="547"/>
      <c r="M265" s="572"/>
      <c r="N265" s="557"/>
      <c r="O265" s="558"/>
      <c r="P265" s="558"/>
      <c r="Q265" s="558"/>
      <c r="R265" s="550"/>
      <c r="S265" s="550"/>
      <c r="T265" s="550"/>
      <c r="U265" s="550"/>
      <c r="V265" s="550"/>
      <c r="W265" s="550"/>
    </row>
    <row r="266" spans="1:23" s="505" customFormat="1" ht="39.950000000000003" customHeight="1" x14ac:dyDescent="0.15">
      <c r="A266" s="514"/>
      <c r="B266" s="534" t="s">
        <v>543</v>
      </c>
      <c r="C266" s="247"/>
      <c r="D266" s="247"/>
      <c r="E266" s="247"/>
      <c r="F266" s="248"/>
      <c r="G266" s="535"/>
      <c r="H266" s="536"/>
      <c r="I266" s="537"/>
      <c r="L266" s="547"/>
      <c r="M266" s="572"/>
      <c r="N266" s="557"/>
      <c r="O266" s="558"/>
      <c r="P266" s="558"/>
      <c r="Q266" s="558"/>
      <c r="R266" s="550"/>
      <c r="S266" s="550"/>
      <c r="T266" s="550"/>
      <c r="U266" s="550"/>
      <c r="V266" s="550"/>
      <c r="W266" s="550"/>
    </row>
    <row r="267" spans="1:23" s="87" customFormat="1" ht="32.25" customHeight="1" thickBot="1" x14ac:dyDescent="0.2">
      <c r="A267" s="479"/>
      <c r="B267" s="540" t="s">
        <v>391</v>
      </c>
      <c r="C267" s="247"/>
      <c r="D267" s="247"/>
      <c r="E267" s="247"/>
      <c r="F267" s="247"/>
      <c r="G267" s="248"/>
      <c r="H267" s="535"/>
      <c r="I267" s="536"/>
      <c r="J267" s="513"/>
      <c r="K267" s="86"/>
      <c r="L267" s="138"/>
      <c r="M267" s="573"/>
      <c r="N267" s="483"/>
      <c r="O267" s="484"/>
      <c r="P267" s="484"/>
      <c r="Q267" s="484"/>
      <c r="R267" s="485"/>
      <c r="S267" s="485"/>
      <c r="T267" s="485"/>
      <c r="U267" s="485"/>
      <c r="V267" s="485"/>
      <c r="W267" s="485"/>
    </row>
    <row r="268" spans="1:23" s="505" customFormat="1" ht="35.1" customHeight="1" x14ac:dyDescent="0.15">
      <c r="A268" s="541"/>
      <c r="B268" s="929" t="s">
        <v>199</v>
      </c>
      <c r="C268" s="936"/>
      <c r="D268" s="929" t="s">
        <v>189</v>
      </c>
      <c r="E268" s="935"/>
      <c r="H268" s="542" t="s">
        <v>408</v>
      </c>
      <c r="I268" s="952">
        <f>IFERROR(C272*E268,"")</f>
        <v>0</v>
      </c>
      <c r="J268" s="542" t="s">
        <v>372</v>
      </c>
      <c r="K268" s="952">
        <f>IFERROR(SUM(C272:C273,H272:H273)*E268,"")</f>
        <v>0</v>
      </c>
      <c r="L268" s="549"/>
      <c r="M268" s="917" t="s">
        <v>605</v>
      </c>
      <c r="O268" s="550"/>
      <c r="P268" s="550"/>
      <c r="Q268" s="550"/>
      <c r="R268" s="550"/>
      <c r="S268" s="550"/>
      <c r="T268" s="550"/>
      <c r="U268" s="550"/>
      <c r="V268" s="550"/>
      <c r="W268" s="550"/>
    </row>
    <row r="269" spans="1:23" s="490" customFormat="1" ht="20.100000000000001" customHeight="1" thickBot="1" x14ac:dyDescent="0.2">
      <c r="A269" s="541"/>
      <c r="B269" s="929"/>
      <c r="C269" s="936"/>
      <c r="D269" s="929"/>
      <c r="E269" s="935"/>
      <c r="H269" s="517" t="str">
        <f>IF($G$6="","-",IF($G$6="消費税を補助対象に含めない","（税抜）","（税込）"))</f>
        <v>-</v>
      </c>
      <c r="I269" s="953"/>
      <c r="J269" s="517" t="str">
        <f>IF($G$6="","-",IF($G$6="消費税を補助対象に含めない","（税抜）","（税込）"))</f>
        <v>-</v>
      </c>
      <c r="K269" s="953"/>
      <c r="M269" s="918"/>
      <c r="O269" s="491"/>
      <c r="P269" s="491"/>
      <c r="Q269" s="491"/>
      <c r="R269" s="491"/>
      <c r="S269" s="491"/>
      <c r="T269" s="491"/>
      <c r="U269" s="491"/>
      <c r="V269" s="491"/>
      <c r="W269" s="491"/>
    </row>
    <row r="270" spans="1:23" s="505" customFormat="1" ht="20.100000000000001" customHeight="1" x14ac:dyDescent="0.15">
      <c r="A270" s="541"/>
      <c r="B270" s="937" t="s">
        <v>184</v>
      </c>
      <c r="C270" s="543" t="s">
        <v>454</v>
      </c>
      <c r="D270" s="939" t="s">
        <v>185</v>
      </c>
      <c r="E270" s="940"/>
      <c r="F270" s="941"/>
      <c r="G270" s="937" t="s">
        <v>184</v>
      </c>
      <c r="H270" s="544" t="s">
        <v>454</v>
      </c>
      <c r="I270" s="938" t="s">
        <v>185</v>
      </c>
      <c r="J270" s="938"/>
      <c r="K270" s="938"/>
      <c r="L270" s="547"/>
      <c r="M270" s="918"/>
      <c r="N270" s="549"/>
      <c r="O270" s="550"/>
      <c r="P270" s="550"/>
      <c r="Q270" s="550"/>
      <c r="R270" s="550"/>
      <c r="S270" s="550"/>
      <c r="T270" s="550"/>
      <c r="U270" s="550"/>
      <c r="V270" s="550"/>
      <c r="W270" s="550"/>
    </row>
    <row r="271" spans="1:23" s="505" customFormat="1" ht="20.100000000000001" customHeight="1" x14ac:dyDescent="0.15">
      <c r="A271" s="541"/>
      <c r="B271" s="938"/>
      <c r="C271" s="520" t="str">
        <f>IF($G$6="","-",IF($G$6="消費税を補助対象に含めない","（税抜）","（税込）"))</f>
        <v>-</v>
      </c>
      <c r="D271" s="942"/>
      <c r="E271" s="943"/>
      <c r="F271" s="944"/>
      <c r="G271" s="938"/>
      <c r="H271" s="520" t="str">
        <f>IF($G$6="","-",IF($G$6="消費税を補助対象に含めない","（税抜）","（税込）"))</f>
        <v>-</v>
      </c>
      <c r="I271" s="929"/>
      <c r="J271" s="929"/>
      <c r="K271" s="929"/>
      <c r="L271" s="547"/>
      <c r="M271" s="918"/>
      <c r="N271" s="549"/>
      <c r="O271" s="550"/>
      <c r="P271" s="550"/>
      <c r="Q271" s="550"/>
      <c r="R271" s="550"/>
      <c r="S271" s="550"/>
      <c r="T271" s="550"/>
      <c r="U271" s="550"/>
      <c r="V271" s="550"/>
      <c r="W271" s="550"/>
    </row>
    <row r="272" spans="1:23" s="505" customFormat="1" ht="39.950000000000003" customHeight="1" x14ac:dyDescent="0.15">
      <c r="A272" s="541"/>
      <c r="B272" s="545" t="s">
        <v>211</v>
      </c>
      <c r="C272" s="249"/>
      <c r="D272" s="930"/>
      <c r="E272" s="931"/>
      <c r="F272" s="932"/>
      <c r="G272" s="545" t="s">
        <v>377</v>
      </c>
      <c r="H272" s="249"/>
      <c r="I272" s="930"/>
      <c r="J272" s="931"/>
      <c r="K272" s="932"/>
      <c r="L272" s="547"/>
      <c r="M272" s="918"/>
      <c r="N272" s="549"/>
      <c r="O272" s="550"/>
      <c r="P272" s="550"/>
      <c r="Q272" s="550"/>
      <c r="R272" s="550"/>
      <c r="S272" s="550"/>
      <c r="T272" s="550"/>
      <c r="U272" s="550"/>
      <c r="V272" s="550"/>
      <c r="W272" s="550"/>
    </row>
    <row r="273" spans="1:23" s="505" customFormat="1" ht="39.950000000000003" customHeight="1" x14ac:dyDescent="0.15">
      <c r="A273" s="541"/>
      <c r="B273" s="552" t="s">
        <v>368</v>
      </c>
      <c r="C273" s="252"/>
      <c r="D273" s="945"/>
      <c r="E273" s="946"/>
      <c r="F273" s="947"/>
      <c r="G273" s="552" t="s">
        <v>378</v>
      </c>
      <c r="H273" s="252"/>
      <c r="I273" s="945"/>
      <c r="J273" s="946"/>
      <c r="K273" s="947"/>
      <c r="L273" s="547"/>
      <c r="M273" s="919"/>
      <c r="N273" s="549"/>
      <c r="O273" s="550"/>
      <c r="P273" s="550"/>
      <c r="Q273" s="550"/>
      <c r="R273" s="550"/>
      <c r="S273" s="550"/>
      <c r="T273" s="550"/>
      <c r="U273" s="550"/>
      <c r="V273" s="550"/>
      <c r="W273" s="550"/>
    </row>
    <row r="274" spans="1:23" s="505" customFormat="1" ht="20.100000000000001" customHeight="1" thickBot="1" x14ac:dyDescent="0.2">
      <c r="A274" s="514"/>
      <c r="B274" s="574"/>
      <c r="C274" s="574"/>
      <c r="D274" s="574"/>
      <c r="E274" s="574"/>
      <c r="F274" s="574"/>
      <c r="G274" s="574"/>
      <c r="H274" s="574"/>
      <c r="I274" s="574"/>
      <c r="J274" s="574"/>
      <c r="K274" s="575"/>
      <c r="L274" s="547"/>
      <c r="M274" s="576"/>
      <c r="N274" s="557"/>
      <c r="O274" s="558"/>
      <c r="P274" s="558"/>
      <c r="Q274" s="558"/>
      <c r="R274" s="550"/>
      <c r="S274" s="550"/>
      <c r="T274" s="550"/>
      <c r="U274" s="550"/>
      <c r="V274" s="550"/>
      <c r="W274" s="550"/>
    </row>
    <row r="275" spans="1:23" s="87" customFormat="1" ht="32.25" customHeight="1" thickBot="1" x14ac:dyDescent="0.2">
      <c r="A275" s="479"/>
      <c r="B275" s="508" t="s">
        <v>392</v>
      </c>
      <c r="C275" s="345"/>
      <c r="D275" s="345"/>
      <c r="E275" s="345"/>
      <c r="F275" s="345"/>
      <c r="G275" s="346"/>
      <c r="H275" s="509"/>
      <c r="I275" s="510"/>
      <c r="J275" s="511"/>
      <c r="K275" s="86"/>
      <c r="L275" s="138"/>
      <c r="M275" s="573"/>
      <c r="N275" s="483"/>
      <c r="O275" s="484"/>
      <c r="P275" s="484"/>
      <c r="Q275" s="484"/>
      <c r="R275" s="485"/>
      <c r="S275" s="485"/>
      <c r="T275" s="485"/>
      <c r="U275" s="485"/>
      <c r="V275" s="485"/>
      <c r="W275" s="485"/>
    </row>
    <row r="276" spans="1:23" s="505" customFormat="1" ht="35.1" customHeight="1" x14ac:dyDescent="0.15">
      <c r="A276" s="541"/>
      <c r="B276" s="929" t="s">
        <v>199</v>
      </c>
      <c r="C276" s="936"/>
      <c r="D276" s="929" t="s">
        <v>189</v>
      </c>
      <c r="E276" s="935"/>
      <c r="H276" s="542" t="s">
        <v>408</v>
      </c>
      <c r="I276" s="952">
        <f>IFERROR(C280*E276,"")</f>
        <v>0</v>
      </c>
      <c r="J276" s="542" t="s">
        <v>372</v>
      </c>
      <c r="K276" s="952">
        <f>IFERROR(SUM(C280:C281,H280:H281)*E276,"")</f>
        <v>0</v>
      </c>
      <c r="L276" s="549"/>
      <c r="M276" s="572"/>
      <c r="O276" s="550"/>
      <c r="P276" s="550"/>
      <c r="Q276" s="550"/>
      <c r="R276" s="550"/>
      <c r="S276" s="550"/>
      <c r="T276" s="550"/>
      <c r="U276" s="550"/>
      <c r="V276" s="550"/>
      <c r="W276" s="550"/>
    </row>
    <row r="277" spans="1:23" s="490" customFormat="1" ht="20.100000000000001" customHeight="1" thickBot="1" x14ac:dyDescent="0.2">
      <c r="A277" s="541"/>
      <c r="B277" s="929"/>
      <c r="C277" s="936"/>
      <c r="D277" s="929"/>
      <c r="E277" s="935"/>
      <c r="H277" s="517" t="str">
        <f>IF($G$6="","-",IF($G$6="消費税を補助対象に含めない","（税抜）","（税込）"))</f>
        <v>-</v>
      </c>
      <c r="I277" s="953"/>
      <c r="J277" s="517" t="str">
        <f>IF($G$6="","-",IF($G$6="消費税を補助対象に含めない","（税抜）","（税込）"))</f>
        <v>-</v>
      </c>
      <c r="K277" s="953"/>
      <c r="M277" s="560"/>
      <c r="O277" s="491"/>
      <c r="P277" s="491"/>
      <c r="Q277" s="491"/>
      <c r="R277" s="491"/>
      <c r="S277" s="491"/>
      <c r="T277" s="491"/>
      <c r="U277" s="491"/>
      <c r="V277" s="491"/>
      <c r="W277" s="491"/>
    </row>
    <row r="278" spans="1:23" s="505" customFormat="1" ht="20.100000000000001" customHeight="1" x14ac:dyDescent="0.15">
      <c r="A278" s="541"/>
      <c r="B278" s="937" t="s">
        <v>184</v>
      </c>
      <c r="C278" s="543" t="s">
        <v>454</v>
      </c>
      <c r="D278" s="939" t="s">
        <v>185</v>
      </c>
      <c r="E278" s="940"/>
      <c r="F278" s="941"/>
      <c r="G278" s="937" t="s">
        <v>184</v>
      </c>
      <c r="H278" s="544" t="s">
        <v>454</v>
      </c>
      <c r="I278" s="938" t="s">
        <v>185</v>
      </c>
      <c r="J278" s="938"/>
      <c r="K278" s="938"/>
      <c r="L278" s="547"/>
      <c r="M278" s="572"/>
      <c r="N278" s="549"/>
      <c r="O278" s="550"/>
      <c r="P278" s="550"/>
      <c r="Q278" s="550"/>
      <c r="R278" s="550"/>
      <c r="S278" s="550"/>
      <c r="T278" s="550"/>
      <c r="U278" s="550"/>
      <c r="V278" s="550"/>
      <c r="W278" s="550"/>
    </row>
    <row r="279" spans="1:23" s="505" customFormat="1" ht="20.100000000000001" customHeight="1" x14ac:dyDescent="0.15">
      <c r="A279" s="541"/>
      <c r="B279" s="938"/>
      <c r="C279" s="520" t="str">
        <f>IF($G$6="","-",IF($G$6="消費税を補助対象に含めない","（税抜）","（税込）"))</f>
        <v>-</v>
      </c>
      <c r="D279" s="942"/>
      <c r="E279" s="943"/>
      <c r="F279" s="944"/>
      <c r="G279" s="938"/>
      <c r="H279" s="520" t="str">
        <f>IF($G$6="","-",IF($G$6="消費税を補助対象に含めない","（税抜）","（税込）"))</f>
        <v>-</v>
      </c>
      <c r="I279" s="929"/>
      <c r="J279" s="929"/>
      <c r="K279" s="929"/>
      <c r="L279" s="547"/>
      <c r="M279" s="572"/>
      <c r="N279" s="549"/>
      <c r="O279" s="550"/>
      <c r="P279" s="550"/>
      <c r="Q279" s="550"/>
      <c r="R279" s="550"/>
      <c r="S279" s="550"/>
      <c r="T279" s="550"/>
      <c r="U279" s="550"/>
      <c r="V279" s="550"/>
      <c r="W279" s="550"/>
    </row>
    <row r="280" spans="1:23" s="505" customFormat="1" ht="39.950000000000003" customHeight="1" x14ac:dyDescent="0.15">
      <c r="A280" s="541"/>
      <c r="B280" s="545" t="s">
        <v>211</v>
      </c>
      <c r="C280" s="249"/>
      <c r="D280" s="930"/>
      <c r="E280" s="931"/>
      <c r="F280" s="932"/>
      <c r="G280" s="545" t="s">
        <v>377</v>
      </c>
      <c r="H280" s="249"/>
      <c r="I280" s="930"/>
      <c r="J280" s="931"/>
      <c r="K280" s="932"/>
      <c r="L280" s="547"/>
      <c r="M280" s="572"/>
      <c r="N280" s="549"/>
      <c r="O280" s="550"/>
      <c r="P280" s="550"/>
      <c r="Q280" s="550"/>
      <c r="R280" s="550"/>
      <c r="S280" s="550"/>
      <c r="T280" s="550"/>
      <c r="U280" s="550"/>
      <c r="V280" s="550"/>
      <c r="W280" s="550"/>
    </row>
    <row r="281" spans="1:23" s="505" customFormat="1" ht="39.950000000000003" customHeight="1" x14ac:dyDescent="0.15">
      <c r="A281" s="541"/>
      <c r="B281" s="552" t="s">
        <v>368</v>
      </c>
      <c r="C281" s="252"/>
      <c r="D281" s="945"/>
      <c r="E281" s="946"/>
      <c r="F281" s="947"/>
      <c r="G281" s="552" t="s">
        <v>378</v>
      </c>
      <c r="H281" s="252"/>
      <c r="I281" s="945"/>
      <c r="J281" s="946"/>
      <c r="K281" s="947"/>
      <c r="L281" s="547"/>
      <c r="M281" s="572"/>
      <c r="N281" s="549"/>
      <c r="O281" s="550"/>
      <c r="P281" s="550"/>
      <c r="Q281" s="550"/>
      <c r="R281" s="550"/>
      <c r="S281" s="550"/>
      <c r="T281" s="550"/>
      <c r="U281" s="550"/>
      <c r="V281" s="550"/>
      <c r="W281" s="550"/>
    </row>
    <row r="282" spans="1:23" s="505" customFormat="1" ht="20.100000000000001" customHeight="1" thickBot="1" x14ac:dyDescent="0.2">
      <c r="A282" s="514"/>
      <c r="B282" s="574"/>
      <c r="C282" s="574"/>
      <c r="D282" s="574"/>
      <c r="E282" s="574"/>
      <c r="F282" s="574"/>
      <c r="G282" s="574"/>
      <c r="H282" s="574"/>
      <c r="I282" s="574"/>
      <c r="J282" s="574"/>
      <c r="K282" s="575"/>
      <c r="L282" s="547"/>
      <c r="M282" s="576"/>
      <c r="N282" s="557"/>
      <c r="O282" s="558"/>
      <c r="P282" s="558"/>
      <c r="Q282" s="558"/>
      <c r="R282" s="550"/>
      <c r="S282" s="550"/>
      <c r="T282" s="550"/>
      <c r="U282" s="550"/>
      <c r="V282" s="550"/>
      <c r="W282" s="550"/>
    </row>
    <row r="283" spans="1:23" s="87" customFormat="1" ht="32.25" customHeight="1" thickBot="1" x14ac:dyDescent="0.2">
      <c r="A283" s="479"/>
      <c r="B283" s="508" t="s">
        <v>393</v>
      </c>
      <c r="C283" s="345"/>
      <c r="D283" s="345"/>
      <c r="E283" s="345"/>
      <c r="F283" s="345"/>
      <c r="G283" s="346"/>
      <c r="H283" s="509"/>
      <c r="I283" s="510"/>
      <c r="J283" s="511"/>
      <c r="K283" s="86"/>
      <c r="L283" s="138"/>
      <c r="M283" s="573"/>
      <c r="N283" s="483"/>
      <c r="O283" s="484"/>
      <c r="P283" s="484"/>
      <c r="Q283" s="484"/>
      <c r="R283" s="485"/>
      <c r="S283" s="485"/>
      <c r="T283" s="485"/>
      <c r="U283" s="485"/>
      <c r="V283" s="485"/>
      <c r="W283" s="485"/>
    </row>
    <row r="284" spans="1:23" s="505" customFormat="1" ht="35.1" customHeight="1" x14ac:dyDescent="0.15">
      <c r="A284" s="541"/>
      <c r="B284" s="929" t="s">
        <v>199</v>
      </c>
      <c r="C284" s="936"/>
      <c r="D284" s="929" t="s">
        <v>189</v>
      </c>
      <c r="E284" s="935"/>
      <c r="H284" s="542" t="s">
        <v>408</v>
      </c>
      <c r="I284" s="952">
        <f>IFERROR(C288*E284,"")</f>
        <v>0</v>
      </c>
      <c r="J284" s="542" t="s">
        <v>372</v>
      </c>
      <c r="K284" s="952">
        <f>IFERROR(SUM(C288:C289,H288:H289)*E284,"")</f>
        <v>0</v>
      </c>
      <c r="L284" s="549"/>
      <c r="M284" s="572"/>
      <c r="O284" s="550"/>
      <c r="P284" s="550"/>
      <c r="Q284" s="550"/>
      <c r="R284" s="550"/>
      <c r="S284" s="550"/>
      <c r="T284" s="550"/>
      <c r="U284" s="550"/>
      <c r="V284" s="550"/>
      <c r="W284" s="550"/>
    </row>
    <row r="285" spans="1:23" s="490" customFormat="1" ht="20.100000000000001" customHeight="1" thickBot="1" x14ac:dyDescent="0.2">
      <c r="A285" s="541"/>
      <c r="B285" s="929"/>
      <c r="C285" s="936"/>
      <c r="D285" s="929"/>
      <c r="E285" s="935"/>
      <c r="H285" s="517" t="str">
        <f>IF($G$6="","-",IF($G$6="消費税を補助対象に含めない","（税抜）","（税込）"))</f>
        <v>-</v>
      </c>
      <c r="I285" s="953"/>
      <c r="J285" s="517" t="str">
        <f>IF($G$6="","-",IF($G$6="消費税を補助対象に含めない","（税抜）","（税込）"))</f>
        <v>-</v>
      </c>
      <c r="K285" s="953"/>
      <c r="M285" s="560"/>
      <c r="O285" s="491"/>
      <c r="P285" s="491"/>
      <c r="Q285" s="491"/>
      <c r="R285" s="491"/>
      <c r="S285" s="491"/>
      <c r="T285" s="491"/>
      <c r="U285" s="491"/>
      <c r="V285" s="491"/>
      <c r="W285" s="491"/>
    </row>
    <row r="286" spans="1:23" s="505" customFormat="1" ht="20.100000000000001" customHeight="1" x14ac:dyDescent="0.15">
      <c r="A286" s="541"/>
      <c r="B286" s="937" t="s">
        <v>184</v>
      </c>
      <c r="C286" s="543" t="s">
        <v>454</v>
      </c>
      <c r="D286" s="939" t="s">
        <v>185</v>
      </c>
      <c r="E286" s="940"/>
      <c r="F286" s="941"/>
      <c r="G286" s="937" t="s">
        <v>184</v>
      </c>
      <c r="H286" s="544" t="s">
        <v>454</v>
      </c>
      <c r="I286" s="938" t="s">
        <v>185</v>
      </c>
      <c r="J286" s="938"/>
      <c r="K286" s="938"/>
      <c r="L286" s="547"/>
      <c r="M286" s="572"/>
      <c r="N286" s="549"/>
      <c r="O286" s="550"/>
      <c r="P286" s="550"/>
      <c r="Q286" s="550"/>
      <c r="R286" s="550"/>
      <c r="S286" s="550"/>
      <c r="T286" s="550"/>
      <c r="U286" s="550"/>
      <c r="V286" s="550"/>
      <c r="W286" s="550"/>
    </row>
    <row r="287" spans="1:23" s="505" customFormat="1" ht="20.100000000000001" customHeight="1" x14ac:dyDescent="0.15">
      <c r="A287" s="541"/>
      <c r="B287" s="938"/>
      <c r="C287" s="520" t="str">
        <f>IF($G$6="","-",IF($G$6="消費税を補助対象に含めない","（税抜）","（税込）"))</f>
        <v>-</v>
      </c>
      <c r="D287" s="942"/>
      <c r="E287" s="943"/>
      <c r="F287" s="944"/>
      <c r="G287" s="938"/>
      <c r="H287" s="520" t="str">
        <f>IF($G$6="","-",IF($G$6="消費税を補助対象に含めない","（税抜）","（税込）"))</f>
        <v>-</v>
      </c>
      <c r="I287" s="929"/>
      <c r="J287" s="929"/>
      <c r="K287" s="929"/>
      <c r="L287" s="547"/>
      <c r="M287" s="572"/>
      <c r="N287" s="549"/>
      <c r="O287" s="550"/>
      <c r="P287" s="550"/>
      <c r="Q287" s="550"/>
      <c r="R287" s="550"/>
      <c r="S287" s="550"/>
      <c r="T287" s="550"/>
      <c r="U287" s="550"/>
      <c r="V287" s="550"/>
      <c r="W287" s="550"/>
    </row>
    <row r="288" spans="1:23" s="505" customFormat="1" ht="39.950000000000003" customHeight="1" x14ac:dyDescent="0.15">
      <c r="A288" s="541"/>
      <c r="B288" s="545" t="s">
        <v>211</v>
      </c>
      <c r="C288" s="249"/>
      <c r="D288" s="930"/>
      <c r="E288" s="931"/>
      <c r="F288" s="932"/>
      <c r="G288" s="545" t="s">
        <v>377</v>
      </c>
      <c r="H288" s="249"/>
      <c r="I288" s="930"/>
      <c r="J288" s="931"/>
      <c r="K288" s="932"/>
      <c r="L288" s="547"/>
      <c r="M288" s="572"/>
      <c r="N288" s="549"/>
      <c r="O288" s="550"/>
      <c r="P288" s="550"/>
      <c r="Q288" s="550"/>
      <c r="R288" s="550"/>
      <c r="S288" s="550"/>
      <c r="T288" s="550"/>
      <c r="U288" s="550"/>
      <c r="V288" s="550"/>
      <c r="W288" s="550"/>
    </row>
    <row r="289" spans="1:23" s="505" customFormat="1" ht="39.950000000000003" customHeight="1" x14ac:dyDescent="0.15">
      <c r="A289" s="541"/>
      <c r="B289" s="552" t="s">
        <v>368</v>
      </c>
      <c r="C289" s="252"/>
      <c r="D289" s="945"/>
      <c r="E289" s="946"/>
      <c r="F289" s="947"/>
      <c r="G289" s="552" t="s">
        <v>378</v>
      </c>
      <c r="H289" s="252"/>
      <c r="I289" s="945"/>
      <c r="J289" s="946"/>
      <c r="K289" s="947"/>
      <c r="L289" s="547"/>
      <c r="M289" s="572"/>
      <c r="N289" s="549"/>
      <c r="O289" s="550"/>
      <c r="P289" s="550"/>
      <c r="Q289" s="550"/>
      <c r="R289" s="550"/>
      <c r="S289" s="550"/>
      <c r="T289" s="550"/>
      <c r="U289" s="550"/>
      <c r="V289" s="550"/>
      <c r="W289" s="550"/>
    </row>
    <row r="290" spans="1:23" s="505" customFormat="1" ht="20.100000000000001" customHeight="1" thickBot="1" x14ac:dyDescent="0.2">
      <c r="A290" s="514"/>
      <c r="B290" s="574"/>
      <c r="C290" s="574"/>
      <c r="D290" s="574"/>
      <c r="E290" s="574"/>
      <c r="F290" s="574"/>
      <c r="G290" s="574"/>
      <c r="H290" s="574"/>
      <c r="I290" s="574"/>
      <c r="J290" s="574"/>
      <c r="K290" s="575"/>
      <c r="L290" s="547"/>
      <c r="M290" s="576"/>
      <c r="N290" s="557"/>
      <c r="O290" s="558"/>
      <c r="P290" s="558"/>
      <c r="Q290" s="558"/>
      <c r="R290" s="550"/>
      <c r="S290" s="550"/>
      <c r="T290" s="550"/>
      <c r="U290" s="550"/>
      <c r="V290" s="550"/>
      <c r="W290" s="550"/>
    </row>
    <row r="291" spans="1:23" s="87" customFormat="1" ht="32.25" customHeight="1" thickBot="1" x14ac:dyDescent="0.2">
      <c r="A291" s="479"/>
      <c r="B291" s="508" t="s">
        <v>394</v>
      </c>
      <c r="C291" s="345"/>
      <c r="D291" s="345"/>
      <c r="E291" s="345"/>
      <c r="F291" s="345"/>
      <c r="G291" s="346"/>
      <c r="H291" s="509"/>
      <c r="I291" s="510"/>
      <c r="J291" s="511"/>
      <c r="K291" s="86"/>
      <c r="L291" s="138"/>
      <c r="M291" s="573"/>
      <c r="N291" s="483"/>
      <c r="O291" s="484"/>
      <c r="P291" s="484"/>
      <c r="Q291" s="484"/>
      <c r="R291" s="485"/>
      <c r="S291" s="485"/>
      <c r="T291" s="485"/>
      <c r="U291" s="485"/>
      <c r="V291" s="485"/>
      <c r="W291" s="485"/>
    </row>
    <row r="292" spans="1:23" s="505" customFormat="1" ht="35.1" customHeight="1" x14ac:dyDescent="0.15">
      <c r="A292" s="541"/>
      <c r="B292" s="929" t="s">
        <v>199</v>
      </c>
      <c r="C292" s="936"/>
      <c r="D292" s="929" t="s">
        <v>189</v>
      </c>
      <c r="E292" s="935"/>
      <c r="H292" s="542" t="s">
        <v>408</v>
      </c>
      <c r="I292" s="952">
        <f>IFERROR(C296*E292,"")</f>
        <v>0</v>
      </c>
      <c r="J292" s="542" t="s">
        <v>372</v>
      </c>
      <c r="K292" s="952">
        <f>IFERROR(SUM(C296:C297,H296:H297)*E292,"")</f>
        <v>0</v>
      </c>
      <c r="L292" s="549"/>
      <c r="M292" s="572"/>
      <c r="O292" s="550"/>
      <c r="P292" s="550"/>
      <c r="Q292" s="550"/>
      <c r="R292" s="550"/>
      <c r="S292" s="550"/>
      <c r="T292" s="550"/>
      <c r="U292" s="550"/>
      <c r="V292" s="550"/>
      <c r="W292" s="550"/>
    </row>
    <row r="293" spans="1:23" s="490" customFormat="1" ht="20.100000000000001" customHeight="1" thickBot="1" x14ac:dyDescent="0.2">
      <c r="A293" s="541"/>
      <c r="B293" s="929"/>
      <c r="C293" s="936"/>
      <c r="D293" s="929"/>
      <c r="E293" s="935"/>
      <c r="H293" s="517" t="str">
        <f>IF($G$6="","-",IF($G$6="消費税を補助対象に含めない","（税抜）","（税込）"))</f>
        <v>-</v>
      </c>
      <c r="I293" s="953"/>
      <c r="J293" s="517" t="str">
        <f>IF($G$6="","-",IF($G$6="消費税を補助対象に含めない","（税抜）","（税込）"))</f>
        <v>-</v>
      </c>
      <c r="K293" s="953"/>
      <c r="M293" s="560"/>
      <c r="O293" s="491"/>
      <c r="P293" s="491"/>
      <c r="Q293" s="491"/>
      <c r="R293" s="491"/>
      <c r="S293" s="491"/>
      <c r="T293" s="491"/>
      <c r="U293" s="491"/>
      <c r="V293" s="491"/>
      <c r="W293" s="491"/>
    </row>
    <row r="294" spans="1:23" s="505" customFormat="1" ht="20.100000000000001" customHeight="1" x14ac:dyDescent="0.15">
      <c r="A294" s="541"/>
      <c r="B294" s="937" t="s">
        <v>184</v>
      </c>
      <c r="C294" s="543" t="s">
        <v>454</v>
      </c>
      <c r="D294" s="939" t="s">
        <v>185</v>
      </c>
      <c r="E294" s="940"/>
      <c r="F294" s="941"/>
      <c r="G294" s="937" t="s">
        <v>184</v>
      </c>
      <c r="H294" s="544" t="s">
        <v>454</v>
      </c>
      <c r="I294" s="938" t="s">
        <v>185</v>
      </c>
      <c r="J294" s="938"/>
      <c r="K294" s="938"/>
      <c r="L294" s="547"/>
      <c r="M294" s="572"/>
      <c r="N294" s="549"/>
      <c r="O294" s="550"/>
      <c r="P294" s="550"/>
      <c r="Q294" s="550"/>
      <c r="R294" s="550"/>
      <c r="S294" s="550"/>
      <c r="T294" s="550"/>
      <c r="U294" s="550"/>
      <c r="V294" s="550"/>
      <c r="W294" s="550"/>
    </row>
    <row r="295" spans="1:23" s="505" customFormat="1" ht="20.100000000000001" customHeight="1" x14ac:dyDescent="0.15">
      <c r="A295" s="541"/>
      <c r="B295" s="938"/>
      <c r="C295" s="520" t="str">
        <f>IF($G$6="","-",IF($G$6="消費税を補助対象に含めない","（税抜）","（税込）"))</f>
        <v>-</v>
      </c>
      <c r="D295" s="942"/>
      <c r="E295" s="943"/>
      <c r="F295" s="944"/>
      <c r="G295" s="938"/>
      <c r="H295" s="520" t="str">
        <f>IF($G$6="","-",IF($G$6="消費税を補助対象に含めない","（税抜）","（税込）"))</f>
        <v>-</v>
      </c>
      <c r="I295" s="929"/>
      <c r="J295" s="929"/>
      <c r="K295" s="929"/>
      <c r="L295" s="547"/>
      <c r="M295" s="572"/>
      <c r="N295" s="549"/>
      <c r="O295" s="550"/>
      <c r="P295" s="550"/>
      <c r="Q295" s="550"/>
      <c r="R295" s="550"/>
      <c r="S295" s="550"/>
      <c r="T295" s="550"/>
      <c r="U295" s="550"/>
      <c r="V295" s="550"/>
      <c r="W295" s="550"/>
    </row>
    <row r="296" spans="1:23" s="505" customFormat="1" ht="39.950000000000003" customHeight="1" x14ac:dyDescent="0.15">
      <c r="A296" s="541"/>
      <c r="B296" s="545" t="s">
        <v>211</v>
      </c>
      <c r="C296" s="249"/>
      <c r="D296" s="930"/>
      <c r="E296" s="931"/>
      <c r="F296" s="932"/>
      <c r="G296" s="545" t="s">
        <v>377</v>
      </c>
      <c r="H296" s="249"/>
      <c r="I296" s="930"/>
      <c r="J296" s="931"/>
      <c r="K296" s="932"/>
      <c r="L296" s="547"/>
      <c r="M296" s="572"/>
      <c r="N296" s="549"/>
      <c r="O296" s="550"/>
      <c r="P296" s="550"/>
      <c r="Q296" s="550"/>
      <c r="R296" s="550"/>
      <c r="S296" s="550"/>
      <c r="T296" s="550"/>
      <c r="U296" s="550"/>
      <c r="V296" s="550"/>
      <c r="W296" s="550"/>
    </row>
    <row r="297" spans="1:23" s="505" customFormat="1" ht="39.950000000000003" customHeight="1" x14ac:dyDescent="0.15">
      <c r="A297" s="541"/>
      <c r="B297" s="552" t="s">
        <v>368</v>
      </c>
      <c r="C297" s="252"/>
      <c r="D297" s="945"/>
      <c r="E297" s="946"/>
      <c r="F297" s="947"/>
      <c r="G297" s="552" t="s">
        <v>378</v>
      </c>
      <c r="H297" s="252"/>
      <c r="I297" s="945"/>
      <c r="J297" s="946"/>
      <c r="K297" s="947"/>
      <c r="L297" s="547"/>
      <c r="M297" s="572"/>
      <c r="N297" s="549"/>
      <c r="O297" s="550"/>
      <c r="P297" s="550"/>
      <c r="Q297" s="550"/>
      <c r="R297" s="550"/>
      <c r="S297" s="550"/>
      <c r="T297" s="550"/>
      <c r="U297" s="550"/>
      <c r="V297" s="550"/>
      <c r="W297" s="550"/>
    </row>
    <row r="298" spans="1:23" s="505" customFormat="1" ht="20.100000000000001" customHeight="1" thickBot="1" x14ac:dyDescent="0.2">
      <c r="A298" s="514"/>
      <c r="B298" s="574"/>
      <c r="C298" s="574"/>
      <c r="D298" s="574"/>
      <c r="E298" s="574"/>
      <c r="F298" s="574"/>
      <c r="G298" s="574"/>
      <c r="H298" s="574"/>
      <c r="I298" s="574"/>
      <c r="J298" s="574"/>
      <c r="K298" s="575"/>
      <c r="L298" s="547"/>
      <c r="M298" s="576"/>
      <c r="N298" s="557"/>
      <c r="O298" s="558"/>
      <c r="P298" s="558"/>
      <c r="Q298" s="558"/>
      <c r="R298" s="550"/>
      <c r="S298" s="550"/>
      <c r="T298" s="550"/>
      <c r="U298" s="550"/>
      <c r="V298" s="550"/>
      <c r="W298" s="550"/>
    </row>
    <row r="299" spans="1:23" s="87" customFormat="1" ht="32.25" customHeight="1" thickBot="1" x14ac:dyDescent="0.2">
      <c r="A299" s="479"/>
      <c r="B299" s="508" t="s">
        <v>395</v>
      </c>
      <c r="C299" s="345"/>
      <c r="D299" s="345"/>
      <c r="E299" s="345"/>
      <c r="F299" s="345"/>
      <c r="G299" s="346"/>
      <c r="H299" s="509"/>
      <c r="I299" s="510"/>
      <c r="J299" s="511"/>
      <c r="K299" s="86"/>
      <c r="L299" s="138"/>
      <c r="M299" s="573"/>
      <c r="N299" s="483"/>
      <c r="O299" s="484"/>
      <c r="P299" s="484"/>
      <c r="Q299" s="484"/>
      <c r="R299" s="485"/>
      <c r="S299" s="485"/>
      <c r="T299" s="485"/>
      <c r="U299" s="485"/>
      <c r="V299" s="485"/>
      <c r="W299" s="485"/>
    </row>
    <row r="300" spans="1:23" s="505" customFormat="1" ht="35.1" customHeight="1" x14ac:dyDescent="0.15">
      <c r="A300" s="541"/>
      <c r="B300" s="929" t="s">
        <v>199</v>
      </c>
      <c r="C300" s="936"/>
      <c r="D300" s="929" t="s">
        <v>189</v>
      </c>
      <c r="E300" s="935"/>
      <c r="H300" s="542" t="s">
        <v>408</v>
      </c>
      <c r="I300" s="952">
        <f>IFERROR(C304*E300,"")</f>
        <v>0</v>
      </c>
      <c r="J300" s="542" t="s">
        <v>372</v>
      </c>
      <c r="K300" s="952">
        <f>IFERROR(SUM(C304:C305,H304:H305)*E300,"")</f>
        <v>0</v>
      </c>
      <c r="L300" s="549"/>
      <c r="M300" s="572"/>
      <c r="O300" s="550"/>
      <c r="P300" s="550"/>
      <c r="Q300" s="550"/>
      <c r="R300" s="550"/>
      <c r="S300" s="550"/>
      <c r="T300" s="550"/>
      <c r="U300" s="550"/>
      <c r="V300" s="550"/>
      <c r="W300" s="550"/>
    </row>
    <row r="301" spans="1:23" s="490" customFormat="1" ht="20.100000000000001" customHeight="1" thickBot="1" x14ac:dyDescent="0.2">
      <c r="A301" s="541"/>
      <c r="B301" s="929"/>
      <c r="C301" s="936"/>
      <c r="D301" s="929"/>
      <c r="E301" s="935"/>
      <c r="H301" s="517" t="str">
        <f>IF($G$6="","-",IF($G$6="消費税を補助対象に含めない","（税抜）","（税込）"))</f>
        <v>-</v>
      </c>
      <c r="I301" s="953"/>
      <c r="J301" s="517" t="str">
        <f>IF($G$6="","-",IF($G$6="消費税を補助対象に含めない","（税抜）","（税込）"))</f>
        <v>-</v>
      </c>
      <c r="K301" s="953"/>
      <c r="M301" s="560"/>
      <c r="O301" s="491"/>
      <c r="P301" s="491"/>
      <c r="Q301" s="491"/>
      <c r="R301" s="491"/>
      <c r="S301" s="491"/>
      <c r="T301" s="491"/>
      <c r="U301" s="491"/>
      <c r="V301" s="491"/>
      <c r="W301" s="491"/>
    </row>
    <row r="302" spans="1:23" s="505" customFormat="1" ht="20.100000000000001" customHeight="1" x14ac:dyDescent="0.15">
      <c r="A302" s="541"/>
      <c r="B302" s="937" t="s">
        <v>184</v>
      </c>
      <c r="C302" s="543" t="s">
        <v>454</v>
      </c>
      <c r="D302" s="939" t="s">
        <v>185</v>
      </c>
      <c r="E302" s="940"/>
      <c r="F302" s="941"/>
      <c r="G302" s="937" t="s">
        <v>184</v>
      </c>
      <c r="H302" s="544" t="s">
        <v>454</v>
      </c>
      <c r="I302" s="938" t="s">
        <v>185</v>
      </c>
      <c r="J302" s="938"/>
      <c r="K302" s="938"/>
      <c r="L302" s="547"/>
      <c r="M302" s="572"/>
      <c r="N302" s="549"/>
      <c r="O302" s="550"/>
      <c r="P302" s="550"/>
      <c r="Q302" s="550"/>
      <c r="R302" s="550"/>
      <c r="S302" s="550"/>
      <c r="T302" s="550"/>
      <c r="U302" s="550"/>
      <c r="V302" s="550"/>
      <c r="W302" s="550"/>
    </row>
    <row r="303" spans="1:23" s="505" customFormat="1" ht="20.100000000000001" customHeight="1" x14ac:dyDescent="0.15">
      <c r="A303" s="541"/>
      <c r="B303" s="938"/>
      <c r="C303" s="520" t="str">
        <f>IF($G$6="","-",IF($G$6="消費税を補助対象に含めない","（税抜）","（税込）"))</f>
        <v>-</v>
      </c>
      <c r="D303" s="942"/>
      <c r="E303" s="943"/>
      <c r="F303" s="944"/>
      <c r="G303" s="938"/>
      <c r="H303" s="520" t="str">
        <f>IF($G$6="","-",IF($G$6="消費税を補助対象に含めない","（税抜）","（税込）"))</f>
        <v>-</v>
      </c>
      <c r="I303" s="929"/>
      <c r="J303" s="929"/>
      <c r="K303" s="929"/>
      <c r="L303" s="547"/>
      <c r="M303" s="572"/>
      <c r="N303" s="549"/>
      <c r="O303" s="550"/>
      <c r="P303" s="550"/>
      <c r="Q303" s="550"/>
      <c r="R303" s="550"/>
      <c r="S303" s="550"/>
      <c r="T303" s="550"/>
      <c r="U303" s="550"/>
      <c r="V303" s="550"/>
      <c r="W303" s="550"/>
    </row>
    <row r="304" spans="1:23" s="505" customFormat="1" ht="39.950000000000003" customHeight="1" x14ac:dyDescent="0.15">
      <c r="A304" s="541"/>
      <c r="B304" s="545" t="s">
        <v>211</v>
      </c>
      <c r="C304" s="249"/>
      <c r="D304" s="930"/>
      <c r="E304" s="931"/>
      <c r="F304" s="932"/>
      <c r="G304" s="545" t="s">
        <v>377</v>
      </c>
      <c r="H304" s="249"/>
      <c r="I304" s="930"/>
      <c r="J304" s="931"/>
      <c r="K304" s="932"/>
      <c r="L304" s="547"/>
      <c r="M304" s="572"/>
      <c r="N304" s="549"/>
      <c r="O304" s="550"/>
      <c r="P304" s="550"/>
      <c r="Q304" s="550"/>
      <c r="R304" s="550"/>
      <c r="S304" s="550"/>
      <c r="T304" s="550"/>
      <c r="U304" s="550"/>
      <c r="V304" s="550"/>
      <c r="W304" s="550"/>
    </row>
    <row r="305" spans="1:23" s="505" customFormat="1" ht="39.950000000000003" customHeight="1" x14ac:dyDescent="0.15">
      <c r="A305" s="541"/>
      <c r="B305" s="552" t="s">
        <v>368</v>
      </c>
      <c r="C305" s="252"/>
      <c r="D305" s="945"/>
      <c r="E305" s="946"/>
      <c r="F305" s="947"/>
      <c r="G305" s="552" t="s">
        <v>378</v>
      </c>
      <c r="H305" s="252"/>
      <c r="I305" s="945"/>
      <c r="J305" s="946"/>
      <c r="K305" s="947"/>
      <c r="L305" s="547"/>
      <c r="M305" s="572"/>
      <c r="N305" s="549"/>
      <c r="O305" s="550"/>
      <c r="P305" s="550"/>
      <c r="Q305" s="550"/>
      <c r="R305" s="550"/>
      <c r="S305" s="550"/>
      <c r="T305" s="550"/>
      <c r="U305" s="550"/>
      <c r="V305" s="550"/>
      <c r="W305" s="550"/>
    </row>
    <row r="306" spans="1:23" s="505" customFormat="1" ht="20.100000000000001" customHeight="1" x14ac:dyDescent="0.15">
      <c r="A306" s="514"/>
      <c r="B306" s="574"/>
      <c r="C306" s="574"/>
      <c r="D306" s="574"/>
      <c r="E306" s="574"/>
      <c r="F306" s="574"/>
      <c r="G306" s="574"/>
      <c r="H306" s="574"/>
      <c r="I306" s="574"/>
      <c r="J306" s="951">
        <f>'補助事業概要説明書(別添１)１～２'!$E$6</f>
        <v>0</v>
      </c>
      <c r="K306" s="951"/>
      <c r="L306" s="547"/>
      <c r="M306" s="576"/>
      <c r="N306" s="557"/>
      <c r="O306" s="558"/>
      <c r="P306" s="558"/>
      <c r="Q306" s="558"/>
      <c r="R306" s="550"/>
      <c r="S306" s="550"/>
      <c r="T306" s="550"/>
      <c r="U306" s="550"/>
      <c r="V306" s="550"/>
      <c r="W306" s="550"/>
    </row>
    <row r="307" spans="1:23" s="565" customFormat="1" ht="39.950000000000003" customHeight="1" x14ac:dyDescent="0.15">
      <c r="A307" s="514"/>
      <c r="B307" s="534" t="s">
        <v>544</v>
      </c>
      <c r="C307" s="247"/>
      <c r="D307" s="247"/>
      <c r="E307" s="247"/>
      <c r="F307" s="248"/>
      <c r="G307" s="535"/>
      <c r="H307" s="536"/>
      <c r="I307" s="537"/>
      <c r="J307" s="577"/>
      <c r="K307" s="507"/>
      <c r="L307" s="578"/>
      <c r="M307" s="579"/>
      <c r="N307" s="578"/>
      <c r="O307" s="564"/>
      <c r="P307" s="564"/>
      <c r="Q307" s="564"/>
      <c r="R307" s="564"/>
      <c r="S307" s="564"/>
      <c r="T307" s="564"/>
      <c r="U307" s="564"/>
      <c r="V307" s="564"/>
      <c r="W307" s="564"/>
    </row>
    <row r="308" spans="1:23" s="87" customFormat="1" ht="32.25" customHeight="1" thickBot="1" x14ac:dyDescent="0.2">
      <c r="A308" s="479"/>
      <c r="B308" s="540" t="s">
        <v>391</v>
      </c>
      <c r="C308" s="247"/>
      <c r="D308" s="247"/>
      <c r="E308" s="247"/>
      <c r="F308" s="247"/>
      <c r="G308" s="248"/>
      <c r="H308" s="535"/>
      <c r="I308" s="536"/>
      <c r="J308" s="513"/>
      <c r="K308" s="86"/>
      <c r="L308" s="138"/>
      <c r="M308" s="573"/>
      <c r="N308" s="483"/>
      <c r="O308" s="484"/>
      <c r="P308" s="484"/>
      <c r="Q308" s="484"/>
      <c r="R308" s="485"/>
      <c r="S308" s="485"/>
      <c r="T308" s="485"/>
      <c r="U308" s="485"/>
      <c r="V308" s="485"/>
      <c r="W308" s="485"/>
    </row>
    <row r="309" spans="1:23" s="505" customFormat="1" ht="35.1" customHeight="1" x14ac:dyDescent="0.15">
      <c r="A309" s="541"/>
      <c r="B309" s="929" t="s">
        <v>199</v>
      </c>
      <c r="C309" s="936"/>
      <c r="D309" s="929" t="s">
        <v>189</v>
      </c>
      <c r="E309" s="935"/>
      <c r="H309" s="542" t="s">
        <v>408</v>
      </c>
      <c r="I309" s="952">
        <f>IFERROR(C313*E309,"")</f>
        <v>0</v>
      </c>
      <c r="J309" s="542" t="s">
        <v>372</v>
      </c>
      <c r="K309" s="952">
        <f>IFERROR(SUM(C313:C314,H313:H314)*E309,"")</f>
        <v>0</v>
      </c>
      <c r="L309" s="549"/>
      <c r="M309" s="917" t="s">
        <v>606</v>
      </c>
      <c r="O309" s="550"/>
      <c r="P309" s="550"/>
      <c r="Q309" s="550"/>
      <c r="R309" s="550"/>
      <c r="S309" s="550"/>
      <c r="T309" s="550"/>
      <c r="U309" s="550"/>
      <c r="V309" s="550"/>
      <c r="W309" s="550"/>
    </row>
    <row r="310" spans="1:23" s="490" customFormat="1" ht="20.100000000000001" customHeight="1" thickBot="1" x14ac:dyDescent="0.2">
      <c r="A310" s="541"/>
      <c r="B310" s="929"/>
      <c r="C310" s="936"/>
      <c r="D310" s="929"/>
      <c r="E310" s="935"/>
      <c r="H310" s="517" t="str">
        <f>IF($G$6="","-",IF($G$6="消費税を補助対象に含めない","（税抜）","（税込）"))</f>
        <v>-</v>
      </c>
      <c r="I310" s="953"/>
      <c r="J310" s="517" t="str">
        <f>IF($G$6="","-",IF($G$6="消費税を補助対象に含めない","（税抜）","（税込）"))</f>
        <v>-</v>
      </c>
      <c r="K310" s="953"/>
      <c r="M310" s="918"/>
      <c r="O310" s="491"/>
      <c r="P310" s="491"/>
      <c r="Q310" s="491"/>
      <c r="R310" s="491"/>
      <c r="S310" s="491"/>
      <c r="T310" s="491"/>
      <c r="U310" s="491"/>
      <c r="V310" s="491"/>
      <c r="W310" s="491"/>
    </row>
    <row r="311" spans="1:23" s="505" customFormat="1" ht="20.100000000000001" customHeight="1" x14ac:dyDescent="0.15">
      <c r="A311" s="541"/>
      <c r="B311" s="937" t="s">
        <v>184</v>
      </c>
      <c r="C311" s="543" t="s">
        <v>454</v>
      </c>
      <c r="D311" s="939" t="s">
        <v>185</v>
      </c>
      <c r="E311" s="940"/>
      <c r="F311" s="941"/>
      <c r="G311" s="937" t="s">
        <v>184</v>
      </c>
      <c r="H311" s="544" t="s">
        <v>454</v>
      </c>
      <c r="I311" s="938" t="s">
        <v>185</v>
      </c>
      <c r="J311" s="938"/>
      <c r="K311" s="938"/>
      <c r="L311" s="547"/>
      <c r="M311" s="918"/>
      <c r="N311" s="549"/>
      <c r="O311" s="550"/>
      <c r="P311" s="550"/>
      <c r="Q311" s="550"/>
      <c r="R311" s="550"/>
      <c r="S311" s="550"/>
      <c r="T311" s="550"/>
      <c r="U311" s="550"/>
      <c r="V311" s="550"/>
      <c r="W311" s="550"/>
    </row>
    <row r="312" spans="1:23" s="505" customFormat="1" ht="20.100000000000001" customHeight="1" x14ac:dyDescent="0.15">
      <c r="A312" s="541"/>
      <c r="B312" s="938"/>
      <c r="C312" s="520" t="str">
        <f>IF($G$6="","-",IF($G$6="消費税を補助対象に含めない","（税抜）","（税込）"))</f>
        <v>-</v>
      </c>
      <c r="D312" s="942"/>
      <c r="E312" s="943"/>
      <c r="F312" s="944"/>
      <c r="G312" s="938"/>
      <c r="H312" s="520" t="str">
        <f>IF($G$6="","-",IF($G$6="消費税を補助対象に含めない","（税抜）","（税込）"))</f>
        <v>-</v>
      </c>
      <c r="I312" s="929"/>
      <c r="J312" s="929"/>
      <c r="K312" s="929"/>
      <c r="L312" s="547"/>
      <c r="M312" s="918"/>
      <c r="N312" s="549"/>
      <c r="O312" s="550"/>
      <c r="P312" s="550"/>
      <c r="Q312" s="550"/>
      <c r="R312" s="550"/>
      <c r="S312" s="550"/>
      <c r="T312" s="550"/>
      <c r="U312" s="550"/>
      <c r="V312" s="550"/>
      <c r="W312" s="550"/>
    </row>
    <row r="313" spans="1:23" s="505" customFormat="1" ht="39.950000000000003" customHeight="1" x14ac:dyDescent="0.15">
      <c r="A313" s="541"/>
      <c r="B313" s="545" t="s">
        <v>211</v>
      </c>
      <c r="C313" s="249"/>
      <c r="D313" s="930"/>
      <c r="E313" s="931"/>
      <c r="F313" s="932"/>
      <c r="G313" s="545" t="s">
        <v>377</v>
      </c>
      <c r="H313" s="249"/>
      <c r="I313" s="930"/>
      <c r="J313" s="931"/>
      <c r="K313" s="932"/>
      <c r="L313" s="547"/>
      <c r="M313" s="918"/>
      <c r="N313" s="549"/>
      <c r="O313" s="550"/>
      <c r="P313" s="550"/>
      <c r="Q313" s="550"/>
      <c r="R313" s="550"/>
      <c r="S313" s="550"/>
      <c r="T313" s="550"/>
      <c r="U313" s="550"/>
      <c r="V313" s="550"/>
      <c r="W313" s="550"/>
    </row>
    <row r="314" spans="1:23" s="505" customFormat="1" ht="39.950000000000003" customHeight="1" x14ac:dyDescent="0.15">
      <c r="A314" s="541"/>
      <c r="B314" s="552" t="s">
        <v>368</v>
      </c>
      <c r="C314" s="252"/>
      <c r="D314" s="945"/>
      <c r="E314" s="946"/>
      <c r="F314" s="947"/>
      <c r="G314" s="552" t="s">
        <v>378</v>
      </c>
      <c r="H314" s="252"/>
      <c r="I314" s="945"/>
      <c r="J314" s="946"/>
      <c r="K314" s="947"/>
      <c r="L314" s="547"/>
      <c r="M314" s="919"/>
      <c r="N314" s="549"/>
      <c r="O314" s="550"/>
      <c r="P314" s="550"/>
      <c r="Q314" s="550"/>
      <c r="R314" s="550"/>
      <c r="S314" s="550"/>
      <c r="T314" s="550"/>
      <c r="U314" s="550"/>
      <c r="V314" s="550"/>
      <c r="W314" s="550"/>
    </row>
    <row r="315" spans="1:23" s="505" customFormat="1" ht="20.100000000000001" customHeight="1" thickBot="1" x14ac:dyDescent="0.2">
      <c r="A315" s="514"/>
      <c r="B315" s="574"/>
      <c r="C315" s="574"/>
      <c r="D315" s="574"/>
      <c r="E315" s="574"/>
      <c r="F315" s="574"/>
      <c r="G315" s="574"/>
      <c r="H315" s="574"/>
      <c r="I315" s="574"/>
      <c r="J315" s="547"/>
      <c r="K315" s="580"/>
      <c r="L315" s="557"/>
      <c r="M315" s="581"/>
      <c r="N315" s="557"/>
      <c r="O315" s="550"/>
      <c r="P315" s="550"/>
      <c r="Q315" s="550"/>
      <c r="R315" s="550"/>
      <c r="S315" s="550"/>
      <c r="T315" s="550"/>
      <c r="U315" s="550"/>
      <c r="V315" s="550"/>
      <c r="W315" s="550"/>
    </row>
    <row r="316" spans="1:23" s="87" customFormat="1" ht="32.25" customHeight="1" thickBot="1" x14ac:dyDescent="0.2">
      <c r="A316" s="479"/>
      <c r="B316" s="508" t="s">
        <v>392</v>
      </c>
      <c r="C316" s="345"/>
      <c r="D316" s="345"/>
      <c r="E316" s="345"/>
      <c r="F316" s="345"/>
      <c r="G316" s="346"/>
      <c r="H316" s="509"/>
      <c r="I316" s="510"/>
      <c r="J316" s="511"/>
      <c r="K316" s="86"/>
      <c r="L316" s="138"/>
      <c r="M316" s="573"/>
      <c r="N316" s="483"/>
      <c r="O316" s="484"/>
      <c r="P316" s="484"/>
      <c r="Q316" s="484"/>
      <c r="R316" s="485"/>
      <c r="S316" s="485"/>
      <c r="T316" s="485"/>
      <c r="U316" s="485"/>
      <c r="V316" s="485"/>
      <c r="W316" s="485"/>
    </row>
    <row r="317" spans="1:23" s="505" customFormat="1" ht="35.1" customHeight="1" x14ac:dyDescent="0.15">
      <c r="A317" s="541"/>
      <c r="B317" s="929" t="s">
        <v>199</v>
      </c>
      <c r="C317" s="936"/>
      <c r="D317" s="929" t="s">
        <v>189</v>
      </c>
      <c r="E317" s="935"/>
      <c r="H317" s="542" t="s">
        <v>408</v>
      </c>
      <c r="I317" s="952">
        <f>IFERROR(C321*E317,"")</f>
        <v>0</v>
      </c>
      <c r="J317" s="542" t="s">
        <v>372</v>
      </c>
      <c r="K317" s="952">
        <f>IFERROR(SUM(C321:C322,H321:H322)*E317,"")</f>
        <v>0</v>
      </c>
      <c r="L317" s="549"/>
      <c r="M317" s="572"/>
      <c r="O317" s="550"/>
      <c r="P317" s="550"/>
      <c r="Q317" s="550"/>
      <c r="R317" s="550"/>
      <c r="S317" s="550"/>
      <c r="T317" s="550"/>
      <c r="U317" s="550"/>
      <c r="V317" s="550"/>
      <c r="W317" s="550"/>
    </row>
    <row r="318" spans="1:23" s="490" customFormat="1" ht="20.100000000000001" customHeight="1" thickBot="1" x14ac:dyDescent="0.2">
      <c r="A318" s="541"/>
      <c r="B318" s="929"/>
      <c r="C318" s="936"/>
      <c r="D318" s="929"/>
      <c r="E318" s="935"/>
      <c r="H318" s="517" t="str">
        <f>IF($G$6="","-",IF($G$6="消費税を補助対象に含めない","（税抜）","（税込）"))</f>
        <v>-</v>
      </c>
      <c r="I318" s="953"/>
      <c r="J318" s="517" t="str">
        <f>IF($G$6="","-",IF($G$6="消費税を補助対象に含めない","（税抜）","（税込）"))</f>
        <v>-</v>
      </c>
      <c r="K318" s="953"/>
      <c r="M318" s="560"/>
      <c r="O318" s="491"/>
      <c r="P318" s="491"/>
      <c r="Q318" s="491"/>
      <c r="R318" s="491"/>
      <c r="S318" s="491"/>
      <c r="T318" s="491"/>
      <c r="U318" s="491"/>
      <c r="V318" s="491"/>
      <c r="W318" s="491"/>
    </row>
    <row r="319" spans="1:23" s="505" customFormat="1" ht="20.100000000000001" customHeight="1" x14ac:dyDescent="0.15">
      <c r="A319" s="541"/>
      <c r="B319" s="937" t="s">
        <v>184</v>
      </c>
      <c r="C319" s="543" t="s">
        <v>454</v>
      </c>
      <c r="D319" s="939" t="s">
        <v>185</v>
      </c>
      <c r="E319" s="940"/>
      <c r="F319" s="941"/>
      <c r="G319" s="937" t="s">
        <v>184</v>
      </c>
      <c r="H319" s="544" t="s">
        <v>454</v>
      </c>
      <c r="I319" s="938" t="s">
        <v>185</v>
      </c>
      <c r="J319" s="938"/>
      <c r="K319" s="938"/>
      <c r="L319" s="547"/>
      <c r="M319" s="572"/>
      <c r="N319" s="549"/>
      <c r="O319" s="550"/>
      <c r="P319" s="550"/>
      <c r="Q319" s="550"/>
      <c r="R319" s="550"/>
      <c r="S319" s="550"/>
      <c r="T319" s="550"/>
      <c r="U319" s="550"/>
      <c r="V319" s="550"/>
      <c r="W319" s="550"/>
    </row>
    <row r="320" spans="1:23" s="505" customFormat="1" ht="20.100000000000001" customHeight="1" x14ac:dyDescent="0.15">
      <c r="A320" s="541"/>
      <c r="B320" s="938"/>
      <c r="C320" s="520" t="str">
        <f>IF($G$6="","-",IF($G$6="消費税を補助対象に含めない","（税抜）","（税込）"))</f>
        <v>-</v>
      </c>
      <c r="D320" s="942"/>
      <c r="E320" s="943"/>
      <c r="F320" s="944"/>
      <c r="G320" s="938"/>
      <c r="H320" s="520" t="str">
        <f>IF($G$6="","-",IF($G$6="消費税を補助対象に含めない","（税抜）","（税込）"))</f>
        <v>-</v>
      </c>
      <c r="I320" s="929"/>
      <c r="J320" s="929"/>
      <c r="K320" s="929"/>
      <c r="L320" s="547"/>
      <c r="M320" s="572"/>
      <c r="N320" s="549"/>
      <c r="O320" s="550"/>
      <c r="P320" s="550"/>
      <c r="Q320" s="550"/>
      <c r="R320" s="550"/>
      <c r="S320" s="550"/>
      <c r="T320" s="550"/>
      <c r="U320" s="550"/>
      <c r="V320" s="550"/>
      <c r="W320" s="550"/>
    </row>
    <row r="321" spans="1:23" s="505" customFormat="1" ht="39.950000000000003" customHeight="1" x14ac:dyDescent="0.15">
      <c r="A321" s="541"/>
      <c r="B321" s="545" t="s">
        <v>211</v>
      </c>
      <c r="C321" s="249"/>
      <c r="D321" s="930"/>
      <c r="E321" s="931"/>
      <c r="F321" s="932"/>
      <c r="G321" s="545" t="s">
        <v>377</v>
      </c>
      <c r="H321" s="249"/>
      <c r="I321" s="930"/>
      <c r="J321" s="931"/>
      <c r="K321" s="932"/>
      <c r="L321" s="547"/>
      <c r="M321" s="572"/>
      <c r="N321" s="549"/>
      <c r="O321" s="550"/>
      <c r="P321" s="550"/>
      <c r="Q321" s="550"/>
      <c r="R321" s="550"/>
      <c r="S321" s="550"/>
      <c r="T321" s="550"/>
      <c r="U321" s="550"/>
      <c r="V321" s="550"/>
      <c r="W321" s="550"/>
    </row>
    <row r="322" spans="1:23" s="505" customFormat="1" ht="39.950000000000003" customHeight="1" x14ac:dyDescent="0.15">
      <c r="A322" s="541"/>
      <c r="B322" s="552" t="s">
        <v>368</v>
      </c>
      <c r="C322" s="252"/>
      <c r="D322" s="945"/>
      <c r="E322" s="946"/>
      <c r="F322" s="947"/>
      <c r="G322" s="552" t="s">
        <v>378</v>
      </c>
      <c r="H322" s="252"/>
      <c r="I322" s="945"/>
      <c r="J322" s="946"/>
      <c r="K322" s="947"/>
      <c r="L322" s="547"/>
      <c r="M322" s="572"/>
      <c r="N322" s="549"/>
      <c r="O322" s="550"/>
      <c r="P322" s="550"/>
      <c r="Q322" s="550"/>
      <c r="R322" s="550"/>
      <c r="S322" s="550"/>
      <c r="T322" s="550"/>
      <c r="U322" s="550"/>
      <c r="V322" s="550"/>
      <c r="W322" s="550"/>
    </row>
    <row r="323" spans="1:23" s="505" customFormat="1" ht="20.100000000000001" customHeight="1" thickBot="1" x14ac:dyDescent="0.2">
      <c r="A323" s="514"/>
      <c r="B323" s="574"/>
      <c r="C323" s="574"/>
      <c r="D323" s="574"/>
      <c r="E323" s="574"/>
      <c r="F323" s="574"/>
      <c r="G323" s="574"/>
      <c r="H323" s="574"/>
      <c r="I323" s="574"/>
      <c r="J323" s="547"/>
      <c r="K323" s="580"/>
      <c r="L323" s="557"/>
      <c r="M323" s="581"/>
      <c r="N323" s="557"/>
      <c r="O323" s="550"/>
      <c r="P323" s="550"/>
      <c r="Q323" s="550"/>
      <c r="R323" s="550"/>
      <c r="S323" s="550"/>
      <c r="T323" s="550"/>
      <c r="U323" s="550"/>
      <c r="V323" s="550"/>
      <c r="W323" s="550"/>
    </row>
    <row r="324" spans="1:23" s="87" customFormat="1" ht="32.25" customHeight="1" thickBot="1" x14ac:dyDescent="0.2">
      <c r="A324" s="479"/>
      <c r="B324" s="508" t="s">
        <v>393</v>
      </c>
      <c r="C324" s="345"/>
      <c r="D324" s="345"/>
      <c r="E324" s="345"/>
      <c r="F324" s="345"/>
      <c r="G324" s="346"/>
      <c r="H324" s="509"/>
      <c r="I324" s="510"/>
      <c r="J324" s="511"/>
      <c r="K324" s="86"/>
      <c r="L324" s="138"/>
      <c r="M324" s="573"/>
      <c r="N324" s="483"/>
      <c r="O324" s="484"/>
      <c r="P324" s="484"/>
      <c r="Q324" s="484"/>
      <c r="R324" s="485"/>
      <c r="S324" s="485"/>
      <c r="T324" s="485"/>
      <c r="U324" s="485"/>
      <c r="V324" s="485"/>
      <c r="W324" s="485"/>
    </row>
    <row r="325" spans="1:23" s="505" customFormat="1" ht="35.1" customHeight="1" x14ac:dyDescent="0.15">
      <c r="A325" s="541"/>
      <c r="B325" s="929" t="s">
        <v>199</v>
      </c>
      <c r="C325" s="936"/>
      <c r="D325" s="929" t="s">
        <v>189</v>
      </c>
      <c r="E325" s="935"/>
      <c r="H325" s="542" t="s">
        <v>408</v>
      </c>
      <c r="I325" s="952">
        <f>IFERROR(C329*E325,"")</f>
        <v>0</v>
      </c>
      <c r="J325" s="542" t="s">
        <v>372</v>
      </c>
      <c r="K325" s="952">
        <f>IFERROR(SUM(C329:C330,H329:H330)*E325,"")</f>
        <v>0</v>
      </c>
      <c r="L325" s="549"/>
      <c r="M325" s="572"/>
      <c r="O325" s="550"/>
      <c r="P325" s="550"/>
      <c r="Q325" s="550"/>
      <c r="R325" s="550"/>
      <c r="S325" s="550"/>
      <c r="T325" s="550"/>
      <c r="U325" s="550"/>
      <c r="V325" s="550"/>
      <c r="W325" s="550"/>
    </row>
    <row r="326" spans="1:23" s="490" customFormat="1" ht="20.100000000000001" customHeight="1" thickBot="1" x14ac:dyDescent="0.2">
      <c r="A326" s="541"/>
      <c r="B326" s="929"/>
      <c r="C326" s="936"/>
      <c r="D326" s="929"/>
      <c r="E326" s="935"/>
      <c r="H326" s="517" t="str">
        <f>IF($G$6="","-",IF($G$6="消費税を補助対象に含めない","（税抜）","（税込）"))</f>
        <v>-</v>
      </c>
      <c r="I326" s="953"/>
      <c r="J326" s="517" t="str">
        <f>IF($G$6="","-",IF($G$6="消費税を補助対象に含めない","（税抜）","（税込）"))</f>
        <v>-</v>
      </c>
      <c r="K326" s="953"/>
      <c r="M326" s="560"/>
      <c r="O326" s="491"/>
      <c r="P326" s="491"/>
      <c r="Q326" s="491"/>
      <c r="R326" s="491"/>
      <c r="S326" s="491"/>
      <c r="T326" s="491"/>
      <c r="U326" s="491"/>
      <c r="V326" s="491"/>
      <c r="W326" s="491"/>
    </row>
    <row r="327" spans="1:23" s="505" customFormat="1" ht="20.100000000000001" customHeight="1" x14ac:dyDescent="0.15">
      <c r="A327" s="541"/>
      <c r="B327" s="937" t="s">
        <v>184</v>
      </c>
      <c r="C327" s="543" t="s">
        <v>454</v>
      </c>
      <c r="D327" s="939" t="s">
        <v>185</v>
      </c>
      <c r="E327" s="940"/>
      <c r="F327" s="941"/>
      <c r="G327" s="937" t="s">
        <v>184</v>
      </c>
      <c r="H327" s="544" t="s">
        <v>454</v>
      </c>
      <c r="I327" s="938" t="s">
        <v>185</v>
      </c>
      <c r="J327" s="938"/>
      <c r="K327" s="938"/>
      <c r="L327" s="547"/>
      <c r="M327" s="572"/>
      <c r="N327" s="549"/>
      <c r="O327" s="550"/>
      <c r="P327" s="550"/>
      <c r="Q327" s="550"/>
      <c r="R327" s="550"/>
      <c r="S327" s="550"/>
      <c r="T327" s="550"/>
      <c r="U327" s="550"/>
      <c r="V327" s="550"/>
      <c r="W327" s="550"/>
    </row>
    <row r="328" spans="1:23" s="505" customFormat="1" ht="20.100000000000001" customHeight="1" x14ac:dyDescent="0.15">
      <c r="A328" s="541"/>
      <c r="B328" s="938"/>
      <c r="C328" s="520" t="str">
        <f>IF($G$6="","-",IF($G$6="消費税を補助対象に含めない","（税抜）","（税込）"))</f>
        <v>-</v>
      </c>
      <c r="D328" s="942"/>
      <c r="E328" s="943"/>
      <c r="F328" s="944"/>
      <c r="G328" s="938"/>
      <c r="H328" s="520" t="str">
        <f>IF($G$6="","-",IF($G$6="消費税を補助対象に含めない","（税抜）","（税込）"))</f>
        <v>-</v>
      </c>
      <c r="I328" s="929"/>
      <c r="J328" s="929"/>
      <c r="K328" s="929"/>
      <c r="L328" s="547"/>
      <c r="M328" s="572"/>
      <c r="N328" s="549"/>
      <c r="O328" s="550"/>
      <c r="P328" s="550"/>
      <c r="Q328" s="550"/>
      <c r="R328" s="550"/>
      <c r="S328" s="550"/>
      <c r="T328" s="550"/>
      <c r="U328" s="550"/>
      <c r="V328" s="550"/>
      <c r="W328" s="550"/>
    </row>
    <row r="329" spans="1:23" s="505" customFormat="1" ht="39.950000000000003" customHeight="1" x14ac:dyDescent="0.15">
      <c r="A329" s="541"/>
      <c r="B329" s="545" t="s">
        <v>211</v>
      </c>
      <c r="C329" s="249"/>
      <c r="D329" s="930"/>
      <c r="E329" s="931"/>
      <c r="F329" s="932"/>
      <c r="G329" s="545" t="s">
        <v>377</v>
      </c>
      <c r="H329" s="249"/>
      <c r="I329" s="930"/>
      <c r="J329" s="931"/>
      <c r="K329" s="932"/>
      <c r="L329" s="547"/>
      <c r="M329" s="572"/>
      <c r="N329" s="549"/>
      <c r="O329" s="550"/>
      <c r="P329" s="550"/>
      <c r="Q329" s="550"/>
      <c r="R329" s="550"/>
      <c r="S329" s="550"/>
      <c r="T329" s="550"/>
      <c r="U329" s="550"/>
      <c r="V329" s="550"/>
      <c r="W329" s="550"/>
    </row>
    <row r="330" spans="1:23" s="505" customFormat="1" ht="39.950000000000003" customHeight="1" x14ac:dyDescent="0.15">
      <c r="A330" s="541"/>
      <c r="B330" s="552" t="s">
        <v>368</v>
      </c>
      <c r="C330" s="252"/>
      <c r="D330" s="945"/>
      <c r="E330" s="946"/>
      <c r="F330" s="947"/>
      <c r="G330" s="552" t="s">
        <v>378</v>
      </c>
      <c r="H330" s="252"/>
      <c r="I330" s="945"/>
      <c r="J330" s="946"/>
      <c r="K330" s="947"/>
      <c r="L330" s="547"/>
      <c r="M330" s="572"/>
      <c r="N330" s="549"/>
      <c r="O330" s="550"/>
      <c r="P330" s="550"/>
      <c r="Q330" s="550"/>
      <c r="R330" s="550"/>
      <c r="S330" s="550"/>
      <c r="T330" s="550"/>
      <c r="U330" s="550"/>
      <c r="V330" s="550"/>
      <c r="W330" s="550"/>
    </row>
    <row r="331" spans="1:23" s="505" customFormat="1" ht="20.100000000000001" customHeight="1" thickBot="1" x14ac:dyDescent="0.2">
      <c r="A331" s="514"/>
      <c r="B331" s="574"/>
      <c r="C331" s="574"/>
      <c r="D331" s="574"/>
      <c r="E331" s="574"/>
      <c r="F331" s="574"/>
      <c r="G331" s="574"/>
      <c r="H331" s="574"/>
      <c r="I331" s="574"/>
      <c r="J331" s="547"/>
      <c r="K331" s="580"/>
      <c r="L331" s="557"/>
      <c r="M331" s="581"/>
      <c r="N331" s="557"/>
      <c r="O331" s="550"/>
      <c r="P331" s="550"/>
      <c r="Q331" s="550"/>
      <c r="R331" s="550"/>
      <c r="S331" s="550"/>
      <c r="T331" s="550"/>
      <c r="U331" s="550"/>
      <c r="V331" s="550"/>
      <c r="W331" s="550"/>
    </row>
    <row r="332" spans="1:23" s="87" customFormat="1" ht="32.25" customHeight="1" thickBot="1" x14ac:dyDescent="0.2">
      <c r="A332" s="479"/>
      <c r="B332" s="508" t="s">
        <v>394</v>
      </c>
      <c r="C332" s="345"/>
      <c r="D332" s="345"/>
      <c r="E332" s="345"/>
      <c r="F332" s="345"/>
      <c r="G332" s="346"/>
      <c r="H332" s="509"/>
      <c r="I332" s="510"/>
      <c r="J332" s="511"/>
      <c r="K332" s="86"/>
      <c r="L332" s="138"/>
      <c r="M332" s="573"/>
      <c r="N332" s="483"/>
      <c r="O332" s="484"/>
      <c r="P332" s="484"/>
      <c r="Q332" s="484"/>
      <c r="R332" s="485"/>
      <c r="S332" s="485"/>
      <c r="T332" s="485"/>
      <c r="U332" s="485"/>
      <c r="V332" s="485"/>
      <c r="W332" s="485"/>
    </row>
    <row r="333" spans="1:23" s="505" customFormat="1" ht="35.1" customHeight="1" x14ac:dyDescent="0.15">
      <c r="A333" s="541"/>
      <c r="B333" s="929" t="s">
        <v>199</v>
      </c>
      <c r="C333" s="936"/>
      <c r="D333" s="929" t="s">
        <v>189</v>
      </c>
      <c r="E333" s="935"/>
      <c r="H333" s="542" t="s">
        <v>408</v>
      </c>
      <c r="I333" s="952">
        <f>IFERROR(C337*E333,"")</f>
        <v>0</v>
      </c>
      <c r="J333" s="542" t="s">
        <v>372</v>
      </c>
      <c r="K333" s="952">
        <f>IFERROR(SUM(C337:C338,H337:H338)*E333,"")</f>
        <v>0</v>
      </c>
      <c r="L333" s="549"/>
      <c r="M333" s="572"/>
      <c r="O333" s="550"/>
      <c r="P333" s="550"/>
      <c r="Q333" s="550"/>
      <c r="R333" s="550"/>
      <c r="S333" s="550"/>
      <c r="T333" s="550"/>
      <c r="U333" s="550"/>
      <c r="V333" s="550"/>
      <c r="W333" s="550"/>
    </row>
    <row r="334" spans="1:23" s="490" customFormat="1" ht="20.100000000000001" customHeight="1" thickBot="1" x14ac:dyDescent="0.2">
      <c r="A334" s="541"/>
      <c r="B334" s="929"/>
      <c r="C334" s="936"/>
      <c r="D334" s="929"/>
      <c r="E334" s="935"/>
      <c r="H334" s="517" t="str">
        <f>IF($G$6="","-",IF($G$6="消費税を補助対象に含めない","（税抜）","（税込）"))</f>
        <v>-</v>
      </c>
      <c r="I334" s="953"/>
      <c r="J334" s="517" t="str">
        <f>IF($G$6="","-",IF($G$6="消費税を補助対象に含めない","（税抜）","（税込）"))</f>
        <v>-</v>
      </c>
      <c r="K334" s="953"/>
      <c r="M334" s="560"/>
      <c r="O334" s="491"/>
      <c r="P334" s="491"/>
      <c r="Q334" s="491"/>
      <c r="R334" s="491"/>
      <c r="S334" s="491"/>
      <c r="T334" s="491"/>
      <c r="U334" s="491"/>
      <c r="V334" s="491"/>
      <c r="W334" s="491"/>
    </row>
    <row r="335" spans="1:23" s="505" customFormat="1" ht="20.100000000000001" customHeight="1" x14ac:dyDescent="0.15">
      <c r="A335" s="541"/>
      <c r="B335" s="937" t="s">
        <v>184</v>
      </c>
      <c r="C335" s="543" t="s">
        <v>454</v>
      </c>
      <c r="D335" s="939" t="s">
        <v>185</v>
      </c>
      <c r="E335" s="940"/>
      <c r="F335" s="941"/>
      <c r="G335" s="937" t="s">
        <v>184</v>
      </c>
      <c r="H335" s="544" t="s">
        <v>454</v>
      </c>
      <c r="I335" s="938" t="s">
        <v>185</v>
      </c>
      <c r="J335" s="938"/>
      <c r="K335" s="938"/>
      <c r="L335" s="547"/>
      <c r="M335" s="572"/>
      <c r="N335" s="549"/>
      <c r="O335" s="550"/>
      <c r="P335" s="550"/>
      <c r="Q335" s="550"/>
      <c r="R335" s="550"/>
      <c r="S335" s="550"/>
      <c r="T335" s="550"/>
      <c r="U335" s="550"/>
      <c r="V335" s="550"/>
      <c r="W335" s="550"/>
    </row>
    <row r="336" spans="1:23" s="505" customFormat="1" ht="20.100000000000001" customHeight="1" x14ac:dyDescent="0.15">
      <c r="A336" s="541"/>
      <c r="B336" s="938"/>
      <c r="C336" s="520" t="str">
        <f>IF($G$6="","-",IF($G$6="消費税を補助対象に含めない","（税抜）","（税込）"))</f>
        <v>-</v>
      </c>
      <c r="D336" s="942"/>
      <c r="E336" s="943"/>
      <c r="F336" s="944"/>
      <c r="G336" s="938"/>
      <c r="H336" s="520" t="str">
        <f>IF($G$6="","-",IF($G$6="消費税を補助対象に含めない","（税抜）","（税込）"))</f>
        <v>-</v>
      </c>
      <c r="I336" s="929"/>
      <c r="J336" s="929"/>
      <c r="K336" s="929"/>
      <c r="L336" s="547"/>
      <c r="M336" s="572"/>
      <c r="N336" s="549"/>
      <c r="O336" s="550"/>
      <c r="P336" s="550"/>
      <c r="Q336" s="550"/>
      <c r="R336" s="550"/>
      <c r="S336" s="550"/>
      <c r="T336" s="550"/>
      <c r="U336" s="550"/>
      <c r="V336" s="550"/>
      <c r="W336" s="550"/>
    </row>
    <row r="337" spans="1:23" s="505" customFormat="1" ht="39.950000000000003" customHeight="1" x14ac:dyDescent="0.15">
      <c r="A337" s="541"/>
      <c r="B337" s="545" t="s">
        <v>211</v>
      </c>
      <c r="C337" s="249"/>
      <c r="D337" s="930"/>
      <c r="E337" s="931"/>
      <c r="F337" s="932"/>
      <c r="G337" s="545" t="s">
        <v>377</v>
      </c>
      <c r="H337" s="249"/>
      <c r="I337" s="930"/>
      <c r="J337" s="931"/>
      <c r="K337" s="932"/>
      <c r="L337" s="547"/>
      <c r="M337" s="572"/>
      <c r="N337" s="549"/>
      <c r="O337" s="550"/>
      <c r="P337" s="550"/>
      <c r="Q337" s="550"/>
      <c r="R337" s="550"/>
      <c r="S337" s="550"/>
      <c r="T337" s="550"/>
      <c r="U337" s="550"/>
      <c r="V337" s="550"/>
      <c r="W337" s="550"/>
    </row>
    <row r="338" spans="1:23" s="505" customFormat="1" ht="39.950000000000003" customHeight="1" x14ac:dyDescent="0.15">
      <c r="A338" s="541"/>
      <c r="B338" s="552" t="s">
        <v>368</v>
      </c>
      <c r="C338" s="252"/>
      <c r="D338" s="945"/>
      <c r="E338" s="946"/>
      <c r="F338" s="947"/>
      <c r="G338" s="552" t="s">
        <v>378</v>
      </c>
      <c r="H338" s="252"/>
      <c r="I338" s="945"/>
      <c r="J338" s="946"/>
      <c r="K338" s="947"/>
      <c r="L338" s="547"/>
      <c r="M338" s="572"/>
      <c r="N338" s="549"/>
      <c r="O338" s="550"/>
      <c r="P338" s="550"/>
      <c r="Q338" s="550"/>
      <c r="R338" s="550"/>
      <c r="S338" s="550"/>
      <c r="T338" s="550"/>
      <c r="U338" s="550"/>
      <c r="V338" s="550"/>
      <c r="W338" s="550"/>
    </row>
    <row r="339" spans="1:23" s="505" customFormat="1" ht="20.100000000000001" customHeight="1" thickBot="1" x14ac:dyDescent="0.2">
      <c r="A339" s="514"/>
      <c r="B339" s="574"/>
      <c r="C339" s="574"/>
      <c r="D339" s="574"/>
      <c r="E339" s="574"/>
      <c r="F339" s="574"/>
      <c r="G339" s="574"/>
      <c r="H339" s="574"/>
      <c r="I339" s="574"/>
      <c r="J339" s="547"/>
      <c r="K339" s="580"/>
      <c r="L339" s="557"/>
      <c r="M339" s="581"/>
      <c r="N339" s="557"/>
      <c r="O339" s="550"/>
      <c r="P339" s="550"/>
      <c r="Q339" s="550"/>
      <c r="R339" s="550"/>
      <c r="S339" s="550"/>
      <c r="T339" s="550"/>
      <c r="U339" s="550"/>
      <c r="V339" s="550"/>
      <c r="W339" s="550"/>
    </row>
    <row r="340" spans="1:23" s="87" customFormat="1" ht="32.25" customHeight="1" thickBot="1" x14ac:dyDescent="0.2">
      <c r="A340" s="479"/>
      <c r="B340" s="508" t="s">
        <v>395</v>
      </c>
      <c r="C340" s="345"/>
      <c r="D340" s="345"/>
      <c r="E340" s="345"/>
      <c r="F340" s="345"/>
      <c r="G340" s="346"/>
      <c r="H340" s="509"/>
      <c r="I340" s="510"/>
      <c r="J340" s="511"/>
      <c r="K340" s="86"/>
      <c r="L340" s="138"/>
      <c r="M340" s="573"/>
      <c r="N340" s="483"/>
      <c r="O340" s="484"/>
      <c r="P340" s="484"/>
      <c r="Q340" s="484"/>
      <c r="R340" s="485"/>
      <c r="S340" s="485"/>
      <c r="T340" s="485"/>
      <c r="U340" s="485"/>
      <c r="V340" s="485"/>
      <c r="W340" s="485"/>
    </row>
    <row r="341" spans="1:23" s="505" customFormat="1" ht="35.1" customHeight="1" x14ac:dyDescent="0.15">
      <c r="A341" s="541"/>
      <c r="B341" s="929" t="s">
        <v>199</v>
      </c>
      <c r="C341" s="936"/>
      <c r="D341" s="929" t="s">
        <v>189</v>
      </c>
      <c r="E341" s="935"/>
      <c r="H341" s="542" t="s">
        <v>408</v>
      </c>
      <c r="I341" s="952">
        <f>IFERROR(C345*E341,"")</f>
        <v>0</v>
      </c>
      <c r="J341" s="542" t="s">
        <v>372</v>
      </c>
      <c r="K341" s="952">
        <f>IFERROR(SUM(C345:C346,H345:H346)*E341,"")</f>
        <v>0</v>
      </c>
      <c r="L341" s="549"/>
      <c r="M341" s="572"/>
      <c r="O341" s="550"/>
      <c r="P341" s="550"/>
      <c r="Q341" s="550"/>
      <c r="R341" s="550"/>
      <c r="S341" s="550"/>
      <c r="T341" s="550"/>
      <c r="U341" s="550"/>
      <c r="V341" s="550"/>
      <c r="W341" s="550"/>
    </row>
    <row r="342" spans="1:23" s="490" customFormat="1" ht="20.100000000000001" customHeight="1" thickBot="1" x14ac:dyDescent="0.2">
      <c r="A342" s="541"/>
      <c r="B342" s="929"/>
      <c r="C342" s="936"/>
      <c r="D342" s="929"/>
      <c r="E342" s="935"/>
      <c r="H342" s="517" t="str">
        <f>IF($G$6="","-",IF($G$6="消費税を補助対象に含めない","（税抜）","（税込）"))</f>
        <v>-</v>
      </c>
      <c r="I342" s="953"/>
      <c r="J342" s="517" t="str">
        <f>IF($G$6="","-",IF($G$6="消費税を補助対象に含めない","（税抜）","（税込）"))</f>
        <v>-</v>
      </c>
      <c r="K342" s="953"/>
      <c r="M342" s="560"/>
      <c r="O342" s="491"/>
      <c r="P342" s="491"/>
      <c r="Q342" s="491"/>
      <c r="R342" s="491"/>
      <c r="S342" s="491"/>
      <c r="T342" s="491"/>
      <c r="U342" s="491"/>
      <c r="V342" s="491"/>
      <c r="W342" s="491"/>
    </row>
    <row r="343" spans="1:23" s="505" customFormat="1" ht="20.100000000000001" customHeight="1" x14ac:dyDescent="0.15">
      <c r="A343" s="541"/>
      <c r="B343" s="937" t="s">
        <v>184</v>
      </c>
      <c r="C343" s="543" t="s">
        <v>454</v>
      </c>
      <c r="D343" s="939" t="s">
        <v>185</v>
      </c>
      <c r="E343" s="940"/>
      <c r="F343" s="941"/>
      <c r="G343" s="937" t="s">
        <v>184</v>
      </c>
      <c r="H343" s="544" t="s">
        <v>454</v>
      </c>
      <c r="I343" s="938" t="s">
        <v>185</v>
      </c>
      <c r="J343" s="938"/>
      <c r="K343" s="938"/>
      <c r="L343" s="547"/>
      <c r="M343" s="572"/>
      <c r="N343" s="549"/>
      <c r="O343" s="550"/>
      <c r="P343" s="550"/>
      <c r="Q343" s="550"/>
      <c r="R343" s="550"/>
      <c r="S343" s="550"/>
      <c r="T343" s="550"/>
      <c r="U343" s="550"/>
      <c r="V343" s="550"/>
      <c r="W343" s="550"/>
    </row>
    <row r="344" spans="1:23" s="505" customFormat="1" ht="20.100000000000001" customHeight="1" x14ac:dyDescent="0.15">
      <c r="A344" s="541"/>
      <c r="B344" s="938"/>
      <c r="C344" s="520" t="str">
        <f>IF($G$6="","-",IF($G$6="消費税を補助対象に含めない","（税抜）","（税込）"))</f>
        <v>-</v>
      </c>
      <c r="D344" s="942"/>
      <c r="E344" s="943"/>
      <c r="F344" s="944"/>
      <c r="G344" s="938"/>
      <c r="H344" s="520" t="str">
        <f>IF($G$6="","-",IF($G$6="消費税を補助対象に含めない","（税抜）","（税込）"))</f>
        <v>-</v>
      </c>
      <c r="I344" s="929"/>
      <c r="J344" s="929"/>
      <c r="K344" s="929"/>
      <c r="L344" s="547"/>
      <c r="M344" s="572"/>
      <c r="N344" s="549"/>
      <c r="O344" s="550"/>
      <c r="P344" s="550"/>
      <c r="Q344" s="550"/>
      <c r="R344" s="550"/>
      <c r="S344" s="550"/>
      <c r="T344" s="550"/>
      <c r="U344" s="550"/>
      <c r="V344" s="550"/>
      <c r="W344" s="550"/>
    </row>
    <row r="345" spans="1:23" s="505" customFormat="1" ht="39.950000000000003" customHeight="1" x14ac:dyDescent="0.15">
      <c r="A345" s="541"/>
      <c r="B345" s="545" t="s">
        <v>211</v>
      </c>
      <c r="C345" s="249"/>
      <c r="D345" s="930"/>
      <c r="E345" s="931"/>
      <c r="F345" s="932"/>
      <c r="G345" s="545" t="s">
        <v>377</v>
      </c>
      <c r="H345" s="249"/>
      <c r="I345" s="930"/>
      <c r="J345" s="931"/>
      <c r="K345" s="932"/>
      <c r="L345" s="547"/>
      <c r="M345" s="572"/>
      <c r="N345" s="549"/>
      <c r="O345" s="550"/>
      <c r="P345" s="550"/>
      <c r="Q345" s="550"/>
      <c r="R345" s="550"/>
      <c r="S345" s="550"/>
      <c r="T345" s="550"/>
      <c r="U345" s="550"/>
      <c r="V345" s="550"/>
      <c r="W345" s="550"/>
    </row>
    <row r="346" spans="1:23" s="505" customFormat="1" ht="39.950000000000003" customHeight="1" x14ac:dyDescent="0.15">
      <c r="A346" s="541"/>
      <c r="B346" s="552" t="s">
        <v>368</v>
      </c>
      <c r="C346" s="252"/>
      <c r="D346" s="945"/>
      <c r="E346" s="946"/>
      <c r="F346" s="947"/>
      <c r="G346" s="552" t="s">
        <v>378</v>
      </c>
      <c r="H346" s="252"/>
      <c r="I346" s="945"/>
      <c r="J346" s="946"/>
      <c r="K346" s="947"/>
      <c r="L346" s="547"/>
      <c r="M346" s="572"/>
      <c r="N346" s="549"/>
      <c r="O346" s="550"/>
      <c r="P346" s="550"/>
      <c r="Q346" s="550"/>
      <c r="R346" s="550"/>
      <c r="S346" s="550"/>
      <c r="T346" s="550"/>
      <c r="U346" s="550"/>
      <c r="V346" s="550"/>
      <c r="W346" s="550"/>
    </row>
    <row r="347" spans="1:23" s="505" customFormat="1" ht="39.950000000000003" customHeight="1" thickBot="1" x14ac:dyDescent="0.2">
      <c r="A347" s="514"/>
      <c r="B347" s="574"/>
      <c r="C347" s="574"/>
      <c r="D347" s="574"/>
      <c r="E347" s="574"/>
      <c r="F347" s="574"/>
      <c r="G347" s="574"/>
      <c r="H347" s="574"/>
      <c r="I347" s="574"/>
      <c r="J347" s="951">
        <f>'補助事業概要説明書(別添１)１～２'!$E$6</f>
        <v>0</v>
      </c>
      <c r="K347" s="951"/>
      <c r="L347" s="557"/>
      <c r="M347" s="557"/>
      <c r="N347" s="557"/>
      <c r="O347" s="550"/>
      <c r="P347" s="550"/>
      <c r="Q347" s="550"/>
      <c r="R347" s="550"/>
      <c r="S347" s="550"/>
      <c r="T347" s="550"/>
      <c r="U347" s="550"/>
      <c r="V347" s="550"/>
      <c r="W347" s="550"/>
    </row>
    <row r="348" spans="1:23" s="505" customFormat="1" ht="35.1" customHeight="1" x14ac:dyDescent="0.15">
      <c r="A348" s="514"/>
      <c r="B348" s="925" t="s">
        <v>545</v>
      </c>
      <c r="C348" s="515"/>
      <c r="D348" s="515"/>
      <c r="E348" s="515"/>
      <c r="F348" s="515"/>
      <c r="G348" s="515"/>
      <c r="H348" s="515"/>
      <c r="I348" s="515"/>
      <c r="J348" s="542" t="s">
        <v>372</v>
      </c>
      <c r="K348" s="952">
        <f>IFERROR(SUM(G352:G366),"")</f>
        <v>0</v>
      </c>
      <c r="L348" s="547"/>
      <c r="M348" s="86"/>
      <c r="N348" s="557"/>
      <c r="O348" s="558"/>
      <c r="P348" s="558"/>
      <c r="Q348" s="558"/>
      <c r="R348" s="550"/>
      <c r="S348" s="550"/>
      <c r="T348" s="550"/>
      <c r="U348" s="550"/>
      <c r="V348" s="550"/>
      <c r="W348" s="550"/>
    </row>
    <row r="349" spans="1:23" s="505" customFormat="1" ht="20.100000000000001" customHeight="1" thickBot="1" x14ac:dyDescent="0.2">
      <c r="A349" s="514"/>
      <c r="B349" s="926"/>
      <c r="C349" s="515"/>
      <c r="D349" s="515"/>
      <c r="E349" s="515"/>
      <c r="F349" s="515"/>
      <c r="G349" s="515"/>
      <c r="H349" s="515"/>
      <c r="I349" s="515"/>
      <c r="J349" s="517" t="str">
        <f>IF($G$6="","-",IF($G$6="消費税を補助対象に含めない","（税抜）","（税込）"))</f>
        <v>-</v>
      </c>
      <c r="K349" s="953"/>
      <c r="L349" s="547"/>
      <c r="M349" s="86"/>
      <c r="N349" s="557"/>
      <c r="O349" s="558"/>
      <c r="P349" s="558"/>
      <c r="Q349" s="558"/>
      <c r="R349" s="550"/>
      <c r="S349" s="550"/>
      <c r="T349" s="550"/>
      <c r="U349" s="550"/>
      <c r="V349" s="550"/>
      <c r="W349" s="550"/>
    </row>
    <row r="350" spans="1:23" s="505" customFormat="1" ht="20.100000000000001" customHeight="1" x14ac:dyDescent="0.15">
      <c r="A350" s="541"/>
      <c r="B350" s="937" t="s">
        <v>166</v>
      </c>
      <c r="C350" s="939" t="s">
        <v>89</v>
      </c>
      <c r="D350" s="941"/>
      <c r="E350" s="939" t="s">
        <v>183</v>
      </c>
      <c r="F350" s="941"/>
      <c r="G350" s="543" t="s">
        <v>136</v>
      </c>
      <c r="H350" s="939" t="s">
        <v>182</v>
      </c>
      <c r="I350" s="940"/>
      <c r="J350" s="988"/>
      <c r="K350" s="989"/>
      <c r="L350" s="547"/>
      <c r="M350" s="920" t="s">
        <v>607</v>
      </c>
      <c r="N350" s="549"/>
      <c r="O350" s="550"/>
      <c r="P350" s="550"/>
      <c r="Q350" s="550"/>
      <c r="R350" s="550"/>
      <c r="S350" s="550"/>
      <c r="T350" s="550"/>
      <c r="U350" s="550"/>
      <c r="V350" s="550"/>
      <c r="W350" s="550"/>
    </row>
    <row r="351" spans="1:23" s="505" customFormat="1" ht="20.100000000000001" customHeight="1" x14ac:dyDescent="0.15">
      <c r="A351" s="541"/>
      <c r="B351" s="938"/>
      <c r="C351" s="942"/>
      <c r="D351" s="944"/>
      <c r="E351" s="942"/>
      <c r="F351" s="944"/>
      <c r="G351" s="520" t="str">
        <f>IF($G$6="","-",IF($G$6="消費税を補助対象に含めない","（税抜）","（税込）"))</f>
        <v>-</v>
      </c>
      <c r="H351" s="942"/>
      <c r="I351" s="943"/>
      <c r="J351" s="943"/>
      <c r="K351" s="944"/>
      <c r="L351" s="547"/>
      <c r="M351" s="921"/>
      <c r="N351" s="549"/>
      <c r="O351" s="550"/>
      <c r="P351" s="550"/>
      <c r="Q351" s="550"/>
      <c r="R351" s="550"/>
      <c r="S351" s="550"/>
      <c r="T351" s="550"/>
      <c r="U351" s="550"/>
      <c r="V351" s="550"/>
      <c r="W351" s="550"/>
    </row>
    <row r="352" spans="1:23" s="505" customFormat="1" ht="39.950000000000003" customHeight="1" x14ac:dyDescent="0.15">
      <c r="A352" s="541"/>
      <c r="B352" s="618"/>
      <c r="C352" s="933"/>
      <c r="D352" s="934"/>
      <c r="E352" s="933"/>
      <c r="F352" s="934"/>
      <c r="G352" s="332"/>
      <c r="H352" s="1032"/>
      <c r="I352" s="1033"/>
      <c r="J352" s="1033"/>
      <c r="K352" s="1034"/>
      <c r="L352" s="547"/>
      <c r="M352" s="921"/>
      <c r="N352" s="549"/>
      <c r="O352" s="550"/>
      <c r="P352" s="550"/>
      <c r="Q352" s="550"/>
      <c r="R352" s="550"/>
      <c r="S352" s="550"/>
      <c r="T352" s="550"/>
      <c r="U352" s="550"/>
      <c r="V352" s="550"/>
      <c r="W352" s="550"/>
    </row>
    <row r="353" spans="1:23" s="505" customFormat="1" ht="39.950000000000003" customHeight="1" x14ac:dyDescent="0.15">
      <c r="A353" s="541"/>
      <c r="B353" s="619"/>
      <c r="C353" s="927"/>
      <c r="D353" s="928"/>
      <c r="E353" s="927"/>
      <c r="F353" s="928"/>
      <c r="G353" s="332"/>
      <c r="H353" s="1026"/>
      <c r="I353" s="1027"/>
      <c r="J353" s="1027"/>
      <c r="K353" s="1028"/>
      <c r="L353" s="547"/>
      <c r="M353" s="921"/>
      <c r="N353" s="549"/>
      <c r="O353" s="550"/>
      <c r="P353" s="550"/>
      <c r="Q353" s="550"/>
      <c r="R353" s="550"/>
      <c r="S353" s="550"/>
      <c r="T353" s="550"/>
      <c r="U353" s="550"/>
      <c r="V353" s="550"/>
      <c r="W353" s="550"/>
    </row>
    <row r="354" spans="1:23" s="505" customFormat="1" ht="39.950000000000003" customHeight="1" x14ac:dyDescent="0.15">
      <c r="A354" s="541"/>
      <c r="B354" s="619"/>
      <c r="C354" s="927"/>
      <c r="D354" s="928"/>
      <c r="E354" s="927"/>
      <c r="F354" s="928"/>
      <c r="G354" s="332"/>
      <c r="H354" s="1026"/>
      <c r="I354" s="1027"/>
      <c r="J354" s="1027"/>
      <c r="K354" s="1028"/>
      <c r="L354" s="547"/>
      <c r="M354" s="921"/>
      <c r="N354" s="549"/>
      <c r="O354" s="550"/>
      <c r="P354" s="550"/>
      <c r="Q354" s="550"/>
      <c r="R354" s="550"/>
      <c r="S354" s="550"/>
      <c r="T354" s="550"/>
      <c r="U354" s="550"/>
      <c r="V354" s="550"/>
      <c r="W354" s="550"/>
    </row>
    <row r="355" spans="1:23" s="505" customFormat="1" ht="39.950000000000003" customHeight="1" x14ac:dyDescent="0.15">
      <c r="A355" s="541"/>
      <c r="B355" s="619"/>
      <c r="C355" s="927"/>
      <c r="D355" s="928"/>
      <c r="E355" s="927"/>
      <c r="F355" s="928"/>
      <c r="G355" s="332"/>
      <c r="H355" s="1026"/>
      <c r="I355" s="1027"/>
      <c r="J355" s="1027"/>
      <c r="K355" s="1028"/>
      <c r="L355" s="547"/>
      <c r="M355" s="921"/>
      <c r="N355" s="549"/>
      <c r="O355" s="550"/>
      <c r="P355" s="550"/>
      <c r="Q355" s="550"/>
      <c r="R355" s="550"/>
      <c r="S355" s="550"/>
      <c r="T355" s="550"/>
      <c r="U355" s="550"/>
      <c r="V355" s="550"/>
      <c r="W355" s="550"/>
    </row>
    <row r="356" spans="1:23" s="505" customFormat="1" ht="39.950000000000003" customHeight="1" x14ac:dyDescent="0.15">
      <c r="A356" s="541"/>
      <c r="B356" s="619"/>
      <c r="C356" s="927"/>
      <c r="D356" s="928"/>
      <c r="E356" s="927"/>
      <c r="F356" s="928"/>
      <c r="G356" s="332"/>
      <c r="H356" s="1026"/>
      <c r="I356" s="1027"/>
      <c r="J356" s="1027"/>
      <c r="K356" s="1028"/>
      <c r="L356" s="547"/>
      <c r="M356" s="921"/>
      <c r="N356" s="549"/>
      <c r="O356" s="550"/>
      <c r="P356" s="550"/>
      <c r="Q356" s="550"/>
      <c r="R356" s="550"/>
      <c r="S356" s="550"/>
      <c r="T356" s="550"/>
      <c r="U356" s="550"/>
      <c r="V356" s="550"/>
      <c r="W356" s="550"/>
    </row>
    <row r="357" spans="1:23" s="505" customFormat="1" ht="39.950000000000003" customHeight="1" x14ac:dyDescent="0.15">
      <c r="A357" s="541"/>
      <c r="B357" s="619"/>
      <c r="C357" s="927"/>
      <c r="D357" s="928"/>
      <c r="E357" s="927"/>
      <c r="F357" s="928"/>
      <c r="G357" s="332"/>
      <c r="H357" s="1026"/>
      <c r="I357" s="1027"/>
      <c r="J357" s="1027"/>
      <c r="K357" s="1028"/>
      <c r="L357" s="547"/>
      <c r="M357" s="921"/>
      <c r="N357" s="549"/>
      <c r="O357" s="550"/>
      <c r="P357" s="550"/>
      <c r="Q357" s="550"/>
      <c r="R357" s="550"/>
      <c r="S357" s="550"/>
      <c r="T357" s="550"/>
      <c r="U357" s="550"/>
      <c r="V357" s="550"/>
      <c r="W357" s="550"/>
    </row>
    <row r="358" spans="1:23" s="505" customFormat="1" ht="39.950000000000003" customHeight="1" x14ac:dyDescent="0.15">
      <c r="A358" s="541"/>
      <c r="B358" s="619"/>
      <c r="C358" s="927"/>
      <c r="D358" s="928"/>
      <c r="E358" s="927"/>
      <c r="F358" s="928"/>
      <c r="G358" s="333"/>
      <c r="H358" s="1026"/>
      <c r="I358" s="1027"/>
      <c r="J358" s="1027"/>
      <c r="K358" s="1028"/>
      <c r="L358" s="547"/>
      <c r="M358" s="921"/>
      <c r="N358" s="549"/>
      <c r="O358" s="550"/>
      <c r="P358" s="550"/>
      <c r="Q358" s="550"/>
      <c r="R358" s="550"/>
      <c r="S358" s="550"/>
      <c r="T358" s="550"/>
      <c r="U358" s="550"/>
      <c r="V358" s="550"/>
      <c r="W358" s="550"/>
    </row>
    <row r="359" spans="1:23" s="505" customFormat="1" ht="39.950000000000003" customHeight="1" x14ac:dyDescent="0.15">
      <c r="A359" s="541"/>
      <c r="B359" s="619"/>
      <c r="C359" s="927"/>
      <c r="D359" s="928"/>
      <c r="E359" s="927"/>
      <c r="F359" s="928"/>
      <c r="G359" s="333"/>
      <c r="H359" s="1026"/>
      <c r="I359" s="1027"/>
      <c r="J359" s="1027"/>
      <c r="K359" s="1028"/>
      <c r="L359" s="547"/>
      <c r="M359" s="921"/>
      <c r="N359" s="549"/>
      <c r="O359" s="550"/>
      <c r="P359" s="550"/>
      <c r="Q359" s="550"/>
      <c r="R359" s="550"/>
      <c r="S359" s="550"/>
      <c r="T359" s="550"/>
      <c r="U359" s="550"/>
      <c r="V359" s="550"/>
      <c r="W359" s="550"/>
    </row>
    <row r="360" spans="1:23" s="505" customFormat="1" ht="39.950000000000003" customHeight="1" x14ac:dyDescent="0.15">
      <c r="A360" s="541"/>
      <c r="B360" s="619"/>
      <c r="C360" s="927"/>
      <c r="D360" s="928"/>
      <c r="E360" s="927"/>
      <c r="F360" s="928"/>
      <c r="G360" s="333"/>
      <c r="H360" s="1026"/>
      <c r="I360" s="1027"/>
      <c r="J360" s="1027"/>
      <c r="K360" s="1028"/>
      <c r="L360" s="547"/>
      <c r="M360" s="921"/>
      <c r="N360" s="549"/>
      <c r="O360" s="550"/>
      <c r="P360" s="550"/>
      <c r="Q360" s="550"/>
      <c r="R360" s="550"/>
      <c r="S360" s="550"/>
      <c r="T360" s="550"/>
      <c r="U360" s="550"/>
      <c r="V360" s="550"/>
      <c r="W360" s="550"/>
    </row>
    <row r="361" spans="1:23" s="505" customFormat="1" ht="39.950000000000003" customHeight="1" x14ac:dyDescent="0.15">
      <c r="A361" s="541"/>
      <c r="B361" s="619"/>
      <c r="C361" s="927"/>
      <c r="D361" s="928"/>
      <c r="E361" s="927"/>
      <c r="F361" s="928"/>
      <c r="G361" s="333"/>
      <c r="H361" s="1026"/>
      <c r="I361" s="1027"/>
      <c r="J361" s="1027"/>
      <c r="K361" s="1028"/>
      <c r="L361" s="547"/>
      <c r="M361" s="921"/>
      <c r="N361" s="549"/>
      <c r="O361" s="550"/>
      <c r="P361" s="550"/>
      <c r="Q361" s="550"/>
      <c r="R361" s="550"/>
      <c r="S361" s="550"/>
      <c r="T361" s="550"/>
      <c r="U361" s="550"/>
      <c r="V361" s="550"/>
      <c r="W361" s="550"/>
    </row>
    <row r="362" spans="1:23" s="505" customFormat="1" ht="39.950000000000003" customHeight="1" x14ac:dyDescent="0.15">
      <c r="A362" s="541"/>
      <c r="B362" s="619"/>
      <c r="C362" s="927"/>
      <c r="D362" s="928"/>
      <c r="E362" s="927"/>
      <c r="F362" s="928"/>
      <c r="G362" s="333"/>
      <c r="H362" s="1026"/>
      <c r="I362" s="1027"/>
      <c r="J362" s="1027"/>
      <c r="K362" s="1028"/>
      <c r="L362" s="547"/>
      <c r="M362" s="921"/>
      <c r="N362" s="549"/>
      <c r="O362" s="550"/>
      <c r="P362" s="550"/>
      <c r="Q362" s="550"/>
      <c r="R362" s="550"/>
      <c r="S362" s="550"/>
      <c r="T362" s="550"/>
      <c r="U362" s="550"/>
      <c r="V362" s="550"/>
      <c r="W362" s="550"/>
    </row>
    <row r="363" spans="1:23" s="505" customFormat="1" ht="39.950000000000003" customHeight="1" x14ac:dyDescent="0.15">
      <c r="A363" s="541"/>
      <c r="B363" s="619"/>
      <c r="C363" s="927"/>
      <c r="D363" s="928"/>
      <c r="E363" s="927"/>
      <c r="F363" s="928"/>
      <c r="G363" s="333"/>
      <c r="H363" s="1026"/>
      <c r="I363" s="1027"/>
      <c r="J363" s="1027"/>
      <c r="K363" s="1028"/>
      <c r="L363" s="547"/>
      <c r="M363" s="921"/>
      <c r="N363" s="549"/>
      <c r="O363" s="550"/>
      <c r="P363" s="550"/>
      <c r="Q363" s="550"/>
      <c r="R363" s="550"/>
      <c r="S363" s="550"/>
      <c r="T363" s="550"/>
      <c r="U363" s="550"/>
      <c r="V363" s="550"/>
      <c r="W363" s="550"/>
    </row>
    <row r="364" spans="1:23" s="505" customFormat="1" ht="39.950000000000003" customHeight="1" x14ac:dyDescent="0.15">
      <c r="A364" s="541"/>
      <c r="B364" s="619"/>
      <c r="C364" s="927"/>
      <c r="D364" s="928"/>
      <c r="E364" s="927"/>
      <c r="F364" s="928"/>
      <c r="G364" s="333"/>
      <c r="H364" s="1026"/>
      <c r="I364" s="1027"/>
      <c r="J364" s="1027"/>
      <c r="K364" s="1028"/>
      <c r="L364" s="547"/>
      <c r="M364" s="921"/>
      <c r="N364" s="549"/>
      <c r="O364" s="550"/>
      <c r="P364" s="550"/>
      <c r="Q364" s="550"/>
      <c r="R364" s="550"/>
      <c r="S364" s="550"/>
      <c r="T364" s="550"/>
      <c r="U364" s="550"/>
      <c r="V364" s="550"/>
      <c r="W364" s="550"/>
    </row>
    <row r="365" spans="1:23" s="505" customFormat="1" ht="39.950000000000003" customHeight="1" x14ac:dyDescent="0.15">
      <c r="A365" s="541"/>
      <c r="B365" s="619"/>
      <c r="C365" s="927"/>
      <c r="D365" s="928"/>
      <c r="E365" s="927"/>
      <c r="F365" s="928"/>
      <c r="G365" s="333"/>
      <c r="H365" s="1026"/>
      <c r="I365" s="1027"/>
      <c r="J365" s="1027"/>
      <c r="K365" s="1028"/>
      <c r="L365" s="547"/>
      <c r="M365" s="921"/>
      <c r="N365" s="549"/>
      <c r="O365" s="550"/>
      <c r="P365" s="550"/>
      <c r="Q365" s="550"/>
      <c r="R365" s="550"/>
      <c r="S365" s="550"/>
      <c r="T365" s="550"/>
      <c r="U365" s="550"/>
      <c r="V365" s="550"/>
      <c r="W365" s="550"/>
    </row>
    <row r="366" spans="1:23" s="505" customFormat="1" ht="39.950000000000003" customHeight="1" x14ac:dyDescent="0.15">
      <c r="A366" s="541"/>
      <c r="B366" s="620"/>
      <c r="C366" s="978"/>
      <c r="D366" s="979"/>
      <c r="E366" s="978"/>
      <c r="F366" s="979"/>
      <c r="G366" s="334"/>
      <c r="H366" s="1029"/>
      <c r="I366" s="1030"/>
      <c r="J366" s="1030"/>
      <c r="K366" s="1031"/>
      <c r="L366" s="547"/>
      <c r="M366" s="922"/>
      <c r="N366" s="549"/>
      <c r="O366" s="550"/>
      <c r="P366" s="550"/>
      <c r="Q366" s="550"/>
      <c r="R366" s="550"/>
      <c r="S366" s="550"/>
      <c r="T366" s="550"/>
      <c r="U366" s="550"/>
      <c r="V366" s="550"/>
      <c r="W366" s="550"/>
    </row>
    <row r="367" spans="1:23" s="505" customFormat="1" ht="39.950000000000003" customHeight="1" x14ac:dyDescent="0.15">
      <c r="A367" s="514"/>
      <c r="B367" s="86"/>
      <c r="C367" s="86"/>
      <c r="D367" s="86"/>
      <c r="E367" s="86"/>
      <c r="F367" s="86"/>
      <c r="G367" s="233"/>
      <c r="H367" s="233"/>
      <c r="I367" s="233"/>
      <c r="J367" s="233"/>
      <c r="K367" s="233"/>
      <c r="L367" s="547"/>
      <c r="M367" s="678"/>
      <c r="N367" s="557"/>
      <c r="O367" s="558"/>
      <c r="P367" s="558"/>
      <c r="Q367" s="558"/>
      <c r="R367" s="550"/>
      <c r="S367" s="550"/>
      <c r="T367" s="550"/>
      <c r="U367" s="550"/>
      <c r="V367" s="550"/>
      <c r="W367" s="550"/>
    </row>
    <row r="368" spans="1:23" s="505" customFormat="1" ht="39.950000000000003" customHeight="1" x14ac:dyDescent="0.15">
      <c r="A368" s="514"/>
      <c r="B368" s="582" t="s">
        <v>356</v>
      </c>
      <c r="C368" s="86"/>
      <c r="D368" s="86"/>
      <c r="F368" s="86"/>
      <c r="G368" s="86"/>
      <c r="H368" s="86"/>
      <c r="I368" s="233"/>
      <c r="J368" s="233"/>
      <c r="K368" s="233"/>
      <c r="L368" s="547"/>
      <c r="M368" s="678"/>
      <c r="N368" s="557"/>
      <c r="O368" s="558"/>
      <c r="P368" s="558"/>
      <c r="Q368" s="558"/>
      <c r="R368" s="550"/>
      <c r="S368" s="550"/>
      <c r="T368" s="550"/>
      <c r="U368" s="550"/>
      <c r="V368" s="550"/>
      <c r="W368" s="550"/>
    </row>
    <row r="369" spans="1:23" s="505" customFormat="1" ht="39.950000000000003" customHeight="1" x14ac:dyDescent="0.15">
      <c r="A369" s="514"/>
      <c r="B369" s="583" t="s">
        <v>389</v>
      </c>
      <c r="C369" s="86"/>
      <c r="D369" s="86"/>
      <c r="E369" s="584" t="s">
        <v>137</v>
      </c>
      <c r="F369" s="86"/>
      <c r="G369" s="583" t="s">
        <v>390</v>
      </c>
      <c r="H369" s="584" t="s">
        <v>137</v>
      </c>
      <c r="I369" s="233"/>
      <c r="J369" s="233"/>
      <c r="K369" s="233"/>
      <c r="L369" s="547"/>
      <c r="M369" s="923" t="s">
        <v>277</v>
      </c>
      <c r="N369" s="557"/>
      <c r="O369" s="558"/>
      <c r="P369" s="558"/>
      <c r="Q369" s="558"/>
      <c r="R369" s="550"/>
      <c r="S369" s="550"/>
      <c r="T369" s="550"/>
      <c r="U369" s="550"/>
      <c r="V369" s="550"/>
      <c r="W369" s="550"/>
    </row>
    <row r="370" spans="1:23" s="505" customFormat="1" ht="20.100000000000001" customHeight="1" x14ac:dyDescent="0.15">
      <c r="A370" s="541"/>
      <c r="B370" s="980" t="s">
        <v>87</v>
      </c>
      <c r="C370" s="982" t="s">
        <v>110</v>
      </c>
      <c r="D370" s="983"/>
      <c r="E370" s="585" t="s">
        <v>158</v>
      </c>
      <c r="F370" s="515"/>
      <c r="G370" s="976" t="s">
        <v>166</v>
      </c>
      <c r="H370" s="586" t="s">
        <v>148</v>
      </c>
      <c r="I370" s="587"/>
      <c r="J370" s="588"/>
      <c r="K370" s="515"/>
      <c r="L370" s="547"/>
      <c r="M370" s="924"/>
      <c r="N370" s="549"/>
      <c r="O370" s="550"/>
      <c r="P370" s="550"/>
      <c r="Q370" s="550"/>
      <c r="R370" s="550"/>
      <c r="S370" s="550"/>
      <c r="T370" s="550"/>
      <c r="U370" s="550"/>
      <c r="V370" s="550"/>
      <c r="W370" s="550"/>
    </row>
    <row r="371" spans="1:23" s="505" customFormat="1" ht="20.100000000000001" customHeight="1" x14ac:dyDescent="0.15">
      <c r="A371" s="541"/>
      <c r="B371" s="981"/>
      <c r="C371" s="984"/>
      <c r="D371" s="985"/>
      <c r="E371" s="589" t="str">
        <f>IF($G$6="","-",IF($G$6="消費税を補助対象に含めない","（税抜）","（税込）"))</f>
        <v>-</v>
      </c>
      <c r="F371" s="515"/>
      <c r="G371" s="977"/>
      <c r="H371" s="590" t="str">
        <f>IF($I$6="消費税の扱いを選択してください","",IF($I$6="消費税を補助対象に含めない","（税抜）","（税込）"))</f>
        <v>（税込）</v>
      </c>
      <c r="I371" s="587"/>
      <c r="J371" s="515"/>
      <c r="K371" s="515"/>
      <c r="L371" s="547"/>
      <c r="M371" s="678"/>
      <c r="N371" s="549"/>
      <c r="O371" s="550"/>
      <c r="P371" s="550"/>
      <c r="Q371" s="550"/>
      <c r="R371" s="550"/>
      <c r="S371" s="550"/>
      <c r="T371" s="550"/>
      <c r="U371" s="550"/>
      <c r="V371" s="550"/>
      <c r="W371" s="550"/>
    </row>
    <row r="372" spans="1:23" s="505" customFormat="1" ht="39.950000000000003" customHeight="1" x14ac:dyDescent="0.15">
      <c r="A372" s="541"/>
      <c r="B372" s="591" t="s">
        <v>85</v>
      </c>
      <c r="C372" s="970"/>
      <c r="D372" s="971"/>
      <c r="E372" s="592">
        <f>SUM($I$101,$I$126)</f>
        <v>0</v>
      </c>
      <c r="F372" s="515"/>
      <c r="G372" s="593" t="str">
        <f>IF('補助事業概要説明書(別添１)１～２'!$E14=0,"-",'補助事業概要説明書(別添１)１～２'!$E14)</f>
        <v>-</v>
      </c>
      <c r="H372" s="594">
        <f ca="1">SUMIF($B$352:$G$366,G372,$G$352:$G$366)+SUMIF($C$156:$K$346,G372,$K$156:$K$346)+SUMIF($E$103:$K$152,G372,$K$103:$K$152)+SUMIF($E$103:$J$124,G372,$J$103:$J$124)+SUMIF($C$12:$E$99,G372,$E$12:$E$99)+SUMIF($C$12:$G$99,G372,$G$12:$G$99)</f>
        <v>0</v>
      </c>
      <c r="I372" s="588"/>
      <c r="J372" s="515"/>
      <c r="K372" s="515"/>
      <c r="L372" s="547"/>
      <c r="M372" s="678"/>
      <c r="N372" s="549"/>
      <c r="O372" s="550"/>
      <c r="P372" s="550"/>
      <c r="Q372" s="550"/>
      <c r="R372" s="550"/>
      <c r="S372" s="550"/>
      <c r="T372" s="550"/>
      <c r="U372" s="550"/>
      <c r="V372" s="550"/>
      <c r="W372" s="550"/>
    </row>
    <row r="373" spans="1:23" s="505" customFormat="1" ht="39.950000000000003" customHeight="1" x14ac:dyDescent="0.15">
      <c r="A373" s="541"/>
      <c r="B373" s="595" t="s">
        <v>105</v>
      </c>
      <c r="C373" s="596" t="s">
        <v>109</v>
      </c>
      <c r="D373" s="597" t="s">
        <v>342</v>
      </c>
      <c r="E373" s="598">
        <f>$E$12+$E$30+$E$48+$E$66+$E$84</f>
        <v>0</v>
      </c>
      <c r="F373" s="515"/>
      <c r="G373" s="599" t="str">
        <f>IF('補助事業概要説明書(別添１)１～２'!$E15=0,"-",'補助事業概要説明書(別添１)１～２'!$E15)</f>
        <v>-</v>
      </c>
      <c r="H373" s="600">
        <f ca="1">SUMIF($B$352:$G$366,G373,$G$352:$G$366)+SUMIF($C$156:$K$346,G373,$K$156:$K$346)+SUMIF($E$103:$K$152,G373,$K$103:$K$152)+SUMIF($E$103:$J$124,G373,$J$103:$J$124)+SUMIF($C$12:$E$99,G373,$E$12:$E$99)+SUMIF($C$12:$G$99,G373,$G$12:$G$99)</f>
        <v>0</v>
      </c>
      <c r="I373" s="515"/>
      <c r="J373" s="515"/>
      <c r="K373" s="515"/>
      <c r="L373" s="547"/>
      <c r="M373" s="678"/>
      <c r="N373" s="549"/>
      <c r="O373" s="550"/>
      <c r="P373" s="550"/>
      <c r="Q373" s="550"/>
      <c r="R373" s="550"/>
      <c r="S373" s="550"/>
      <c r="T373" s="550"/>
      <c r="U373" s="550"/>
      <c r="V373" s="550"/>
      <c r="W373" s="550"/>
    </row>
    <row r="374" spans="1:23" s="505" customFormat="1" ht="39.950000000000003" customHeight="1" x14ac:dyDescent="0.15">
      <c r="A374" s="541"/>
      <c r="B374" s="601"/>
      <c r="C374" s="602"/>
      <c r="D374" s="603" t="s">
        <v>343</v>
      </c>
      <c r="E374" s="604">
        <f>$G$12+$G$30+$G$48+$G$66+$G$84</f>
        <v>0</v>
      </c>
      <c r="F374" s="515"/>
      <c r="G374" s="599" t="str">
        <f>IF('補助事業概要説明書(別添１)１～２'!$E16=0,"-",'補助事業概要説明書(別添１)１～２'!$E16)</f>
        <v>-</v>
      </c>
      <c r="H374" s="600">
        <f ca="1">SUMIF($B$352:$G$366,G374,$G$352:$G$366)+SUMIF($C$156:$K$346,G374,$K$156:$K$346)+SUMIF($E$103:$K$152,G374,$K$103:$K$152)+SUMIF($E$103:$J$124,G374,$J$103:$J$124)+SUMIF($C$12:$E$99,G374,$E$12:$E$99)+SUMIF($C$12:$G$99,G374,$G$12:$G$99)</f>
        <v>0</v>
      </c>
      <c r="I374" s="515"/>
      <c r="J374" s="515"/>
      <c r="K374" s="515"/>
      <c r="L374" s="547"/>
      <c r="M374" s="678"/>
      <c r="N374" s="549"/>
      <c r="O374" s="550"/>
      <c r="P374" s="550"/>
      <c r="Q374" s="550"/>
      <c r="R374" s="550"/>
      <c r="S374" s="550"/>
      <c r="T374" s="550"/>
      <c r="U374" s="550"/>
      <c r="V374" s="550"/>
      <c r="W374" s="550"/>
    </row>
    <row r="375" spans="1:23" s="505" customFormat="1" ht="39.950000000000003" customHeight="1" x14ac:dyDescent="0.15">
      <c r="A375" s="541"/>
      <c r="B375" s="601"/>
      <c r="C375" s="605" t="s">
        <v>549</v>
      </c>
      <c r="D375" s="606"/>
      <c r="E375" s="604">
        <f>($K$156+$K$167+$K$178+$K$189+$K$200)-($I$156+$I$167+$I$178+$I$189+$I$200)</f>
        <v>0</v>
      </c>
      <c r="F375" s="515"/>
      <c r="G375" s="599" t="str">
        <f>IF('補助事業概要説明書(別添１)１～２'!$E17=0,"-",'補助事業概要説明書(別添１)１～２'!$E17)</f>
        <v>-</v>
      </c>
      <c r="H375" s="600">
        <f ca="1">SUMIF($B$352:$G$366,G375,$G$352:$G$366)+SUMIF($C$156:$K$346,G375,$K$156:$K$346)+SUMIF($E$103:$K$152,G375,$K$103:$K$152)+SUMIF($E$103:$J$124,G375,$J$103:$J$124)+SUMIF($C$12:$E$99,G375,$E$12:$E$99)+SUMIF($C$12:$G$99,G375,$G$12:$G$99)</f>
        <v>0</v>
      </c>
      <c r="I375" s="515"/>
      <c r="J375" s="515"/>
      <c r="K375" s="515"/>
      <c r="L375" s="547"/>
      <c r="M375" s="678"/>
      <c r="N375" s="549"/>
      <c r="O375" s="550"/>
      <c r="P375" s="550"/>
      <c r="Q375" s="550"/>
      <c r="R375" s="550"/>
      <c r="S375" s="550"/>
      <c r="T375" s="550"/>
      <c r="U375" s="550"/>
      <c r="V375" s="550"/>
      <c r="W375" s="550"/>
    </row>
    <row r="376" spans="1:23" s="505" customFormat="1" ht="39.950000000000003" customHeight="1" thickBot="1" x14ac:dyDescent="0.2">
      <c r="A376" s="541"/>
      <c r="B376" s="601"/>
      <c r="C376" s="605" t="s">
        <v>585</v>
      </c>
      <c r="D376" s="606"/>
      <c r="E376" s="604">
        <f>($K$212+$K$223+$K$234+$K$245+$K$256)-($I$212+$I$223+$I$234+$I$245+$I$256)</f>
        <v>0</v>
      </c>
      <c r="F376" s="515"/>
      <c r="G376" s="607" t="str">
        <f>IF('補助事業概要説明書(別添１)１～２'!$E18=0,"-",'補助事業概要説明書(別添１)１～２'!$E18)</f>
        <v>-</v>
      </c>
      <c r="H376" s="608">
        <f ca="1">SUMIF($B$352:$G$366,G376,$G$352:$G$366)+SUMIF($C$156:$K$346,G376,$K$156:$K$346)+SUMIF($E$103:$K$152,G376,$K$103:$K$152)+SUMIF($E$103:$J$124,G376,$J$103:$J$124)+SUMIF($C$12:$E$99,G376,$E$12:$E$99)+SUMIF($C$12:$G$99,G376,$G$12:$G$99)</f>
        <v>0</v>
      </c>
      <c r="I376" s="515"/>
      <c r="J376" s="515"/>
      <c r="K376" s="515"/>
      <c r="L376" s="547"/>
      <c r="M376" s="678"/>
      <c r="N376" s="549"/>
      <c r="O376" s="550"/>
      <c r="P376" s="550"/>
      <c r="Q376" s="550"/>
      <c r="R376" s="550"/>
      <c r="S376" s="550"/>
      <c r="T376" s="550"/>
      <c r="U376" s="550"/>
      <c r="V376" s="550"/>
      <c r="W376" s="550"/>
    </row>
    <row r="377" spans="1:23" s="505" customFormat="1" ht="39.950000000000003" customHeight="1" thickTop="1" x14ac:dyDescent="0.15">
      <c r="A377" s="541"/>
      <c r="B377" s="601"/>
      <c r="C377" s="605" t="s">
        <v>589</v>
      </c>
      <c r="D377" s="606"/>
      <c r="E377" s="604">
        <f>($K$268+$K$276+$K$284+$K$292+$K$300)-($I$268+$I$276+$I$284+$I$292+$I$300)</f>
        <v>0</v>
      </c>
      <c r="F377" s="515"/>
      <c r="G377" s="609" t="s">
        <v>396</v>
      </c>
      <c r="H377" s="610">
        <f ca="1">SUM(H372:H376)</f>
        <v>0</v>
      </c>
      <c r="I377" s="515"/>
      <c r="J377" s="515"/>
      <c r="K377" s="515"/>
      <c r="L377" s="547"/>
      <c r="M377" s="678"/>
      <c r="N377" s="549"/>
      <c r="O377" s="550"/>
      <c r="P377" s="550"/>
      <c r="Q377" s="550"/>
      <c r="R377" s="550"/>
      <c r="S377" s="550"/>
      <c r="T377" s="550"/>
      <c r="U377" s="550"/>
      <c r="V377" s="550"/>
      <c r="W377" s="550"/>
    </row>
    <row r="378" spans="1:23" s="505" customFormat="1" ht="39.950000000000003" customHeight="1" x14ac:dyDescent="0.15">
      <c r="A378" s="541"/>
      <c r="B378" s="601"/>
      <c r="C378" s="605" t="s">
        <v>581</v>
      </c>
      <c r="D378" s="606"/>
      <c r="E378" s="604">
        <f>($K$309+$K$317+$K$325+$K$333+$K$341)-($I$309+$I$317+$I$325+$I$333+$I$341)</f>
        <v>0</v>
      </c>
      <c r="F378" s="515"/>
      <c r="G378" s="515"/>
      <c r="H378" s="515"/>
      <c r="I378" s="515"/>
      <c r="J378" s="515"/>
      <c r="K378" s="515"/>
      <c r="L378" s="547"/>
      <c r="M378" s="643"/>
      <c r="N378" s="549"/>
      <c r="O378" s="550"/>
      <c r="P378" s="550"/>
      <c r="Q378" s="550"/>
      <c r="R378" s="550"/>
      <c r="S378" s="550"/>
      <c r="T378" s="550"/>
      <c r="U378" s="550"/>
      <c r="V378" s="550"/>
      <c r="W378" s="550"/>
    </row>
    <row r="379" spans="1:23" s="505" customFormat="1" ht="39.950000000000003" customHeight="1" x14ac:dyDescent="0.15">
      <c r="A379" s="541"/>
      <c r="B379" s="601"/>
      <c r="C379" s="611" t="s">
        <v>324</v>
      </c>
      <c r="D379" s="606"/>
      <c r="E379" s="604">
        <f ca="1">$K$101+SUMIF($H$154:$I$347,"職員旅費合計",$I$154:$I$347)</f>
        <v>0</v>
      </c>
      <c r="F379" s="515"/>
      <c r="G379" s="515"/>
      <c r="H379" s="515"/>
      <c r="I379" s="515"/>
      <c r="J379" s="515"/>
      <c r="K379" s="515"/>
      <c r="L379" s="547"/>
      <c r="N379" s="549"/>
      <c r="O379" s="550"/>
      <c r="P379" s="550"/>
      <c r="Q379" s="550"/>
      <c r="R379" s="550"/>
      <c r="S379" s="550"/>
      <c r="T379" s="550"/>
      <c r="U379" s="550"/>
      <c r="V379" s="550"/>
      <c r="W379" s="550"/>
    </row>
    <row r="380" spans="1:23" s="505" customFormat="1" ht="36.75" customHeight="1" x14ac:dyDescent="0.15">
      <c r="A380" s="541"/>
      <c r="B380" s="601"/>
      <c r="C380" s="974" t="s">
        <v>108</v>
      </c>
      <c r="D380" s="975"/>
      <c r="E380" s="604">
        <f>$K$126</f>
        <v>0</v>
      </c>
      <c r="F380" s="515"/>
      <c r="G380" s="515"/>
      <c r="H380" s="515"/>
      <c r="I380" s="515"/>
      <c r="J380" s="515"/>
      <c r="K380" s="515"/>
      <c r="L380" s="547"/>
      <c r="N380" s="549"/>
      <c r="O380" s="550"/>
      <c r="P380" s="550"/>
      <c r="Q380" s="550"/>
      <c r="R380" s="550"/>
      <c r="S380" s="550"/>
      <c r="T380" s="550"/>
      <c r="U380" s="550"/>
      <c r="V380" s="550"/>
      <c r="W380" s="550"/>
    </row>
    <row r="381" spans="1:23" s="505" customFormat="1" ht="36.75" customHeight="1" x14ac:dyDescent="0.15">
      <c r="A381" s="541"/>
      <c r="B381" s="601"/>
      <c r="C381" s="986" t="s">
        <v>86</v>
      </c>
      <c r="D381" s="987"/>
      <c r="E381" s="612">
        <f>$K$348</f>
        <v>0</v>
      </c>
      <c r="F381" s="515"/>
      <c r="G381" s="515"/>
      <c r="H381" s="515"/>
      <c r="I381" s="515"/>
      <c r="J381" s="515"/>
      <c r="K381" s="515"/>
      <c r="L381" s="547"/>
      <c r="N381" s="549"/>
      <c r="O381" s="550"/>
      <c r="P381" s="550"/>
      <c r="Q381" s="550"/>
      <c r="R381" s="550"/>
      <c r="S381" s="550"/>
      <c r="T381" s="550"/>
      <c r="U381" s="550"/>
      <c r="V381" s="550"/>
      <c r="W381" s="550"/>
    </row>
    <row r="382" spans="1:23" s="505" customFormat="1" ht="36.75" customHeight="1" thickBot="1" x14ac:dyDescent="0.2">
      <c r="A382" s="541"/>
      <c r="B382" s="601"/>
      <c r="C382" s="972" t="s">
        <v>159</v>
      </c>
      <c r="D382" s="973"/>
      <c r="E382" s="613">
        <f ca="1">SUM(E373:E381)</f>
        <v>0</v>
      </c>
      <c r="F382" s="515"/>
      <c r="G382" s="515"/>
      <c r="H382" s="515"/>
      <c r="I382" s="515"/>
      <c r="J382" s="515"/>
      <c r="K382" s="515"/>
      <c r="L382" s="547"/>
      <c r="N382" s="549"/>
      <c r="O382" s="550"/>
      <c r="P382" s="550"/>
      <c r="Q382" s="550"/>
      <c r="R382" s="550"/>
      <c r="S382" s="550"/>
      <c r="T382" s="550"/>
      <c r="U382" s="550"/>
      <c r="V382" s="550"/>
      <c r="W382" s="550"/>
    </row>
    <row r="383" spans="1:23" s="505" customFormat="1" ht="36.75" customHeight="1" thickTop="1" x14ac:dyDescent="0.15">
      <c r="A383" s="541"/>
      <c r="B383" s="967" t="str">
        <f>IF($G$6="消費税の扱いを選択してください","補助対象経費合計",(IF($G$6="消費税を補助対象に含めない","補助対象経費合計（税抜）","補助対象経費合計（税込）")))</f>
        <v>補助対象経費合計（税込）</v>
      </c>
      <c r="C383" s="968"/>
      <c r="D383" s="969"/>
      <c r="E383" s="614">
        <f ca="1">SUM(E382,E372)</f>
        <v>0</v>
      </c>
      <c r="F383" s="515"/>
      <c r="G383" s="515"/>
      <c r="H383" s="515"/>
      <c r="I383" s="515"/>
      <c r="J383" s="515"/>
      <c r="K383" s="515"/>
      <c r="L383" s="547"/>
      <c r="N383" s="549"/>
      <c r="O383" s="550"/>
      <c r="P383" s="550"/>
      <c r="Q383" s="550"/>
      <c r="R383" s="550"/>
      <c r="S383" s="550"/>
      <c r="T383" s="550"/>
      <c r="U383" s="550"/>
      <c r="V383" s="550"/>
      <c r="W383" s="550"/>
    </row>
    <row r="384" spans="1:23" s="505" customFormat="1" ht="18" customHeight="1" x14ac:dyDescent="0.15">
      <c r="A384" s="541"/>
      <c r="C384" s="515"/>
      <c r="D384" s="515"/>
      <c r="E384" s="515"/>
      <c r="F384" s="515"/>
      <c r="G384" s="515"/>
      <c r="H384" s="515"/>
      <c r="I384" s="515"/>
      <c r="J384" s="515"/>
      <c r="K384" s="515"/>
      <c r="L384" s="547"/>
      <c r="N384" s="549"/>
      <c r="O384" s="550"/>
      <c r="P384" s="550"/>
      <c r="Q384" s="550"/>
      <c r="R384" s="550"/>
      <c r="S384" s="550"/>
      <c r="T384" s="550"/>
      <c r="U384" s="550"/>
      <c r="V384" s="550"/>
      <c r="W384" s="550"/>
    </row>
    <row r="385" spans="1:23" s="505" customFormat="1" ht="27" customHeight="1" x14ac:dyDescent="0.15">
      <c r="A385" s="541"/>
      <c r="C385" s="515"/>
      <c r="D385" s="515"/>
      <c r="E385" s="515"/>
      <c r="F385" s="515"/>
      <c r="G385" s="515"/>
      <c r="H385" s="515"/>
      <c r="I385" s="515"/>
      <c r="J385" s="515"/>
      <c r="K385" s="515"/>
      <c r="O385" s="550"/>
      <c r="P385" s="550"/>
      <c r="Q385" s="550"/>
      <c r="R385" s="550"/>
      <c r="S385" s="550"/>
      <c r="T385" s="550"/>
      <c r="U385" s="550"/>
      <c r="V385" s="550"/>
      <c r="W385" s="550"/>
    </row>
    <row r="394" spans="1:23" s="557" customFormat="1" x14ac:dyDescent="0.15">
      <c r="A394" s="514"/>
      <c r="B394" s="86"/>
      <c r="C394" s="233"/>
      <c r="D394" s="233"/>
      <c r="E394" s="233"/>
      <c r="F394" s="233"/>
      <c r="G394" s="233"/>
      <c r="H394" s="233"/>
      <c r="I394" s="233"/>
      <c r="J394" s="233"/>
      <c r="K394" s="233"/>
      <c r="L394" s="86"/>
      <c r="M394" s="505"/>
      <c r="O394" s="558"/>
      <c r="P394" s="558"/>
      <c r="Q394" s="558"/>
      <c r="R394" s="615"/>
      <c r="S394" s="615"/>
      <c r="T394" s="615"/>
      <c r="U394" s="615"/>
      <c r="V394" s="615"/>
      <c r="W394" s="615"/>
    </row>
    <row r="395" spans="1:23" s="557" customFormat="1" x14ac:dyDescent="0.15">
      <c r="A395" s="514"/>
      <c r="B395" s="86"/>
      <c r="C395" s="233"/>
      <c r="D395" s="233"/>
      <c r="E395" s="233"/>
      <c r="F395" s="233"/>
      <c r="G395" s="233"/>
      <c r="H395" s="233"/>
      <c r="I395" s="233"/>
      <c r="J395" s="233"/>
      <c r="K395" s="233"/>
      <c r="L395" s="86"/>
      <c r="M395" s="574"/>
      <c r="O395" s="558"/>
      <c r="P395" s="558"/>
      <c r="Q395" s="558"/>
      <c r="R395" s="615"/>
      <c r="S395" s="615"/>
      <c r="T395" s="615"/>
      <c r="U395" s="615"/>
      <c r="V395" s="615"/>
      <c r="W395" s="615"/>
    </row>
    <row r="406" spans="1:23" s="557" customFormat="1" x14ac:dyDescent="0.15">
      <c r="A406" s="514"/>
      <c r="B406" s="86"/>
      <c r="C406" s="233"/>
      <c r="D406" s="233"/>
      <c r="E406" s="233"/>
      <c r="F406" s="233"/>
      <c r="G406" s="233"/>
      <c r="H406" s="233"/>
      <c r="I406" s="233"/>
      <c r="J406" s="233"/>
      <c r="K406" s="233"/>
      <c r="L406" s="86"/>
      <c r="M406" s="547"/>
      <c r="O406" s="558"/>
      <c r="P406" s="558"/>
      <c r="Q406" s="558"/>
      <c r="R406" s="615"/>
      <c r="S406" s="615"/>
      <c r="T406" s="615"/>
      <c r="U406" s="615"/>
      <c r="V406" s="615"/>
      <c r="W406" s="615"/>
    </row>
    <row r="407" spans="1:23" s="557" customFormat="1" x14ac:dyDescent="0.15">
      <c r="A407" s="514"/>
      <c r="B407" s="86"/>
      <c r="C407" s="233"/>
      <c r="D407" s="233"/>
      <c r="E407" s="233"/>
      <c r="F407" s="233"/>
      <c r="G407" s="233"/>
      <c r="H407" s="233"/>
      <c r="I407" s="233"/>
      <c r="J407" s="233"/>
      <c r="K407" s="233"/>
      <c r="L407" s="86"/>
      <c r="M407" s="547"/>
      <c r="O407" s="558"/>
      <c r="P407" s="558"/>
      <c r="Q407" s="558"/>
      <c r="R407" s="615"/>
      <c r="S407" s="615"/>
      <c r="T407" s="615"/>
      <c r="U407" s="615"/>
      <c r="V407" s="615"/>
      <c r="W407" s="615"/>
    </row>
    <row r="408" spans="1:23" s="557" customFormat="1" x14ac:dyDescent="0.15">
      <c r="A408" s="514"/>
      <c r="B408" s="86"/>
      <c r="C408" s="233"/>
      <c r="D408" s="233"/>
      <c r="E408" s="233"/>
      <c r="F408" s="233"/>
      <c r="G408" s="233"/>
      <c r="H408" s="233"/>
      <c r="I408" s="233"/>
      <c r="J408" s="233"/>
      <c r="K408" s="233"/>
      <c r="L408" s="86"/>
      <c r="M408" s="547"/>
      <c r="O408" s="558"/>
      <c r="P408" s="558"/>
      <c r="Q408" s="558"/>
      <c r="R408" s="615"/>
      <c r="S408" s="615"/>
      <c r="T408" s="615"/>
      <c r="U408" s="615"/>
      <c r="V408" s="615"/>
      <c r="W408" s="615"/>
    </row>
    <row r="409" spans="1:23" s="557" customFormat="1" x14ac:dyDescent="0.15">
      <c r="A409" s="514"/>
      <c r="B409" s="86"/>
      <c r="C409" s="233"/>
      <c r="D409" s="233"/>
      <c r="E409" s="233"/>
      <c r="F409" s="233"/>
      <c r="G409" s="233"/>
      <c r="H409" s="233"/>
      <c r="I409" s="233"/>
      <c r="J409" s="233"/>
      <c r="K409" s="233"/>
      <c r="L409" s="86"/>
      <c r="M409" s="505"/>
      <c r="O409" s="558"/>
      <c r="P409" s="558"/>
      <c r="Q409" s="558"/>
      <c r="R409" s="615"/>
      <c r="S409" s="615"/>
      <c r="T409" s="615"/>
      <c r="U409" s="615"/>
      <c r="V409" s="615"/>
      <c r="W409" s="615"/>
    </row>
    <row r="410" spans="1:23" s="557" customFormat="1" x14ac:dyDescent="0.15">
      <c r="A410" s="514"/>
      <c r="B410" s="86"/>
      <c r="C410" s="233"/>
      <c r="D410" s="233"/>
      <c r="E410" s="233"/>
      <c r="F410" s="233"/>
      <c r="G410" s="233"/>
      <c r="H410" s="233"/>
      <c r="I410" s="233"/>
      <c r="J410" s="233"/>
      <c r="K410" s="233"/>
      <c r="L410" s="86"/>
      <c r="M410" s="574"/>
      <c r="O410" s="558"/>
      <c r="P410" s="558"/>
      <c r="Q410" s="558"/>
      <c r="R410" s="615"/>
      <c r="S410" s="615"/>
      <c r="T410" s="615"/>
      <c r="U410" s="615"/>
      <c r="V410" s="615"/>
      <c r="W410" s="615"/>
    </row>
    <row r="411" spans="1:23" s="557" customFormat="1" x14ac:dyDescent="0.15">
      <c r="A411" s="514"/>
      <c r="B411" s="86"/>
      <c r="C411" s="233"/>
      <c r="D411" s="233"/>
      <c r="E411" s="233"/>
      <c r="F411" s="233"/>
      <c r="G411" s="233"/>
      <c r="H411" s="233"/>
      <c r="I411" s="233"/>
      <c r="J411" s="233"/>
      <c r="K411" s="233"/>
      <c r="L411" s="86"/>
      <c r="M411" s="547"/>
      <c r="O411" s="558"/>
      <c r="P411" s="558"/>
      <c r="Q411" s="558"/>
      <c r="R411" s="615"/>
      <c r="S411" s="615"/>
      <c r="T411" s="615"/>
      <c r="U411" s="615"/>
      <c r="V411" s="615"/>
      <c r="W411" s="615"/>
    </row>
    <row r="412" spans="1:23" s="557" customFormat="1" x14ac:dyDescent="0.15">
      <c r="A412" s="514"/>
      <c r="B412" s="86"/>
      <c r="C412" s="233"/>
      <c r="D412" s="233"/>
      <c r="E412" s="233"/>
      <c r="F412" s="233"/>
      <c r="G412" s="233"/>
      <c r="H412" s="233"/>
      <c r="I412" s="233"/>
      <c r="J412" s="233"/>
      <c r="K412" s="233"/>
      <c r="L412" s="86"/>
      <c r="M412" s="547"/>
      <c r="O412" s="558"/>
      <c r="P412" s="558"/>
      <c r="Q412" s="558"/>
      <c r="R412" s="615"/>
      <c r="S412" s="615"/>
      <c r="T412" s="615"/>
      <c r="U412" s="615"/>
      <c r="V412" s="615"/>
      <c r="W412" s="615"/>
    </row>
    <row r="413" spans="1:23" s="557" customFormat="1" x14ac:dyDescent="0.15">
      <c r="A413" s="514"/>
      <c r="B413" s="86"/>
      <c r="C413" s="233"/>
      <c r="D413" s="233"/>
      <c r="E413" s="233"/>
      <c r="F413" s="233"/>
      <c r="G413" s="233"/>
      <c r="H413" s="233"/>
      <c r="I413" s="233"/>
      <c r="J413" s="233"/>
      <c r="K413" s="233"/>
      <c r="L413" s="86"/>
      <c r="M413" s="547"/>
      <c r="O413" s="558"/>
      <c r="P413" s="558"/>
      <c r="Q413" s="558"/>
      <c r="R413" s="615"/>
      <c r="S413" s="615"/>
      <c r="T413" s="615"/>
      <c r="U413" s="615"/>
      <c r="V413" s="615"/>
      <c r="W413" s="615"/>
    </row>
    <row r="414" spans="1:23" s="557" customFormat="1" x14ac:dyDescent="0.15">
      <c r="A414" s="514"/>
      <c r="B414" s="86"/>
      <c r="C414" s="233"/>
      <c r="D414" s="233"/>
      <c r="E414" s="233"/>
      <c r="F414" s="233"/>
      <c r="G414" s="233"/>
      <c r="H414" s="233"/>
      <c r="I414" s="233"/>
      <c r="J414" s="233"/>
      <c r="K414" s="233"/>
      <c r="L414" s="86"/>
      <c r="M414" s="547"/>
      <c r="O414" s="558"/>
      <c r="P414" s="558"/>
      <c r="Q414" s="558"/>
      <c r="R414" s="615"/>
      <c r="S414" s="615"/>
      <c r="T414" s="615"/>
      <c r="U414" s="615"/>
      <c r="V414" s="615"/>
      <c r="W414" s="615"/>
    </row>
    <row r="415" spans="1:23" s="557" customFormat="1" x14ac:dyDescent="0.15">
      <c r="A415" s="514"/>
      <c r="B415" s="86"/>
      <c r="C415" s="233"/>
      <c r="D415" s="233"/>
      <c r="E415" s="233"/>
      <c r="F415" s="233"/>
      <c r="G415" s="233"/>
      <c r="H415" s="233"/>
      <c r="I415" s="233"/>
      <c r="J415" s="233"/>
      <c r="K415" s="233"/>
      <c r="L415" s="86"/>
      <c r="M415" s="547"/>
      <c r="O415" s="558"/>
      <c r="P415" s="558"/>
      <c r="Q415" s="558"/>
      <c r="R415" s="615"/>
      <c r="S415" s="615"/>
      <c r="T415" s="615"/>
      <c r="U415" s="615"/>
      <c r="V415" s="615"/>
      <c r="W415" s="615"/>
    </row>
    <row r="416" spans="1:23" s="557" customFormat="1" x14ac:dyDescent="0.15">
      <c r="A416" s="514"/>
      <c r="B416" s="86"/>
      <c r="C416" s="233"/>
      <c r="D416" s="233"/>
      <c r="E416" s="233"/>
      <c r="F416" s="233"/>
      <c r="G416" s="233"/>
      <c r="H416" s="233"/>
      <c r="I416" s="233"/>
      <c r="J416" s="233"/>
      <c r="K416" s="233"/>
      <c r="L416" s="86"/>
      <c r="M416" s="547"/>
      <c r="O416" s="558"/>
      <c r="P416" s="558"/>
      <c r="Q416" s="558"/>
      <c r="R416" s="615"/>
      <c r="S416" s="615"/>
      <c r="T416" s="615"/>
      <c r="U416" s="615"/>
      <c r="V416" s="615"/>
      <c r="W416" s="615"/>
    </row>
    <row r="417" spans="1:23" s="557" customFormat="1" x14ac:dyDescent="0.15">
      <c r="A417" s="514"/>
      <c r="B417" s="86"/>
      <c r="C417" s="233"/>
      <c r="D417" s="233"/>
      <c r="E417" s="233"/>
      <c r="F417" s="233"/>
      <c r="G417" s="233"/>
      <c r="H417" s="233"/>
      <c r="I417" s="233"/>
      <c r="J417" s="233"/>
      <c r="K417" s="233"/>
      <c r="L417" s="86"/>
      <c r="M417" s="547"/>
      <c r="O417" s="558"/>
      <c r="P417" s="558"/>
      <c r="Q417" s="558"/>
      <c r="R417" s="615"/>
      <c r="S417" s="615"/>
      <c r="T417" s="615"/>
      <c r="U417" s="615"/>
      <c r="V417" s="615"/>
      <c r="W417" s="615"/>
    </row>
    <row r="418" spans="1:23" s="557" customFormat="1" x14ac:dyDescent="0.15">
      <c r="A418" s="514"/>
      <c r="B418" s="86"/>
      <c r="C418" s="233"/>
      <c r="D418" s="233"/>
      <c r="E418" s="233"/>
      <c r="F418" s="233"/>
      <c r="G418" s="233"/>
      <c r="H418" s="233"/>
      <c r="I418" s="233"/>
      <c r="J418" s="233"/>
      <c r="K418" s="233"/>
      <c r="L418" s="86"/>
      <c r="M418" s="547"/>
      <c r="O418" s="558"/>
      <c r="P418" s="558"/>
      <c r="Q418" s="558"/>
      <c r="R418" s="615"/>
      <c r="S418" s="615"/>
      <c r="T418" s="615"/>
      <c r="U418" s="615"/>
      <c r="V418" s="615"/>
      <c r="W418" s="615"/>
    </row>
    <row r="419" spans="1:23" s="557" customFormat="1" x14ac:dyDescent="0.15">
      <c r="A419" s="514"/>
      <c r="B419" s="86"/>
      <c r="C419" s="233"/>
      <c r="D419" s="233"/>
      <c r="E419" s="233"/>
      <c r="F419" s="233"/>
      <c r="G419" s="233"/>
      <c r="H419" s="233"/>
      <c r="I419" s="233"/>
      <c r="J419" s="233"/>
      <c r="K419" s="233"/>
      <c r="L419" s="86"/>
      <c r="M419" s="547"/>
      <c r="O419" s="558"/>
      <c r="P419" s="558"/>
      <c r="Q419" s="558"/>
      <c r="R419" s="615"/>
      <c r="S419" s="615"/>
      <c r="T419" s="615"/>
      <c r="U419" s="615"/>
      <c r="V419" s="615"/>
      <c r="W419" s="615"/>
    </row>
    <row r="424" spans="1:23" x14ac:dyDescent="0.15">
      <c r="M424" s="505"/>
    </row>
    <row r="425" spans="1:23" x14ac:dyDescent="0.15">
      <c r="M425" s="574"/>
    </row>
    <row r="430" spans="1:23" s="557" customFormat="1" x14ac:dyDescent="0.15">
      <c r="A430" s="514"/>
      <c r="B430" s="86"/>
      <c r="C430" s="233"/>
      <c r="D430" s="233"/>
      <c r="E430" s="233"/>
      <c r="F430" s="233"/>
      <c r="G430" s="233"/>
      <c r="H430" s="233"/>
      <c r="I430" s="233"/>
      <c r="J430" s="233"/>
      <c r="K430" s="233"/>
      <c r="L430" s="86"/>
      <c r="M430" s="547"/>
      <c r="O430" s="558"/>
      <c r="P430" s="558"/>
      <c r="Q430" s="558"/>
      <c r="R430" s="615"/>
      <c r="S430" s="615"/>
      <c r="T430" s="615"/>
      <c r="U430" s="615"/>
      <c r="V430" s="615"/>
      <c r="W430" s="615"/>
    </row>
    <row r="431" spans="1:23" s="557" customFormat="1" x14ac:dyDescent="0.15">
      <c r="A431" s="514"/>
      <c r="B431" s="86"/>
      <c r="C431" s="233"/>
      <c r="D431" s="233"/>
      <c r="E431" s="233"/>
      <c r="F431" s="233"/>
      <c r="G431" s="233"/>
      <c r="H431" s="233"/>
      <c r="I431" s="233"/>
      <c r="J431" s="233"/>
      <c r="K431" s="233"/>
      <c r="L431" s="86"/>
      <c r="M431" s="547"/>
      <c r="O431" s="558"/>
      <c r="P431" s="558"/>
      <c r="Q431" s="558"/>
      <c r="R431" s="615"/>
      <c r="S431" s="615"/>
      <c r="T431" s="615"/>
      <c r="U431" s="615"/>
      <c r="V431" s="615"/>
      <c r="W431" s="615"/>
    </row>
    <row r="439" spans="1:23" x14ac:dyDescent="0.15">
      <c r="M439" s="505"/>
    </row>
    <row r="440" spans="1:23" x14ac:dyDescent="0.15">
      <c r="M440" s="574"/>
    </row>
    <row r="445" spans="1:23" s="557" customFormat="1" x14ac:dyDescent="0.15">
      <c r="A445" s="514"/>
      <c r="B445" s="86"/>
      <c r="C445" s="233"/>
      <c r="D445" s="233"/>
      <c r="E445" s="233"/>
      <c r="F445" s="233"/>
      <c r="G445" s="233"/>
      <c r="H445" s="233"/>
      <c r="I445" s="233"/>
      <c r="J445" s="233"/>
      <c r="K445" s="233"/>
      <c r="L445" s="86"/>
      <c r="M445" s="547"/>
      <c r="O445" s="558"/>
      <c r="P445" s="558"/>
      <c r="Q445" s="558"/>
      <c r="R445" s="615"/>
      <c r="S445" s="615"/>
      <c r="T445" s="615"/>
      <c r="U445" s="615"/>
      <c r="V445" s="615"/>
      <c r="W445" s="615"/>
    </row>
    <row r="446" spans="1:23" s="557" customFormat="1" x14ac:dyDescent="0.15">
      <c r="A446" s="514"/>
      <c r="B446" s="86"/>
      <c r="C446" s="233"/>
      <c r="D446" s="233"/>
      <c r="E446" s="233"/>
      <c r="F446" s="233"/>
      <c r="G446" s="233"/>
      <c r="H446" s="233"/>
      <c r="I446" s="233"/>
      <c r="J446" s="233"/>
      <c r="K446" s="233"/>
      <c r="L446" s="86"/>
      <c r="M446" s="547"/>
      <c r="O446" s="558"/>
      <c r="P446" s="558"/>
      <c r="Q446" s="558"/>
      <c r="R446" s="615"/>
      <c r="S446" s="615"/>
      <c r="T446" s="615"/>
      <c r="U446" s="615"/>
      <c r="V446" s="615"/>
      <c r="W446" s="615"/>
    </row>
    <row r="454" spans="1:23" x14ac:dyDescent="0.15">
      <c r="M454" s="505"/>
    </row>
    <row r="455" spans="1:23" x14ac:dyDescent="0.15">
      <c r="M455" s="574"/>
    </row>
    <row r="460" spans="1:23" s="557" customFormat="1" x14ac:dyDescent="0.15">
      <c r="A460" s="514"/>
      <c r="B460" s="86"/>
      <c r="C460" s="233"/>
      <c r="D460" s="233"/>
      <c r="E460" s="233"/>
      <c r="F460" s="233"/>
      <c r="G460" s="233"/>
      <c r="H460" s="233"/>
      <c r="I460" s="233"/>
      <c r="J460" s="233"/>
      <c r="K460" s="233"/>
      <c r="L460" s="86"/>
      <c r="M460" s="547"/>
      <c r="O460" s="558"/>
      <c r="P460" s="558"/>
      <c r="Q460" s="558"/>
      <c r="R460" s="615"/>
      <c r="S460" s="615"/>
      <c r="T460" s="615"/>
      <c r="U460" s="615"/>
      <c r="V460" s="615"/>
      <c r="W460" s="615"/>
    </row>
    <row r="461" spans="1:23" s="557" customFormat="1" x14ac:dyDescent="0.15">
      <c r="A461" s="514"/>
      <c r="B461" s="86"/>
      <c r="C461" s="233"/>
      <c r="D461" s="233"/>
      <c r="E461" s="233"/>
      <c r="F461" s="233"/>
      <c r="G461" s="233"/>
      <c r="H461" s="233"/>
      <c r="I461" s="233"/>
      <c r="J461" s="233"/>
      <c r="K461" s="233"/>
      <c r="L461" s="86"/>
      <c r="M461" s="547"/>
      <c r="O461" s="558"/>
      <c r="P461" s="558"/>
      <c r="Q461" s="558"/>
      <c r="R461" s="615"/>
      <c r="S461" s="615"/>
      <c r="T461" s="615"/>
      <c r="U461" s="615"/>
      <c r="V461" s="615"/>
      <c r="W461" s="615"/>
    </row>
    <row r="469" spans="1:23" x14ac:dyDescent="0.15">
      <c r="M469" s="505"/>
    </row>
    <row r="470" spans="1:23" x14ac:dyDescent="0.15">
      <c r="M470" s="574"/>
    </row>
    <row r="475" spans="1:23" s="557" customFormat="1" x14ac:dyDescent="0.15">
      <c r="A475" s="514"/>
      <c r="B475" s="86"/>
      <c r="C475" s="233"/>
      <c r="D475" s="233"/>
      <c r="E475" s="233"/>
      <c r="F475" s="233"/>
      <c r="G475" s="233"/>
      <c r="H475" s="233"/>
      <c r="I475" s="233"/>
      <c r="J475" s="233"/>
      <c r="K475" s="233"/>
      <c r="L475" s="86"/>
      <c r="M475" s="547"/>
      <c r="O475" s="558"/>
      <c r="P475" s="558"/>
      <c r="Q475" s="558"/>
      <c r="R475" s="615"/>
      <c r="S475" s="615"/>
      <c r="T475" s="615"/>
      <c r="U475" s="615"/>
      <c r="V475" s="615"/>
      <c r="W475" s="615"/>
    </row>
    <row r="476" spans="1:23" s="557" customFormat="1" x14ac:dyDescent="0.15">
      <c r="A476" s="514"/>
      <c r="B476" s="86"/>
      <c r="C476" s="233"/>
      <c r="D476" s="233"/>
      <c r="E476" s="233"/>
      <c r="F476" s="233"/>
      <c r="G476" s="233"/>
      <c r="H476" s="233"/>
      <c r="I476" s="233"/>
      <c r="J476" s="233"/>
      <c r="K476" s="233"/>
      <c r="L476" s="86"/>
      <c r="M476" s="547"/>
      <c r="O476" s="558"/>
      <c r="P476" s="558"/>
      <c r="Q476" s="558"/>
      <c r="R476" s="615"/>
      <c r="S476" s="615"/>
      <c r="T476" s="615"/>
      <c r="U476" s="615"/>
      <c r="V476" s="615"/>
      <c r="W476" s="615"/>
    </row>
    <row r="484" spans="1:23" x14ac:dyDescent="0.15">
      <c r="M484" s="505"/>
    </row>
    <row r="485" spans="1:23" x14ac:dyDescent="0.15">
      <c r="M485" s="574"/>
    </row>
    <row r="490" spans="1:23" s="557" customFormat="1" x14ac:dyDescent="0.15">
      <c r="A490" s="514"/>
      <c r="B490" s="86"/>
      <c r="C490" s="233"/>
      <c r="D490" s="233"/>
      <c r="E490" s="233"/>
      <c r="F490" s="233"/>
      <c r="G490" s="233"/>
      <c r="H490" s="233"/>
      <c r="I490" s="233"/>
      <c r="J490" s="233"/>
      <c r="K490" s="233"/>
      <c r="L490" s="86"/>
      <c r="M490" s="547"/>
      <c r="O490" s="558"/>
      <c r="P490" s="558"/>
      <c r="Q490" s="558"/>
      <c r="R490" s="615"/>
      <c r="S490" s="615"/>
      <c r="T490" s="615"/>
      <c r="U490" s="615"/>
      <c r="V490" s="615"/>
      <c r="W490" s="615"/>
    </row>
    <row r="491" spans="1:23" s="557" customFormat="1" x14ac:dyDescent="0.15">
      <c r="A491" s="514"/>
      <c r="B491" s="86"/>
      <c r="C491" s="233"/>
      <c r="D491" s="233"/>
      <c r="E491" s="233"/>
      <c r="F491" s="233"/>
      <c r="G491" s="233"/>
      <c r="H491" s="233"/>
      <c r="I491" s="233"/>
      <c r="J491" s="233"/>
      <c r="K491" s="233"/>
      <c r="L491" s="86"/>
      <c r="M491" s="547"/>
      <c r="O491" s="558"/>
      <c r="P491" s="558"/>
      <c r="Q491" s="558"/>
      <c r="R491" s="615"/>
      <c r="S491" s="615"/>
      <c r="T491" s="615"/>
      <c r="U491" s="615"/>
      <c r="V491" s="615"/>
      <c r="W491" s="615"/>
    </row>
    <row r="499" spans="1:23" x14ac:dyDescent="0.15">
      <c r="M499" s="505"/>
    </row>
    <row r="500" spans="1:23" x14ac:dyDescent="0.15">
      <c r="M500" s="574"/>
    </row>
    <row r="505" spans="1:23" s="557" customFormat="1" x14ac:dyDescent="0.15">
      <c r="A505" s="514"/>
      <c r="B505" s="86"/>
      <c r="C505" s="233"/>
      <c r="D505" s="233"/>
      <c r="E505" s="233"/>
      <c r="F505" s="233"/>
      <c r="G505" s="233"/>
      <c r="H505" s="233"/>
      <c r="I505" s="233"/>
      <c r="J505" s="233"/>
      <c r="K505" s="233"/>
      <c r="L505" s="86"/>
      <c r="M505" s="547"/>
      <c r="O505" s="558"/>
      <c r="P505" s="558"/>
      <c r="Q505" s="558"/>
      <c r="R505" s="615"/>
      <c r="S505" s="615"/>
      <c r="T505" s="615"/>
      <c r="U505" s="615"/>
      <c r="V505" s="615"/>
      <c r="W505" s="615"/>
    </row>
    <row r="506" spans="1:23" s="557" customFormat="1" x14ac:dyDescent="0.15">
      <c r="A506" s="514"/>
      <c r="B506" s="86"/>
      <c r="C506" s="233"/>
      <c r="D506" s="233"/>
      <c r="E506" s="233"/>
      <c r="F506" s="233"/>
      <c r="G506" s="233"/>
      <c r="H506" s="233"/>
      <c r="I506" s="233"/>
      <c r="J506" s="233"/>
      <c r="K506" s="233"/>
      <c r="L506" s="86"/>
      <c r="M506" s="547"/>
      <c r="O506" s="558"/>
      <c r="P506" s="558"/>
      <c r="Q506" s="558"/>
      <c r="R506" s="615"/>
      <c r="S506" s="615"/>
      <c r="T506" s="615"/>
      <c r="U506" s="615"/>
      <c r="V506" s="615"/>
      <c r="W506" s="615"/>
    </row>
    <row r="514" spans="1:23" x14ac:dyDescent="0.15">
      <c r="M514" s="505"/>
    </row>
    <row r="515" spans="1:23" x14ac:dyDescent="0.15">
      <c r="M515" s="574"/>
    </row>
    <row r="520" spans="1:23" s="557" customFormat="1" x14ac:dyDescent="0.15">
      <c r="A520" s="514"/>
      <c r="B520" s="86"/>
      <c r="C520" s="233"/>
      <c r="D520" s="233"/>
      <c r="E520" s="233"/>
      <c r="F520" s="233"/>
      <c r="G520" s="233"/>
      <c r="H520" s="233"/>
      <c r="I520" s="233"/>
      <c r="J520" s="233"/>
      <c r="K520" s="233"/>
      <c r="L520" s="86"/>
      <c r="M520" s="547"/>
      <c r="O520" s="558"/>
      <c r="P520" s="558"/>
      <c r="Q520" s="558"/>
      <c r="R520" s="615"/>
      <c r="S520" s="615"/>
      <c r="T520" s="615"/>
      <c r="U520" s="615"/>
      <c r="V520" s="615"/>
      <c r="W520" s="615"/>
    </row>
    <row r="521" spans="1:23" s="557" customFormat="1" x14ac:dyDescent="0.15">
      <c r="A521" s="514"/>
      <c r="B521" s="86"/>
      <c r="C521" s="233"/>
      <c r="D521" s="233"/>
      <c r="E521" s="233"/>
      <c r="F521" s="233"/>
      <c r="G521" s="233"/>
      <c r="H521" s="233"/>
      <c r="I521" s="233"/>
      <c r="J521" s="233"/>
      <c r="K521" s="233"/>
      <c r="L521" s="86"/>
      <c r="M521" s="547"/>
      <c r="O521" s="558"/>
      <c r="P521" s="558"/>
      <c r="Q521" s="558"/>
      <c r="R521" s="615"/>
      <c r="S521" s="615"/>
      <c r="T521" s="615"/>
      <c r="U521" s="615"/>
      <c r="V521" s="615"/>
      <c r="W521" s="615"/>
    </row>
    <row r="529" spans="1:23" x14ac:dyDescent="0.15">
      <c r="M529" s="505"/>
    </row>
    <row r="530" spans="1:23" x14ac:dyDescent="0.15">
      <c r="M530" s="574"/>
    </row>
    <row r="535" spans="1:23" s="557" customFormat="1" x14ac:dyDescent="0.15">
      <c r="A535" s="514"/>
      <c r="B535" s="86"/>
      <c r="C535" s="233"/>
      <c r="D535" s="233"/>
      <c r="E535" s="233"/>
      <c r="F535" s="233"/>
      <c r="G535" s="233"/>
      <c r="H535" s="233"/>
      <c r="I535" s="233"/>
      <c r="J535" s="233"/>
      <c r="K535" s="233"/>
      <c r="L535" s="86"/>
      <c r="M535" s="547"/>
      <c r="O535" s="558"/>
      <c r="P535" s="558"/>
      <c r="Q535" s="558"/>
      <c r="R535" s="615"/>
      <c r="S535" s="615"/>
      <c r="T535" s="615"/>
      <c r="U535" s="615"/>
      <c r="V535" s="615"/>
      <c r="W535" s="615"/>
    </row>
    <row r="536" spans="1:23" s="557" customFormat="1" x14ac:dyDescent="0.15">
      <c r="A536" s="514"/>
      <c r="B536" s="86"/>
      <c r="C536" s="233"/>
      <c r="D536" s="233"/>
      <c r="E536" s="233"/>
      <c r="F536" s="233"/>
      <c r="G536" s="233"/>
      <c r="H536" s="233"/>
      <c r="I536" s="233"/>
      <c r="J536" s="233"/>
      <c r="K536" s="233"/>
      <c r="L536" s="86"/>
      <c r="M536" s="547"/>
      <c r="O536" s="558"/>
      <c r="P536" s="558"/>
      <c r="Q536" s="558"/>
      <c r="R536" s="615"/>
      <c r="S536" s="615"/>
      <c r="T536" s="615"/>
      <c r="U536" s="615"/>
      <c r="V536" s="615"/>
      <c r="W536" s="615"/>
    </row>
    <row r="544" spans="1:23" x14ac:dyDescent="0.15">
      <c r="M544" s="505"/>
    </row>
    <row r="545" spans="1:23" x14ac:dyDescent="0.15">
      <c r="M545" s="574"/>
    </row>
    <row r="550" spans="1:23" s="557" customFormat="1" x14ac:dyDescent="0.15">
      <c r="A550" s="514"/>
      <c r="B550" s="86"/>
      <c r="C550" s="233"/>
      <c r="D550" s="233"/>
      <c r="E550" s="233"/>
      <c r="F550" s="233"/>
      <c r="G550" s="233"/>
      <c r="H550" s="233"/>
      <c r="I550" s="233"/>
      <c r="J550" s="233"/>
      <c r="K550" s="233"/>
      <c r="L550" s="86"/>
      <c r="M550" s="547"/>
      <c r="O550" s="558"/>
      <c r="P550" s="558"/>
      <c r="Q550" s="558"/>
      <c r="R550" s="615"/>
      <c r="S550" s="615"/>
      <c r="T550" s="615"/>
      <c r="U550" s="615"/>
      <c r="V550" s="615"/>
      <c r="W550" s="615"/>
    </row>
    <row r="551" spans="1:23" s="557" customFormat="1" x14ac:dyDescent="0.15">
      <c r="A551" s="514"/>
      <c r="B551" s="86"/>
      <c r="C551" s="233"/>
      <c r="D551" s="233"/>
      <c r="E551" s="233"/>
      <c r="F551" s="233"/>
      <c r="G551" s="233"/>
      <c r="H551" s="233"/>
      <c r="I551" s="233"/>
      <c r="J551" s="233"/>
      <c r="K551" s="233"/>
      <c r="L551" s="86"/>
      <c r="M551" s="547"/>
      <c r="O551" s="558"/>
      <c r="P551" s="558"/>
      <c r="Q551" s="558"/>
      <c r="R551" s="615"/>
      <c r="S551" s="615"/>
      <c r="T551" s="615"/>
      <c r="U551" s="615"/>
      <c r="V551" s="615"/>
      <c r="W551" s="615"/>
    </row>
    <row r="559" spans="1:23" x14ac:dyDescent="0.15">
      <c r="M559" s="505"/>
    </row>
    <row r="560" spans="1:23" x14ac:dyDescent="0.15">
      <c r="M560" s="574"/>
    </row>
    <row r="565" spans="1:23" s="557" customFormat="1" x14ac:dyDescent="0.15">
      <c r="A565" s="514"/>
      <c r="B565" s="86"/>
      <c r="C565" s="233"/>
      <c r="D565" s="233"/>
      <c r="E565" s="233"/>
      <c r="F565" s="233"/>
      <c r="G565" s="233"/>
      <c r="H565" s="233"/>
      <c r="I565" s="233"/>
      <c r="J565" s="233"/>
      <c r="K565" s="233"/>
      <c r="L565" s="86"/>
      <c r="M565" s="547"/>
      <c r="O565" s="558"/>
      <c r="P565" s="558"/>
      <c r="Q565" s="558"/>
      <c r="R565" s="615"/>
      <c r="S565" s="615"/>
      <c r="T565" s="615"/>
      <c r="U565" s="615"/>
      <c r="V565" s="615"/>
      <c r="W565" s="615"/>
    </row>
    <row r="566" spans="1:23" s="557" customFormat="1" x14ac:dyDescent="0.15">
      <c r="A566" s="514"/>
      <c r="B566" s="86"/>
      <c r="C566" s="233"/>
      <c r="D566" s="233"/>
      <c r="E566" s="233"/>
      <c r="F566" s="233"/>
      <c r="G566" s="233"/>
      <c r="H566" s="233"/>
      <c r="I566" s="233"/>
      <c r="J566" s="233"/>
      <c r="K566" s="233"/>
      <c r="L566" s="86"/>
      <c r="M566" s="547"/>
      <c r="O566" s="558"/>
      <c r="P566" s="558"/>
      <c r="Q566" s="558"/>
      <c r="R566" s="615"/>
      <c r="S566" s="615"/>
      <c r="T566" s="615"/>
      <c r="U566" s="615"/>
      <c r="V566" s="615"/>
      <c r="W566" s="615"/>
    </row>
    <row r="574" spans="1:23" x14ac:dyDescent="0.15">
      <c r="M574" s="505"/>
    </row>
    <row r="575" spans="1:23" x14ac:dyDescent="0.15">
      <c r="M575" s="574"/>
    </row>
    <row r="580" spans="1:23" s="557" customFormat="1" x14ac:dyDescent="0.15">
      <c r="A580" s="514"/>
      <c r="B580" s="86"/>
      <c r="C580" s="233"/>
      <c r="D580" s="233"/>
      <c r="E580" s="233"/>
      <c r="F580" s="233"/>
      <c r="G580" s="233"/>
      <c r="H580" s="233"/>
      <c r="I580" s="233"/>
      <c r="J580" s="233"/>
      <c r="K580" s="233"/>
      <c r="L580" s="86"/>
      <c r="M580" s="547"/>
      <c r="O580" s="558"/>
      <c r="P580" s="558"/>
      <c r="Q580" s="558"/>
      <c r="R580" s="615"/>
      <c r="S580" s="615"/>
      <c r="T580" s="615"/>
      <c r="U580" s="615"/>
      <c r="V580" s="615"/>
      <c r="W580" s="615"/>
    </row>
    <row r="581" spans="1:23" s="557" customFormat="1" x14ac:dyDescent="0.15">
      <c r="A581" s="514"/>
      <c r="B581" s="86"/>
      <c r="C581" s="233"/>
      <c r="D581" s="233"/>
      <c r="E581" s="233"/>
      <c r="F581" s="233"/>
      <c r="G581" s="233"/>
      <c r="H581" s="233"/>
      <c r="I581" s="233"/>
      <c r="J581" s="233"/>
      <c r="K581" s="233"/>
      <c r="L581" s="86"/>
      <c r="M581" s="547"/>
      <c r="O581" s="558"/>
      <c r="P581" s="558"/>
      <c r="Q581" s="558"/>
      <c r="R581" s="615"/>
      <c r="S581" s="615"/>
      <c r="T581" s="615"/>
      <c r="U581" s="615"/>
      <c r="V581" s="615"/>
      <c r="W581" s="615"/>
    </row>
    <row r="589" spans="1:23" x14ac:dyDescent="0.15">
      <c r="M589" s="505"/>
    </row>
    <row r="590" spans="1:23" x14ac:dyDescent="0.15">
      <c r="M590" s="574"/>
    </row>
    <row r="595" spans="1:23" s="557" customFormat="1" x14ac:dyDescent="0.15">
      <c r="A595" s="514"/>
      <c r="B595" s="86"/>
      <c r="C595" s="233"/>
      <c r="D595" s="233"/>
      <c r="E595" s="233"/>
      <c r="F595" s="233"/>
      <c r="G595" s="233"/>
      <c r="H595" s="233"/>
      <c r="I595" s="233"/>
      <c r="J595" s="233"/>
      <c r="K595" s="233"/>
      <c r="L595" s="86"/>
      <c r="M595" s="547"/>
      <c r="O595" s="558"/>
      <c r="P595" s="558"/>
      <c r="Q595" s="558"/>
      <c r="R595" s="615"/>
      <c r="S595" s="615"/>
      <c r="T595" s="615"/>
      <c r="U595" s="615"/>
      <c r="V595" s="615"/>
      <c r="W595" s="615"/>
    </row>
    <row r="596" spans="1:23" s="557" customFormat="1" x14ac:dyDescent="0.15">
      <c r="A596" s="514"/>
      <c r="B596" s="86"/>
      <c r="C596" s="233"/>
      <c r="D596" s="233"/>
      <c r="E596" s="233"/>
      <c r="F596" s="233"/>
      <c r="G596" s="233"/>
      <c r="H596" s="233"/>
      <c r="I596" s="233"/>
      <c r="J596" s="233"/>
      <c r="K596" s="233"/>
      <c r="L596" s="86"/>
      <c r="M596" s="547"/>
      <c r="O596" s="558"/>
      <c r="P596" s="558"/>
      <c r="Q596" s="558"/>
      <c r="R596" s="615"/>
      <c r="S596" s="615"/>
      <c r="T596" s="615"/>
      <c r="U596" s="615"/>
      <c r="V596" s="615"/>
      <c r="W596" s="615"/>
    </row>
    <row r="604" spans="1:23" x14ac:dyDescent="0.15">
      <c r="M604" s="505"/>
    </row>
    <row r="605" spans="1:23" x14ac:dyDescent="0.15">
      <c r="M605" s="574"/>
    </row>
    <row r="610" spans="1:23" s="557" customFormat="1" x14ac:dyDescent="0.15">
      <c r="A610" s="514"/>
      <c r="B610" s="86"/>
      <c r="C610" s="233"/>
      <c r="D610" s="233"/>
      <c r="E610" s="233"/>
      <c r="F610" s="233"/>
      <c r="G610" s="233"/>
      <c r="H610" s="233"/>
      <c r="I610" s="233"/>
      <c r="J610" s="233"/>
      <c r="K610" s="233"/>
      <c r="L610" s="86"/>
      <c r="M610" s="547"/>
      <c r="O610" s="558"/>
      <c r="P610" s="558"/>
      <c r="Q610" s="558"/>
      <c r="R610" s="615"/>
      <c r="S610" s="615"/>
      <c r="T610" s="615"/>
      <c r="U610" s="615"/>
      <c r="V610" s="615"/>
      <c r="W610" s="615"/>
    </row>
    <row r="611" spans="1:23" s="557" customFormat="1" x14ac:dyDescent="0.15">
      <c r="A611" s="514"/>
      <c r="B611" s="86"/>
      <c r="C611" s="233"/>
      <c r="D611" s="233"/>
      <c r="E611" s="233"/>
      <c r="F611" s="233"/>
      <c r="G611" s="233"/>
      <c r="H611" s="233"/>
      <c r="I611" s="233"/>
      <c r="J611" s="233"/>
      <c r="K611" s="233"/>
      <c r="L611" s="86"/>
      <c r="M611" s="547"/>
      <c r="O611" s="558"/>
      <c r="P611" s="558"/>
      <c r="Q611" s="558"/>
      <c r="R611" s="615"/>
      <c r="S611" s="615"/>
      <c r="T611" s="615"/>
      <c r="U611" s="615"/>
      <c r="V611" s="615"/>
      <c r="W611" s="615"/>
    </row>
    <row r="619" spans="1:23" x14ac:dyDescent="0.15">
      <c r="M619" s="505"/>
    </row>
    <row r="620" spans="1:23" x14ac:dyDescent="0.15">
      <c r="M620" s="574"/>
    </row>
    <row r="625" spans="1:23" s="557" customFormat="1" x14ac:dyDescent="0.15">
      <c r="A625" s="514"/>
      <c r="B625" s="86"/>
      <c r="C625" s="233"/>
      <c r="D625" s="233"/>
      <c r="E625" s="233"/>
      <c r="F625" s="233"/>
      <c r="G625" s="233"/>
      <c r="H625" s="233"/>
      <c r="I625" s="233"/>
      <c r="J625" s="233"/>
      <c r="K625" s="233"/>
      <c r="L625" s="86"/>
      <c r="M625" s="547"/>
      <c r="O625" s="558"/>
      <c r="P625" s="558"/>
      <c r="Q625" s="558"/>
      <c r="R625" s="615"/>
      <c r="S625" s="615"/>
      <c r="T625" s="615"/>
      <c r="U625" s="615"/>
      <c r="V625" s="615"/>
      <c r="W625" s="615"/>
    </row>
    <row r="626" spans="1:23" s="557" customFormat="1" x14ac:dyDescent="0.15">
      <c r="A626" s="514"/>
      <c r="B626" s="86"/>
      <c r="C626" s="233"/>
      <c r="D626" s="233"/>
      <c r="E626" s="233"/>
      <c r="F626" s="233"/>
      <c r="G626" s="233"/>
      <c r="H626" s="233"/>
      <c r="I626" s="233"/>
      <c r="J626" s="233"/>
      <c r="K626" s="233"/>
      <c r="L626" s="86"/>
      <c r="M626" s="547"/>
      <c r="O626" s="558"/>
      <c r="P626" s="558"/>
      <c r="Q626" s="558"/>
      <c r="R626" s="615"/>
      <c r="S626" s="615"/>
      <c r="T626" s="615"/>
      <c r="U626" s="615"/>
      <c r="V626" s="615"/>
      <c r="W626" s="615"/>
    </row>
    <row r="634" spans="1:23" x14ac:dyDescent="0.15">
      <c r="M634" s="505"/>
    </row>
    <row r="635" spans="1:23" x14ac:dyDescent="0.15">
      <c r="M635" s="574"/>
    </row>
    <row r="640" spans="1:23" s="557" customFormat="1" x14ac:dyDescent="0.15">
      <c r="A640" s="514"/>
      <c r="B640" s="86"/>
      <c r="C640" s="233"/>
      <c r="D640" s="233"/>
      <c r="E640" s="233"/>
      <c r="F640" s="233"/>
      <c r="G640" s="233"/>
      <c r="H640" s="233"/>
      <c r="I640" s="233"/>
      <c r="J640" s="233"/>
      <c r="K640" s="233"/>
      <c r="L640" s="86"/>
      <c r="M640" s="547"/>
      <c r="O640" s="558"/>
      <c r="P640" s="558"/>
      <c r="Q640" s="558"/>
      <c r="R640" s="615"/>
      <c r="S640" s="615"/>
      <c r="T640" s="615"/>
      <c r="U640" s="615"/>
      <c r="V640" s="615"/>
      <c r="W640" s="615"/>
    </row>
    <row r="641" spans="1:23" s="557" customFormat="1" x14ac:dyDescent="0.15">
      <c r="A641" s="514"/>
      <c r="B641" s="86"/>
      <c r="C641" s="233"/>
      <c r="D641" s="233"/>
      <c r="E641" s="233"/>
      <c r="F641" s="233"/>
      <c r="G641" s="233"/>
      <c r="H641" s="233"/>
      <c r="I641" s="233"/>
      <c r="J641" s="233"/>
      <c r="K641" s="233"/>
      <c r="L641" s="86"/>
      <c r="M641" s="547"/>
      <c r="O641" s="558"/>
      <c r="P641" s="558"/>
      <c r="Q641" s="558"/>
      <c r="R641" s="615"/>
      <c r="S641" s="615"/>
      <c r="T641" s="615"/>
      <c r="U641" s="615"/>
      <c r="V641" s="615"/>
      <c r="W641" s="615"/>
    </row>
    <row r="649" spans="1:23" x14ac:dyDescent="0.15">
      <c r="M649" s="505"/>
    </row>
    <row r="650" spans="1:23" x14ac:dyDescent="0.15">
      <c r="M650" s="574"/>
    </row>
    <row r="655" spans="1:23" s="557" customFormat="1" x14ac:dyDescent="0.15">
      <c r="A655" s="514"/>
      <c r="B655" s="86"/>
      <c r="C655" s="233"/>
      <c r="D655" s="233"/>
      <c r="E655" s="233"/>
      <c r="F655" s="233"/>
      <c r="G655" s="233"/>
      <c r="H655" s="233"/>
      <c r="I655" s="233"/>
      <c r="J655" s="233"/>
      <c r="K655" s="233"/>
      <c r="L655" s="86"/>
      <c r="M655" s="547"/>
      <c r="O655" s="558"/>
      <c r="P655" s="558"/>
      <c r="Q655" s="558"/>
      <c r="R655" s="615"/>
      <c r="S655" s="615"/>
      <c r="T655" s="615"/>
      <c r="U655" s="615"/>
      <c r="V655" s="615"/>
      <c r="W655" s="615"/>
    </row>
    <row r="656" spans="1:23" s="557" customFormat="1" x14ac:dyDescent="0.15">
      <c r="A656" s="514"/>
      <c r="B656" s="86"/>
      <c r="C656" s="233"/>
      <c r="D656" s="233"/>
      <c r="E656" s="233"/>
      <c r="F656" s="233"/>
      <c r="G656" s="233"/>
      <c r="H656" s="233"/>
      <c r="I656" s="233"/>
      <c r="J656" s="233"/>
      <c r="K656" s="233"/>
      <c r="L656" s="86"/>
      <c r="M656" s="547"/>
      <c r="O656" s="558"/>
      <c r="P656" s="558"/>
      <c r="Q656" s="558"/>
      <c r="R656" s="615"/>
      <c r="S656" s="615"/>
      <c r="T656" s="615"/>
      <c r="U656" s="615"/>
      <c r="V656" s="615"/>
      <c r="W656" s="615"/>
    </row>
    <row r="665" spans="1:23" x14ac:dyDescent="0.15">
      <c r="M665" s="505"/>
    </row>
    <row r="670" spans="1:23" s="557" customFormat="1" x14ac:dyDescent="0.15">
      <c r="A670" s="514"/>
      <c r="B670" s="86"/>
      <c r="C670" s="233"/>
      <c r="D670" s="233"/>
      <c r="E670" s="233"/>
      <c r="F670" s="233"/>
      <c r="G670" s="233"/>
      <c r="H670" s="233"/>
      <c r="I670" s="233"/>
      <c r="J670" s="233"/>
      <c r="K670" s="233"/>
      <c r="L670" s="86"/>
      <c r="M670" s="547"/>
      <c r="O670" s="558"/>
      <c r="P670" s="558"/>
      <c r="Q670" s="558"/>
      <c r="R670" s="615"/>
      <c r="S670" s="615"/>
      <c r="T670" s="615"/>
      <c r="U670" s="615"/>
      <c r="V670" s="615"/>
      <c r="W670" s="615"/>
    </row>
    <row r="671" spans="1:23" s="557" customFormat="1" x14ac:dyDescent="0.15">
      <c r="A671" s="514"/>
      <c r="B671" s="86"/>
      <c r="C671" s="233"/>
      <c r="D671" s="233"/>
      <c r="E671" s="233"/>
      <c r="F671" s="233"/>
      <c r="G671" s="233"/>
      <c r="H671" s="233"/>
      <c r="I671" s="233"/>
      <c r="J671" s="233"/>
      <c r="K671" s="233"/>
      <c r="L671" s="86"/>
      <c r="M671" s="547"/>
      <c r="O671" s="558"/>
      <c r="P671" s="558"/>
      <c r="Q671" s="558"/>
      <c r="R671" s="615"/>
      <c r="S671" s="615"/>
      <c r="T671" s="615"/>
      <c r="U671" s="615"/>
      <c r="V671" s="615"/>
      <c r="W671" s="615"/>
    </row>
    <row r="686" spans="1:23" s="557" customFormat="1" x14ac:dyDescent="0.15">
      <c r="A686" s="514"/>
      <c r="B686" s="86"/>
      <c r="C686" s="233"/>
      <c r="D686" s="233"/>
      <c r="E686" s="233"/>
      <c r="F686" s="233"/>
      <c r="G686" s="233"/>
      <c r="H686" s="233"/>
      <c r="I686" s="233"/>
      <c r="J686" s="233"/>
      <c r="K686" s="233"/>
      <c r="L686" s="86"/>
      <c r="M686" s="547"/>
      <c r="O686" s="558"/>
      <c r="P686" s="558"/>
      <c r="Q686" s="558"/>
      <c r="R686" s="615"/>
      <c r="S686" s="615"/>
      <c r="T686" s="615"/>
      <c r="U686" s="615"/>
      <c r="V686" s="615"/>
      <c r="W686" s="615"/>
    </row>
  </sheetData>
  <sheetProtection algorithmName="SHA-512" hashValue="O26NWwO0rRboWO4X7y0X7VERj3RMGbT2A6kuJBNhBxmmLXmVVXsn2LLp5evkdxLDMZmLBC/K3pgaPLhPtaQYUg==" saltValue="fzLL+cM4U5T/TSbB0KAaXw==" spinCount="100000" sheet="1" objects="1" insertColumns="0" insertRows="0" deleteColumns="0" deleteRows="0"/>
  <mergeCells count="531">
    <mergeCell ref="C189:C190"/>
    <mergeCell ref="B189:B190"/>
    <mergeCell ref="K212:K213"/>
    <mergeCell ref="I212:I213"/>
    <mergeCell ref="E212:E213"/>
    <mergeCell ref="C212:C213"/>
    <mergeCell ref="D212:D213"/>
    <mergeCell ref="B212:B213"/>
    <mergeCell ref="K200:K201"/>
    <mergeCell ref="I200:I201"/>
    <mergeCell ref="E200:E201"/>
    <mergeCell ref="D200:D201"/>
    <mergeCell ref="C200:C201"/>
    <mergeCell ref="B200:B201"/>
    <mergeCell ref="B191:B192"/>
    <mergeCell ref="D207:F207"/>
    <mergeCell ref="I207:K207"/>
    <mergeCell ref="I195:K195"/>
    <mergeCell ref="D196:F196"/>
    <mergeCell ref="I196:K196"/>
    <mergeCell ref="D197:F197"/>
    <mergeCell ref="I197:K197"/>
    <mergeCell ref="D194:F194"/>
    <mergeCell ref="I194:K194"/>
    <mergeCell ref="C234:C235"/>
    <mergeCell ref="B234:B235"/>
    <mergeCell ref="K223:K224"/>
    <mergeCell ref="I223:I224"/>
    <mergeCell ref="E223:E224"/>
    <mergeCell ref="D223:D224"/>
    <mergeCell ref="C223:C224"/>
    <mergeCell ref="B223:B224"/>
    <mergeCell ref="B225:B226"/>
    <mergeCell ref="D225:F226"/>
    <mergeCell ref="G225:G226"/>
    <mergeCell ref="I225:K226"/>
    <mergeCell ref="D227:F227"/>
    <mergeCell ref="I227:K227"/>
    <mergeCell ref="I230:K230"/>
    <mergeCell ref="D231:F231"/>
    <mergeCell ref="I231:K231"/>
    <mergeCell ref="K234:K235"/>
    <mergeCell ref="I234:I235"/>
    <mergeCell ref="E234:E235"/>
    <mergeCell ref="D234:D235"/>
    <mergeCell ref="D230:F230"/>
    <mergeCell ref="I256:I257"/>
    <mergeCell ref="E256:E257"/>
    <mergeCell ref="D256:D257"/>
    <mergeCell ref="C256:C257"/>
    <mergeCell ref="B256:B257"/>
    <mergeCell ref="K245:K246"/>
    <mergeCell ref="I245:I246"/>
    <mergeCell ref="E245:E246"/>
    <mergeCell ref="D245:D246"/>
    <mergeCell ref="C245:C246"/>
    <mergeCell ref="B245:B246"/>
    <mergeCell ref="E276:E277"/>
    <mergeCell ref="D276:D277"/>
    <mergeCell ref="C276:C277"/>
    <mergeCell ref="B276:B277"/>
    <mergeCell ref="K268:K269"/>
    <mergeCell ref="I268:I269"/>
    <mergeCell ref="E268:E269"/>
    <mergeCell ref="D268:D269"/>
    <mergeCell ref="C268:C269"/>
    <mergeCell ref="B268:B269"/>
    <mergeCell ref="B270:B271"/>
    <mergeCell ref="D270:F271"/>
    <mergeCell ref="G270:G271"/>
    <mergeCell ref="I270:K271"/>
    <mergeCell ref="D272:F272"/>
    <mergeCell ref="I272:K272"/>
    <mergeCell ref="D273:F273"/>
    <mergeCell ref="I273:K273"/>
    <mergeCell ref="K276:K277"/>
    <mergeCell ref="I276:I277"/>
    <mergeCell ref="B292:B293"/>
    <mergeCell ref="K284:K285"/>
    <mergeCell ref="I284:I285"/>
    <mergeCell ref="E284:E285"/>
    <mergeCell ref="D284:D285"/>
    <mergeCell ref="C284:C285"/>
    <mergeCell ref="B284:B285"/>
    <mergeCell ref="K292:K293"/>
    <mergeCell ref="I292:I293"/>
    <mergeCell ref="D289:F289"/>
    <mergeCell ref="I289:K289"/>
    <mergeCell ref="C292:C293"/>
    <mergeCell ref="D292:D293"/>
    <mergeCell ref="E292:E293"/>
    <mergeCell ref="K333:K334"/>
    <mergeCell ref="I333:I334"/>
    <mergeCell ref="E333:E334"/>
    <mergeCell ref="D333:D334"/>
    <mergeCell ref="C333:C334"/>
    <mergeCell ref="B333:B334"/>
    <mergeCell ref="I337:K337"/>
    <mergeCell ref="D338:F338"/>
    <mergeCell ref="I338:K338"/>
    <mergeCell ref="K325:K326"/>
    <mergeCell ref="I325:I326"/>
    <mergeCell ref="D313:F313"/>
    <mergeCell ref="I313:K313"/>
    <mergeCell ref="D314:F314"/>
    <mergeCell ref="I314:K314"/>
    <mergeCell ref="K309:K310"/>
    <mergeCell ref="I309:I310"/>
    <mergeCell ref="E309:E310"/>
    <mergeCell ref="D309:D310"/>
    <mergeCell ref="D311:F312"/>
    <mergeCell ref="G311:G312"/>
    <mergeCell ref="I311:K312"/>
    <mergeCell ref="K317:K318"/>
    <mergeCell ref="I317:I318"/>
    <mergeCell ref="E317:E318"/>
    <mergeCell ref="C309:C310"/>
    <mergeCell ref="B309:B310"/>
    <mergeCell ref="K300:K301"/>
    <mergeCell ref="I300:I301"/>
    <mergeCell ref="E300:E301"/>
    <mergeCell ref="D300:D301"/>
    <mergeCell ref="C300:C301"/>
    <mergeCell ref="B300:B301"/>
    <mergeCell ref="D305:F305"/>
    <mergeCell ref="I305:K305"/>
    <mergeCell ref="B302:B303"/>
    <mergeCell ref="D302:F303"/>
    <mergeCell ref="G302:G303"/>
    <mergeCell ref="I302:K303"/>
    <mergeCell ref="J306:K306"/>
    <mergeCell ref="G103:G104"/>
    <mergeCell ref="H103:H104"/>
    <mergeCell ref="J103:J104"/>
    <mergeCell ref="B87:B88"/>
    <mergeCell ref="B94:B95"/>
    <mergeCell ref="C89:C90"/>
    <mergeCell ref="B89:B90"/>
    <mergeCell ref="D89:D90"/>
    <mergeCell ref="E96:E97"/>
    <mergeCell ref="D96:D97"/>
    <mergeCell ref="C96:C97"/>
    <mergeCell ref="J100:K100"/>
    <mergeCell ref="B96:B97"/>
    <mergeCell ref="C35:C36"/>
    <mergeCell ref="D35:D36"/>
    <mergeCell ref="B103:B104"/>
    <mergeCell ref="C103:C104"/>
    <mergeCell ref="D103:D104"/>
    <mergeCell ref="C78:C79"/>
    <mergeCell ref="D78:D79"/>
    <mergeCell ref="B84:B85"/>
    <mergeCell ref="C84:C85"/>
    <mergeCell ref="B40:B41"/>
    <mergeCell ref="B42:B43"/>
    <mergeCell ref="C42:C43"/>
    <mergeCell ref="D42:D43"/>
    <mergeCell ref="G135:J135"/>
    <mergeCell ref="G136:J136"/>
    <mergeCell ref="E24:E25"/>
    <mergeCell ref="B48:B49"/>
    <mergeCell ref="C48:C49"/>
    <mergeCell ref="E48:E49"/>
    <mergeCell ref="G48:G49"/>
    <mergeCell ref="I48:I49"/>
    <mergeCell ref="B66:B67"/>
    <mergeCell ref="C66:C67"/>
    <mergeCell ref="E66:E67"/>
    <mergeCell ref="G66:G67"/>
    <mergeCell ref="I66:I67"/>
    <mergeCell ref="E60:E61"/>
    <mergeCell ref="B51:B52"/>
    <mergeCell ref="B53:B54"/>
    <mergeCell ref="C53:C54"/>
    <mergeCell ref="D53:D54"/>
    <mergeCell ref="B58:B59"/>
    <mergeCell ref="B60:B61"/>
    <mergeCell ref="C60:C61"/>
    <mergeCell ref="D60:D61"/>
    <mergeCell ref="B33:B34"/>
    <mergeCell ref="B35:B36"/>
    <mergeCell ref="H361:K361"/>
    <mergeCell ref="H362:K362"/>
    <mergeCell ref="H363:K363"/>
    <mergeCell ref="H364:K364"/>
    <mergeCell ref="H365:K365"/>
    <mergeCell ref="H366:K366"/>
    <mergeCell ref="H352:K352"/>
    <mergeCell ref="H353:K353"/>
    <mergeCell ref="H354:K354"/>
    <mergeCell ref="H355:K355"/>
    <mergeCell ref="H356:K356"/>
    <mergeCell ref="H357:K357"/>
    <mergeCell ref="H358:K358"/>
    <mergeCell ref="H359:K359"/>
    <mergeCell ref="H360:K360"/>
    <mergeCell ref="G2:K2"/>
    <mergeCell ref="B3:C4"/>
    <mergeCell ref="G3:K3"/>
    <mergeCell ref="M3:M4"/>
    <mergeCell ref="G5:H5"/>
    <mergeCell ref="I5:K6"/>
    <mergeCell ref="M5:M9"/>
    <mergeCell ref="G6:H6"/>
    <mergeCell ref="B6:F7"/>
    <mergeCell ref="G7:K7"/>
    <mergeCell ref="G8:K8"/>
    <mergeCell ref="G9:K9"/>
    <mergeCell ref="G127:J127"/>
    <mergeCell ref="G128:J128"/>
    <mergeCell ref="J46:K46"/>
    <mergeCell ref="G129:J129"/>
    <mergeCell ref="G151:J151"/>
    <mergeCell ref="I12:I13"/>
    <mergeCell ref="G12:G13"/>
    <mergeCell ref="E12:E13"/>
    <mergeCell ref="G145:J145"/>
    <mergeCell ref="E30:E31"/>
    <mergeCell ref="G30:G31"/>
    <mergeCell ref="I30:I31"/>
    <mergeCell ref="E84:E85"/>
    <mergeCell ref="G84:G85"/>
    <mergeCell ref="I84:I85"/>
    <mergeCell ref="K101:K102"/>
    <mergeCell ref="I101:I102"/>
    <mergeCell ref="H101:H102"/>
    <mergeCell ref="E78:E79"/>
    <mergeCell ref="E42:E43"/>
    <mergeCell ref="G131:J131"/>
    <mergeCell ref="G132:J132"/>
    <mergeCell ref="G133:J133"/>
    <mergeCell ref="G134:J134"/>
    <mergeCell ref="C12:C13"/>
    <mergeCell ref="B12:B13"/>
    <mergeCell ref="B30:B31"/>
    <mergeCell ref="C30:C31"/>
    <mergeCell ref="B15:B16"/>
    <mergeCell ref="B17:B18"/>
    <mergeCell ref="C17:C18"/>
    <mergeCell ref="D17:D18"/>
    <mergeCell ref="B22:B23"/>
    <mergeCell ref="B24:B25"/>
    <mergeCell ref="C24:C25"/>
    <mergeCell ref="D24:D25"/>
    <mergeCell ref="G169:G170"/>
    <mergeCell ref="D171:F171"/>
    <mergeCell ref="D172:F172"/>
    <mergeCell ref="D173:F173"/>
    <mergeCell ref="B350:B351"/>
    <mergeCell ref="C350:D351"/>
    <mergeCell ref="E350:F351"/>
    <mergeCell ref="D346:F346"/>
    <mergeCell ref="I346:K346"/>
    <mergeCell ref="B343:B344"/>
    <mergeCell ref="D343:F344"/>
    <mergeCell ref="G343:G344"/>
    <mergeCell ref="I343:K344"/>
    <mergeCell ref="H350:K351"/>
    <mergeCell ref="J347:K347"/>
    <mergeCell ref="K348:K349"/>
    <mergeCell ref="D345:F345"/>
    <mergeCell ref="I345:K345"/>
    <mergeCell ref="I185:K185"/>
    <mergeCell ref="D186:F186"/>
    <mergeCell ref="I186:K186"/>
    <mergeCell ref="K341:K342"/>
    <mergeCell ref="I341:I342"/>
    <mergeCell ref="E341:E342"/>
    <mergeCell ref="K156:K157"/>
    <mergeCell ref="I156:I157"/>
    <mergeCell ref="E156:E157"/>
    <mergeCell ref="D156:D157"/>
    <mergeCell ref="K167:K168"/>
    <mergeCell ref="I167:I168"/>
    <mergeCell ref="E167:E168"/>
    <mergeCell ref="D167:D168"/>
    <mergeCell ref="G146:J146"/>
    <mergeCell ref="G147:J147"/>
    <mergeCell ref="G148:J148"/>
    <mergeCell ref="G149:J149"/>
    <mergeCell ref="D158:F159"/>
    <mergeCell ref="G158:G159"/>
    <mergeCell ref="I158:K159"/>
    <mergeCell ref="D160:F160"/>
    <mergeCell ref="I160:K160"/>
    <mergeCell ref="D161:F161"/>
    <mergeCell ref="I161:K161"/>
    <mergeCell ref="D162:F162"/>
    <mergeCell ref="I162:K162"/>
    <mergeCell ref="D163:F163"/>
    <mergeCell ref="I163:K163"/>
    <mergeCell ref="I164:K164"/>
    <mergeCell ref="G141:J141"/>
    <mergeCell ref="G142:J142"/>
    <mergeCell ref="G143:J143"/>
    <mergeCell ref="G144:J144"/>
    <mergeCell ref="E357:F357"/>
    <mergeCell ref="C363:D363"/>
    <mergeCell ref="E363:F363"/>
    <mergeCell ref="C362:D362"/>
    <mergeCell ref="E362:F362"/>
    <mergeCell ref="I208:K208"/>
    <mergeCell ref="D204:F204"/>
    <mergeCell ref="D228:F228"/>
    <mergeCell ref="I228:K228"/>
    <mergeCell ref="D229:F229"/>
    <mergeCell ref="D220:F220"/>
    <mergeCell ref="I220:K220"/>
    <mergeCell ref="I205:K205"/>
    <mergeCell ref="D206:F206"/>
    <mergeCell ref="J209:K209"/>
    <mergeCell ref="I204:K204"/>
    <mergeCell ref="D205:F205"/>
    <mergeCell ref="I206:K206"/>
    <mergeCell ref="D185:F185"/>
    <mergeCell ref="I242:K242"/>
    <mergeCell ref="C364:D364"/>
    <mergeCell ref="E364:F364"/>
    <mergeCell ref="C365:D365"/>
    <mergeCell ref="C360:D360"/>
    <mergeCell ref="E360:F360"/>
    <mergeCell ref="I169:K170"/>
    <mergeCell ref="I171:K171"/>
    <mergeCell ref="I172:K172"/>
    <mergeCell ref="I173:K173"/>
    <mergeCell ref="D195:F195"/>
    <mergeCell ref="E365:F365"/>
    <mergeCell ref="C361:D361"/>
    <mergeCell ref="E361:F361"/>
    <mergeCell ref="C358:D358"/>
    <mergeCell ref="E358:F358"/>
    <mergeCell ref="C359:D359"/>
    <mergeCell ref="E359:F359"/>
    <mergeCell ref="C357:D357"/>
    <mergeCell ref="I240:K240"/>
    <mergeCell ref="D241:F241"/>
    <mergeCell ref="I241:K241"/>
    <mergeCell ref="D236:F237"/>
    <mergeCell ref="G236:G237"/>
    <mergeCell ref="D208:F208"/>
    <mergeCell ref="B383:D383"/>
    <mergeCell ref="C372:D372"/>
    <mergeCell ref="C382:D382"/>
    <mergeCell ref="C380:D380"/>
    <mergeCell ref="G370:G371"/>
    <mergeCell ref="C366:D366"/>
    <mergeCell ref="E366:F366"/>
    <mergeCell ref="B370:B371"/>
    <mergeCell ref="C370:D371"/>
    <mergeCell ref="C381:D381"/>
    <mergeCell ref="G130:J130"/>
    <mergeCell ref="B202:B203"/>
    <mergeCell ref="D202:F203"/>
    <mergeCell ref="G202:G203"/>
    <mergeCell ref="I202:K203"/>
    <mergeCell ref="D182:F182"/>
    <mergeCell ref="I182:K182"/>
    <mergeCell ref="G137:J137"/>
    <mergeCell ref="G138:J138"/>
    <mergeCell ref="G139:J139"/>
    <mergeCell ref="G140:J140"/>
    <mergeCell ref="G152:J152"/>
    <mergeCell ref="J153:K153"/>
    <mergeCell ref="D191:F192"/>
    <mergeCell ref="G191:G192"/>
    <mergeCell ref="I191:K192"/>
    <mergeCell ref="D193:F193"/>
    <mergeCell ref="I193:K193"/>
    <mergeCell ref="D183:F183"/>
    <mergeCell ref="G150:J150"/>
    <mergeCell ref="B180:B181"/>
    <mergeCell ref="D180:F181"/>
    <mergeCell ref="G180:G181"/>
    <mergeCell ref="B169:B170"/>
    <mergeCell ref="C178:C179"/>
    <mergeCell ref="B178:B179"/>
    <mergeCell ref="D164:F164"/>
    <mergeCell ref="D174:F174"/>
    <mergeCell ref="B69:B70"/>
    <mergeCell ref="B71:B72"/>
    <mergeCell ref="C71:C72"/>
    <mergeCell ref="D71:D72"/>
    <mergeCell ref="B76:B77"/>
    <mergeCell ref="B78:B79"/>
    <mergeCell ref="C156:C157"/>
    <mergeCell ref="B156:B157"/>
    <mergeCell ref="E103:E104"/>
    <mergeCell ref="F103:F104"/>
    <mergeCell ref="C167:C168"/>
    <mergeCell ref="B167:B168"/>
    <mergeCell ref="B158:B159"/>
    <mergeCell ref="D169:F170"/>
    <mergeCell ref="I238:K238"/>
    <mergeCell ref="D239:F239"/>
    <mergeCell ref="I239:K239"/>
    <mergeCell ref="D240:F240"/>
    <mergeCell ref="K189:K190"/>
    <mergeCell ref="I189:I190"/>
    <mergeCell ref="E189:E190"/>
    <mergeCell ref="D189:D190"/>
    <mergeCell ref="I174:K174"/>
    <mergeCell ref="D175:F175"/>
    <mergeCell ref="I175:K175"/>
    <mergeCell ref="D184:F184"/>
    <mergeCell ref="I184:K184"/>
    <mergeCell ref="K178:K179"/>
    <mergeCell ref="I178:I179"/>
    <mergeCell ref="E178:E179"/>
    <mergeCell ref="D178:D179"/>
    <mergeCell ref="I180:K181"/>
    <mergeCell ref="I183:K183"/>
    <mergeCell ref="D260:F260"/>
    <mergeCell ref="I260:K260"/>
    <mergeCell ref="D258:F259"/>
    <mergeCell ref="K256:K257"/>
    <mergeCell ref="D242:F242"/>
    <mergeCell ref="I258:K259"/>
    <mergeCell ref="G258:G259"/>
    <mergeCell ref="B214:B215"/>
    <mergeCell ref="D214:F215"/>
    <mergeCell ref="G214:G215"/>
    <mergeCell ref="I214:K215"/>
    <mergeCell ref="D216:F216"/>
    <mergeCell ref="I216:K216"/>
    <mergeCell ref="D217:F217"/>
    <mergeCell ref="I217:K217"/>
    <mergeCell ref="D218:F218"/>
    <mergeCell ref="I218:K218"/>
    <mergeCell ref="D219:F219"/>
    <mergeCell ref="I219:K219"/>
    <mergeCell ref="I229:K229"/>
    <mergeCell ref="B247:B248"/>
    <mergeCell ref="B236:B237"/>
    <mergeCell ref="I236:K237"/>
    <mergeCell ref="D238:F238"/>
    <mergeCell ref="I329:K329"/>
    <mergeCell ref="D330:F330"/>
    <mergeCell ref="I330:K330"/>
    <mergeCell ref="B311:B312"/>
    <mergeCell ref="J265:K265"/>
    <mergeCell ref="D247:F248"/>
    <mergeCell ref="G247:G248"/>
    <mergeCell ref="I247:K248"/>
    <mergeCell ref="D249:F249"/>
    <mergeCell ref="I249:K249"/>
    <mergeCell ref="I251:K251"/>
    <mergeCell ref="D252:F252"/>
    <mergeCell ref="I252:K252"/>
    <mergeCell ref="D253:F253"/>
    <mergeCell ref="I253:K253"/>
    <mergeCell ref="D261:F261"/>
    <mergeCell ref="I261:K261"/>
    <mergeCell ref="I250:K250"/>
    <mergeCell ref="D251:F251"/>
    <mergeCell ref="I262:K262"/>
    <mergeCell ref="D263:F263"/>
    <mergeCell ref="I263:K263"/>
    <mergeCell ref="D264:F264"/>
    <mergeCell ref="I264:K264"/>
    <mergeCell ref="D296:F296"/>
    <mergeCell ref="I296:K296"/>
    <mergeCell ref="D297:F297"/>
    <mergeCell ref="I297:K297"/>
    <mergeCell ref="B258:B259"/>
    <mergeCell ref="D250:F250"/>
    <mergeCell ref="D262:F262"/>
    <mergeCell ref="B335:B336"/>
    <mergeCell ref="D335:F336"/>
    <mergeCell ref="G335:G336"/>
    <mergeCell ref="I335:K336"/>
    <mergeCell ref="B319:B320"/>
    <mergeCell ref="D319:F320"/>
    <mergeCell ref="G319:G320"/>
    <mergeCell ref="I319:K320"/>
    <mergeCell ref="D321:F321"/>
    <mergeCell ref="I321:K321"/>
    <mergeCell ref="D322:F322"/>
    <mergeCell ref="I322:K322"/>
    <mergeCell ref="B327:B328"/>
    <mergeCell ref="D327:F328"/>
    <mergeCell ref="G327:G328"/>
    <mergeCell ref="I327:K328"/>
    <mergeCell ref="D329:F329"/>
    <mergeCell ref="B325:B326"/>
    <mergeCell ref="B341:B342"/>
    <mergeCell ref="C317:C318"/>
    <mergeCell ref="B317:B318"/>
    <mergeCell ref="B278:B279"/>
    <mergeCell ref="D278:F279"/>
    <mergeCell ref="G278:G279"/>
    <mergeCell ref="I278:K279"/>
    <mergeCell ref="D280:F280"/>
    <mergeCell ref="I280:K280"/>
    <mergeCell ref="D281:F281"/>
    <mergeCell ref="I281:K281"/>
    <mergeCell ref="D304:F304"/>
    <mergeCell ref="I304:K304"/>
    <mergeCell ref="B286:B287"/>
    <mergeCell ref="D286:F287"/>
    <mergeCell ref="G286:G287"/>
    <mergeCell ref="I286:K287"/>
    <mergeCell ref="D288:F288"/>
    <mergeCell ref="I288:K288"/>
    <mergeCell ref="B294:B295"/>
    <mergeCell ref="D294:F295"/>
    <mergeCell ref="G294:G295"/>
    <mergeCell ref="I294:K295"/>
    <mergeCell ref="M156:M164"/>
    <mergeCell ref="M212:M220"/>
    <mergeCell ref="M268:M273"/>
    <mergeCell ref="M309:M314"/>
    <mergeCell ref="M350:M366"/>
    <mergeCell ref="M369:M370"/>
    <mergeCell ref="B348:B349"/>
    <mergeCell ref="C356:D356"/>
    <mergeCell ref="E356:F356"/>
    <mergeCell ref="D317:D318"/>
    <mergeCell ref="C353:D353"/>
    <mergeCell ref="E353:F353"/>
    <mergeCell ref="C354:D354"/>
    <mergeCell ref="E354:F354"/>
    <mergeCell ref="C355:D355"/>
    <mergeCell ref="D337:F337"/>
    <mergeCell ref="C352:D352"/>
    <mergeCell ref="E352:F352"/>
    <mergeCell ref="E355:F355"/>
    <mergeCell ref="E325:E326"/>
    <mergeCell ref="D325:D326"/>
    <mergeCell ref="C325:C326"/>
    <mergeCell ref="D341:D342"/>
    <mergeCell ref="C341:C342"/>
  </mergeCells>
  <phoneticPr fontId="1"/>
  <conditionalFormatting sqref="F105:I124 B105:B124">
    <cfRule type="containsBlanks" dxfId="1139" priority="755">
      <formula>LEN(TRIM(B105))=0</formula>
    </cfRule>
  </conditionalFormatting>
  <conditionalFormatting sqref="H204:H208">
    <cfRule type="containsBlanks" dxfId="1138" priority="754">
      <formula>LEN(TRIM(H204))=0</formula>
    </cfRule>
  </conditionalFormatting>
  <conditionalFormatting sqref="I204:I206 I208">
    <cfRule type="containsBlanks" dxfId="1137" priority="753">
      <formula>LEN(TRIM(I204))=0</formula>
    </cfRule>
  </conditionalFormatting>
  <conditionalFormatting sqref="C204:F208">
    <cfRule type="containsBlanks" dxfId="1136" priority="752">
      <formula>LEN(TRIM(C204))=0</formula>
    </cfRule>
  </conditionalFormatting>
  <conditionalFormatting sqref="I207">
    <cfRule type="containsBlanks" dxfId="1135" priority="751">
      <formula>LEN(TRIM(I207))=0</formula>
    </cfRule>
  </conditionalFormatting>
  <conditionalFormatting sqref="K200">
    <cfRule type="cellIs" dxfId="1134" priority="750" operator="equal">
      <formula>0</formula>
    </cfRule>
  </conditionalFormatting>
  <conditionalFormatting sqref="K256">
    <cfRule type="cellIs" dxfId="1133" priority="749" operator="equal">
      <formula>0</formula>
    </cfRule>
  </conditionalFormatting>
  <conditionalFormatting sqref="G6:H6">
    <cfRule type="containsBlanks" dxfId="1132" priority="761">
      <formula>LEN(TRIM(G6))=0</formula>
    </cfRule>
  </conditionalFormatting>
  <conditionalFormatting sqref="C260:D262 C264:D264 C263">
    <cfRule type="containsBlanks" dxfId="1131" priority="746">
      <formula>LEN(TRIM(C260))=0</formula>
    </cfRule>
  </conditionalFormatting>
  <conditionalFormatting sqref="H260:H264">
    <cfRule type="containsBlanks" dxfId="1130" priority="745">
      <formula>LEN(TRIM(H260))=0</formula>
    </cfRule>
  </conditionalFormatting>
  <conditionalFormatting sqref="I260:I262 I264">
    <cfRule type="containsBlanks" dxfId="1129" priority="744">
      <formula>LEN(TRIM(I260))=0</formula>
    </cfRule>
  </conditionalFormatting>
  <conditionalFormatting sqref="D263">
    <cfRule type="containsBlanks" dxfId="1128" priority="743">
      <formula>LEN(TRIM(D263))=0</formula>
    </cfRule>
  </conditionalFormatting>
  <conditionalFormatting sqref="I263">
    <cfRule type="containsBlanks" dxfId="1127" priority="742">
      <formula>LEN(TRIM(I263))=0</formula>
    </cfRule>
  </conditionalFormatting>
  <conditionalFormatting sqref="K341">
    <cfRule type="cellIs" dxfId="1126" priority="735" operator="equal">
      <formula>0</formula>
    </cfRule>
  </conditionalFormatting>
  <conditionalFormatting sqref="I345:I346">
    <cfRule type="containsBlanks" dxfId="1125" priority="732">
      <formula>LEN(TRIM(I345))=0</formula>
    </cfRule>
  </conditionalFormatting>
  <conditionalFormatting sqref="C345:D346">
    <cfRule type="containsBlanks" dxfId="1124" priority="734">
      <formula>LEN(TRIM(C345))=0</formula>
    </cfRule>
  </conditionalFormatting>
  <conditionalFormatting sqref="H345:H346">
    <cfRule type="containsBlanks" dxfId="1123" priority="733">
      <formula>LEN(TRIM(H345))=0</formula>
    </cfRule>
  </conditionalFormatting>
  <conditionalFormatting sqref="C352 E352 G352:H352 G363:H366 E363:E366 C363:C366 G353:G357">
    <cfRule type="containsBlanks" dxfId="1122" priority="727">
      <formula>LEN(TRIM(C352))=0</formula>
    </cfRule>
  </conditionalFormatting>
  <conditionalFormatting sqref="E372:E383">
    <cfRule type="cellIs" dxfId="1121" priority="726" operator="equal">
      <formula>0</formula>
    </cfRule>
  </conditionalFormatting>
  <conditionalFormatting sqref="D91 E99 C88:D88 C98:D99 C91:C92 C95:E95">
    <cfRule type="containsBlanks" dxfId="1120" priority="757">
      <formula>LEN(TRIM(C88))=0</formula>
    </cfRule>
  </conditionalFormatting>
  <conditionalFormatting sqref="E84 I84 G84 K152">
    <cfRule type="cellIs" dxfId="1119" priority="696" operator="equal">
      <formula>0</formula>
    </cfRule>
  </conditionalFormatting>
  <conditionalFormatting sqref="H92">
    <cfRule type="containsBlanks" dxfId="1118" priority="721">
      <formula>LEN(TRIM(H92))=0</formula>
    </cfRule>
  </conditionalFormatting>
  <conditionalFormatting sqref="H91:H92">
    <cfRule type="containsBlanks" dxfId="1117" priority="718">
      <formula>LEN(TRIM(H91))=0</formula>
    </cfRule>
  </conditionalFormatting>
  <conditionalFormatting sqref="G92">
    <cfRule type="containsBlanks" dxfId="1116" priority="720">
      <formula>LEN(TRIM(G92))=0</formula>
    </cfRule>
  </conditionalFormatting>
  <conditionalFormatting sqref="H91">
    <cfRule type="containsBlanks" dxfId="1115" priority="719">
      <formula>LEN(TRIM(H91))=0</formula>
    </cfRule>
  </conditionalFormatting>
  <conditionalFormatting sqref="H92">
    <cfRule type="containsBlanks" dxfId="1114" priority="716">
      <formula>LEN(TRIM(H92))=0</formula>
    </cfRule>
  </conditionalFormatting>
  <conditionalFormatting sqref="H91">
    <cfRule type="containsBlanks" dxfId="1113" priority="717">
      <formula>LEN(TRIM(H91))=0</formula>
    </cfRule>
  </conditionalFormatting>
  <conditionalFormatting sqref="E91">
    <cfRule type="containsBlanks" dxfId="1112" priority="715">
      <formula>LEN(TRIM(E91))=0</formula>
    </cfRule>
  </conditionalFormatting>
  <conditionalFormatting sqref="H99">
    <cfRule type="containsBlanks" dxfId="1111" priority="711">
      <formula>LEN(TRIM(H99))=0</formula>
    </cfRule>
  </conditionalFormatting>
  <conditionalFormatting sqref="E91 E92:G92 G91">
    <cfRule type="cellIs" dxfId="1110" priority="713" operator="equal">
      <formula>0</formula>
    </cfRule>
  </conditionalFormatting>
  <conditionalFormatting sqref="I99">
    <cfRule type="containsBlanks" dxfId="1109" priority="712">
      <formula>LEN(TRIM(I99))=0</formula>
    </cfRule>
  </conditionalFormatting>
  <conditionalFormatting sqref="I98:I99">
    <cfRule type="containsBlanks" dxfId="1108" priority="709">
      <formula>LEN(TRIM(I98))=0</formula>
    </cfRule>
  </conditionalFormatting>
  <conditionalFormatting sqref="I98">
    <cfRule type="containsBlanks" dxfId="1107" priority="710">
      <formula>LEN(TRIM(I98))=0</formula>
    </cfRule>
  </conditionalFormatting>
  <conditionalFormatting sqref="I99">
    <cfRule type="containsBlanks" dxfId="1106" priority="707">
      <formula>LEN(TRIM(I99))=0</formula>
    </cfRule>
  </conditionalFormatting>
  <conditionalFormatting sqref="I98">
    <cfRule type="containsBlanks" dxfId="1105" priority="708">
      <formula>LEN(TRIM(I98))=0</formula>
    </cfRule>
  </conditionalFormatting>
  <conditionalFormatting sqref="F128:J152 B128:B152">
    <cfRule type="containsBlanks" dxfId="1104" priority="699">
      <formula>LEN(TRIM(B128))=0</formula>
    </cfRule>
  </conditionalFormatting>
  <conditionalFormatting sqref="G99:H99 H98">
    <cfRule type="cellIs" dxfId="1103" priority="705" operator="equal">
      <formula>0</formula>
    </cfRule>
  </conditionalFormatting>
  <conditionalFormatting sqref="B100:C100">
    <cfRule type="cellIs" dxfId="1102" priority="704" operator="equal">
      <formula>0</formula>
    </cfRule>
  </conditionalFormatting>
  <conditionalFormatting sqref="F98">
    <cfRule type="containsBlanks" dxfId="1101" priority="702">
      <formula>LEN(TRIM(F98))=0</formula>
    </cfRule>
  </conditionalFormatting>
  <conditionalFormatting sqref="F98">
    <cfRule type="cellIs" dxfId="1100" priority="701" operator="equal">
      <formula>0</formula>
    </cfRule>
  </conditionalFormatting>
  <conditionalFormatting sqref="I91:I92">
    <cfRule type="containsBlanks" dxfId="1099" priority="683">
      <formula>LEN(TRIM(I91))=0</formula>
    </cfRule>
  </conditionalFormatting>
  <conditionalFormatting sqref="E125:G125">
    <cfRule type="cellIs" dxfId="1098" priority="695" operator="equal">
      <formula>0</formula>
    </cfRule>
  </conditionalFormatting>
  <conditionalFormatting sqref="D125">
    <cfRule type="cellIs" dxfId="1097" priority="694" operator="equal">
      <formula>0</formula>
    </cfRule>
  </conditionalFormatting>
  <conditionalFormatting sqref="C125">
    <cfRule type="cellIs" dxfId="1096" priority="693" operator="equal">
      <formula>0</formula>
    </cfRule>
  </conditionalFormatting>
  <conditionalFormatting sqref="J98">
    <cfRule type="containsBlanks" dxfId="1095" priority="679">
      <formula>LEN(TRIM(J98))=0</formula>
    </cfRule>
  </conditionalFormatting>
  <conditionalFormatting sqref="I91:I92">
    <cfRule type="containsBlanks" dxfId="1094" priority="681">
      <formula>LEN(TRIM(I91))=0</formula>
    </cfRule>
  </conditionalFormatting>
  <conditionalFormatting sqref="J105:K124">
    <cfRule type="containsBlanks" dxfId="1093" priority="685">
      <formula>LEN(TRIM(J105))=0</formula>
    </cfRule>
  </conditionalFormatting>
  <conditionalFormatting sqref="J99">
    <cfRule type="containsBlanks" dxfId="1092" priority="675">
      <formula>LEN(TRIM(J99))=0</formula>
    </cfRule>
  </conditionalFormatting>
  <conditionalFormatting sqref="I91:I92">
    <cfRule type="containsBlanks" dxfId="1091" priority="682">
      <formula>LEN(TRIM(I91))=0</formula>
    </cfRule>
  </conditionalFormatting>
  <conditionalFormatting sqref="J98">
    <cfRule type="containsBlanks" dxfId="1090" priority="678">
      <formula>LEN(TRIM(J98))=0</formula>
    </cfRule>
  </conditionalFormatting>
  <conditionalFormatting sqref="J98">
    <cfRule type="containsBlanks" dxfId="1089" priority="677">
      <formula>LEN(TRIM(J98))=0</formula>
    </cfRule>
  </conditionalFormatting>
  <conditionalFormatting sqref="J99">
    <cfRule type="containsBlanks" dxfId="1088" priority="674">
      <formula>LEN(TRIM(J99))=0</formula>
    </cfRule>
  </conditionalFormatting>
  <conditionalFormatting sqref="J99">
    <cfRule type="containsBlanks" dxfId="1087" priority="666">
      <formula>LEN(TRIM(J99))=0</formula>
    </cfRule>
  </conditionalFormatting>
  <conditionalFormatting sqref="J99">
    <cfRule type="containsBlanks" dxfId="1086" priority="673">
      <formula>LEN(TRIM(J99))=0</formula>
    </cfRule>
  </conditionalFormatting>
  <conditionalFormatting sqref="I91:I92 J98:J99">
    <cfRule type="cellIs" dxfId="1085" priority="671" operator="equal">
      <formula>0</formula>
    </cfRule>
  </conditionalFormatting>
  <conditionalFormatting sqref="J99">
    <cfRule type="containsBlanks" dxfId="1084" priority="667">
      <formula>LEN(TRIM(J99))=0</formula>
    </cfRule>
  </conditionalFormatting>
  <conditionalFormatting sqref="J99">
    <cfRule type="containsBlanks" dxfId="1083" priority="665">
      <formula>LEN(TRIM(J99))=0</formula>
    </cfRule>
  </conditionalFormatting>
  <conditionalFormatting sqref="F99">
    <cfRule type="containsBlanks" dxfId="1082" priority="663">
      <formula>LEN(TRIM(F99))=0</formula>
    </cfRule>
  </conditionalFormatting>
  <conditionalFormatting sqref="F99">
    <cfRule type="cellIs" dxfId="1081" priority="662" operator="equal">
      <formula>0</formula>
    </cfRule>
  </conditionalFormatting>
  <conditionalFormatting sqref="J105:K124">
    <cfRule type="cellIs" dxfId="1080" priority="661" operator="equal">
      <formula>0</formula>
    </cfRule>
  </conditionalFormatting>
  <conditionalFormatting sqref="E256">
    <cfRule type="containsBlanks" dxfId="1079" priority="654">
      <formula>LEN(TRIM(E256))=0</formula>
    </cfRule>
  </conditionalFormatting>
  <conditionalFormatting sqref="E200">
    <cfRule type="containsBlanks" dxfId="1078" priority="653">
      <formula>LEN(TRIM(E200))=0</formula>
    </cfRule>
  </conditionalFormatting>
  <conditionalFormatting sqref="E341">
    <cfRule type="containsBlanks" dxfId="1077" priority="651">
      <formula>LEN(TRIM(E341))=0</formula>
    </cfRule>
  </conditionalFormatting>
  <conditionalFormatting sqref="G3:K3">
    <cfRule type="cellIs" dxfId="1076" priority="650" operator="equal">
      <formula>0</formula>
    </cfRule>
  </conditionalFormatting>
  <conditionalFormatting sqref="J100:K100">
    <cfRule type="cellIs" dxfId="1075" priority="649" operator="equal">
      <formula>0</formula>
    </cfRule>
  </conditionalFormatting>
  <conditionalFormatting sqref="B128">
    <cfRule type="containsBlanks" dxfId="1074" priority="644">
      <formula>LEN(TRIM(B128))=0</formula>
    </cfRule>
  </conditionalFormatting>
  <conditionalFormatting sqref="K128">
    <cfRule type="containsBlanks" dxfId="1073" priority="642">
      <formula>LEN(TRIM(K128))=0</formula>
    </cfRule>
  </conditionalFormatting>
  <conditionalFormatting sqref="K128">
    <cfRule type="cellIs" dxfId="1072" priority="641" operator="equal">
      <formula>0</formula>
    </cfRule>
  </conditionalFormatting>
  <conditionalFormatting sqref="B129 B151">
    <cfRule type="containsBlanks" dxfId="1071" priority="632">
      <formula>LEN(TRIM(B129))=0</formula>
    </cfRule>
  </conditionalFormatting>
  <conditionalFormatting sqref="K129 K151">
    <cfRule type="containsBlanks" dxfId="1070" priority="630">
      <formula>LEN(TRIM(K129))=0</formula>
    </cfRule>
  </conditionalFormatting>
  <conditionalFormatting sqref="K129 K151">
    <cfRule type="cellIs" dxfId="1069" priority="629" operator="equal">
      <formula>0</formula>
    </cfRule>
  </conditionalFormatting>
  <conditionalFormatting sqref="B130">
    <cfRule type="containsBlanks" dxfId="1068" priority="626">
      <formula>LEN(TRIM(B130))=0</formula>
    </cfRule>
  </conditionalFormatting>
  <conditionalFormatting sqref="K130">
    <cfRule type="containsBlanks" dxfId="1067" priority="624">
      <formula>LEN(TRIM(K130))=0</formula>
    </cfRule>
  </conditionalFormatting>
  <conditionalFormatting sqref="K130">
    <cfRule type="cellIs" dxfId="1066" priority="623" operator="equal">
      <formula>0</formula>
    </cfRule>
  </conditionalFormatting>
  <conditionalFormatting sqref="I126 K126 K101 I101">
    <cfRule type="cellIs" dxfId="1065" priority="604" operator="equal">
      <formula>0</formula>
    </cfRule>
  </conditionalFormatting>
  <conditionalFormatting sqref="K348">
    <cfRule type="cellIs" dxfId="1064" priority="601" operator="equal">
      <formula>0</formula>
    </cfRule>
  </conditionalFormatting>
  <conditionalFormatting sqref="C341">
    <cfRule type="containsBlanks" dxfId="1063" priority="756">
      <formula>LEN(TRIM(C341))=0</formula>
    </cfRule>
  </conditionalFormatting>
  <conditionalFormatting sqref="C256">
    <cfRule type="containsBlanks" dxfId="1062" priority="592">
      <formula>LEN(TRIM(C256))=0</formula>
    </cfRule>
  </conditionalFormatting>
  <conditionalFormatting sqref="C200">
    <cfRule type="containsBlanks" dxfId="1061" priority="591">
      <formula>LEN(TRIM(C200))=0</formula>
    </cfRule>
  </conditionalFormatting>
  <conditionalFormatting sqref="C84">
    <cfRule type="containsBlanks" dxfId="1060" priority="590">
      <formula>LEN(TRIM(C84))=0</formula>
    </cfRule>
  </conditionalFormatting>
  <conditionalFormatting sqref="B352 B363:B366">
    <cfRule type="containsBlanks" dxfId="1059" priority="589">
      <formula>LEN(TRIM(B352))=0</formula>
    </cfRule>
  </conditionalFormatting>
  <conditionalFormatting sqref="E66 G66 I66">
    <cfRule type="containsBlanks" dxfId="1058" priority="587">
      <formula>LEN(TRIM(E66))=0</formula>
    </cfRule>
  </conditionalFormatting>
  <conditionalFormatting sqref="D73 E81 C70:D70 C80:D81 C73:C74 C77:E77">
    <cfRule type="containsBlanks" dxfId="1057" priority="588">
      <formula>LEN(TRIM(C70))=0</formula>
    </cfRule>
  </conditionalFormatting>
  <conditionalFormatting sqref="E66 I66 G66">
    <cfRule type="cellIs" dxfId="1056" priority="566" operator="equal">
      <formula>0</formula>
    </cfRule>
  </conditionalFormatting>
  <conditionalFormatting sqref="H74">
    <cfRule type="containsBlanks" dxfId="1055" priority="586">
      <formula>LEN(TRIM(H74))=0</formula>
    </cfRule>
  </conditionalFormatting>
  <conditionalFormatting sqref="H73:H74">
    <cfRule type="containsBlanks" dxfId="1054" priority="583">
      <formula>LEN(TRIM(H73))=0</formula>
    </cfRule>
  </conditionalFormatting>
  <conditionalFormatting sqref="G74">
    <cfRule type="containsBlanks" dxfId="1053" priority="585">
      <formula>LEN(TRIM(G74))=0</formula>
    </cfRule>
  </conditionalFormatting>
  <conditionalFormatting sqref="H73">
    <cfRule type="containsBlanks" dxfId="1052" priority="584">
      <formula>LEN(TRIM(H73))=0</formula>
    </cfRule>
  </conditionalFormatting>
  <conditionalFormatting sqref="H74">
    <cfRule type="containsBlanks" dxfId="1051" priority="581">
      <formula>LEN(TRIM(H74))=0</formula>
    </cfRule>
  </conditionalFormatting>
  <conditionalFormatting sqref="H73">
    <cfRule type="containsBlanks" dxfId="1050" priority="582">
      <formula>LEN(TRIM(H73))=0</formula>
    </cfRule>
  </conditionalFormatting>
  <conditionalFormatting sqref="E73">
    <cfRule type="containsBlanks" dxfId="1049" priority="580">
      <formula>LEN(TRIM(E73))=0</formula>
    </cfRule>
  </conditionalFormatting>
  <conditionalFormatting sqref="H81">
    <cfRule type="containsBlanks" dxfId="1048" priority="576">
      <formula>LEN(TRIM(H81))=0</formula>
    </cfRule>
  </conditionalFormatting>
  <conditionalFormatting sqref="E73 E74:G74 G73">
    <cfRule type="cellIs" dxfId="1047" priority="578" operator="equal">
      <formula>0</formula>
    </cfRule>
  </conditionalFormatting>
  <conditionalFormatting sqref="I81">
    <cfRule type="containsBlanks" dxfId="1046" priority="577">
      <formula>LEN(TRIM(I81))=0</formula>
    </cfRule>
  </conditionalFormatting>
  <conditionalFormatting sqref="I80:I81">
    <cfRule type="containsBlanks" dxfId="1045" priority="574">
      <formula>LEN(TRIM(I80))=0</formula>
    </cfRule>
  </conditionalFormatting>
  <conditionalFormatting sqref="I80">
    <cfRule type="containsBlanks" dxfId="1044" priority="575">
      <formula>LEN(TRIM(I80))=0</formula>
    </cfRule>
  </conditionalFormatting>
  <conditionalFormatting sqref="I81">
    <cfRule type="containsBlanks" dxfId="1043" priority="572">
      <formula>LEN(TRIM(I81))=0</formula>
    </cfRule>
  </conditionalFormatting>
  <conditionalFormatting sqref="I80">
    <cfRule type="containsBlanks" dxfId="1042" priority="573">
      <formula>LEN(TRIM(I80))=0</formula>
    </cfRule>
  </conditionalFormatting>
  <conditionalFormatting sqref="G81:H81 H80">
    <cfRule type="cellIs" dxfId="1041" priority="570" operator="equal">
      <formula>0</formula>
    </cfRule>
  </conditionalFormatting>
  <conditionalFormatting sqref="B82:C82">
    <cfRule type="cellIs" dxfId="1040" priority="569" operator="equal">
      <formula>0</formula>
    </cfRule>
  </conditionalFormatting>
  <conditionalFormatting sqref="F80">
    <cfRule type="containsBlanks" dxfId="1039" priority="568">
      <formula>LEN(TRIM(F80))=0</formula>
    </cfRule>
  </conditionalFormatting>
  <conditionalFormatting sqref="F80">
    <cfRule type="cellIs" dxfId="1038" priority="567" operator="equal">
      <formula>0</formula>
    </cfRule>
  </conditionalFormatting>
  <conditionalFormatting sqref="I73:I74">
    <cfRule type="containsBlanks" dxfId="1037" priority="564">
      <formula>LEN(TRIM(I73))=0</formula>
    </cfRule>
  </conditionalFormatting>
  <conditionalFormatting sqref="I73:I74">
    <cfRule type="containsBlanks" dxfId="1036" priority="562">
      <formula>LEN(TRIM(I73))=0</formula>
    </cfRule>
  </conditionalFormatting>
  <conditionalFormatting sqref="I73:I74">
    <cfRule type="containsBlanks" dxfId="1035" priority="563">
      <formula>LEN(TRIM(I73))=0</formula>
    </cfRule>
  </conditionalFormatting>
  <conditionalFormatting sqref="J81">
    <cfRule type="containsBlanks" dxfId="1034" priority="556">
      <formula>LEN(TRIM(J81))=0</formula>
    </cfRule>
  </conditionalFormatting>
  <conditionalFormatting sqref="J80">
    <cfRule type="containsBlanks" dxfId="1033" priority="559">
      <formula>LEN(TRIM(J80))=0</formula>
    </cfRule>
  </conditionalFormatting>
  <conditionalFormatting sqref="J80">
    <cfRule type="containsBlanks" dxfId="1032" priority="560">
      <formula>LEN(TRIM(J80))=0</formula>
    </cfRule>
  </conditionalFormatting>
  <conditionalFormatting sqref="J80">
    <cfRule type="containsBlanks" dxfId="1031" priority="558">
      <formula>LEN(TRIM(J80))=0</formula>
    </cfRule>
  </conditionalFormatting>
  <conditionalFormatting sqref="J81">
    <cfRule type="containsBlanks" dxfId="1030" priority="555">
      <formula>LEN(TRIM(J81))=0</formula>
    </cfRule>
  </conditionalFormatting>
  <conditionalFormatting sqref="J81">
    <cfRule type="containsBlanks" dxfId="1029" priority="548">
      <formula>LEN(TRIM(J81))=0</formula>
    </cfRule>
  </conditionalFormatting>
  <conditionalFormatting sqref="J81">
    <cfRule type="containsBlanks" dxfId="1028" priority="554">
      <formula>LEN(TRIM(J81))=0</formula>
    </cfRule>
  </conditionalFormatting>
  <conditionalFormatting sqref="I73:I74 J80:J81">
    <cfRule type="cellIs" dxfId="1027" priority="552" operator="equal">
      <formula>0</formula>
    </cfRule>
  </conditionalFormatting>
  <conditionalFormatting sqref="J81">
    <cfRule type="containsBlanks" dxfId="1026" priority="549">
      <formula>LEN(TRIM(J81))=0</formula>
    </cfRule>
  </conditionalFormatting>
  <conditionalFormatting sqref="J81">
    <cfRule type="containsBlanks" dxfId="1025" priority="547">
      <formula>LEN(TRIM(J81))=0</formula>
    </cfRule>
  </conditionalFormatting>
  <conditionalFormatting sqref="F81">
    <cfRule type="containsBlanks" dxfId="1024" priority="545">
      <formula>LEN(TRIM(F81))=0</formula>
    </cfRule>
  </conditionalFormatting>
  <conditionalFormatting sqref="F81">
    <cfRule type="cellIs" dxfId="1023" priority="544" operator="equal">
      <formula>0</formula>
    </cfRule>
  </conditionalFormatting>
  <conditionalFormatting sqref="C66">
    <cfRule type="containsBlanks" dxfId="1022" priority="543">
      <formula>LEN(TRIM(C66))=0</formula>
    </cfRule>
  </conditionalFormatting>
  <conditionalFormatting sqref="E48 G48 I48">
    <cfRule type="containsBlanks" dxfId="1021" priority="541">
      <formula>LEN(TRIM(E48))=0</formula>
    </cfRule>
  </conditionalFormatting>
  <conditionalFormatting sqref="D55 E63 C52:D52 C62:D63 C55:C56 C59:E59">
    <cfRule type="containsBlanks" dxfId="1020" priority="542">
      <formula>LEN(TRIM(C52))=0</formula>
    </cfRule>
  </conditionalFormatting>
  <conditionalFormatting sqref="E48 I48 G48">
    <cfRule type="cellIs" dxfId="1019" priority="520" operator="equal">
      <formula>0</formula>
    </cfRule>
  </conditionalFormatting>
  <conditionalFormatting sqref="H56">
    <cfRule type="containsBlanks" dxfId="1018" priority="540">
      <formula>LEN(TRIM(H56))=0</formula>
    </cfRule>
  </conditionalFormatting>
  <conditionalFormatting sqref="H55:H56">
    <cfRule type="containsBlanks" dxfId="1017" priority="537">
      <formula>LEN(TRIM(H55))=0</formula>
    </cfRule>
  </conditionalFormatting>
  <conditionalFormatting sqref="G56">
    <cfRule type="containsBlanks" dxfId="1016" priority="539">
      <formula>LEN(TRIM(G56))=0</formula>
    </cfRule>
  </conditionalFormatting>
  <conditionalFormatting sqref="H55">
    <cfRule type="containsBlanks" dxfId="1015" priority="538">
      <formula>LEN(TRIM(H55))=0</formula>
    </cfRule>
  </conditionalFormatting>
  <conditionalFormatting sqref="H56">
    <cfRule type="containsBlanks" dxfId="1014" priority="535">
      <formula>LEN(TRIM(H56))=0</formula>
    </cfRule>
  </conditionalFormatting>
  <conditionalFormatting sqref="H55">
    <cfRule type="containsBlanks" dxfId="1013" priority="536">
      <formula>LEN(TRIM(H55))=0</formula>
    </cfRule>
  </conditionalFormatting>
  <conditionalFormatting sqref="E55">
    <cfRule type="containsBlanks" dxfId="1012" priority="534">
      <formula>LEN(TRIM(E55))=0</formula>
    </cfRule>
  </conditionalFormatting>
  <conditionalFormatting sqref="H63">
    <cfRule type="containsBlanks" dxfId="1011" priority="530">
      <formula>LEN(TRIM(H63))=0</formula>
    </cfRule>
  </conditionalFormatting>
  <conditionalFormatting sqref="E55 E56:G56 G55">
    <cfRule type="cellIs" dxfId="1010" priority="532" operator="equal">
      <formula>0</formula>
    </cfRule>
  </conditionalFormatting>
  <conditionalFormatting sqref="I63">
    <cfRule type="containsBlanks" dxfId="1009" priority="531">
      <formula>LEN(TRIM(I63))=0</formula>
    </cfRule>
  </conditionalFormatting>
  <conditionalFormatting sqref="I62:I63">
    <cfRule type="containsBlanks" dxfId="1008" priority="528">
      <formula>LEN(TRIM(I62))=0</formula>
    </cfRule>
  </conditionalFormatting>
  <conditionalFormatting sqref="I62">
    <cfRule type="containsBlanks" dxfId="1007" priority="529">
      <formula>LEN(TRIM(I62))=0</formula>
    </cfRule>
  </conditionalFormatting>
  <conditionalFormatting sqref="I63">
    <cfRule type="containsBlanks" dxfId="1006" priority="526">
      <formula>LEN(TRIM(I63))=0</formula>
    </cfRule>
  </conditionalFormatting>
  <conditionalFormatting sqref="I62">
    <cfRule type="containsBlanks" dxfId="1005" priority="527">
      <formula>LEN(TRIM(I62))=0</formula>
    </cfRule>
  </conditionalFormatting>
  <conditionalFormatting sqref="G63:H63 H62">
    <cfRule type="cellIs" dxfId="1004" priority="524" operator="equal">
      <formula>0</formula>
    </cfRule>
  </conditionalFormatting>
  <conditionalFormatting sqref="B64:C64">
    <cfRule type="cellIs" dxfId="1003" priority="523" operator="equal">
      <formula>0</formula>
    </cfRule>
  </conditionalFormatting>
  <conditionalFormatting sqref="F62">
    <cfRule type="containsBlanks" dxfId="1002" priority="522">
      <formula>LEN(TRIM(F62))=0</formula>
    </cfRule>
  </conditionalFormatting>
  <conditionalFormatting sqref="F62">
    <cfRule type="cellIs" dxfId="1001" priority="521" operator="equal">
      <formula>0</formula>
    </cfRule>
  </conditionalFormatting>
  <conditionalFormatting sqref="I55:I56">
    <cfRule type="containsBlanks" dxfId="1000" priority="518">
      <formula>LEN(TRIM(I55))=0</formula>
    </cfRule>
  </conditionalFormatting>
  <conditionalFormatting sqref="I55:I56">
    <cfRule type="containsBlanks" dxfId="999" priority="516">
      <formula>LEN(TRIM(I55))=0</formula>
    </cfRule>
  </conditionalFormatting>
  <conditionalFormatting sqref="I55:I56">
    <cfRule type="containsBlanks" dxfId="998" priority="517">
      <formula>LEN(TRIM(I55))=0</formula>
    </cfRule>
  </conditionalFormatting>
  <conditionalFormatting sqref="J63">
    <cfRule type="containsBlanks" dxfId="997" priority="510">
      <formula>LEN(TRIM(J63))=0</formula>
    </cfRule>
  </conditionalFormatting>
  <conditionalFormatting sqref="J62">
    <cfRule type="containsBlanks" dxfId="996" priority="513">
      <formula>LEN(TRIM(J62))=0</formula>
    </cfRule>
  </conditionalFormatting>
  <conditionalFormatting sqref="J62">
    <cfRule type="containsBlanks" dxfId="995" priority="514">
      <formula>LEN(TRIM(J62))=0</formula>
    </cfRule>
  </conditionalFormatting>
  <conditionalFormatting sqref="J62">
    <cfRule type="containsBlanks" dxfId="994" priority="512">
      <formula>LEN(TRIM(J62))=0</formula>
    </cfRule>
  </conditionalFormatting>
  <conditionalFormatting sqref="J63">
    <cfRule type="containsBlanks" dxfId="993" priority="509">
      <formula>LEN(TRIM(J63))=0</formula>
    </cfRule>
  </conditionalFormatting>
  <conditionalFormatting sqref="J63">
    <cfRule type="containsBlanks" dxfId="992" priority="502">
      <formula>LEN(TRIM(J63))=0</formula>
    </cfRule>
  </conditionalFormatting>
  <conditionalFormatting sqref="J63">
    <cfRule type="containsBlanks" dxfId="991" priority="508">
      <formula>LEN(TRIM(J63))=0</formula>
    </cfRule>
  </conditionalFormatting>
  <conditionalFormatting sqref="I55:I56 J62:J63">
    <cfRule type="cellIs" dxfId="990" priority="506" operator="equal">
      <formula>0</formula>
    </cfRule>
  </conditionalFormatting>
  <conditionalFormatting sqref="J63">
    <cfRule type="containsBlanks" dxfId="989" priority="503">
      <formula>LEN(TRIM(J63))=0</formula>
    </cfRule>
  </conditionalFormatting>
  <conditionalFormatting sqref="J63">
    <cfRule type="containsBlanks" dxfId="988" priority="501">
      <formula>LEN(TRIM(J63))=0</formula>
    </cfRule>
  </conditionalFormatting>
  <conditionalFormatting sqref="F63">
    <cfRule type="containsBlanks" dxfId="987" priority="499">
      <formula>LEN(TRIM(F63))=0</formula>
    </cfRule>
  </conditionalFormatting>
  <conditionalFormatting sqref="F63">
    <cfRule type="cellIs" dxfId="986" priority="498" operator="equal">
      <formula>0</formula>
    </cfRule>
  </conditionalFormatting>
  <conditionalFormatting sqref="C48">
    <cfRule type="containsBlanks" dxfId="985" priority="497">
      <formula>LEN(TRIM(C48))=0</formula>
    </cfRule>
  </conditionalFormatting>
  <conditionalFormatting sqref="E30 G30 I30">
    <cfRule type="containsBlanks" dxfId="984" priority="495">
      <formula>LEN(TRIM(E30))=0</formula>
    </cfRule>
  </conditionalFormatting>
  <conditionalFormatting sqref="D37 E45 C34:D34 C44:D45 C37:C38 C41:E41">
    <cfRule type="containsBlanks" dxfId="983" priority="496">
      <formula>LEN(TRIM(C34))=0</formula>
    </cfRule>
  </conditionalFormatting>
  <conditionalFormatting sqref="E30 I30 G30">
    <cfRule type="cellIs" dxfId="982" priority="474" operator="equal">
      <formula>0</formula>
    </cfRule>
  </conditionalFormatting>
  <conditionalFormatting sqref="H38">
    <cfRule type="containsBlanks" dxfId="981" priority="494">
      <formula>LEN(TRIM(H38))=0</formula>
    </cfRule>
  </conditionalFormatting>
  <conditionalFormatting sqref="H37:H38">
    <cfRule type="containsBlanks" dxfId="980" priority="491">
      <formula>LEN(TRIM(H37))=0</formula>
    </cfRule>
  </conditionalFormatting>
  <conditionalFormatting sqref="G38">
    <cfRule type="containsBlanks" dxfId="979" priority="493">
      <formula>LEN(TRIM(G38))=0</formula>
    </cfRule>
  </conditionalFormatting>
  <conditionalFormatting sqref="H37">
    <cfRule type="containsBlanks" dxfId="978" priority="492">
      <formula>LEN(TRIM(H37))=0</formula>
    </cfRule>
  </conditionalFormatting>
  <conditionalFormatting sqref="H38">
    <cfRule type="containsBlanks" dxfId="977" priority="489">
      <formula>LEN(TRIM(H38))=0</formula>
    </cfRule>
  </conditionalFormatting>
  <conditionalFormatting sqref="H37">
    <cfRule type="containsBlanks" dxfId="976" priority="490">
      <formula>LEN(TRIM(H37))=0</formula>
    </cfRule>
  </conditionalFormatting>
  <conditionalFormatting sqref="E37">
    <cfRule type="containsBlanks" dxfId="975" priority="488">
      <formula>LEN(TRIM(E37))=0</formula>
    </cfRule>
  </conditionalFormatting>
  <conditionalFormatting sqref="H45">
    <cfRule type="containsBlanks" dxfId="974" priority="484">
      <formula>LEN(TRIM(H45))=0</formula>
    </cfRule>
  </conditionalFormatting>
  <conditionalFormatting sqref="E37 E38:G38 G37">
    <cfRule type="cellIs" dxfId="973" priority="486" operator="equal">
      <formula>0</formula>
    </cfRule>
  </conditionalFormatting>
  <conditionalFormatting sqref="I45">
    <cfRule type="containsBlanks" dxfId="972" priority="485">
      <formula>LEN(TRIM(I45))=0</formula>
    </cfRule>
  </conditionalFormatting>
  <conditionalFormatting sqref="I44:I45">
    <cfRule type="containsBlanks" dxfId="971" priority="482">
      <formula>LEN(TRIM(I44))=0</formula>
    </cfRule>
  </conditionalFormatting>
  <conditionalFormatting sqref="I44">
    <cfRule type="containsBlanks" dxfId="970" priority="483">
      <formula>LEN(TRIM(I44))=0</formula>
    </cfRule>
  </conditionalFormatting>
  <conditionalFormatting sqref="I45">
    <cfRule type="containsBlanks" dxfId="969" priority="480">
      <formula>LEN(TRIM(I45))=0</formula>
    </cfRule>
  </conditionalFormatting>
  <conditionalFormatting sqref="I44">
    <cfRule type="containsBlanks" dxfId="968" priority="481">
      <formula>LEN(TRIM(I44))=0</formula>
    </cfRule>
  </conditionalFormatting>
  <conditionalFormatting sqref="G45:H45 H44">
    <cfRule type="cellIs" dxfId="967" priority="478" operator="equal">
      <formula>0</formula>
    </cfRule>
  </conditionalFormatting>
  <conditionalFormatting sqref="B46:C46">
    <cfRule type="cellIs" dxfId="966" priority="477" operator="equal">
      <formula>0</formula>
    </cfRule>
  </conditionalFormatting>
  <conditionalFormatting sqref="F44">
    <cfRule type="containsBlanks" dxfId="965" priority="476">
      <formula>LEN(TRIM(F44))=0</formula>
    </cfRule>
  </conditionalFormatting>
  <conditionalFormatting sqref="F44">
    <cfRule type="cellIs" dxfId="964" priority="475" operator="equal">
      <formula>0</formula>
    </cfRule>
  </conditionalFormatting>
  <conditionalFormatting sqref="I37:I38">
    <cfRule type="containsBlanks" dxfId="963" priority="472">
      <formula>LEN(TRIM(I37))=0</formula>
    </cfRule>
  </conditionalFormatting>
  <conditionalFormatting sqref="I37:I38">
    <cfRule type="containsBlanks" dxfId="962" priority="470">
      <formula>LEN(TRIM(I37))=0</formula>
    </cfRule>
  </conditionalFormatting>
  <conditionalFormatting sqref="I37:I38">
    <cfRule type="containsBlanks" dxfId="961" priority="471">
      <formula>LEN(TRIM(I37))=0</formula>
    </cfRule>
  </conditionalFormatting>
  <conditionalFormatting sqref="J45">
    <cfRule type="containsBlanks" dxfId="960" priority="464">
      <formula>LEN(TRIM(J45))=0</formula>
    </cfRule>
  </conditionalFormatting>
  <conditionalFormatting sqref="J44">
    <cfRule type="containsBlanks" dxfId="959" priority="467">
      <formula>LEN(TRIM(J44))=0</formula>
    </cfRule>
  </conditionalFormatting>
  <conditionalFormatting sqref="J44">
    <cfRule type="containsBlanks" dxfId="958" priority="468">
      <formula>LEN(TRIM(J44))=0</formula>
    </cfRule>
  </conditionalFormatting>
  <conditionalFormatting sqref="J44">
    <cfRule type="containsBlanks" dxfId="957" priority="466">
      <formula>LEN(TRIM(J44))=0</formula>
    </cfRule>
  </conditionalFormatting>
  <conditionalFormatting sqref="J45">
    <cfRule type="containsBlanks" dxfId="956" priority="463">
      <formula>LEN(TRIM(J45))=0</formula>
    </cfRule>
  </conditionalFormatting>
  <conditionalFormatting sqref="J45">
    <cfRule type="containsBlanks" dxfId="955" priority="456">
      <formula>LEN(TRIM(J45))=0</formula>
    </cfRule>
  </conditionalFormatting>
  <conditionalFormatting sqref="J45">
    <cfRule type="containsBlanks" dxfId="954" priority="462">
      <formula>LEN(TRIM(J45))=0</formula>
    </cfRule>
  </conditionalFormatting>
  <conditionalFormatting sqref="I37:I38 J44:J45">
    <cfRule type="cellIs" dxfId="953" priority="460" operator="equal">
      <formula>0</formula>
    </cfRule>
  </conditionalFormatting>
  <conditionalFormatting sqref="J45">
    <cfRule type="containsBlanks" dxfId="952" priority="457">
      <formula>LEN(TRIM(J45))=0</formula>
    </cfRule>
  </conditionalFormatting>
  <conditionalFormatting sqref="J45">
    <cfRule type="containsBlanks" dxfId="951" priority="455">
      <formula>LEN(TRIM(J45))=0</formula>
    </cfRule>
  </conditionalFormatting>
  <conditionalFormatting sqref="F45">
    <cfRule type="containsBlanks" dxfId="950" priority="453">
      <formula>LEN(TRIM(F45))=0</formula>
    </cfRule>
  </conditionalFormatting>
  <conditionalFormatting sqref="F45">
    <cfRule type="cellIs" dxfId="949" priority="452" operator="equal">
      <formula>0</formula>
    </cfRule>
  </conditionalFormatting>
  <conditionalFormatting sqref="C30">
    <cfRule type="containsBlanks" dxfId="948" priority="451">
      <formula>LEN(TRIM(C30))=0</formula>
    </cfRule>
  </conditionalFormatting>
  <conditionalFormatting sqref="E12 G12 I12">
    <cfRule type="containsBlanks" dxfId="947" priority="449">
      <formula>LEN(TRIM(E12))=0</formula>
    </cfRule>
  </conditionalFormatting>
  <conditionalFormatting sqref="D19 E27 C26:D27 C19:C20 C23:E23">
    <cfRule type="containsBlanks" dxfId="946" priority="450">
      <formula>LEN(TRIM(C19))=0</formula>
    </cfRule>
  </conditionalFormatting>
  <conditionalFormatting sqref="E12 I12 G12">
    <cfRule type="cellIs" dxfId="945" priority="428" operator="equal">
      <formula>0</formula>
    </cfRule>
  </conditionalFormatting>
  <conditionalFormatting sqref="H20">
    <cfRule type="containsBlanks" dxfId="944" priority="448">
      <formula>LEN(TRIM(H20))=0</formula>
    </cfRule>
  </conditionalFormatting>
  <conditionalFormatting sqref="H19:H20">
    <cfRule type="containsBlanks" dxfId="943" priority="445">
      <formula>LEN(TRIM(H19))=0</formula>
    </cfRule>
  </conditionalFormatting>
  <conditionalFormatting sqref="G20">
    <cfRule type="containsBlanks" dxfId="942" priority="447">
      <formula>LEN(TRIM(G20))=0</formula>
    </cfRule>
  </conditionalFormatting>
  <conditionalFormatting sqref="H19">
    <cfRule type="containsBlanks" dxfId="941" priority="446">
      <formula>LEN(TRIM(H19))=0</formula>
    </cfRule>
  </conditionalFormatting>
  <conditionalFormatting sqref="H20">
    <cfRule type="containsBlanks" dxfId="940" priority="443">
      <formula>LEN(TRIM(H20))=0</formula>
    </cfRule>
  </conditionalFormatting>
  <conditionalFormatting sqref="H19">
    <cfRule type="containsBlanks" dxfId="939" priority="444">
      <formula>LEN(TRIM(H19))=0</formula>
    </cfRule>
  </conditionalFormatting>
  <conditionalFormatting sqref="E19">
    <cfRule type="containsBlanks" dxfId="938" priority="442">
      <formula>LEN(TRIM(E19))=0</formula>
    </cfRule>
  </conditionalFormatting>
  <conditionalFormatting sqref="H27">
    <cfRule type="containsBlanks" dxfId="937" priority="438">
      <formula>LEN(TRIM(H27))=0</formula>
    </cfRule>
  </conditionalFormatting>
  <conditionalFormatting sqref="E19 E20:G20 G19">
    <cfRule type="cellIs" dxfId="936" priority="440" operator="equal">
      <formula>0</formula>
    </cfRule>
  </conditionalFormatting>
  <conditionalFormatting sqref="I27">
    <cfRule type="containsBlanks" dxfId="935" priority="439">
      <formula>LEN(TRIM(I27))=0</formula>
    </cfRule>
  </conditionalFormatting>
  <conditionalFormatting sqref="I26:I27">
    <cfRule type="containsBlanks" dxfId="934" priority="436">
      <formula>LEN(TRIM(I26))=0</formula>
    </cfRule>
  </conditionalFormatting>
  <conditionalFormatting sqref="I26">
    <cfRule type="containsBlanks" dxfId="933" priority="437">
      <formula>LEN(TRIM(I26))=0</formula>
    </cfRule>
  </conditionalFormatting>
  <conditionalFormatting sqref="I27">
    <cfRule type="containsBlanks" dxfId="932" priority="434">
      <formula>LEN(TRIM(I27))=0</formula>
    </cfRule>
  </conditionalFormatting>
  <conditionalFormatting sqref="I26">
    <cfRule type="containsBlanks" dxfId="931" priority="435">
      <formula>LEN(TRIM(I26))=0</formula>
    </cfRule>
  </conditionalFormatting>
  <conditionalFormatting sqref="G27:H27 H26">
    <cfRule type="cellIs" dxfId="930" priority="432" operator="equal">
      <formula>0</formula>
    </cfRule>
  </conditionalFormatting>
  <conditionalFormatting sqref="B28:C28">
    <cfRule type="cellIs" dxfId="929" priority="431" operator="equal">
      <formula>0</formula>
    </cfRule>
  </conditionalFormatting>
  <conditionalFormatting sqref="F26">
    <cfRule type="containsBlanks" dxfId="928" priority="430">
      <formula>LEN(TRIM(F26))=0</formula>
    </cfRule>
  </conditionalFormatting>
  <conditionalFormatting sqref="F26">
    <cfRule type="cellIs" dxfId="927" priority="429" operator="equal">
      <formula>0</formula>
    </cfRule>
  </conditionalFormatting>
  <conditionalFormatting sqref="I19:I20">
    <cfRule type="containsBlanks" dxfId="926" priority="426">
      <formula>LEN(TRIM(I19))=0</formula>
    </cfRule>
  </conditionalFormatting>
  <conditionalFormatting sqref="I19:I20">
    <cfRule type="containsBlanks" dxfId="925" priority="424">
      <formula>LEN(TRIM(I19))=0</formula>
    </cfRule>
  </conditionalFormatting>
  <conditionalFormatting sqref="I19:I20">
    <cfRule type="containsBlanks" dxfId="924" priority="425">
      <formula>LEN(TRIM(I19))=0</formula>
    </cfRule>
  </conditionalFormatting>
  <conditionalFormatting sqref="J27">
    <cfRule type="containsBlanks" dxfId="923" priority="418">
      <formula>LEN(TRIM(J27))=0</formula>
    </cfRule>
  </conditionalFormatting>
  <conditionalFormatting sqref="J26">
    <cfRule type="containsBlanks" dxfId="922" priority="421">
      <formula>LEN(TRIM(J26))=0</formula>
    </cfRule>
  </conditionalFormatting>
  <conditionalFormatting sqref="J26">
    <cfRule type="containsBlanks" dxfId="921" priority="422">
      <formula>LEN(TRIM(J26))=0</formula>
    </cfRule>
  </conditionalFormatting>
  <conditionalFormatting sqref="J26">
    <cfRule type="containsBlanks" dxfId="920" priority="420">
      <formula>LEN(TRIM(J26))=0</formula>
    </cfRule>
  </conditionalFormatting>
  <conditionalFormatting sqref="J27">
    <cfRule type="containsBlanks" dxfId="919" priority="417">
      <formula>LEN(TRIM(J27))=0</formula>
    </cfRule>
  </conditionalFormatting>
  <conditionalFormatting sqref="J27">
    <cfRule type="containsBlanks" dxfId="918" priority="410">
      <formula>LEN(TRIM(J27))=0</formula>
    </cfRule>
  </conditionalFormatting>
  <conditionalFormatting sqref="J27">
    <cfRule type="containsBlanks" dxfId="917" priority="416">
      <formula>LEN(TRIM(J27))=0</formula>
    </cfRule>
  </conditionalFormatting>
  <conditionalFormatting sqref="I19:I20 J26:J27">
    <cfRule type="cellIs" dxfId="916" priority="414" operator="equal">
      <formula>0</formula>
    </cfRule>
  </conditionalFormatting>
  <conditionalFormatting sqref="J27">
    <cfRule type="containsBlanks" dxfId="915" priority="411">
      <formula>LEN(TRIM(J27))=0</formula>
    </cfRule>
  </conditionalFormatting>
  <conditionalFormatting sqref="J27">
    <cfRule type="containsBlanks" dxfId="914" priority="409">
      <formula>LEN(TRIM(J27))=0</formula>
    </cfRule>
  </conditionalFormatting>
  <conditionalFormatting sqref="F27">
    <cfRule type="containsBlanks" dxfId="913" priority="407">
      <formula>LEN(TRIM(F27))=0</formula>
    </cfRule>
  </conditionalFormatting>
  <conditionalFormatting sqref="F27">
    <cfRule type="cellIs" dxfId="912" priority="406" operator="equal">
      <formula>0</formula>
    </cfRule>
  </conditionalFormatting>
  <conditionalFormatting sqref="C12">
    <cfRule type="containsBlanks" dxfId="911" priority="405">
      <formula>LEN(TRIM(C12))=0</formula>
    </cfRule>
  </conditionalFormatting>
  <conditionalFormatting sqref="J46:K46">
    <cfRule type="cellIs" dxfId="910" priority="404" operator="equal">
      <formula>0</formula>
    </cfRule>
  </conditionalFormatting>
  <conditionalFormatting sqref="B149:B150">
    <cfRule type="containsBlanks" dxfId="909" priority="368">
      <formula>LEN(TRIM(B149))=0</formula>
    </cfRule>
  </conditionalFormatting>
  <conditionalFormatting sqref="K149:K150">
    <cfRule type="containsBlanks" dxfId="908" priority="367">
      <formula>LEN(TRIM(K149))=0</formula>
    </cfRule>
  </conditionalFormatting>
  <conditionalFormatting sqref="K149:K150">
    <cfRule type="cellIs" dxfId="907" priority="366" operator="equal">
      <formula>0</formula>
    </cfRule>
  </conditionalFormatting>
  <conditionalFormatting sqref="B147:B148">
    <cfRule type="containsBlanks" dxfId="906" priority="364">
      <formula>LEN(TRIM(B147))=0</formula>
    </cfRule>
  </conditionalFormatting>
  <conditionalFormatting sqref="K147:K148">
    <cfRule type="containsBlanks" dxfId="905" priority="363">
      <formula>LEN(TRIM(K147))=0</formula>
    </cfRule>
  </conditionalFormatting>
  <conditionalFormatting sqref="K147:K148">
    <cfRule type="cellIs" dxfId="904" priority="362" operator="equal">
      <formula>0</formula>
    </cfRule>
  </conditionalFormatting>
  <conditionalFormatting sqref="B146">
    <cfRule type="containsBlanks" dxfId="903" priority="360">
      <formula>LEN(TRIM(B146))=0</formula>
    </cfRule>
  </conditionalFormatting>
  <conditionalFormatting sqref="K146">
    <cfRule type="containsBlanks" dxfId="902" priority="359">
      <formula>LEN(TRIM(K146))=0</formula>
    </cfRule>
  </conditionalFormatting>
  <conditionalFormatting sqref="K146">
    <cfRule type="cellIs" dxfId="901" priority="358" operator="equal">
      <formula>0</formula>
    </cfRule>
  </conditionalFormatting>
  <conditionalFormatting sqref="B144:B145">
    <cfRule type="containsBlanks" dxfId="900" priority="354">
      <formula>LEN(TRIM(B144))=0</formula>
    </cfRule>
  </conditionalFormatting>
  <conditionalFormatting sqref="K144:K145">
    <cfRule type="containsBlanks" dxfId="899" priority="353">
      <formula>LEN(TRIM(K144))=0</formula>
    </cfRule>
  </conditionalFormatting>
  <conditionalFormatting sqref="K144:K145">
    <cfRule type="cellIs" dxfId="898" priority="352" operator="equal">
      <formula>0</formula>
    </cfRule>
  </conditionalFormatting>
  <conditionalFormatting sqref="B142:B143">
    <cfRule type="containsBlanks" dxfId="897" priority="350">
      <formula>LEN(TRIM(B142))=0</formula>
    </cfRule>
  </conditionalFormatting>
  <conditionalFormatting sqref="K142:K143">
    <cfRule type="containsBlanks" dxfId="896" priority="349">
      <formula>LEN(TRIM(K142))=0</formula>
    </cfRule>
  </conditionalFormatting>
  <conditionalFormatting sqref="K142:K143">
    <cfRule type="cellIs" dxfId="895" priority="348" operator="equal">
      <formula>0</formula>
    </cfRule>
  </conditionalFormatting>
  <conditionalFormatting sqref="B141">
    <cfRule type="containsBlanks" dxfId="894" priority="346">
      <formula>LEN(TRIM(B141))=0</formula>
    </cfRule>
  </conditionalFormatting>
  <conditionalFormatting sqref="K141">
    <cfRule type="containsBlanks" dxfId="893" priority="345">
      <formula>LEN(TRIM(K141))=0</formula>
    </cfRule>
  </conditionalFormatting>
  <conditionalFormatting sqref="K141">
    <cfRule type="cellIs" dxfId="892" priority="344" operator="equal">
      <formula>0</formula>
    </cfRule>
  </conditionalFormatting>
  <conditionalFormatting sqref="B139:B140">
    <cfRule type="containsBlanks" dxfId="891" priority="340">
      <formula>LEN(TRIM(B139))=0</formula>
    </cfRule>
  </conditionalFormatting>
  <conditionalFormatting sqref="K139:K140">
    <cfRule type="containsBlanks" dxfId="890" priority="339">
      <formula>LEN(TRIM(K139))=0</formula>
    </cfRule>
  </conditionalFormatting>
  <conditionalFormatting sqref="K139:K140">
    <cfRule type="cellIs" dxfId="889" priority="338" operator="equal">
      <formula>0</formula>
    </cfRule>
  </conditionalFormatting>
  <conditionalFormatting sqref="B137:B138">
    <cfRule type="containsBlanks" dxfId="888" priority="336">
      <formula>LEN(TRIM(B137))=0</formula>
    </cfRule>
  </conditionalFormatting>
  <conditionalFormatting sqref="K137:K138">
    <cfRule type="containsBlanks" dxfId="887" priority="335">
      <formula>LEN(TRIM(K137))=0</formula>
    </cfRule>
  </conditionalFormatting>
  <conditionalFormatting sqref="K137:K138">
    <cfRule type="cellIs" dxfId="886" priority="334" operator="equal">
      <formula>0</formula>
    </cfRule>
  </conditionalFormatting>
  <conditionalFormatting sqref="B136">
    <cfRule type="containsBlanks" dxfId="885" priority="332">
      <formula>LEN(TRIM(B136))=0</formula>
    </cfRule>
  </conditionalFormatting>
  <conditionalFormatting sqref="K136">
    <cfRule type="containsBlanks" dxfId="884" priority="331">
      <formula>LEN(TRIM(K136))=0</formula>
    </cfRule>
  </conditionalFormatting>
  <conditionalFormatting sqref="K136">
    <cfRule type="cellIs" dxfId="883" priority="330" operator="equal">
      <formula>0</formula>
    </cfRule>
  </conditionalFormatting>
  <conditionalFormatting sqref="B134:B135">
    <cfRule type="containsBlanks" dxfId="882" priority="326">
      <formula>LEN(TRIM(B134))=0</formula>
    </cfRule>
  </conditionalFormatting>
  <conditionalFormatting sqref="K134:K135">
    <cfRule type="containsBlanks" dxfId="881" priority="325">
      <formula>LEN(TRIM(K134))=0</formula>
    </cfRule>
  </conditionalFormatting>
  <conditionalFormatting sqref="K134:K135">
    <cfRule type="cellIs" dxfId="880" priority="324" operator="equal">
      <formula>0</formula>
    </cfRule>
  </conditionalFormatting>
  <conditionalFormatting sqref="B132:B133">
    <cfRule type="containsBlanks" dxfId="879" priority="322">
      <formula>LEN(TRIM(B132))=0</formula>
    </cfRule>
  </conditionalFormatting>
  <conditionalFormatting sqref="K132:K133">
    <cfRule type="containsBlanks" dxfId="878" priority="321">
      <formula>LEN(TRIM(K132))=0</formula>
    </cfRule>
  </conditionalFormatting>
  <conditionalFormatting sqref="K132:K133">
    <cfRule type="cellIs" dxfId="877" priority="320" operator="equal">
      <formula>0</formula>
    </cfRule>
  </conditionalFormatting>
  <conditionalFormatting sqref="B131">
    <cfRule type="containsBlanks" dxfId="876" priority="318">
      <formula>LEN(TRIM(B131))=0</formula>
    </cfRule>
  </conditionalFormatting>
  <conditionalFormatting sqref="K131">
    <cfRule type="containsBlanks" dxfId="875" priority="317">
      <formula>LEN(TRIM(K131))=0</formula>
    </cfRule>
  </conditionalFormatting>
  <conditionalFormatting sqref="K131">
    <cfRule type="cellIs" dxfId="874" priority="316" operator="equal">
      <formula>0</formula>
    </cfRule>
  </conditionalFormatting>
  <conditionalFormatting sqref="E128:E152">
    <cfRule type="containsBlanks" dxfId="873" priority="760">
      <formula>LEN(TRIM(E128))=0</formula>
    </cfRule>
  </conditionalFormatting>
  <conditionalFormatting sqref="C193:D195 C197:D197 C196">
    <cfRule type="containsBlanks" dxfId="872" priority="314">
      <formula>LEN(TRIM(C193))=0</formula>
    </cfRule>
  </conditionalFormatting>
  <conditionalFormatting sqref="H193:H197">
    <cfRule type="containsBlanks" dxfId="871" priority="313">
      <formula>LEN(TRIM(H193))=0</formula>
    </cfRule>
  </conditionalFormatting>
  <conditionalFormatting sqref="I193:I195 I197">
    <cfRule type="containsBlanks" dxfId="870" priority="312">
      <formula>LEN(TRIM(I193))=0</formula>
    </cfRule>
  </conditionalFormatting>
  <conditionalFormatting sqref="D196">
    <cfRule type="containsBlanks" dxfId="869" priority="311">
      <formula>LEN(TRIM(D196))=0</formula>
    </cfRule>
  </conditionalFormatting>
  <conditionalFormatting sqref="I196">
    <cfRule type="containsBlanks" dxfId="868" priority="310">
      <formula>LEN(TRIM(I196))=0</formula>
    </cfRule>
  </conditionalFormatting>
  <conditionalFormatting sqref="K189">
    <cfRule type="cellIs" dxfId="867" priority="309" operator="equal">
      <formula>0</formula>
    </cfRule>
  </conditionalFormatting>
  <conditionalFormatting sqref="E189">
    <cfRule type="containsBlanks" dxfId="866" priority="308">
      <formula>LEN(TRIM(E189))=0</formula>
    </cfRule>
  </conditionalFormatting>
  <conditionalFormatting sqref="C189">
    <cfRule type="containsBlanks" dxfId="865" priority="307">
      <formula>LEN(TRIM(C189))=0</formula>
    </cfRule>
  </conditionalFormatting>
  <conditionalFormatting sqref="C182:D184 C186:D186 C185">
    <cfRule type="containsBlanks" dxfId="864" priority="306">
      <formula>LEN(TRIM(C182))=0</formula>
    </cfRule>
  </conditionalFormatting>
  <conditionalFormatting sqref="H182:H186">
    <cfRule type="containsBlanks" dxfId="863" priority="305">
      <formula>LEN(TRIM(H182))=0</formula>
    </cfRule>
  </conditionalFormatting>
  <conditionalFormatting sqref="I182:I184 I186">
    <cfRule type="containsBlanks" dxfId="862" priority="304">
      <formula>LEN(TRIM(I182))=0</formula>
    </cfRule>
  </conditionalFormatting>
  <conditionalFormatting sqref="D185">
    <cfRule type="containsBlanks" dxfId="861" priority="303">
      <formula>LEN(TRIM(D185))=0</formula>
    </cfRule>
  </conditionalFormatting>
  <conditionalFormatting sqref="I185">
    <cfRule type="containsBlanks" dxfId="860" priority="302">
      <formula>LEN(TRIM(I185))=0</formula>
    </cfRule>
  </conditionalFormatting>
  <conditionalFormatting sqref="K178">
    <cfRule type="cellIs" dxfId="859" priority="301" operator="equal">
      <formula>0</formula>
    </cfRule>
  </conditionalFormatting>
  <conditionalFormatting sqref="E178">
    <cfRule type="containsBlanks" dxfId="858" priority="300">
      <formula>LEN(TRIM(E178))=0</formula>
    </cfRule>
  </conditionalFormatting>
  <conditionalFormatting sqref="C178">
    <cfRule type="containsBlanks" dxfId="857" priority="299">
      <formula>LEN(TRIM(C178))=0</formula>
    </cfRule>
  </conditionalFormatting>
  <conditionalFormatting sqref="C171:D173 C175:D175 C174">
    <cfRule type="containsBlanks" dxfId="856" priority="298">
      <formula>LEN(TRIM(C171))=0</formula>
    </cfRule>
  </conditionalFormatting>
  <conditionalFormatting sqref="H171:H175">
    <cfRule type="containsBlanks" dxfId="855" priority="297">
      <formula>LEN(TRIM(H171))=0</formula>
    </cfRule>
  </conditionalFormatting>
  <conditionalFormatting sqref="I171:I173 I175">
    <cfRule type="containsBlanks" dxfId="854" priority="296">
      <formula>LEN(TRIM(I171))=0</formula>
    </cfRule>
  </conditionalFormatting>
  <conditionalFormatting sqref="D174">
    <cfRule type="containsBlanks" dxfId="853" priority="295">
      <formula>LEN(TRIM(D174))=0</formula>
    </cfRule>
  </conditionalFormatting>
  <conditionalFormatting sqref="I174">
    <cfRule type="containsBlanks" dxfId="852" priority="294">
      <formula>LEN(TRIM(I174))=0</formula>
    </cfRule>
  </conditionalFormatting>
  <conditionalFormatting sqref="K167">
    <cfRule type="cellIs" dxfId="851" priority="293" operator="equal">
      <formula>0</formula>
    </cfRule>
  </conditionalFormatting>
  <conditionalFormatting sqref="E167">
    <cfRule type="containsBlanks" dxfId="850" priority="292">
      <formula>LEN(TRIM(E167))=0</formula>
    </cfRule>
  </conditionalFormatting>
  <conditionalFormatting sqref="C167">
    <cfRule type="containsBlanks" dxfId="849" priority="291">
      <formula>LEN(TRIM(C167))=0</formula>
    </cfRule>
  </conditionalFormatting>
  <conditionalFormatting sqref="C160:D162 C164:D164 C163">
    <cfRule type="containsBlanks" dxfId="848" priority="290">
      <formula>LEN(TRIM(C160))=0</formula>
    </cfRule>
  </conditionalFormatting>
  <conditionalFormatting sqref="H160:H164">
    <cfRule type="containsBlanks" dxfId="847" priority="289">
      <formula>LEN(TRIM(H160))=0</formula>
    </cfRule>
  </conditionalFormatting>
  <conditionalFormatting sqref="I160:I162 I164">
    <cfRule type="containsBlanks" dxfId="846" priority="288">
      <formula>LEN(TRIM(I160))=0</formula>
    </cfRule>
  </conditionalFormatting>
  <conditionalFormatting sqref="D163">
    <cfRule type="containsBlanks" dxfId="845" priority="287">
      <formula>LEN(TRIM(D163))=0</formula>
    </cfRule>
  </conditionalFormatting>
  <conditionalFormatting sqref="I163">
    <cfRule type="containsBlanks" dxfId="844" priority="286">
      <formula>LEN(TRIM(I163))=0</formula>
    </cfRule>
  </conditionalFormatting>
  <conditionalFormatting sqref="K156">
    <cfRule type="cellIs" dxfId="843" priority="285" operator="equal">
      <formula>0</formula>
    </cfRule>
  </conditionalFormatting>
  <conditionalFormatting sqref="E156">
    <cfRule type="containsBlanks" dxfId="842" priority="284">
      <formula>LEN(TRIM(E156))=0</formula>
    </cfRule>
  </conditionalFormatting>
  <conditionalFormatting sqref="C156">
    <cfRule type="containsBlanks" dxfId="841" priority="283">
      <formula>LEN(TRIM(C156))=0</formula>
    </cfRule>
  </conditionalFormatting>
  <conditionalFormatting sqref="J153:K153">
    <cfRule type="cellIs" dxfId="840" priority="282" operator="equal">
      <formula>0</formula>
    </cfRule>
  </conditionalFormatting>
  <conditionalFormatting sqref="J209:K209">
    <cfRule type="cellIs" dxfId="839" priority="281" operator="equal">
      <formula>0</formula>
    </cfRule>
  </conditionalFormatting>
  <conditionalFormatting sqref="J265:K265">
    <cfRule type="cellIs" dxfId="838" priority="280" operator="equal">
      <formula>0</formula>
    </cfRule>
  </conditionalFormatting>
  <conditionalFormatting sqref="K245">
    <cfRule type="cellIs" dxfId="837" priority="277" operator="equal">
      <formula>0</formula>
    </cfRule>
  </conditionalFormatting>
  <conditionalFormatting sqref="C249:D251 C253:D253 C252">
    <cfRule type="containsBlanks" dxfId="836" priority="276">
      <formula>LEN(TRIM(C249))=0</formula>
    </cfRule>
  </conditionalFormatting>
  <conditionalFormatting sqref="H249:H253">
    <cfRule type="containsBlanks" dxfId="835" priority="275">
      <formula>LEN(TRIM(H249))=0</formula>
    </cfRule>
  </conditionalFormatting>
  <conditionalFormatting sqref="I249:I251 I253">
    <cfRule type="containsBlanks" dxfId="834" priority="274">
      <formula>LEN(TRIM(I249))=0</formula>
    </cfRule>
  </conditionalFormatting>
  <conditionalFormatting sqref="D252">
    <cfRule type="containsBlanks" dxfId="833" priority="273">
      <formula>LEN(TRIM(D252))=0</formula>
    </cfRule>
  </conditionalFormatting>
  <conditionalFormatting sqref="I252">
    <cfRule type="containsBlanks" dxfId="832" priority="272">
      <formula>LEN(TRIM(I252))=0</formula>
    </cfRule>
  </conditionalFormatting>
  <conditionalFormatting sqref="E245">
    <cfRule type="containsBlanks" dxfId="831" priority="271">
      <formula>LEN(TRIM(E245))=0</formula>
    </cfRule>
  </conditionalFormatting>
  <conditionalFormatting sqref="C245">
    <cfRule type="containsBlanks" dxfId="830" priority="270">
      <formula>LEN(TRIM(C245))=0</formula>
    </cfRule>
  </conditionalFormatting>
  <conditionalFormatting sqref="K234">
    <cfRule type="cellIs" dxfId="829" priority="269" operator="equal">
      <formula>0</formula>
    </cfRule>
  </conditionalFormatting>
  <conditionalFormatting sqref="C238:D240 C242:D242 C241">
    <cfRule type="containsBlanks" dxfId="828" priority="268">
      <formula>LEN(TRIM(C238))=0</formula>
    </cfRule>
  </conditionalFormatting>
  <conditionalFormatting sqref="H238:H242">
    <cfRule type="containsBlanks" dxfId="827" priority="267">
      <formula>LEN(TRIM(H238))=0</formula>
    </cfRule>
  </conditionalFormatting>
  <conditionalFormatting sqref="I238:I240 I242">
    <cfRule type="containsBlanks" dxfId="826" priority="266">
      <formula>LEN(TRIM(I238))=0</formula>
    </cfRule>
  </conditionalFormatting>
  <conditionalFormatting sqref="D241">
    <cfRule type="containsBlanks" dxfId="825" priority="265">
      <formula>LEN(TRIM(D241))=0</formula>
    </cfRule>
  </conditionalFormatting>
  <conditionalFormatting sqref="I241">
    <cfRule type="containsBlanks" dxfId="824" priority="264">
      <formula>LEN(TRIM(I241))=0</formula>
    </cfRule>
  </conditionalFormatting>
  <conditionalFormatting sqref="E234">
    <cfRule type="containsBlanks" dxfId="823" priority="263">
      <formula>LEN(TRIM(E234))=0</formula>
    </cfRule>
  </conditionalFormatting>
  <conditionalFormatting sqref="C234">
    <cfRule type="containsBlanks" dxfId="822" priority="262">
      <formula>LEN(TRIM(C234))=0</formula>
    </cfRule>
  </conditionalFormatting>
  <conditionalFormatting sqref="K223">
    <cfRule type="cellIs" dxfId="821" priority="261" operator="equal">
      <formula>0</formula>
    </cfRule>
  </conditionalFormatting>
  <conditionalFormatting sqref="C227:D229 C231:D231 C230">
    <cfRule type="containsBlanks" dxfId="820" priority="260">
      <formula>LEN(TRIM(C227))=0</formula>
    </cfRule>
  </conditionalFormatting>
  <conditionalFormatting sqref="H227:H231">
    <cfRule type="containsBlanks" dxfId="819" priority="259">
      <formula>LEN(TRIM(H227))=0</formula>
    </cfRule>
  </conditionalFormatting>
  <conditionalFormatting sqref="I227:I229 I231">
    <cfRule type="containsBlanks" dxfId="818" priority="258">
      <formula>LEN(TRIM(I227))=0</formula>
    </cfRule>
  </conditionalFormatting>
  <conditionalFormatting sqref="D230">
    <cfRule type="containsBlanks" dxfId="817" priority="257">
      <formula>LEN(TRIM(D230))=0</formula>
    </cfRule>
  </conditionalFormatting>
  <conditionalFormatting sqref="I230">
    <cfRule type="containsBlanks" dxfId="816" priority="256">
      <formula>LEN(TRIM(I230))=0</formula>
    </cfRule>
  </conditionalFormatting>
  <conditionalFormatting sqref="E223">
    <cfRule type="containsBlanks" dxfId="815" priority="255">
      <formula>LEN(TRIM(E223))=0</formula>
    </cfRule>
  </conditionalFormatting>
  <conditionalFormatting sqref="C223">
    <cfRule type="containsBlanks" dxfId="814" priority="254">
      <formula>LEN(TRIM(C223))=0</formula>
    </cfRule>
  </conditionalFormatting>
  <conditionalFormatting sqref="K212">
    <cfRule type="cellIs" dxfId="813" priority="253" operator="equal">
      <formula>0</formula>
    </cfRule>
  </conditionalFormatting>
  <conditionalFormatting sqref="C216:D218 C220:D220 C219">
    <cfRule type="containsBlanks" dxfId="812" priority="252">
      <formula>LEN(TRIM(C216))=0</formula>
    </cfRule>
  </conditionalFormatting>
  <conditionalFormatting sqref="H216:H220">
    <cfRule type="containsBlanks" dxfId="811" priority="251">
      <formula>LEN(TRIM(H216))=0</formula>
    </cfRule>
  </conditionalFormatting>
  <conditionalFormatting sqref="I216:I218 I220">
    <cfRule type="containsBlanks" dxfId="810" priority="250">
      <formula>LEN(TRIM(I216))=0</formula>
    </cfRule>
  </conditionalFormatting>
  <conditionalFormatting sqref="D219">
    <cfRule type="containsBlanks" dxfId="809" priority="249">
      <formula>LEN(TRIM(D219))=0</formula>
    </cfRule>
  </conditionalFormatting>
  <conditionalFormatting sqref="I219">
    <cfRule type="containsBlanks" dxfId="808" priority="248">
      <formula>LEN(TRIM(I219))=0</formula>
    </cfRule>
  </conditionalFormatting>
  <conditionalFormatting sqref="E212">
    <cfRule type="containsBlanks" dxfId="807" priority="247">
      <formula>LEN(TRIM(E212))=0</formula>
    </cfRule>
  </conditionalFormatting>
  <conditionalFormatting sqref="C212">
    <cfRule type="containsBlanks" dxfId="806" priority="246">
      <formula>LEN(TRIM(C212))=0</formula>
    </cfRule>
  </conditionalFormatting>
  <conditionalFormatting sqref="K300">
    <cfRule type="cellIs" dxfId="805" priority="245" operator="equal">
      <formula>0</formula>
    </cfRule>
  </conditionalFormatting>
  <conditionalFormatting sqref="I304:I305">
    <cfRule type="containsBlanks" dxfId="804" priority="242">
      <formula>LEN(TRIM(I304))=0</formula>
    </cfRule>
  </conditionalFormatting>
  <conditionalFormatting sqref="C304:D305">
    <cfRule type="containsBlanks" dxfId="803" priority="244">
      <formula>LEN(TRIM(C304))=0</formula>
    </cfRule>
  </conditionalFormatting>
  <conditionalFormatting sqref="H304:H305">
    <cfRule type="containsBlanks" dxfId="802" priority="243">
      <formula>LEN(TRIM(H304))=0</formula>
    </cfRule>
  </conditionalFormatting>
  <conditionalFormatting sqref="E300">
    <cfRule type="containsBlanks" dxfId="801" priority="241">
      <formula>LEN(TRIM(E300))=0</formula>
    </cfRule>
  </conditionalFormatting>
  <conditionalFormatting sqref="C300">
    <cfRule type="containsBlanks" dxfId="800" priority="240">
      <formula>LEN(TRIM(C300))=0</formula>
    </cfRule>
  </conditionalFormatting>
  <conditionalFormatting sqref="K292">
    <cfRule type="cellIs" dxfId="799" priority="239" operator="equal">
      <formula>0</formula>
    </cfRule>
  </conditionalFormatting>
  <conditionalFormatting sqref="I296:I297">
    <cfRule type="containsBlanks" dxfId="798" priority="236">
      <formula>LEN(TRIM(I296))=0</formula>
    </cfRule>
  </conditionalFormatting>
  <conditionalFormatting sqref="C296:D297">
    <cfRule type="containsBlanks" dxfId="797" priority="238">
      <formula>LEN(TRIM(C296))=0</formula>
    </cfRule>
  </conditionalFormatting>
  <conditionalFormatting sqref="H296:H297">
    <cfRule type="containsBlanks" dxfId="796" priority="237">
      <formula>LEN(TRIM(H296))=0</formula>
    </cfRule>
  </conditionalFormatting>
  <conditionalFormatting sqref="E292">
    <cfRule type="containsBlanks" dxfId="795" priority="235">
      <formula>LEN(TRIM(E292))=0</formula>
    </cfRule>
  </conditionalFormatting>
  <conditionalFormatting sqref="C292">
    <cfRule type="containsBlanks" dxfId="794" priority="234">
      <formula>LEN(TRIM(C292))=0</formula>
    </cfRule>
  </conditionalFormatting>
  <conditionalFormatting sqref="K284">
    <cfRule type="cellIs" dxfId="793" priority="233" operator="equal">
      <formula>0</formula>
    </cfRule>
  </conditionalFormatting>
  <conditionalFormatting sqref="I288:I289">
    <cfRule type="containsBlanks" dxfId="792" priority="230">
      <formula>LEN(TRIM(I288))=0</formula>
    </cfRule>
  </conditionalFormatting>
  <conditionalFormatting sqref="C288:D289">
    <cfRule type="containsBlanks" dxfId="791" priority="232">
      <formula>LEN(TRIM(C288))=0</formula>
    </cfRule>
  </conditionalFormatting>
  <conditionalFormatting sqref="H288:H289">
    <cfRule type="containsBlanks" dxfId="790" priority="231">
      <formula>LEN(TRIM(H288))=0</formula>
    </cfRule>
  </conditionalFormatting>
  <conditionalFormatting sqref="E284">
    <cfRule type="containsBlanks" dxfId="789" priority="229">
      <formula>LEN(TRIM(E284))=0</formula>
    </cfRule>
  </conditionalFormatting>
  <conditionalFormatting sqref="C284">
    <cfRule type="containsBlanks" dxfId="788" priority="228">
      <formula>LEN(TRIM(C284))=0</formula>
    </cfRule>
  </conditionalFormatting>
  <conditionalFormatting sqref="K276">
    <cfRule type="cellIs" dxfId="787" priority="227" operator="equal">
      <formula>0</formula>
    </cfRule>
  </conditionalFormatting>
  <conditionalFormatting sqref="I280:I281">
    <cfRule type="containsBlanks" dxfId="786" priority="224">
      <formula>LEN(TRIM(I280))=0</formula>
    </cfRule>
  </conditionalFormatting>
  <conditionalFormatting sqref="C280:D281">
    <cfRule type="containsBlanks" dxfId="785" priority="226">
      <formula>LEN(TRIM(C280))=0</formula>
    </cfRule>
  </conditionalFormatting>
  <conditionalFormatting sqref="H280:H281">
    <cfRule type="containsBlanks" dxfId="784" priority="225">
      <formula>LEN(TRIM(H280))=0</formula>
    </cfRule>
  </conditionalFormatting>
  <conditionalFormatting sqref="E276">
    <cfRule type="containsBlanks" dxfId="783" priority="223">
      <formula>LEN(TRIM(E276))=0</formula>
    </cfRule>
  </conditionalFormatting>
  <conditionalFormatting sqref="C276">
    <cfRule type="containsBlanks" dxfId="782" priority="222">
      <formula>LEN(TRIM(C276))=0</formula>
    </cfRule>
  </conditionalFormatting>
  <conditionalFormatting sqref="K268">
    <cfRule type="cellIs" dxfId="781" priority="221" operator="equal">
      <formula>0</formula>
    </cfRule>
  </conditionalFormatting>
  <conditionalFormatting sqref="I272:I273">
    <cfRule type="containsBlanks" dxfId="780" priority="218">
      <formula>LEN(TRIM(I272))=0</formula>
    </cfRule>
  </conditionalFormatting>
  <conditionalFormatting sqref="C272:D273">
    <cfRule type="containsBlanks" dxfId="779" priority="220">
      <formula>LEN(TRIM(C272))=0</formula>
    </cfRule>
  </conditionalFormatting>
  <conditionalFormatting sqref="H272:H273">
    <cfRule type="containsBlanks" dxfId="778" priority="219">
      <formula>LEN(TRIM(H272))=0</formula>
    </cfRule>
  </conditionalFormatting>
  <conditionalFormatting sqref="E268">
    <cfRule type="containsBlanks" dxfId="777" priority="217">
      <formula>LEN(TRIM(E268))=0</formula>
    </cfRule>
  </conditionalFormatting>
  <conditionalFormatting sqref="C268">
    <cfRule type="containsBlanks" dxfId="776" priority="216">
      <formula>LEN(TRIM(C268))=0</formula>
    </cfRule>
  </conditionalFormatting>
  <conditionalFormatting sqref="K333">
    <cfRule type="cellIs" dxfId="775" priority="214" operator="equal">
      <formula>0</formula>
    </cfRule>
  </conditionalFormatting>
  <conditionalFormatting sqref="I337:I338">
    <cfRule type="containsBlanks" dxfId="774" priority="211">
      <formula>LEN(TRIM(I337))=0</formula>
    </cfRule>
  </conditionalFormatting>
  <conditionalFormatting sqref="C337:D338">
    <cfRule type="containsBlanks" dxfId="773" priority="213">
      <formula>LEN(TRIM(C337))=0</formula>
    </cfRule>
  </conditionalFormatting>
  <conditionalFormatting sqref="H337:H338">
    <cfRule type="containsBlanks" dxfId="772" priority="212">
      <formula>LEN(TRIM(H337))=0</formula>
    </cfRule>
  </conditionalFormatting>
  <conditionalFormatting sqref="E333">
    <cfRule type="containsBlanks" dxfId="771" priority="210">
      <formula>LEN(TRIM(E333))=0</formula>
    </cfRule>
  </conditionalFormatting>
  <conditionalFormatting sqref="C333">
    <cfRule type="containsBlanks" dxfId="770" priority="215">
      <formula>LEN(TRIM(C333))=0</formula>
    </cfRule>
  </conditionalFormatting>
  <conditionalFormatting sqref="K325">
    <cfRule type="cellIs" dxfId="769" priority="208" operator="equal">
      <formula>0</formula>
    </cfRule>
  </conditionalFormatting>
  <conditionalFormatting sqref="I329:I330">
    <cfRule type="containsBlanks" dxfId="768" priority="205">
      <formula>LEN(TRIM(I329))=0</formula>
    </cfRule>
  </conditionalFormatting>
  <conditionalFormatting sqref="C329:D330">
    <cfRule type="containsBlanks" dxfId="767" priority="207">
      <formula>LEN(TRIM(C329))=0</formula>
    </cfRule>
  </conditionalFormatting>
  <conditionalFormatting sqref="H329:H330">
    <cfRule type="containsBlanks" dxfId="766" priority="206">
      <formula>LEN(TRIM(H329))=0</formula>
    </cfRule>
  </conditionalFormatting>
  <conditionalFormatting sqref="E325">
    <cfRule type="containsBlanks" dxfId="765" priority="204">
      <formula>LEN(TRIM(E325))=0</formula>
    </cfRule>
  </conditionalFormatting>
  <conditionalFormatting sqref="C325">
    <cfRule type="containsBlanks" dxfId="764" priority="209">
      <formula>LEN(TRIM(C325))=0</formula>
    </cfRule>
  </conditionalFormatting>
  <conditionalFormatting sqref="K317">
    <cfRule type="cellIs" dxfId="763" priority="202" operator="equal">
      <formula>0</formula>
    </cfRule>
  </conditionalFormatting>
  <conditionalFormatting sqref="I321:I322">
    <cfRule type="containsBlanks" dxfId="762" priority="199">
      <formula>LEN(TRIM(I321))=0</formula>
    </cfRule>
  </conditionalFormatting>
  <conditionalFormatting sqref="C321:D322">
    <cfRule type="containsBlanks" dxfId="761" priority="201">
      <formula>LEN(TRIM(C321))=0</formula>
    </cfRule>
  </conditionalFormatting>
  <conditionalFormatting sqref="H321:H322">
    <cfRule type="containsBlanks" dxfId="760" priority="200">
      <formula>LEN(TRIM(H321))=0</formula>
    </cfRule>
  </conditionalFormatting>
  <conditionalFormatting sqref="E317">
    <cfRule type="containsBlanks" dxfId="759" priority="198">
      <formula>LEN(TRIM(E317))=0</formula>
    </cfRule>
  </conditionalFormatting>
  <conditionalFormatting sqref="C317">
    <cfRule type="containsBlanks" dxfId="758" priority="203">
      <formula>LEN(TRIM(C317))=0</formula>
    </cfRule>
  </conditionalFormatting>
  <conditionalFormatting sqref="K309">
    <cfRule type="cellIs" dxfId="757" priority="196" operator="equal">
      <formula>0</formula>
    </cfRule>
  </conditionalFormatting>
  <conditionalFormatting sqref="I313:I314">
    <cfRule type="containsBlanks" dxfId="756" priority="193">
      <formula>LEN(TRIM(I313))=0</formula>
    </cfRule>
  </conditionalFormatting>
  <conditionalFormatting sqref="C313:D314">
    <cfRule type="containsBlanks" dxfId="755" priority="195">
      <formula>LEN(TRIM(C313))=0</formula>
    </cfRule>
  </conditionalFormatting>
  <conditionalFormatting sqref="H313:H314">
    <cfRule type="containsBlanks" dxfId="754" priority="194">
      <formula>LEN(TRIM(H313))=0</formula>
    </cfRule>
  </conditionalFormatting>
  <conditionalFormatting sqref="E309">
    <cfRule type="containsBlanks" dxfId="753" priority="192">
      <formula>LEN(TRIM(E309))=0</formula>
    </cfRule>
  </conditionalFormatting>
  <conditionalFormatting sqref="C309">
    <cfRule type="containsBlanks" dxfId="752" priority="197">
      <formula>LEN(TRIM(C309))=0</formula>
    </cfRule>
  </conditionalFormatting>
  <conditionalFormatting sqref="J347:K347">
    <cfRule type="cellIs" dxfId="751" priority="191" operator="equal">
      <formula>0</formula>
    </cfRule>
  </conditionalFormatting>
  <conditionalFormatting sqref="G360:H362 E360:E362 C360:C362">
    <cfRule type="containsBlanks" dxfId="750" priority="190">
      <formula>LEN(TRIM(C360))=0</formula>
    </cfRule>
  </conditionalFormatting>
  <conditionalFormatting sqref="B360:B362">
    <cfRule type="containsBlanks" dxfId="749" priority="189">
      <formula>LEN(TRIM(B360))=0</formula>
    </cfRule>
  </conditionalFormatting>
  <conditionalFormatting sqref="G358:H359 E358:E359 C358:C359">
    <cfRule type="containsBlanks" dxfId="748" priority="188">
      <formula>LEN(TRIM(C358))=0</formula>
    </cfRule>
  </conditionalFormatting>
  <conditionalFormatting sqref="B358:B359">
    <cfRule type="containsBlanks" dxfId="747" priority="187">
      <formula>LEN(TRIM(B358))=0</formula>
    </cfRule>
  </conditionalFormatting>
  <conditionalFormatting sqref="H355:H357 E355:E357 C355:C357">
    <cfRule type="containsBlanks" dxfId="746" priority="186">
      <formula>LEN(TRIM(C355))=0</formula>
    </cfRule>
  </conditionalFormatting>
  <conditionalFormatting sqref="B355:B357">
    <cfRule type="containsBlanks" dxfId="745" priority="185">
      <formula>LEN(TRIM(B355))=0</formula>
    </cfRule>
  </conditionalFormatting>
  <conditionalFormatting sqref="H353:H354 E353:E354 C353:C354">
    <cfRule type="containsBlanks" dxfId="744" priority="184">
      <formula>LEN(TRIM(C353))=0</formula>
    </cfRule>
  </conditionalFormatting>
  <conditionalFormatting sqref="B353:B354">
    <cfRule type="containsBlanks" dxfId="743" priority="183">
      <formula>LEN(TRIM(B353))=0</formula>
    </cfRule>
  </conditionalFormatting>
  <conditionalFormatting sqref="H372:H377">
    <cfRule type="cellIs" dxfId="742" priority="182" operator="equal">
      <formula>0</formula>
    </cfRule>
  </conditionalFormatting>
  <conditionalFormatting sqref="E105:E124">
    <cfRule type="containsBlanks" dxfId="741" priority="759">
      <formula>LEN(TRIM(E105))=0</formula>
    </cfRule>
  </conditionalFormatting>
  <conditionalFormatting sqref="I156">
    <cfRule type="cellIs" dxfId="740" priority="115" operator="equal">
      <formula>0</formula>
    </cfRule>
  </conditionalFormatting>
  <conditionalFormatting sqref="I167">
    <cfRule type="cellIs" dxfId="739" priority="114" operator="equal">
      <formula>0</formula>
    </cfRule>
  </conditionalFormatting>
  <conditionalFormatting sqref="I178">
    <cfRule type="cellIs" dxfId="738" priority="113" operator="equal">
      <formula>0</formula>
    </cfRule>
  </conditionalFormatting>
  <conditionalFormatting sqref="I189">
    <cfRule type="cellIs" dxfId="737" priority="112" operator="equal">
      <formula>0</formula>
    </cfRule>
  </conditionalFormatting>
  <conditionalFormatting sqref="I200">
    <cfRule type="cellIs" dxfId="736" priority="111" operator="equal">
      <formula>0</formula>
    </cfRule>
  </conditionalFormatting>
  <conditionalFormatting sqref="I212">
    <cfRule type="cellIs" dxfId="735" priority="110" operator="equal">
      <formula>0</formula>
    </cfRule>
  </conditionalFormatting>
  <conditionalFormatting sqref="I223">
    <cfRule type="cellIs" dxfId="734" priority="109" operator="equal">
      <formula>0</formula>
    </cfRule>
  </conditionalFormatting>
  <conditionalFormatting sqref="I234">
    <cfRule type="cellIs" dxfId="733" priority="108" operator="equal">
      <formula>0</formula>
    </cfRule>
  </conditionalFormatting>
  <conditionalFormatting sqref="I245">
    <cfRule type="cellIs" dxfId="732" priority="107" operator="equal">
      <formula>0</formula>
    </cfRule>
  </conditionalFormatting>
  <conditionalFormatting sqref="I256">
    <cfRule type="cellIs" dxfId="731" priority="106" operator="equal">
      <formula>0</formula>
    </cfRule>
  </conditionalFormatting>
  <conditionalFormatting sqref="I268">
    <cfRule type="cellIs" dxfId="730" priority="105" operator="equal">
      <formula>0</formula>
    </cfRule>
  </conditionalFormatting>
  <conditionalFormatting sqref="I276">
    <cfRule type="cellIs" dxfId="729" priority="104" operator="equal">
      <formula>0</formula>
    </cfRule>
  </conditionalFormatting>
  <conditionalFormatting sqref="I284">
    <cfRule type="cellIs" dxfId="728" priority="103" operator="equal">
      <formula>0</formula>
    </cfRule>
  </conditionalFormatting>
  <conditionalFormatting sqref="I292">
    <cfRule type="cellIs" dxfId="727" priority="102" operator="equal">
      <formula>0</formula>
    </cfRule>
  </conditionalFormatting>
  <conditionalFormatting sqref="I300">
    <cfRule type="cellIs" dxfId="726" priority="101" operator="equal">
      <formula>0</formula>
    </cfRule>
  </conditionalFormatting>
  <conditionalFormatting sqref="I309">
    <cfRule type="cellIs" dxfId="725" priority="100" operator="equal">
      <formula>0</formula>
    </cfRule>
  </conditionalFormatting>
  <conditionalFormatting sqref="I317">
    <cfRule type="cellIs" dxfId="724" priority="99" operator="equal">
      <formula>0</formula>
    </cfRule>
  </conditionalFormatting>
  <conditionalFormatting sqref="I325">
    <cfRule type="cellIs" dxfId="723" priority="98" operator="equal">
      <formula>0</formula>
    </cfRule>
  </conditionalFormatting>
  <conditionalFormatting sqref="I333">
    <cfRule type="cellIs" dxfId="722" priority="97" operator="equal">
      <formula>0</formula>
    </cfRule>
  </conditionalFormatting>
  <conditionalFormatting sqref="I341">
    <cfRule type="cellIs" dxfId="721" priority="96" operator="equal">
      <formula>0</formula>
    </cfRule>
  </conditionalFormatting>
  <conditionalFormatting sqref="J306:K306">
    <cfRule type="cellIs" dxfId="720" priority="94" operator="equal">
      <formula>0</formula>
    </cfRule>
  </conditionalFormatting>
  <conditionalFormatting sqref="C105:D124">
    <cfRule type="containsBlanks" dxfId="719" priority="92">
      <formula>LEN(TRIM(C105))=0</formula>
    </cfRule>
  </conditionalFormatting>
  <conditionalFormatting sqref="C128:D152">
    <cfRule type="containsBlanks" dxfId="718" priority="91">
      <formula>LEN(TRIM(C128))=0</formula>
    </cfRule>
  </conditionalFormatting>
  <conditionalFormatting sqref="C105:C124">
    <cfRule type="cellIs" dxfId="717" priority="90" operator="equal">
      <formula>"事務補助員"</formula>
    </cfRule>
  </conditionalFormatting>
  <conditionalFormatting sqref="F105:F124">
    <cfRule type="expression" dxfId="716" priority="89">
      <formula>$F105&gt;$F$101</formula>
    </cfRule>
  </conditionalFormatting>
  <conditionalFormatting sqref="C16:D16">
    <cfRule type="containsBlanks" dxfId="715" priority="88">
      <formula>LEN(TRIM(C16))=0</formula>
    </cfRule>
  </conditionalFormatting>
  <conditionalFormatting sqref="D12">
    <cfRule type="containsBlanks" dxfId="714" priority="87">
      <formula>LEN(TRIM(D12))=0</formula>
    </cfRule>
  </conditionalFormatting>
  <conditionalFormatting sqref="F12">
    <cfRule type="containsBlanks" dxfId="713" priority="86">
      <formula>LEN(TRIM(F12))=0</formula>
    </cfRule>
  </conditionalFormatting>
  <conditionalFormatting sqref="H12">
    <cfRule type="containsBlanks" dxfId="712" priority="85">
      <formula>LEN(TRIM(H12))=0</formula>
    </cfRule>
  </conditionalFormatting>
  <conditionalFormatting sqref="D30">
    <cfRule type="containsBlanks" dxfId="711" priority="84">
      <formula>LEN(TRIM(D30))=0</formula>
    </cfRule>
  </conditionalFormatting>
  <conditionalFormatting sqref="D48">
    <cfRule type="containsBlanks" dxfId="710" priority="83">
      <formula>LEN(TRIM(D48))=0</formula>
    </cfRule>
  </conditionalFormatting>
  <conditionalFormatting sqref="D66">
    <cfRule type="containsBlanks" dxfId="709" priority="82">
      <formula>LEN(TRIM(D66))=0</formula>
    </cfRule>
  </conditionalFormatting>
  <conditionalFormatting sqref="D84">
    <cfRule type="containsBlanks" dxfId="708" priority="81">
      <formula>LEN(TRIM(D84))=0</formula>
    </cfRule>
  </conditionalFormatting>
  <conditionalFormatting sqref="F30">
    <cfRule type="containsBlanks" dxfId="707" priority="80">
      <formula>LEN(TRIM(F30))=0</formula>
    </cfRule>
  </conditionalFormatting>
  <conditionalFormatting sqref="F48">
    <cfRule type="containsBlanks" dxfId="706" priority="79">
      <formula>LEN(TRIM(F48))=0</formula>
    </cfRule>
  </conditionalFormatting>
  <conditionalFormatting sqref="F66">
    <cfRule type="containsBlanks" dxfId="705" priority="78">
      <formula>LEN(TRIM(F66))=0</formula>
    </cfRule>
  </conditionalFormatting>
  <conditionalFormatting sqref="F84">
    <cfRule type="containsBlanks" dxfId="704" priority="77">
      <formula>LEN(TRIM(F84))=0</formula>
    </cfRule>
  </conditionalFormatting>
  <conditionalFormatting sqref="H30">
    <cfRule type="containsBlanks" dxfId="703" priority="76">
      <formula>LEN(TRIM(H30))=0</formula>
    </cfRule>
  </conditionalFormatting>
  <conditionalFormatting sqref="H48">
    <cfRule type="containsBlanks" dxfId="702" priority="75">
      <formula>LEN(TRIM(H48))=0</formula>
    </cfRule>
  </conditionalFormatting>
  <conditionalFormatting sqref="H66">
    <cfRule type="containsBlanks" dxfId="701" priority="74">
      <formula>LEN(TRIM(H66))=0</formula>
    </cfRule>
  </conditionalFormatting>
  <conditionalFormatting sqref="H84">
    <cfRule type="containsBlanks" dxfId="700" priority="73">
      <formula>LEN(TRIM(H84))=0</formula>
    </cfRule>
  </conditionalFormatting>
  <dataValidations count="4">
    <dataValidation type="list" allowBlank="1" showInputMessage="1" showErrorMessage="1" sqref="G6:H6" xr:uid="{9A0FB60B-2775-4546-8BF6-1230D4DE8DD6}">
      <formula1>"消費税を補助対象に含めない,消費税を補助対象に含める"</formula1>
    </dataValidation>
    <dataValidation type="list" allowBlank="1" showInputMessage="1" showErrorMessage="1" sqref="G9:K9" xr:uid="{019713BD-034B-414B-B70C-BE62447AA12B}">
      <formula1>INDIRECT(G6:H6)</formula1>
    </dataValidation>
    <dataValidation type="list" allowBlank="1" showInputMessage="1" showErrorMessage="1" sqref="B128:B152 B105:B124" xr:uid="{0DF41131-2CB0-494D-BDFC-73E2C08BCBA1}">
      <formula1>担当者名</formula1>
    </dataValidation>
    <dataValidation type="list" allowBlank="1" showInputMessage="1" showErrorMessage="1" sqref="C200 E105:E124 B352:B366 C256 C341 C66 C309 C48 C30 C12 E128:E152 C167 C84 C156 C178 C245 C234 C223 C212 C300 C292 C284 C276 C268 C333 C325 C317 C189" xr:uid="{A32CCC34-F908-4628-AB3B-D57886A3AE42}">
      <formula1>地域</formula1>
    </dataValidation>
  </dataValidations>
  <pageMargins left="0.74803149606299213" right="0.15748031496062992" top="0.55118110236220474" bottom="0.43307086614173229" header="0.31496062992125984" footer="0.15748031496062992"/>
  <pageSetup paperSize="9" scale="37" fitToHeight="0" orientation="portrait" r:id="rId1"/>
  <rowBreaks count="7" manualBreakCount="7">
    <brk id="45" min="1" max="10" man="1"/>
    <brk id="99" min="1" max="10" man="1"/>
    <brk id="152" min="1" max="10" man="1"/>
    <brk id="208" min="1" max="10" man="1"/>
    <brk id="264" min="1" max="10" man="1"/>
    <brk id="305" min="1" max="10" man="1"/>
    <brk id="346" min="1"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885DE-DB79-4E89-8341-ACCFA6B54305}">
  <sheetPr codeName="Sheet12">
    <tabColor theme="8" tint="0.39997558519241921"/>
    <pageSetUpPr fitToPage="1"/>
  </sheetPr>
  <dimension ref="B1:AC184"/>
  <sheetViews>
    <sheetView showGridLines="0" zoomScale="55" zoomScaleNormal="55" zoomScaleSheetLayoutView="55" workbookViewId="0"/>
  </sheetViews>
  <sheetFormatPr defaultColWidth="8.875" defaultRowHeight="15.75" customHeight="1" x14ac:dyDescent="0.15"/>
  <cols>
    <col min="1" max="1" width="1.5" style="149" customWidth="1"/>
    <col min="2" max="2" width="4.125" style="149" customWidth="1"/>
    <col min="3" max="3" width="11.25" style="149" customWidth="1"/>
    <col min="4" max="4" width="21.625" style="149" customWidth="1"/>
    <col min="5" max="5" width="23.625" style="149" customWidth="1"/>
    <col min="6" max="6" width="14.625" style="96" customWidth="1"/>
    <col min="7" max="7" width="30.625" style="96" customWidth="1"/>
    <col min="8" max="8" width="24.625" style="149" customWidth="1"/>
    <col min="9" max="9" width="34.625" style="149" customWidth="1"/>
    <col min="10" max="10" width="27.625" style="411" customWidth="1"/>
    <col min="11" max="11" width="10.625" style="96" customWidth="1"/>
    <col min="12" max="12" width="27.625" style="411" customWidth="1"/>
    <col min="13" max="14" width="3.5" style="458" customWidth="1"/>
    <col min="15" max="28" width="8.875" style="120"/>
    <col min="29" max="16384" width="8.875" style="149"/>
  </cols>
  <sheetData>
    <row r="1" spans="2:29" ht="50.25" customHeight="1" x14ac:dyDescent="0.15"/>
    <row r="2" spans="2:29" ht="28.5" customHeight="1" x14ac:dyDescent="0.15">
      <c r="B2" s="90" t="s">
        <v>201</v>
      </c>
      <c r="C2" s="90"/>
      <c r="K2" s="966">
        <f>'補助事業概要説明書(別添１)１～２'!$E$6</f>
        <v>0</v>
      </c>
      <c r="L2" s="966"/>
    </row>
    <row r="3" spans="2:29" ht="28.5" customHeight="1" x14ac:dyDescent="0.15">
      <c r="B3" s="91" t="s">
        <v>70</v>
      </c>
      <c r="C3" s="92"/>
      <c r="D3" s="93"/>
      <c r="E3" s="93"/>
      <c r="F3" s="253"/>
      <c r="G3" s="253"/>
      <c r="H3" s="94"/>
      <c r="I3" s="94"/>
      <c r="J3" s="253"/>
      <c r="K3" s="253"/>
      <c r="L3" s="253"/>
    </row>
    <row r="4" spans="2:29" ht="28.5" customHeight="1" x14ac:dyDescent="0.15">
      <c r="B4" s="93"/>
      <c r="C4" s="93"/>
      <c r="D4" s="155" t="s">
        <v>218</v>
      </c>
      <c r="E4" s="93"/>
      <c r="F4" s="253"/>
      <c r="G4" s="253"/>
      <c r="H4" s="94"/>
      <c r="I4" s="94"/>
      <c r="J4" s="253"/>
      <c r="K4" s="253"/>
      <c r="L4" s="253"/>
    </row>
    <row r="5" spans="2:29" ht="28.5" customHeight="1" x14ac:dyDescent="0.15">
      <c r="B5" s="93"/>
      <c r="C5" s="93"/>
      <c r="D5" s="156" t="s">
        <v>220</v>
      </c>
      <c r="E5" s="95"/>
      <c r="F5" s="253"/>
      <c r="G5" s="253"/>
      <c r="H5" s="94"/>
      <c r="I5" s="94"/>
      <c r="J5" s="253"/>
      <c r="K5" s="253"/>
      <c r="L5" s="253"/>
      <c r="O5" s="1050" t="s">
        <v>2</v>
      </c>
      <c r="P5" s="1051"/>
      <c r="Q5" s="1051"/>
      <c r="R5" s="1051"/>
      <c r="S5" s="1051"/>
      <c r="T5" s="1051"/>
      <c r="U5" s="1051"/>
      <c r="V5" s="1051"/>
      <c r="W5" s="1051"/>
      <c r="X5" s="1051"/>
      <c r="Y5" s="1051"/>
      <c r="Z5" s="1051"/>
      <c r="AA5" s="1051"/>
      <c r="AB5" s="1052"/>
    </row>
    <row r="6" spans="2:29" ht="28.5" customHeight="1" x14ac:dyDescent="0.15">
      <c r="B6" s="1053" t="s">
        <v>25</v>
      </c>
      <c r="C6" s="1054"/>
      <c r="D6" s="1055"/>
      <c r="E6" s="1042">
        <f>'補助事業概要説明書(別添１)１～２'!$E$6</f>
        <v>0</v>
      </c>
      <c r="F6" s="1043"/>
      <c r="G6" s="1043"/>
      <c r="H6" s="1044"/>
      <c r="I6" s="264"/>
      <c r="J6" s="1064" t="s">
        <v>411</v>
      </c>
      <c r="K6" s="1064"/>
      <c r="L6" s="1064"/>
      <c r="O6" s="1056" t="s">
        <v>582</v>
      </c>
      <c r="P6" s="1057"/>
      <c r="Q6" s="1057"/>
      <c r="R6" s="1057"/>
      <c r="S6" s="1057"/>
      <c r="T6" s="1057"/>
      <c r="U6" s="1057"/>
      <c r="V6" s="1057"/>
      <c r="W6" s="1057"/>
      <c r="X6" s="1057"/>
      <c r="Y6" s="1057"/>
      <c r="Z6" s="1057"/>
      <c r="AA6" s="1057"/>
      <c r="AB6" s="1058"/>
    </row>
    <row r="7" spans="2:29" ht="36.75" customHeight="1" x14ac:dyDescent="0.15">
      <c r="B7" s="1059"/>
      <c r="C7" s="1059"/>
      <c r="D7" s="1059"/>
      <c r="E7" s="276"/>
      <c r="F7" s="277"/>
      <c r="G7" s="277"/>
      <c r="H7" s="278"/>
      <c r="I7" s="278"/>
      <c r="J7" s="1065" t="s">
        <v>412</v>
      </c>
      <c r="K7" s="1065"/>
      <c r="L7" s="1065"/>
      <c r="O7" s="1066"/>
      <c r="P7" s="1066"/>
      <c r="Q7" s="1066"/>
      <c r="R7" s="1066"/>
      <c r="S7" s="1066"/>
      <c r="T7" s="1066"/>
      <c r="U7" s="1066"/>
      <c r="V7" s="1066"/>
      <c r="W7" s="1066"/>
      <c r="X7" s="1066"/>
      <c r="Y7" s="1066"/>
      <c r="Z7" s="1066"/>
      <c r="AA7" s="1066"/>
      <c r="AB7" s="1066"/>
    </row>
    <row r="8" spans="2:29" ht="20.100000000000001" customHeight="1" x14ac:dyDescent="0.15">
      <c r="B8" s="1063" t="s">
        <v>140</v>
      </c>
      <c r="C8" s="1049" t="s">
        <v>219</v>
      </c>
      <c r="D8" s="1063" t="s">
        <v>27</v>
      </c>
      <c r="E8" s="1048" t="s">
        <v>222</v>
      </c>
      <c r="F8" s="1047" t="s">
        <v>26</v>
      </c>
      <c r="G8" s="1047"/>
      <c r="H8" s="1048" t="s">
        <v>167</v>
      </c>
      <c r="I8" s="1048" t="s">
        <v>221</v>
      </c>
      <c r="J8" s="1049" t="s">
        <v>325</v>
      </c>
      <c r="K8" s="1049" t="s">
        <v>422</v>
      </c>
      <c r="L8" s="1049" t="s">
        <v>326</v>
      </c>
      <c r="O8" s="1050" t="s">
        <v>2</v>
      </c>
      <c r="P8" s="1051"/>
      <c r="Q8" s="1051"/>
      <c r="R8" s="1051"/>
      <c r="S8" s="1051"/>
      <c r="T8" s="1051"/>
      <c r="U8" s="1051"/>
      <c r="V8" s="1051"/>
      <c r="W8" s="1051"/>
      <c r="X8" s="1051"/>
      <c r="Y8" s="1051"/>
      <c r="Z8" s="1051"/>
      <c r="AA8" s="1051"/>
      <c r="AB8" s="1052"/>
    </row>
    <row r="9" spans="2:29" ht="34.5" customHeight="1" x14ac:dyDescent="0.15">
      <c r="B9" s="1063"/>
      <c r="C9" s="1049"/>
      <c r="D9" s="1063"/>
      <c r="E9" s="1048"/>
      <c r="F9" s="407" t="s">
        <v>74</v>
      </c>
      <c r="G9" s="408" t="s">
        <v>75</v>
      </c>
      <c r="H9" s="1048"/>
      <c r="I9" s="1048"/>
      <c r="J9" s="1049"/>
      <c r="K9" s="1049"/>
      <c r="L9" s="1049"/>
      <c r="O9" s="1060" t="s">
        <v>278</v>
      </c>
      <c r="P9" s="1061"/>
      <c r="Q9" s="1061"/>
      <c r="R9" s="1061"/>
      <c r="S9" s="1061"/>
      <c r="T9" s="1061"/>
      <c r="U9" s="1061"/>
      <c r="V9" s="1061"/>
      <c r="W9" s="1061"/>
      <c r="X9" s="1061"/>
      <c r="Y9" s="1061"/>
      <c r="Z9" s="1061"/>
      <c r="AA9" s="1061"/>
      <c r="AB9" s="1062"/>
    </row>
    <row r="10" spans="2:29" s="96" customFormat="1" ht="48" customHeight="1" x14ac:dyDescent="0.15">
      <c r="B10" s="1045">
        <v>1</v>
      </c>
      <c r="C10" s="1046"/>
      <c r="D10" s="1041"/>
      <c r="E10" s="1041"/>
      <c r="F10" s="1041"/>
      <c r="G10" s="1041"/>
      <c r="H10" s="1040"/>
      <c r="I10" s="1041"/>
      <c r="J10" s="404"/>
      <c r="K10" s="1046"/>
      <c r="L10" s="404"/>
      <c r="M10" s="458">
        <f>COUNTIF(L10:L12,"*")</f>
        <v>0</v>
      </c>
      <c r="N10" s="458">
        <f>IF(SUM(M10:M14)&gt;0,1,0)</f>
        <v>0</v>
      </c>
      <c r="O10" s="644" t="s">
        <v>217</v>
      </c>
      <c r="P10" s="645"/>
      <c r="Q10" s="645"/>
      <c r="R10" s="645"/>
      <c r="S10" s="645"/>
      <c r="T10" s="645"/>
      <c r="U10" s="645"/>
      <c r="V10" s="645"/>
      <c r="W10" s="645"/>
      <c r="X10" s="645"/>
      <c r="Y10" s="645"/>
      <c r="Z10" s="645"/>
      <c r="AA10" s="645"/>
      <c r="AB10" s="646"/>
      <c r="AC10" s="149"/>
    </row>
    <row r="11" spans="2:29" s="96" customFormat="1" ht="48" customHeight="1" x14ac:dyDescent="0.15">
      <c r="B11" s="1045"/>
      <c r="C11" s="1046"/>
      <c r="D11" s="1041"/>
      <c r="E11" s="1041"/>
      <c r="F11" s="1041"/>
      <c r="G11" s="1041"/>
      <c r="H11" s="1040"/>
      <c r="I11" s="1041"/>
      <c r="J11" s="404"/>
      <c r="K11" s="1046"/>
      <c r="L11" s="404"/>
      <c r="M11" s="458"/>
      <c r="N11" s="458"/>
      <c r="O11" s="644" t="s">
        <v>224</v>
      </c>
      <c r="P11" s="645"/>
      <c r="Q11" s="645"/>
      <c r="R11" s="645"/>
      <c r="S11" s="645"/>
      <c r="T11" s="645"/>
      <c r="U11" s="645"/>
      <c r="V11" s="645"/>
      <c r="W11" s="645"/>
      <c r="X11" s="645"/>
      <c r="Y11" s="645"/>
      <c r="Z11" s="645"/>
      <c r="AA11" s="645"/>
      <c r="AB11" s="646"/>
      <c r="AC11" s="149"/>
    </row>
    <row r="12" spans="2:29" s="96" customFormat="1" ht="48" customHeight="1" x14ac:dyDescent="0.15">
      <c r="B12" s="1045"/>
      <c r="C12" s="1046"/>
      <c r="D12" s="1041"/>
      <c r="E12" s="1041"/>
      <c r="F12" s="1041"/>
      <c r="G12" s="1041"/>
      <c r="H12" s="1040"/>
      <c r="I12" s="1041"/>
      <c r="J12" s="404"/>
      <c r="K12" s="1046"/>
      <c r="L12" s="404"/>
      <c r="M12" s="458"/>
      <c r="N12" s="458"/>
      <c r="O12" s="647" t="s">
        <v>431</v>
      </c>
      <c r="P12" s="648"/>
      <c r="Q12" s="648"/>
      <c r="R12" s="648"/>
      <c r="S12" s="648"/>
      <c r="T12" s="648"/>
      <c r="U12" s="648"/>
      <c r="V12" s="648"/>
      <c r="W12" s="648"/>
      <c r="X12" s="648"/>
      <c r="Y12" s="648"/>
      <c r="Z12" s="648"/>
      <c r="AA12" s="648"/>
      <c r="AB12" s="649"/>
      <c r="AC12" s="149"/>
    </row>
    <row r="13" spans="2:29" s="96" customFormat="1" ht="48" customHeight="1" x14ac:dyDescent="0.15">
      <c r="B13" s="1045"/>
      <c r="C13" s="1046"/>
      <c r="D13" s="1041"/>
      <c r="E13" s="1041"/>
      <c r="F13" s="1041"/>
      <c r="G13" s="1041"/>
      <c r="H13" s="1040"/>
      <c r="I13" s="1041"/>
      <c r="J13" s="409" t="s">
        <v>410</v>
      </c>
      <c r="K13" s="1046"/>
      <c r="L13" s="409" t="s">
        <v>410</v>
      </c>
      <c r="M13" s="458"/>
      <c r="N13" s="458"/>
      <c r="O13" s="406"/>
      <c r="P13" s="405"/>
      <c r="Q13" s="405"/>
      <c r="R13" s="405"/>
      <c r="S13" s="405"/>
      <c r="T13" s="405"/>
      <c r="U13" s="405"/>
      <c r="V13" s="405"/>
      <c r="W13" s="405"/>
      <c r="X13" s="405"/>
      <c r="Y13" s="405"/>
      <c r="Z13" s="405"/>
      <c r="AA13" s="405"/>
      <c r="AB13" s="405"/>
      <c r="AC13" s="149"/>
    </row>
    <row r="14" spans="2:29" s="96" customFormat="1" ht="48" customHeight="1" x14ac:dyDescent="0.15">
      <c r="B14" s="1045"/>
      <c r="C14" s="1046"/>
      <c r="D14" s="1041"/>
      <c r="E14" s="1041"/>
      <c r="F14" s="1041"/>
      <c r="G14" s="1041"/>
      <c r="H14" s="1040"/>
      <c r="I14" s="1041"/>
      <c r="J14" s="410"/>
      <c r="K14" s="1046"/>
      <c r="L14" s="410"/>
      <c r="M14" s="458">
        <f>COUNTIF(L14,"*")</f>
        <v>0</v>
      </c>
      <c r="N14" s="459"/>
      <c r="O14" s="406"/>
      <c r="P14" s="405"/>
      <c r="Q14" s="405"/>
      <c r="R14" s="405"/>
      <c r="S14" s="405"/>
      <c r="T14" s="405"/>
      <c r="U14" s="405"/>
      <c r="V14" s="405"/>
      <c r="W14" s="405"/>
      <c r="X14" s="405"/>
      <c r="Y14" s="405"/>
      <c r="Z14" s="405"/>
      <c r="AA14" s="405"/>
      <c r="AB14" s="405"/>
      <c r="AC14" s="149"/>
    </row>
    <row r="15" spans="2:29" s="96" customFormat="1" ht="48" customHeight="1" x14ac:dyDescent="0.15">
      <c r="B15" s="1045">
        <v>2</v>
      </c>
      <c r="C15" s="1046"/>
      <c r="D15" s="1041"/>
      <c r="E15" s="1041"/>
      <c r="F15" s="1041"/>
      <c r="G15" s="1041"/>
      <c r="H15" s="1040"/>
      <c r="I15" s="1041"/>
      <c r="J15" s="404"/>
      <c r="K15" s="1046"/>
      <c r="L15" s="404"/>
      <c r="M15" s="458">
        <f>COUNTIF(L15:L17,"*")</f>
        <v>0</v>
      </c>
      <c r="N15" s="458">
        <f>IF(SUM(M15:M19)&gt;0,1,0)</f>
        <v>0</v>
      </c>
      <c r="O15" s="406"/>
      <c r="P15" s="405"/>
      <c r="Q15" s="405"/>
      <c r="R15" s="405"/>
      <c r="S15" s="405"/>
      <c r="T15" s="405"/>
      <c r="U15" s="405"/>
      <c r="V15" s="405"/>
      <c r="W15" s="405"/>
      <c r="X15" s="405"/>
      <c r="Y15" s="405"/>
      <c r="Z15" s="405"/>
      <c r="AA15" s="405"/>
      <c r="AB15" s="405"/>
      <c r="AC15" s="149"/>
    </row>
    <row r="16" spans="2:29" s="96" customFormat="1" ht="48" customHeight="1" x14ac:dyDescent="0.15">
      <c r="B16" s="1045"/>
      <c r="C16" s="1046"/>
      <c r="D16" s="1041"/>
      <c r="E16" s="1041"/>
      <c r="F16" s="1041"/>
      <c r="G16" s="1041"/>
      <c r="H16" s="1040"/>
      <c r="I16" s="1041"/>
      <c r="J16" s="404"/>
      <c r="K16" s="1046"/>
      <c r="L16" s="404"/>
      <c r="M16" s="458"/>
      <c r="N16" s="458"/>
      <c r="O16" s="406"/>
      <c r="P16" s="405"/>
      <c r="Q16" s="405"/>
      <c r="R16" s="405"/>
      <c r="S16" s="405"/>
      <c r="T16" s="405"/>
      <c r="U16" s="405"/>
      <c r="V16" s="405"/>
      <c r="W16" s="405"/>
      <c r="X16" s="405"/>
      <c r="Y16" s="405"/>
      <c r="Z16" s="405"/>
      <c r="AA16" s="405"/>
      <c r="AB16" s="405"/>
      <c r="AC16" s="149"/>
    </row>
    <row r="17" spans="2:29" s="96" customFormat="1" ht="48" customHeight="1" x14ac:dyDescent="0.15">
      <c r="B17" s="1045"/>
      <c r="C17" s="1046"/>
      <c r="D17" s="1041"/>
      <c r="E17" s="1041"/>
      <c r="F17" s="1041"/>
      <c r="G17" s="1041"/>
      <c r="H17" s="1040"/>
      <c r="I17" s="1041"/>
      <c r="J17" s="404"/>
      <c r="K17" s="1046"/>
      <c r="L17" s="404"/>
      <c r="M17" s="458"/>
      <c r="N17" s="458"/>
      <c r="O17" s="406"/>
      <c r="P17" s="405"/>
      <c r="Q17" s="405"/>
      <c r="R17" s="405"/>
      <c r="S17" s="405"/>
      <c r="T17" s="405"/>
      <c r="U17" s="405"/>
      <c r="V17" s="405"/>
      <c r="W17" s="405"/>
      <c r="X17" s="405"/>
      <c r="Y17" s="405"/>
      <c r="Z17" s="405"/>
      <c r="AA17" s="405"/>
      <c r="AB17" s="405"/>
      <c r="AC17" s="149"/>
    </row>
    <row r="18" spans="2:29" s="96" customFormat="1" ht="48" customHeight="1" x14ac:dyDescent="0.15">
      <c r="B18" s="1045"/>
      <c r="C18" s="1046"/>
      <c r="D18" s="1041"/>
      <c r="E18" s="1041"/>
      <c r="F18" s="1041"/>
      <c r="G18" s="1041"/>
      <c r="H18" s="1040"/>
      <c r="I18" s="1041"/>
      <c r="J18" s="409" t="s">
        <v>410</v>
      </c>
      <c r="K18" s="1046"/>
      <c r="L18" s="409" t="s">
        <v>410</v>
      </c>
      <c r="M18" s="458"/>
      <c r="N18" s="458"/>
      <c r="O18" s="406"/>
      <c r="P18" s="405"/>
      <c r="Q18" s="405"/>
      <c r="R18" s="405"/>
      <c r="S18" s="405"/>
      <c r="T18" s="405"/>
      <c r="U18" s="405"/>
      <c r="V18" s="405"/>
      <c r="W18" s="405"/>
      <c r="X18" s="405"/>
      <c r="Y18" s="405"/>
      <c r="Z18" s="405"/>
      <c r="AA18" s="405"/>
      <c r="AB18" s="405"/>
      <c r="AC18" s="149"/>
    </row>
    <row r="19" spans="2:29" s="96" customFormat="1" ht="48" customHeight="1" x14ac:dyDescent="0.15">
      <c r="B19" s="1045"/>
      <c r="C19" s="1046"/>
      <c r="D19" s="1041"/>
      <c r="E19" s="1041"/>
      <c r="F19" s="1041"/>
      <c r="G19" s="1041"/>
      <c r="H19" s="1040"/>
      <c r="I19" s="1041"/>
      <c r="J19" s="410"/>
      <c r="K19" s="1046"/>
      <c r="L19" s="410"/>
      <c r="M19" s="458">
        <f>COUNTIF(L19,"*")</f>
        <v>0</v>
      </c>
      <c r="N19" s="459"/>
      <c r="O19" s="406"/>
      <c r="P19" s="405"/>
      <c r="Q19" s="405"/>
      <c r="R19" s="405"/>
      <c r="S19" s="405"/>
      <c r="T19" s="405"/>
      <c r="U19" s="405"/>
      <c r="V19" s="405"/>
      <c r="W19" s="405"/>
      <c r="X19" s="405"/>
      <c r="Y19" s="405"/>
      <c r="Z19" s="405"/>
      <c r="AA19" s="405"/>
      <c r="AB19" s="405"/>
      <c r="AC19" s="149"/>
    </row>
    <row r="20" spans="2:29" s="96" customFormat="1" ht="48" customHeight="1" x14ac:dyDescent="0.15">
      <c r="B20" s="1045">
        <v>3</v>
      </c>
      <c r="C20" s="1046"/>
      <c r="D20" s="1041"/>
      <c r="E20" s="1041"/>
      <c r="F20" s="1041"/>
      <c r="G20" s="1041"/>
      <c r="H20" s="1040"/>
      <c r="I20" s="1041"/>
      <c r="J20" s="404"/>
      <c r="K20" s="1046"/>
      <c r="L20" s="404"/>
      <c r="M20" s="458">
        <f>COUNTIF(L20:L22,"*")</f>
        <v>0</v>
      </c>
      <c r="N20" s="458">
        <f>IF(SUM(M20:M24)&gt;0,1,0)</f>
        <v>0</v>
      </c>
      <c r="O20" s="406"/>
      <c r="P20" s="405"/>
      <c r="Q20" s="405"/>
      <c r="R20" s="405"/>
      <c r="S20" s="405"/>
      <c r="T20" s="405"/>
      <c r="U20" s="405"/>
      <c r="V20" s="405"/>
      <c r="W20" s="405"/>
      <c r="X20" s="405"/>
      <c r="Y20" s="405"/>
      <c r="Z20" s="405"/>
      <c r="AA20" s="405"/>
      <c r="AB20" s="405"/>
      <c r="AC20" s="149"/>
    </row>
    <row r="21" spans="2:29" s="96" customFormat="1" ht="48" customHeight="1" x14ac:dyDescent="0.15">
      <c r="B21" s="1045"/>
      <c r="C21" s="1046"/>
      <c r="D21" s="1041"/>
      <c r="E21" s="1041"/>
      <c r="F21" s="1041"/>
      <c r="G21" s="1041"/>
      <c r="H21" s="1040"/>
      <c r="I21" s="1041"/>
      <c r="J21" s="404"/>
      <c r="K21" s="1046"/>
      <c r="L21" s="404"/>
      <c r="M21" s="458"/>
      <c r="N21" s="458"/>
      <c r="O21" s="406"/>
      <c r="P21" s="405"/>
      <c r="Q21" s="405"/>
      <c r="R21" s="405"/>
      <c r="S21" s="405"/>
      <c r="T21" s="405"/>
      <c r="U21" s="405"/>
      <c r="V21" s="405"/>
      <c r="W21" s="405"/>
      <c r="X21" s="405"/>
      <c r="Y21" s="405"/>
      <c r="Z21" s="405"/>
      <c r="AA21" s="405"/>
      <c r="AB21" s="405"/>
      <c r="AC21" s="149"/>
    </row>
    <row r="22" spans="2:29" s="96" customFormat="1" ht="48" customHeight="1" x14ac:dyDescent="0.15">
      <c r="B22" s="1045"/>
      <c r="C22" s="1046"/>
      <c r="D22" s="1041"/>
      <c r="E22" s="1041"/>
      <c r="F22" s="1041"/>
      <c r="G22" s="1041"/>
      <c r="H22" s="1040"/>
      <c r="I22" s="1041"/>
      <c r="J22" s="404"/>
      <c r="K22" s="1046"/>
      <c r="L22" s="404"/>
      <c r="M22" s="458"/>
      <c r="N22" s="458"/>
      <c r="O22" s="406"/>
      <c r="P22" s="405"/>
      <c r="Q22" s="405"/>
      <c r="R22" s="405"/>
      <c r="S22" s="405"/>
      <c r="T22" s="405"/>
      <c r="U22" s="405"/>
      <c r="V22" s="405"/>
      <c r="W22" s="405"/>
      <c r="X22" s="405"/>
      <c r="Y22" s="405"/>
      <c r="Z22" s="405"/>
      <c r="AA22" s="405"/>
      <c r="AB22" s="405"/>
      <c r="AC22" s="149"/>
    </row>
    <row r="23" spans="2:29" s="96" customFormat="1" ht="48" customHeight="1" x14ac:dyDescent="0.15">
      <c r="B23" s="1045"/>
      <c r="C23" s="1046"/>
      <c r="D23" s="1041"/>
      <c r="E23" s="1041"/>
      <c r="F23" s="1041"/>
      <c r="G23" s="1041"/>
      <c r="H23" s="1040"/>
      <c r="I23" s="1041"/>
      <c r="J23" s="409" t="s">
        <v>410</v>
      </c>
      <c r="K23" s="1046"/>
      <c r="L23" s="409" t="s">
        <v>410</v>
      </c>
      <c r="M23" s="458"/>
      <c r="N23" s="458"/>
      <c r="O23" s="406"/>
      <c r="P23" s="405"/>
      <c r="Q23" s="405"/>
      <c r="R23" s="405"/>
      <c r="S23" s="405"/>
      <c r="T23" s="405"/>
      <c r="U23" s="405"/>
      <c r="V23" s="405"/>
      <c r="W23" s="405"/>
      <c r="X23" s="405"/>
      <c r="Y23" s="405"/>
      <c r="Z23" s="405"/>
      <c r="AA23" s="405"/>
      <c r="AB23" s="405"/>
      <c r="AC23" s="149"/>
    </row>
    <row r="24" spans="2:29" s="96" customFormat="1" ht="48" customHeight="1" x14ac:dyDescent="0.15">
      <c r="B24" s="1045"/>
      <c r="C24" s="1046"/>
      <c r="D24" s="1041"/>
      <c r="E24" s="1041"/>
      <c r="F24" s="1041"/>
      <c r="G24" s="1041"/>
      <c r="H24" s="1040"/>
      <c r="I24" s="1041"/>
      <c r="J24" s="410"/>
      <c r="K24" s="1046"/>
      <c r="L24" s="410"/>
      <c r="M24" s="458">
        <f>COUNTIF(L24,"*")</f>
        <v>0</v>
      </c>
      <c r="N24" s="459"/>
      <c r="O24" s="406"/>
      <c r="P24" s="405"/>
      <c r="Q24" s="405"/>
      <c r="R24" s="405"/>
      <c r="S24" s="405"/>
      <c r="T24" s="405"/>
      <c r="U24" s="405"/>
      <c r="V24" s="405"/>
      <c r="W24" s="405"/>
      <c r="X24" s="405"/>
      <c r="Y24" s="405"/>
      <c r="Z24" s="405"/>
      <c r="AA24" s="405"/>
      <c r="AB24" s="405"/>
      <c r="AC24" s="149"/>
    </row>
    <row r="25" spans="2:29" s="96" customFormat="1" ht="48" customHeight="1" x14ac:dyDescent="0.15">
      <c r="B25" s="1045">
        <v>4</v>
      </c>
      <c r="C25" s="1046"/>
      <c r="D25" s="1041"/>
      <c r="E25" s="1041"/>
      <c r="F25" s="1041"/>
      <c r="G25" s="1041"/>
      <c r="H25" s="1040"/>
      <c r="I25" s="1041"/>
      <c r="J25" s="404"/>
      <c r="K25" s="1046"/>
      <c r="L25" s="404"/>
      <c r="M25" s="458">
        <f>COUNTIF(L25:L27,"*")</f>
        <v>0</v>
      </c>
      <c r="N25" s="458">
        <f>IF(SUM(M25:M29)&gt;0,1,0)</f>
        <v>0</v>
      </c>
      <c r="O25" s="406"/>
      <c r="P25" s="405"/>
      <c r="Q25" s="405"/>
      <c r="R25" s="405"/>
      <c r="S25" s="405"/>
      <c r="T25" s="405"/>
      <c r="U25" s="405"/>
      <c r="V25" s="405"/>
      <c r="W25" s="405"/>
      <c r="X25" s="405"/>
      <c r="Y25" s="405"/>
      <c r="Z25" s="405"/>
      <c r="AA25" s="405"/>
      <c r="AB25" s="405"/>
      <c r="AC25" s="149"/>
    </row>
    <row r="26" spans="2:29" s="96" customFormat="1" ht="48" customHeight="1" x14ac:dyDescent="0.15">
      <c r="B26" s="1045"/>
      <c r="C26" s="1046"/>
      <c r="D26" s="1041"/>
      <c r="E26" s="1041"/>
      <c r="F26" s="1041"/>
      <c r="G26" s="1041"/>
      <c r="H26" s="1040"/>
      <c r="I26" s="1041"/>
      <c r="J26" s="404"/>
      <c r="K26" s="1046"/>
      <c r="L26" s="404"/>
      <c r="M26" s="458"/>
      <c r="N26" s="458"/>
      <c r="O26" s="406"/>
      <c r="P26" s="405"/>
      <c r="Q26" s="405"/>
      <c r="R26" s="405"/>
      <c r="S26" s="405"/>
      <c r="T26" s="405"/>
      <c r="U26" s="405"/>
      <c r="V26" s="405"/>
      <c r="W26" s="405"/>
      <c r="X26" s="405"/>
      <c r="Y26" s="405"/>
      <c r="Z26" s="405"/>
      <c r="AA26" s="405"/>
      <c r="AB26" s="405"/>
      <c r="AC26" s="149"/>
    </row>
    <row r="27" spans="2:29" s="96" customFormat="1" ht="48" customHeight="1" x14ac:dyDescent="0.15">
      <c r="B27" s="1045"/>
      <c r="C27" s="1046"/>
      <c r="D27" s="1041"/>
      <c r="E27" s="1041"/>
      <c r="F27" s="1041"/>
      <c r="G27" s="1041"/>
      <c r="H27" s="1040"/>
      <c r="I27" s="1041"/>
      <c r="J27" s="404"/>
      <c r="K27" s="1046"/>
      <c r="L27" s="404"/>
      <c r="M27" s="458"/>
      <c r="N27" s="458"/>
      <c r="O27" s="406"/>
      <c r="P27" s="405"/>
      <c r="Q27" s="405"/>
      <c r="R27" s="405"/>
      <c r="S27" s="405"/>
      <c r="T27" s="405"/>
      <c r="U27" s="405"/>
      <c r="V27" s="405"/>
      <c r="W27" s="405"/>
      <c r="X27" s="405"/>
      <c r="Y27" s="405"/>
      <c r="Z27" s="405"/>
      <c r="AA27" s="405"/>
      <c r="AB27" s="405"/>
      <c r="AC27" s="149"/>
    </row>
    <row r="28" spans="2:29" s="96" customFormat="1" ht="48" customHeight="1" x14ac:dyDescent="0.15">
      <c r="B28" s="1045"/>
      <c r="C28" s="1046"/>
      <c r="D28" s="1041"/>
      <c r="E28" s="1041"/>
      <c r="F28" s="1041"/>
      <c r="G28" s="1041"/>
      <c r="H28" s="1040"/>
      <c r="I28" s="1041"/>
      <c r="J28" s="409" t="s">
        <v>410</v>
      </c>
      <c r="K28" s="1046"/>
      <c r="L28" s="409" t="s">
        <v>410</v>
      </c>
      <c r="M28" s="458"/>
      <c r="N28" s="458"/>
      <c r="O28" s="406"/>
      <c r="P28" s="405"/>
      <c r="Q28" s="405"/>
      <c r="R28" s="405"/>
      <c r="S28" s="405"/>
      <c r="T28" s="405"/>
      <c r="U28" s="405"/>
      <c r="V28" s="405"/>
      <c r="W28" s="405"/>
      <c r="X28" s="405"/>
      <c r="Y28" s="405"/>
      <c r="Z28" s="405"/>
      <c r="AA28" s="405"/>
      <c r="AB28" s="405"/>
      <c r="AC28" s="149"/>
    </row>
    <row r="29" spans="2:29" s="96" customFormat="1" ht="48" customHeight="1" x14ac:dyDescent="0.15">
      <c r="B29" s="1045"/>
      <c r="C29" s="1046"/>
      <c r="D29" s="1041"/>
      <c r="E29" s="1041"/>
      <c r="F29" s="1041"/>
      <c r="G29" s="1041"/>
      <c r="H29" s="1040"/>
      <c r="I29" s="1041"/>
      <c r="J29" s="410"/>
      <c r="K29" s="1046"/>
      <c r="L29" s="410"/>
      <c r="M29" s="458">
        <f>COUNTIF(L29,"*")</f>
        <v>0</v>
      </c>
      <c r="N29" s="459"/>
      <c r="O29" s="406"/>
      <c r="P29" s="405"/>
      <c r="Q29" s="405"/>
      <c r="R29" s="405"/>
      <c r="S29" s="405"/>
      <c r="T29" s="405"/>
      <c r="U29" s="405"/>
      <c r="V29" s="405"/>
      <c r="W29" s="405"/>
      <c r="X29" s="405"/>
      <c r="Y29" s="405"/>
      <c r="Z29" s="405"/>
      <c r="AA29" s="405"/>
      <c r="AB29" s="405"/>
      <c r="AC29" s="149"/>
    </row>
    <row r="30" spans="2:29" s="96" customFormat="1" ht="48" customHeight="1" x14ac:dyDescent="0.15">
      <c r="B30" s="1045">
        <v>5</v>
      </c>
      <c r="C30" s="1046"/>
      <c r="D30" s="1041"/>
      <c r="E30" s="1041"/>
      <c r="F30" s="1041"/>
      <c r="G30" s="1041"/>
      <c r="H30" s="1040"/>
      <c r="I30" s="1041"/>
      <c r="J30" s="404"/>
      <c r="K30" s="1046"/>
      <c r="L30" s="404"/>
      <c r="M30" s="458">
        <f>COUNTIF(L30:L32,"*")</f>
        <v>0</v>
      </c>
      <c r="N30" s="458">
        <f>IF(SUM(M30:M34)&gt;0,1,0)</f>
        <v>0</v>
      </c>
      <c r="O30" s="406"/>
      <c r="P30" s="405"/>
      <c r="Q30" s="405"/>
      <c r="R30" s="405"/>
      <c r="S30" s="405"/>
      <c r="T30" s="405"/>
      <c r="U30" s="405"/>
      <c r="V30" s="405"/>
      <c r="W30" s="405"/>
      <c r="X30" s="405"/>
      <c r="Y30" s="405"/>
      <c r="Z30" s="405"/>
      <c r="AA30" s="405"/>
      <c r="AB30" s="405"/>
      <c r="AC30" s="149"/>
    </row>
    <row r="31" spans="2:29" s="96" customFormat="1" ht="48" customHeight="1" x14ac:dyDescent="0.15">
      <c r="B31" s="1045"/>
      <c r="C31" s="1046"/>
      <c r="D31" s="1041"/>
      <c r="E31" s="1041"/>
      <c r="F31" s="1041"/>
      <c r="G31" s="1041"/>
      <c r="H31" s="1040"/>
      <c r="I31" s="1041"/>
      <c r="J31" s="404"/>
      <c r="K31" s="1046"/>
      <c r="L31" s="404"/>
      <c r="M31" s="458"/>
      <c r="N31" s="458"/>
      <c r="O31" s="406"/>
      <c r="P31" s="405"/>
      <c r="Q31" s="405"/>
      <c r="R31" s="405"/>
      <c r="S31" s="405"/>
      <c r="T31" s="405"/>
      <c r="U31" s="405"/>
      <c r="V31" s="405"/>
      <c r="W31" s="405"/>
      <c r="X31" s="405"/>
      <c r="Y31" s="405"/>
      <c r="Z31" s="405"/>
      <c r="AA31" s="405"/>
      <c r="AB31" s="405"/>
      <c r="AC31" s="149"/>
    </row>
    <row r="32" spans="2:29" s="96" customFormat="1" ht="48" customHeight="1" x14ac:dyDescent="0.15">
      <c r="B32" s="1045"/>
      <c r="C32" s="1046"/>
      <c r="D32" s="1041"/>
      <c r="E32" s="1041"/>
      <c r="F32" s="1041"/>
      <c r="G32" s="1041"/>
      <c r="H32" s="1040"/>
      <c r="I32" s="1041"/>
      <c r="J32" s="404"/>
      <c r="K32" s="1046"/>
      <c r="L32" s="404"/>
      <c r="M32" s="458"/>
      <c r="N32" s="458"/>
      <c r="O32" s="406"/>
      <c r="P32" s="405"/>
      <c r="Q32" s="405"/>
      <c r="R32" s="405"/>
      <c r="S32" s="405"/>
      <c r="T32" s="405"/>
      <c r="U32" s="405"/>
      <c r="V32" s="405"/>
      <c r="W32" s="405"/>
      <c r="X32" s="405"/>
      <c r="Y32" s="405"/>
      <c r="Z32" s="405"/>
      <c r="AA32" s="405"/>
      <c r="AB32" s="405"/>
      <c r="AC32" s="149"/>
    </row>
    <row r="33" spans="2:29" s="96" customFormat="1" ht="48" customHeight="1" x14ac:dyDescent="0.15">
      <c r="B33" s="1045"/>
      <c r="C33" s="1046"/>
      <c r="D33" s="1041"/>
      <c r="E33" s="1041"/>
      <c r="F33" s="1041"/>
      <c r="G33" s="1041"/>
      <c r="H33" s="1040"/>
      <c r="I33" s="1041"/>
      <c r="J33" s="409" t="s">
        <v>410</v>
      </c>
      <c r="K33" s="1046"/>
      <c r="L33" s="409" t="s">
        <v>410</v>
      </c>
      <c r="M33" s="458"/>
      <c r="N33" s="458"/>
      <c r="O33" s="406"/>
      <c r="P33" s="405"/>
      <c r="Q33" s="405"/>
      <c r="R33" s="405"/>
      <c r="S33" s="405"/>
      <c r="T33" s="405"/>
      <c r="U33" s="405"/>
      <c r="V33" s="405"/>
      <c r="W33" s="405"/>
      <c r="X33" s="405"/>
      <c r="Y33" s="405"/>
      <c r="Z33" s="405"/>
      <c r="AA33" s="405"/>
      <c r="AB33" s="405"/>
      <c r="AC33" s="149"/>
    </row>
    <row r="34" spans="2:29" s="96" customFormat="1" ht="48" customHeight="1" x14ac:dyDescent="0.15">
      <c r="B34" s="1045"/>
      <c r="C34" s="1046"/>
      <c r="D34" s="1041"/>
      <c r="E34" s="1041"/>
      <c r="F34" s="1041"/>
      <c r="G34" s="1041"/>
      <c r="H34" s="1040"/>
      <c r="I34" s="1041"/>
      <c r="J34" s="410"/>
      <c r="K34" s="1046"/>
      <c r="L34" s="410"/>
      <c r="M34" s="458">
        <f>COUNTIF(L34,"*")</f>
        <v>0</v>
      </c>
      <c r="N34" s="459"/>
      <c r="O34" s="406"/>
      <c r="P34" s="405"/>
      <c r="Q34" s="405"/>
      <c r="R34" s="405"/>
      <c r="S34" s="405"/>
      <c r="T34" s="405"/>
      <c r="U34" s="405"/>
      <c r="V34" s="405"/>
      <c r="W34" s="405"/>
      <c r="X34" s="405"/>
      <c r="Y34" s="405"/>
      <c r="Z34" s="405"/>
      <c r="AA34" s="405"/>
      <c r="AB34" s="405"/>
      <c r="AC34" s="149"/>
    </row>
    <row r="35" spans="2:29" s="96" customFormat="1" ht="48" customHeight="1" x14ac:dyDescent="0.15">
      <c r="B35" s="1045">
        <v>6</v>
      </c>
      <c r="C35" s="1046"/>
      <c r="D35" s="1041"/>
      <c r="E35" s="1041"/>
      <c r="F35" s="1041"/>
      <c r="G35" s="1041"/>
      <c r="H35" s="1040"/>
      <c r="I35" s="1041"/>
      <c r="J35" s="404"/>
      <c r="K35" s="1046"/>
      <c r="L35" s="404"/>
      <c r="M35" s="458">
        <f>COUNTIF(L35:L37,"*")</f>
        <v>0</v>
      </c>
      <c r="N35" s="458">
        <f>IF(SUM(M35:M39)&gt;0,1,0)</f>
        <v>0</v>
      </c>
      <c r="O35" s="406"/>
      <c r="P35" s="405"/>
      <c r="Q35" s="405"/>
      <c r="R35" s="405"/>
      <c r="S35" s="405"/>
      <c r="T35" s="405"/>
      <c r="U35" s="405"/>
      <c r="V35" s="405"/>
      <c r="W35" s="405"/>
      <c r="X35" s="405"/>
      <c r="Y35" s="405"/>
      <c r="Z35" s="405"/>
      <c r="AA35" s="405"/>
      <c r="AB35" s="405"/>
      <c r="AC35" s="149"/>
    </row>
    <row r="36" spans="2:29" s="96" customFormat="1" ht="48" customHeight="1" x14ac:dyDescent="0.15">
      <c r="B36" s="1045"/>
      <c r="C36" s="1046"/>
      <c r="D36" s="1041"/>
      <c r="E36" s="1041"/>
      <c r="F36" s="1041"/>
      <c r="G36" s="1041"/>
      <c r="H36" s="1040"/>
      <c r="I36" s="1041"/>
      <c r="J36" s="404"/>
      <c r="K36" s="1046"/>
      <c r="L36" s="404"/>
      <c r="M36" s="458"/>
      <c r="N36" s="458"/>
      <c r="O36" s="406"/>
      <c r="P36" s="405"/>
      <c r="Q36" s="405"/>
      <c r="R36" s="405"/>
      <c r="S36" s="405"/>
      <c r="T36" s="405"/>
      <c r="U36" s="405"/>
      <c r="V36" s="405"/>
      <c r="W36" s="405"/>
      <c r="X36" s="405"/>
      <c r="Y36" s="405"/>
      <c r="Z36" s="405"/>
      <c r="AA36" s="405"/>
      <c r="AB36" s="405"/>
      <c r="AC36" s="149"/>
    </row>
    <row r="37" spans="2:29" s="96" customFormat="1" ht="48" customHeight="1" x14ac:dyDescent="0.15">
      <c r="B37" s="1045"/>
      <c r="C37" s="1046"/>
      <c r="D37" s="1041"/>
      <c r="E37" s="1041"/>
      <c r="F37" s="1041"/>
      <c r="G37" s="1041"/>
      <c r="H37" s="1040"/>
      <c r="I37" s="1041"/>
      <c r="J37" s="404"/>
      <c r="K37" s="1046"/>
      <c r="L37" s="404"/>
      <c r="M37" s="458"/>
      <c r="N37" s="458"/>
      <c r="O37" s="406"/>
      <c r="P37" s="405"/>
      <c r="Q37" s="405"/>
      <c r="R37" s="405"/>
      <c r="S37" s="405"/>
      <c r="T37" s="405"/>
      <c r="U37" s="405"/>
      <c r="V37" s="405"/>
      <c r="W37" s="405"/>
      <c r="X37" s="405"/>
      <c r="Y37" s="405"/>
      <c r="Z37" s="405"/>
      <c r="AA37" s="405"/>
      <c r="AB37" s="405"/>
      <c r="AC37" s="149"/>
    </row>
    <row r="38" spans="2:29" s="96" customFormat="1" ht="48" customHeight="1" x14ac:dyDescent="0.15">
      <c r="B38" s="1045"/>
      <c r="C38" s="1046"/>
      <c r="D38" s="1041"/>
      <c r="E38" s="1041"/>
      <c r="F38" s="1041"/>
      <c r="G38" s="1041"/>
      <c r="H38" s="1040"/>
      <c r="I38" s="1041"/>
      <c r="J38" s="409" t="s">
        <v>410</v>
      </c>
      <c r="K38" s="1046"/>
      <c r="L38" s="409" t="s">
        <v>410</v>
      </c>
      <c r="M38" s="458"/>
      <c r="N38" s="458"/>
      <c r="O38" s="406"/>
      <c r="P38" s="405"/>
      <c r="Q38" s="405"/>
      <c r="R38" s="405"/>
      <c r="S38" s="405"/>
      <c r="T38" s="405"/>
      <c r="U38" s="405"/>
      <c r="V38" s="405"/>
      <c r="W38" s="405"/>
      <c r="X38" s="405"/>
      <c r="Y38" s="405"/>
      <c r="Z38" s="405"/>
      <c r="AA38" s="405"/>
      <c r="AB38" s="405"/>
      <c r="AC38" s="149"/>
    </row>
    <row r="39" spans="2:29" s="96" customFormat="1" ht="48" customHeight="1" x14ac:dyDescent="0.15">
      <c r="B39" s="1045"/>
      <c r="C39" s="1046"/>
      <c r="D39" s="1041"/>
      <c r="E39" s="1041"/>
      <c r="F39" s="1041"/>
      <c r="G39" s="1041"/>
      <c r="H39" s="1040"/>
      <c r="I39" s="1041"/>
      <c r="J39" s="410"/>
      <c r="K39" s="1046"/>
      <c r="L39" s="410"/>
      <c r="M39" s="458">
        <f>COUNTIF(L39,"*")</f>
        <v>0</v>
      </c>
      <c r="N39" s="459"/>
      <c r="O39" s="406"/>
      <c r="P39" s="405"/>
      <c r="Q39" s="405"/>
      <c r="R39" s="405"/>
      <c r="S39" s="405"/>
      <c r="T39" s="405"/>
      <c r="U39" s="405"/>
      <c r="V39" s="405"/>
      <c r="W39" s="405"/>
      <c r="X39" s="405"/>
      <c r="Y39" s="405"/>
      <c r="Z39" s="405"/>
      <c r="AA39" s="405"/>
      <c r="AB39" s="405"/>
      <c r="AC39" s="149"/>
    </row>
    <row r="40" spans="2:29" s="96" customFormat="1" ht="48" customHeight="1" x14ac:dyDescent="0.15">
      <c r="B40" s="1045">
        <v>7</v>
      </c>
      <c r="C40" s="1046"/>
      <c r="D40" s="1041"/>
      <c r="E40" s="1041"/>
      <c r="F40" s="1041"/>
      <c r="G40" s="1041"/>
      <c r="H40" s="1040"/>
      <c r="I40" s="1041"/>
      <c r="J40" s="404"/>
      <c r="K40" s="1046"/>
      <c r="L40" s="404"/>
      <c r="M40" s="458">
        <f>COUNTIF(L40:L42,"*")</f>
        <v>0</v>
      </c>
      <c r="N40" s="458">
        <f>IF(SUM(M40:M44)&gt;0,1,0)</f>
        <v>0</v>
      </c>
      <c r="O40" s="406"/>
      <c r="P40" s="405"/>
      <c r="Q40" s="405"/>
      <c r="R40" s="405"/>
      <c r="S40" s="405"/>
      <c r="T40" s="405"/>
      <c r="U40" s="405"/>
      <c r="V40" s="405"/>
      <c r="W40" s="405"/>
      <c r="X40" s="405"/>
      <c r="Y40" s="405"/>
      <c r="Z40" s="405"/>
      <c r="AA40" s="405"/>
      <c r="AB40" s="405"/>
      <c r="AC40" s="149"/>
    </row>
    <row r="41" spans="2:29" s="96" customFormat="1" ht="48" customHeight="1" x14ac:dyDescent="0.15">
      <c r="B41" s="1045"/>
      <c r="C41" s="1046"/>
      <c r="D41" s="1041"/>
      <c r="E41" s="1041"/>
      <c r="F41" s="1041"/>
      <c r="G41" s="1041"/>
      <c r="H41" s="1040"/>
      <c r="I41" s="1041"/>
      <c r="J41" s="404"/>
      <c r="K41" s="1046"/>
      <c r="L41" s="404"/>
      <c r="M41" s="458"/>
      <c r="N41" s="458"/>
      <c r="O41" s="406"/>
      <c r="P41" s="405"/>
      <c r="Q41" s="405"/>
      <c r="R41" s="405"/>
      <c r="S41" s="405"/>
      <c r="T41" s="405"/>
      <c r="U41" s="405"/>
      <c r="V41" s="405"/>
      <c r="W41" s="405"/>
      <c r="X41" s="405"/>
      <c r="Y41" s="405"/>
      <c r="Z41" s="405"/>
      <c r="AA41" s="405"/>
      <c r="AB41" s="405"/>
      <c r="AC41" s="149"/>
    </row>
    <row r="42" spans="2:29" s="96" customFormat="1" ht="48" customHeight="1" x14ac:dyDescent="0.15">
      <c r="B42" s="1045"/>
      <c r="C42" s="1046"/>
      <c r="D42" s="1041"/>
      <c r="E42" s="1041"/>
      <c r="F42" s="1041"/>
      <c r="G42" s="1041"/>
      <c r="H42" s="1040"/>
      <c r="I42" s="1041"/>
      <c r="J42" s="404"/>
      <c r="K42" s="1046"/>
      <c r="L42" s="404"/>
      <c r="M42" s="458"/>
      <c r="N42" s="458"/>
      <c r="O42" s="406"/>
      <c r="P42" s="405"/>
      <c r="Q42" s="405"/>
      <c r="R42" s="405"/>
      <c r="S42" s="405"/>
      <c r="T42" s="405"/>
      <c r="U42" s="405"/>
      <c r="V42" s="405"/>
      <c r="W42" s="405"/>
      <c r="X42" s="405"/>
      <c r="Y42" s="405"/>
      <c r="Z42" s="405"/>
      <c r="AA42" s="405"/>
      <c r="AB42" s="405"/>
      <c r="AC42" s="149"/>
    </row>
    <row r="43" spans="2:29" s="96" customFormat="1" ht="48" customHeight="1" x14ac:dyDescent="0.15">
      <c r="B43" s="1045"/>
      <c r="C43" s="1046"/>
      <c r="D43" s="1041"/>
      <c r="E43" s="1041"/>
      <c r="F43" s="1041"/>
      <c r="G43" s="1041"/>
      <c r="H43" s="1040"/>
      <c r="I43" s="1041"/>
      <c r="J43" s="409" t="s">
        <v>410</v>
      </c>
      <c r="K43" s="1046"/>
      <c r="L43" s="409" t="s">
        <v>410</v>
      </c>
      <c r="M43" s="458"/>
      <c r="N43" s="458"/>
      <c r="O43" s="406"/>
      <c r="P43" s="405"/>
      <c r="Q43" s="405"/>
      <c r="R43" s="405"/>
      <c r="S43" s="405"/>
      <c r="T43" s="405"/>
      <c r="U43" s="405"/>
      <c r="V43" s="405"/>
      <c r="W43" s="405"/>
      <c r="X43" s="405"/>
      <c r="Y43" s="405"/>
      <c r="Z43" s="405"/>
      <c r="AA43" s="405"/>
      <c r="AB43" s="405"/>
      <c r="AC43" s="149"/>
    </row>
    <row r="44" spans="2:29" s="96" customFormat="1" ht="48" customHeight="1" x14ac:dyDescent="0.15">
      <c r="B44" s="1045"/>
      <c r="C44" s="1046"/>
      <c r="D44" s="1041"/>
      <c r="E44" s="1041"/>
      <c r="F44" s="1041"/>
      <c r="G44" s="1041"/>
      <c r="H44" s="1040"/>
      <c r="I44" s="1041"/>
      <c r="J44" s="410"/>
      <c r="K44" s="1046"/>
      <c r="L44" s="410"/>
      <c r="M44" s="458">
        <f>COUNTIF(L44,"*")</f>
        <v>0</v>
      </c>
      <c r="N44" s="459"/>
      <c r="O44" s="406"/>
      <c r="P44" s="405"/>
      <c r="Q44" s="405"/>
      <c r="R44" s="405"/>
      <c r="S44" s="405"/>
      <c r="T44" s="405"/>
      <c r="U44" s="405"/>
      <c r="V44" s="405"/>
      <c r="W44" s="405"/>
      <c r="X44" s="405"/>
      <c r="Y44" s="405"/>
      <c r="Z44" s="405"/>
      <c r="AA44" s="405"/>
      <c r="AB44" s="405"/>
      <c r="AC44" s="149"/>
    </row>
    <row r="45" spans="2:29" s="96" customFormat="1" ht="48" customHeight="1" x14ac:dyDescent="0.15">
      <c r="B45" s="1045">
        <v>8</v>
      </c>
      <c r="C45" s="1046"/>
      <c r="D45" s="1041"/>
      <c r="E45" s="1041"/>
      <c r="F45" s="1041"/>
      <c r="G45" s="1041"/>
      <c r="H45" s="1040"/>
      <c r="I45" s="1041"/>
      <c r="J45" s="404"/>
      <c r="K45" s="1046"/>
      <c r="L45" s="404"/>
      <c r="M45" s="458">
        <f>COUNTIF(L45:L47,"*")</f>
        <v>0</v>
      </c>
      <c r="N45" s="458">
        <f>IF(SUM(M45:M49)&gt;0,1,0)</f>
        <v>0</v>
      </c>
      <c r="O45" s="406"/>
      <c r="P45" s="405"/>
      <c r="Q45" s="405"/>
      <c r="R45" s="405"/>
      <c r="S45" s="405"/>
      <c r="T45" s="405"/>
      <c r="U45" s="405"/>
      <c r="V45" s="405"/>
      <c r="W45" s="405"/>
      <c r="X45" s="405"/>
      <c r="Y45" s="405"/>
      <c r="Z45" s="405"/>
      <c r="AA45" s="405"/>
      <c r="AB45" s="405"/>
      <c r="AC45" s="149"/>
    </row>
    <row r="46" spans="2:29" s="96" customFormat="1" ht="48" customHeight="1" x14ac:dyDescent="0.15">
      <c r="B46" s="1045"/>
      <c r="C46" s="1046"/>
      <c r="D46" s="1041"/>
      <c r="E46" s="1041"/>
      <c r="F46" s="1041"/>
      <c r="G46" s="1041"/>
      <c r="H46" s="1040"/>
      <c r="I46" s="1041"/>
      <c r="J46" s="404"/>
      <c r="K46" s="1046"/>
      <c r="L46" s="404"/>
      <c r="M46" s="458"/>
      <c r="N46" s="458"/>
      <c r="O46" s="406"/>
      <c r="P46" s="405"/>
      <c r="Q46" s="405"/>
      <c r="R46" s="405"/>
      <c r="S46" s="405"/>
      <c r="T46" s="405"/>
      <c r="U46" s="405"/>
      <c r="V46" s="405"/>
      <c r="W46" s="405"/>
      <c r="X46" s="405"/>
      <c r="Y46" s="405"/>
      <c r="Z46" s="405"/>
      <c r="AA46" s="405"/>
      <c r="AB46" s="405"/>
      <c r="AC46" s="149"/>
    </row>
    <row r="47" spans="2:29" s="96" customFormat="1" ht="48" customHeight="1" x14ac:dyDescent="0.15">
      <c r="B47" s="1045"/>
      <c r="C47" s="1046"/>
      <c r="D47" s="1041"/>
      <c r="E47" s="1041"/>
      <c r="F47" s="1041"/>
      <c r="G47" s="1041"/>
      <c r="H47" s="1040"/>
      <c r="I47" s="1041"/>
      <c r="J47" s="404"/>
      <c r="K47" s="1046"/>
      <c r="L47" s="404"/>
      <c r="M47" s="458"/>
      <c r="N47" s="458"/>
      <c r="O47" s="406"/>
      <c r="P47" s="405"/>
      <c r="Q47" s="405"/>
      <c r="R47" s="405"/>
      <c r="S47" s="405"/>
      <c r="T47" s="405"/>
      <c r="U47" s="405"/>
      <c r="V47" s="405"/>
      <c r="W47" s="405"/>
      <c r="X47" s="405"/>
      <c r="Y47" s="405"/>
      <c r="Z47" s="405"/>
      <c r="AA47" s="405"/>
      <c r="AB47" s="405"/>
      <c r="AC47" s="149"/>
    </row>
    <row r="48" spans="2:29" s="96" customFormat="1" ht="48" customHeight="1" x14ac:dyDescent="0.15">
      <c r="B48" s="1045"/>
      <c r="C48" s="1046"/>
      <c r="D48" s="1041"/>
      <c r="E48" s="1041"/>
      <c r="F48" s="1041"/>
      <c r="G48" s="1041"/>
      <c r="H48" s="1040"/>
      <c r="I48" s="1041"/>
      <c r="J48" s="409" t="s">
        <v>410</v>
      </c>
      <c r="K48" s="1046"/>
      <c r="L48" s="409" t="s">
        <v>410</v>
      </c>
      <c r="M48" s="458"/>
      <c r="N48" s="458"/>
      <c r="O48" s="406"/>
      <c r="P48" s="405"/>
      <c r="Q48" s="405"/>
      <c r="R48" s="405"/>
      <c r="S48" s="405"/>
      <c r="T48" s="405"/>
      <c r="U48" s="405"/>
      <c r="V48" s="405"/>
      <c r="W48" s="405"/>
      <c r="X48" s="405"/>
      <c r="Y48" s="405"/>
      <c r="Z48" s="405"/>
      <c r="AA48" s="405"/>
      <c r="AB48" s="405"/>
      <c r="AC48" s="149"/>
    </row>
    <row r="49" spans="2:29" s="96" customFormat="1" ht="48" customHeight="1" x14ac:dyDescent="0.15">
      <c r="B49" s="1045"/>
      <c r="C49" s="1046"/>
      <c r="D49" s="1041"/>
      <c r="E49" s="1041"/>
      <c r="F49" s="1041"/>
      <c r="G49" s="1041"/>
      <c r="H49" s="1040"/>
      <c r="I49" s="1041"/>
      <c r="J49" s="410"/>
      <c r="K49" s="1046"/>
      <c r="L49" s="410"/>
      <c r="M49" s="458">
        <f>COUNTIF(L49,"*")</f>
        <v>0</v>
      </c>
      <c r="N49" s="459"/>
      <c r="O49" s="406"/>
      <c r="P49" s="405"/>
      <c r="Q49" s="405"/>
      <c r="R49" s="405"/>
      <c r="S49" s="405"/>
      <c r="T49" s="405"/>
      <c r="U49" s="405"/>
      <c r="V49" s="405"/>
      <c r="W49" s="405"/>
      <c r="X49" s="405"/>
      <c r="Y49" s="405"/>
      <c r="Z49" s="405"/>
      <c r="AA49" s="405"/>
      <c r="AB49" s="405"/>
      <c r="AC49" s="149"/>
    </row>
    <row r="50" spans="2:29" s="96" customFormat="1" ht="48" customHeight="1" x14ac:dyDescent="0.15">
      <c r="B50" s="1045">
        <v>9</v>
      </c>
      <c r="C50" s="1046"/>
      <c r="D50" s="1041"/>
      <c r="E50" s="1041"/>
      <c r="F50" s="1041"/>
      <c r="G50" s="1041"/>
      <c r="H50" s="1040"/>
      <c r="I50" s="1041"/>
      <c r="J50" s="404"/>
      <c r="K50" s="1046"/>
      <c r="L50" s="404"/>
      <c r="M50" s="458">
        <f>COUNTIF(L50:L52,"*")</f>
        <v>0</v>
      </c>
      <c r="N50" s="458">
        <f>IF(SUM(M50:M54)&gt;0,1,0)</f>
        <v>0</v>
      </c>
      <c r="O50" s="406"/>
      <c r="P50" s="405"/>
      <c r="Q50" s="405"/>
      <c r="R50" s="405"/>
      <c r="S50" s="405"/>
      <c r="T50" s="405"/>
      <c r="U50" s="405"/>
      <c r="V50" s="405"/>
      <c r="W50" s="405"/>
      <c r="X50" s="405"/>
      <c r="Y50" s="405"/>
      <c r="Z50" s="405"/>
      <c r="AA50" s="405"/>
      <c r="AB50" s="405"/>
      <c r="AC50" s="149"/>
    </row>
    <row r="51" spans="2:29" s="96" customFormat="1" ht="48" customHeight="1" x14ac:dyDescent="0.15">
      <c r="B51" s="1045"/>
      <c r="C51" s="1046"/>
      <c r="D51" s="1041"/>
      <c r="E51" s="1041"/>
      <c r="F51" s="1041"/>
      <c r="G51" s="1041"/>
      <c r="H51" s="1040"/>
      <c r="I51" s="1041"/>
      <c r="J51" s="404"/>
      <c r="K51" s="1046"/>
      <c r="L51" s="404"/>
      <c r="M51" s="458"/>
      <c r="N51" s="458"/>
      <c r="O51" s="406"/>
      <c r="P51" s="405"/>
      <c r="Q51" s="405"/>
      <c r="R51" s="405"/>
      <c r="S51" s="405"/>
      <c r="T51" s="405"/>
      <c r="U51" s="405"/>
      <c r="V51" s="405"/>
      <c r="W51" s="405"/>
      <c r="X51" s="405"/>
      <c r="Y51" s="405"/>
      <c r="Z51" s="405"/>
      <c r="AA51" s="405"/>
      <c r="AB51" s="405"/>
      <c r="AC51" s="149"/>
    </row>
    <row r="52" spans="2:29" s="96" customFormat="1" ht="48" customHeight="1" x14ac:dyDescent="0.15">
      <c r="B52" s="1045"/>
      <c r="C52" s="1046"/>
      <c r="D52" s="1041"/>
      <c r="E52" s="1041"/>
      <c r="F52" s="1041"/>
      <c r="G52" s="1041"/>
      <c r="H52" s="1040"/>
      <c r="I52" s="1041"/>
      <c r="J52" s="404"/>
      <c r="K52" s="1046"/>
      <c r="L52" s="404"/>
      <c r="M52" s="458"/>
      <c r="N52" s="458"/>
      <c r="O52" s="406"/>
      <c r="P52" s="405"/>
      <c r="Q52" s="405"/>
      <c r="R52" s="405"/>
      <c r="S52" s="405"/>
      <c r="T52" s="405"/>
      <c r="U52" s="405"/>
      <c r="V52" s="405"/>
      <c r="W52" s="405"/>
      <c r="X52" s="405"/>
      <c r="Y52" s="405"/>
      <c r="Z52" s="405"/>
      <c r="AA52" s="405"/>
      <c r="AB52" s="405"/>
      <c r="AC52" s="149"/>
    </row>
    <row r="53" spans="2:29" s="96" customFormat="1" ht="48" customHeight="1" x14ac:dyDescent="0.15">
      <c r="B53" s="1045"/>
      <c r="C53" s="1046"/>
      <c r="D53" s="1041"/>
      <c r="E53" s="1041"/>
      <c r="F53" s="1041"/>
      <c r="G53" s="1041"/>
      <c r="H53" s="1040"/>
      <c r="I53" s="1041"/>
      <c r="J53" s="409" t="s">
        <v>410</v>
      </c>
      <c r="K53" s="1046"/>
      <c r="L53" s="409" t="s">
        <v>410</v>
      </c>
      <c r="M53" s="458"/>
      <c r="N53" s="458"/>
      <c r="O53" s="406"/>
      <c r="P53" s="405"/>
      <c r="Q53" s="405"/>
      <c r="R53" s="405"/>
      <c r="S53" s="405"/>
      <c r="T53" s="405"/>
      <c r="U53" s="405"/>
      <c r="V53" s="405"/>
      <c r="W53" s="405"/>
      <c r="X53" s="405"/>
      <c r="Y53" s="405"/>
      <c r="Z53" s="405"/>
      <c r="AA53" s="405"/>
      <c r="AB53" s="405"/>
      <c r="AC53" s="149"/>
    </row>
    <row r="54" spans="2:29" s="96" customFormat="1" ht="48" customHeight="1" x14ac:dyDescent="0.15">
      <c r="B54" s="1045"/>
      <c r="C54" s="1046"/>
      <c r="D54" s="1041"/>
      <c r="E54" s="1041"/>
      <c r="F54" s="1041"/>
      <c r="G54" s="1041"/>
      <c r="H54" s="1040"/>
      <c r="I54" s="1041"/>
      <c r="J54" s="410"/>
      <c r="K54" s="1046"/>
      <c r="L54" s="410"/>
      <c r="M54" s="458">
        <f>COUNTIF(L54,"*")</f>
        <v>0</v>
      </c>
      <c r="N54" s="459"/>
      <c r="O54" s="406"/>
      <c r="P54" s="405"/>
      <c r="Q54" s="405"/>
      <c r="R54" s="405"/>
      <c r="S54" s="405"/>
      <c r="T54" s="405"/>
      <c r="U54" s="405"/>
      <c r="V54" s="405"/>
      <c r="W54" s="405"/>
      <c r="X54" s="405"/>
      <c r="Y54" s="405"/>
      <c r="Z54" s="405"/>
      <c r="AA54" s="405"/>
      <c r="AB54" s="405"/>
      <c r="AC54" s="149"/>
    </row>
    <row r="55" spans="2:29" s="96" customFormat="1" ht="48" customHeight="1" x14ac:dyDescent="0.15">
      <c r="B55" s="1045">
        <v>10</v>
      </c>
      <c r="C55" s="1046"/>
      <c r="D55" s="1041"/>
      <c r="E55" s="1041"/>
      <c r="F55" s="1041"/>
      <c r="G55" s="1041"/>
      <c r="H55" s="1040"/>
      <c r="I55" s="1041"/>
      <c r="J55" s="404"/>
      <c r="K55" s="1046"/>
      <c r="L55" s="404"/>
      <c r="M55" s="458">
        <f>COUNTIF(L55:L57,"*")</f>
        <v>0</v>
      </c>
      <c r="N55" s="458">
        <f>IF(SUM(M55:M59)&gt;0,1,0)</f>
        <v>0</v>
      </c>
      <c r="O55" s="406"/>
      <c r="P55" s="405"/>
      <c r="Q55" s="405"/>
      <c r="R55" s="405"/>
      <c r="S55" s="405"/>
      <c r="T55" s="405"/>
      <c r="U55" s="405"/>
      <c r="V55" s="405"/>
      <c r="W55" s="405"/>
      <c r="X55" s="405"/>
      <c r="Y55" s="405"/>
      <c r="Z55" s="405"/>
      <c r="AA55" s="405"/>
      <c r="AB55" s="405"/>
      <c r="AC55" s="149"/>
    </row>
    <row r="56" spans="2:29" s="96" customFormat="1" ht="48" customHeight="1" x14ac:dyDescent="0.15">
      <c r="B56" s="1045"/>
      <c r="C56" s="1046"/>
      <c r="D56" s="1041"/>
      <c r="E56" s="1041"/>
      <c r="F56" s="1041"/>
      <c r="G56" s="1041"/>
      <c r="H56" s="1040"/>
      <c r="I56" s="1041"/>
      <c r="J56" s="404"/>
      <c r="K56" s="1046"/>
      <c r="L56" s="404"/>
      <c r="M56" s="458"/>
      <c r="N56" s="458"/>
      <c r="O56" s="406"/>
      <c r="P56" s="405"/>
      <c r="Q56" s="405"/>
      <c r="R56" s="405"/>
      <c r="S56" s="405"/>
      <c r="T56" s="405"/>
      <c r="U56" s="405"/>
      <c r="V56" s="405"/>
      <c r="W56" s="405"/>
      <c r="X56" s="405"/>
      <c r="Y56" s="405"/>
      <c r="Z56" s="405"/>
      <c r="AA56" s="405"/>
      <c r="AB56" s="405"/>
      <c r="AC56" s="149"/>
    </row>
    <row r="57" spans="2:29" s="96" customFormat="1" ht="48" customHeight="1" x14ac:dyDescent="0.15">
      <c r="B57" s="1045"/>
      <c r="C57" s="1046"/>
      <c r="D57" s="1041"/>
      <c r="E57" s="1041"/>
      <c r="F57" s="1041"/>
      <c r="G57" s="1041"/>
      <c r="H57" s="1040"/>
      <c r="I57" s="1041"/>
      <c r="J57" s="404"/>
      <c r="K57" s="1046"/>
      <c r="L57" s="404"/>
      <c r="M57" s="458"/>
      <c r="N57" s="458"/>
      <c r="O57" s="406"/>
      <c r="P57" s="405"/>
      <c r="Q57" s="405"/>
      <c r="R57" s="405"/>
      <c r="S57" s="405"/>
      <c r="T57" s="405"/>
      <c r="U57" s="405"/>
      <c r="V57" s="405"/>
      <c r="W57" s="405"/>
      <c r="X57" s="405"/>
      <c r="Y57" s="405"/>
      <c r="Z57" s="405"/>
      <c r="AA57" s="405"/>
      <c r="AB57" s="405"/>
      <c r="AC57" s="149"/>
    </row>
    <row r="58" spans="2:29" s="96" customFormat="1" ht="48" customHeight="1" x14ac:dyDescent="0.15">
      <c r="B58" s="1045"/>
      <c r="C58" s="1046"/>
      <c r="D58" s="1041"/>
      <c r="E58" s="1041"/>
      <c r="F58" s="1041"/>
      <c r="G58" s="1041"/>
      <c r="H58" s="1040"/>
      <c r="I58" s="1041"/>
      <c r="J58" s="409" t="s">
        <v>410</v>
      </c>
      <c r="K58" s="1046"/>
      <c r="L58" s="409" t="s">
        <v>410</v>
      </c>
      <c r="M58" s="458"/>
      <c r="N58" s="458"/>
      <c r="O58" s="406"/>
      <c r="P58" s="405"/>
      <c r="Q58" s="405"/>
      <c r="R58" s="405"/>
      <c r="S58" s="405"/>
      <c r="T58" s="405"/>
      <c r="U58" s="405"/>
      <c r="V58" s="405"/>
      <c r="W58" s="405"/>
      <c r="X58" s="405"/>
      <c r="Y58" s="405"/>
      <c r="Z58" s="405"/>
      <c r="AA58" s="405"/>
      <c r="AB58" s="405"/>
      <c r="AC58" s="149"/>
    </row>
    <row r="59" spans="2:29" s="96" customFormat="1" ht="48" customHeight="1" x14ac:dyDescent="0.15">
      <c r="B59" s="1045"/>
      <c r="C59" s="1046"/>
      <c r="D59" s="1041"/>
      <c r="E59" s="1041"/>
      <c r="F59" s="1041"/>
      <c r="G59" s="1041"/>
      <c r="H59" s="1040"/>
      <c r="I59" s="1041"/>
      <c r="J59" s="410"/>
      <c r="K59" s="1046"/>
      <c r="L59" s="410"/>
      <c r="M59" s="458">
        <f>COUNTIF(L59,"*")</f>
        <v>0</v>
      </c>
      <c r="N59" s="459"/>
      <c r="O59" s="406"/>
      <c r="P59" s="405"/>
      <c r="Q59" s="405"/>
      <c r="R59" s="405"/>
      <c r="S59" s="405"/>
      <c r="T59" s="405"/>
      <c r="U59" s="405"/>
      <c r="V59" s="405"/>
      <c r="W59" s="405"/>
      <c r="X59" s="405"/>
      <c r="Y59" s="405"/>
      <c r="Z59" s="405"/>
      <c r="AA59" s="405"/>
      <c r="AB59" s="405"/>
      <c r="AC59" s="149"/>
    </row>
    <row r="60" spans="2:29" s="96" customFormat="1" ht="48" customHeight="1" x14ac:dyDescent="0.15">
      <c r="B60" s="1045">
        <v>11</v>
      </c>
      <c r="C60" s="1046"/>
      <c r="D60" s="1041"/>
      <c r="E60" s="1041"/>
      <c r="F60" s="1041"/>
      <c r="G60" s="1041"/>
      <c r="H60" s="1040"/>
      <c r="I60" s="1041"/>
      <c r="J60" s="404"/>
      <c r="K60" s="1046"/>
      <c r="L60" s="404"/>
      <c r="M60" s="458">
        <f>COUNTIF(L60:L62,"*")</f>
        <v>0</v>
      </c>
      <c r="N60" s="458">
        <f>IF(SUM(M60:M64)&gt;0,1,0)</f>
        <v>0</v>
      </c>
      <c r="O60" s="406"/>
      <c r="P60" s="405"/>
      <c r="Q60" s="405"/>
      <c r="R60" s="405"/>
      <c r="S60" s="405"/>
      <c r="T60" s="405"/>
      <c r="U60" s="405"/>
      <c r="V60" s="405"/>
      <c r="W60" s="405"/>
      <c r="X60" s="405"/>
      <c r="Y60" s="405"/>
      <c r="Z60" s="405"/>
      <c r="AA60" s="405"/>
      <c r="AB60" s="405"/>
      <c r="AC60" s="149"/>
    </row>
    <row r="61" spans="2:29" s="96" customFormat="1" ht="48" customHeight="1" x14ac:dyDescent="0.15">
      <c r="B61" s="1045"/>
      <c r="C61" s="1046"/>
      <c r="D61" s="1041"/>
      <c r="E61" s="1041"/>
      <c r="F61" s="1041"/>
      <c r="G61" s="1041"/>
      <c r="H61" s="1040"/>
      <c r="I61" s="1041"/>
      <c r="J61" s="404"/>
      <c r="K61" s="1046"/>
      <c r="L61" s="404"/>
      <c r="M61" s="458"/>
      <c r="N61" s="458"/>
      <c r="O61" s="406"/>
      <c r="P61" s="405"/>
      <c r="Q61" s="405"/>
      <c r="R61" s="405"/>
      <c r="S61" s="405"/>
      <c r="T61" s="405"/>
      <c r="U61" s="405"/>
      <c r="V61" s="405"/>
      <c r="W61" s="405"/>
      <c r="X61" s="405"/>
      <c r="Y61" s="405"/>
      <c r="Z61" s="405"/>
      <c r="AA61" s="405"/>
      <c r="AB61" s="405"/>
      <c r="AC61" s="149"/>
    </row>
    <row r="62" spans="2:29" s="96" customFormat="1" ht="48" customHeight="1" x14ac:dyDescent="0.15">
      <c r="B62" s="1045"/>
      <c r="C62" s="1046"/>
      <c r="D62" s="1041"/>
      <c r="E62" s="1041"/>
      <c r="F62" s="1041"/>
      <c r="G62" s="1041"/>
      <c r="H62" s="1040"/>
      <c r="I62" s="1041"/>
      <c r="J62" s="404"/>
      <c r="K62" s="1046"/>
      <c r="L62" s="404"/>
      <c r="M62" s="458"/>
      <c r="N62" s="458"/>
      <c r="O62" s="406"/>
      <c r="P62" s="405"/>
      <c r="Q62" s="405"/>
      <c r="R62" s="405"/>
      <c r="S62" s="405"/>
      <c r="T62" s="405"/>
      <c r="U62" s="405"/>
      <c r="V62" s="405"/>
      <c r="W62" s="405"/>
      <c r="X62" s="405"/>
      <c r="Y62" s="405"/>
      <c r="Z62" s="405"/>
      <c r="AA62" s="405"/>
      <c r="AB62" s="405"/>
      <c r="AC62" s="149"/>
    </row>
    <row r="63" spans="2:29" s="96" customFormat="1" ht="48" customHeight="1" x14ac:dyDescent="0.15">
      <c r="B63" s="1045"/>
      <c r="C63" s="1046"/>
      <c r="D63" s="1041"/>
      <c r="E63" s="1041"/>
      <c r="F63" s="1041"/>
      <c r="G63" s="1041"/>
      <c r="H63" s="1040"/>
      <c r="I63" s="1041"/>
      <c r="J63" s="409" t="s">
        <v>410</v>
      </c>
      <c r="K63" s="1046"/>
      <c r="L63" s="409" t="s">
        <v>410</v>
      </c>
      <c r="M63" s="458"/>
      <c r="N63" s="458"/>
      <c r="O63" s="406"/>
      <c r="P63" s="405"/>
      <c r="Q63" s="405"/>
      <c r="R63" s="405"/>
      <c r="S63" s="405"/>
      <c r="T63" s="405"/>
      <c r="U63" s="405"/>
      <c r="V63" s="405"/>
      <c r="W63" s="405"/>
      <c r="X63" s="405"/>
      <c r="Y63" s="405"/>
      <c r="Z63" s="405"/>
      <c r="AA63" s="405"/>
      <c r="AB63" s="405"/>
      <c r="AC63" s="149"/>
    </row>
    <row r="64" spans="2:29" s="96" customFormat="1" ht="48" customHeight="1" x14ac:dyDescent="0.15">
      <c r="B64" s="1045"/>
      <c r="C64" s="1046"/>
      <c r="D64" s="1041"/>
      <c r="E64" s="1041"/>
      <c r="F64" s="1041"/>
      <c r="G64" s="1041"/>
      <c r="H64" s="1040"/>
      <c r="I64" s="1041"/>
      <c r="J64" s="410"/>
      <c r="K64" s="1046"/>
      <c r="L64" s="410"/>
      <c r="M64" s="458">
        <f>COUNTIF(L64,"*")</f>
        <v>0</v>
      </c>
      <c r="N64" s="459"/>
      <c r="O64" s="406"/>
      <c r="P64" s="405"/>
      <c r="Q64" s="405"/>
      <c r="R64" s="405"/>
      <c r="S64" s="405"/>
      <c r="T64" s="405"/>
      <c r="U64" s="405"/>
      <c r="V64" s="405"/>
      <c r="W64" s="405"/>
      <c r="X64" s="405"/>
      <c r="Y64" s="405"/>
      <c r="Z64" s="405"/>
      <c r="AA64" s="405"/>
      <c r="AB64" s="405"/>
      <c r="AC64" s="149"/>
    </row>
    <row r="65" spans="2:29" s="96" customFormat="1" ht="48" customHeight="1" x14ac:dyDescent="0.15">
      <c r="B65" s="1045">
        <v>12</v>
      </c>
      <c r="C65" s="1046"/>
      <c r="D65" s="1041"/>
      <c r="E65" s="1041"/>
      <c r="F65" s="1041"/>
      <c r="G65" s="1041"/>
      <c r="H65" s="1040"/>
      <c r="I65" s="1041"/>
      <c r="J65" s="404"/>
      <c r="K65" s="1046"/>
      <c r="L65" s="404"/>
      <c r="M65" s="458">
        <f>COUNTIF(L65:L67,"*")</f>
        <v>0</v>
      </c>
      <c r="N65" s="458">
        <f>IF(SUM(M65:M69)&gt;0,1,0)</f>
        <v>0</v>
      </c>
      <c r="O65" s="406"/>
      <c r="P65" s="405"/>
      <c r="Q65" s="405"/>
      <c r="R65" s="405"/>
      <c r="S65" s="405"/>
      <c r="T65" s="405"/>
      <c r="U65" s="405"/>
      <c r="V65" s="405"/>
      <c r="W65" s="405"/>
      <c r="X65" s="405"/>
      <c r="Y65" s="405"/>
      <c r="Z65" s="405"/>
      <c r="AA65" s="405"/>
      <c r="AB65" s="405"/>
      <c r="AC65" s="149"/>
    </row>
    <row r="66" spans="2:29" s="96" customFormat="1" ht="48" customHeight="1" x14ac:dyDescent="0.15">
      <c r="B66" s="1045"/>
      <c r="C66" s="1046"/>
      <c r="D66" s="1041"/>
      <c r="E66" s="1041"/>
      <c r="F66" s="1041"/>
      <c r="G66" s="1041"/>
      <c r="H66" s="1040"/>
      <c r="I66" s="1041"/>
      <c r="J66" s="404"/>
      <c r="K66" s="1046"/>
      <c r="L66" s="404"/>
      <c r="M66" s="458"/>
      <c r="N66" s="458"/>
      <c r="O66" s="406"/>
      <c r="P66" s="405"/>
      <c r="Q66" s="405"/>
      <c r="R66" s="405"/>
      <c r="S66" s="405"/>
      <c r="T66" s="405"/>
      <c r="U66" s="405"/>
      <c r="V66" s="405"/>
      <c r="W66" s="405"/>
      <c r="X66" s="405"/>
      <c r="Y66" s="405"/>
      <c r="Z66" s="405"/>
      <c r="AA66" s="405"/>
      <c r="AB66" s="405"/>
      <c r="AC66" s="149"/>
    </row>
    <row r="67" spans="2:29" s="96" customFormat="1" ht="48" customHeight="1" x14ac:dyDescent="0.15">
      <c r="B67" s="1045"/>
      <c r="C67" s="1046"/>
      <c r="D67" s="1041"/>
      <c r="E67" s="1041"/>
      <c r="F67" s="1041"/>
      <c r="G67" s="1041"/>
      <c r="H67" s="1040"/>
      <c r="I67" s="1041"/>
      <c r="J67" s="404"/>
      <c r="K67" s="1046"/>
      <c r="L67" s="404"/>
      <c r="M67" s="458"/>
      <c r="N67" s="458"/>
      <c r="O67" s="406"/>
      <c r="P67" s="405"/>
      <c r="Q67" s="405"/>
      <c r="R67" s="405"/>
      <c r="S67" s="405"/>
      <c r="T67" s="405"/>
      <c r="U67" s="405"/>
      <c r="V67" s="405"/>
      <c r="W67" s="405"/>
      <c r="X67" s="405"/>
      <c r="Y67" s="405"/>
      <c r="Z67" s="405"/>
      <c r="AA67" s="405"/>
      <c r="AB67" s="405"/>
      <c r="AC67" s="149"/>
    </row>
    <row r="68" spans="2:29" s="96" customFormat="1" ht="48" customHeight="1" x14ac:dyDescent="0.15">
      <c r="B68" s="1045"/>
      <c r="C68" s="1046"/>
      <c r="D68" s="1041"/>
      <c r="E68" s="1041"/>
      <c r="F68" s="1041"/>
      <c r="G68" s="1041"/>
      <c r="H68" s="1040"/>
      <c r="I68" s="1041"/>
      <c r="J68" s="409" t="s">
        <v>410</v>
      </c>
      <c r="K68" s="1046"/>
      <c r="L68" s="409" t="s">
        <v>410</v>
      </c>
      <c r="M68" s="458"/>
      <c r="N68" s="458"/>
      <c r="O68" s="406"/>
      <c r="P68" s="405"/>
      <c r="Q68" s="405"/>
      <c r="R68" s="405"/>
      <c r="S68" s="405"/>
      <c r="T68" s="405"/>
      <c r="U68" s="405"/>
      <c r="V68" s="405"/>
      <c r="W68" s="405"/>
      <c r="X68" s="405"/>
      <c r="Y68" s="405"/>
      <c r="Z68" s="405"/>
      <c r="AA68" s="405"/>
      <c r="AB68" s="405"/>
      <c r="AC68" s="149"/>
    </row>
    <row r="69" spans="2:29" s="96" customFormat="1" ht="48" customHeight="1" x14ac:dyDescent="0.15">
      <c r="B69" s="1045"/>
      <c r="C69" s="1046"/>
      <c r="D69" s="1041"/>
      <c r="E69" s="1041"/>
      <c r="F69" s="1041"/>
      <c r="G69" s="1041"/>
      <c r="H69" s="1040"/>
      <c r="I69" s="1041"/>
      <c r="J69" s="410"/>
      <c r="K69" s="1046"/>
      <c r="L69" s="410"/>
      <c r="M69" s="458">
        <f>COUNTIF(L69,"*")</f>
        <v>0</v>
      </c>
      <c r="N69" s="459"/>
      <c r="O69" s="406"/>
      <c r="P69" s="405"/>
      <c r="Q69" s="405"/>
      <c r="R69" s="405"/>
      <c r="S69" s="405"/>
      <c r="T69" s="405"/>
      <c r="U69" s="405"/>
      <c r="V69" s="405"/>
      <c r="W69" s="405"/>
      <c r="X69" s="405"/>
      <c r="Y69" s="405"/>
      <c r="Z69" s="405"/>
      <c r="AA69" s="405"/>
      <c r="AB69" s="405"/>
      <c r="AC69" s="149"/>
    </row>
    <row r="70" spans="2:29" s="96" customFormat="1" ht="48" customHeight="1" x14ac:dyDescent="0.15">
      <c r="B70" s="1045">
        <v>13</v>
      </c>
      <c r="C70" s="1046"/>
      <c r="D70" s="1041"/>
      <c r="E70" s="1041"/>
      <c r="F70" s="1041"/>
      <c r="G70" s="1041"/>
      <c r="H70" s="1040"/>
      <c r="I70" s="1041"/>
      <c r="J70" s="404"/>
      <c r="K70" s="1046"/>
      <c r="L70" s="404"/>
      <c r="M70" s="458">
        <f>COUNTIF(L70:L72,"*")</f>
        <v>0</v>
      </c>
      <c r="N70" s="458">
        <f>IF(SUM(M70:M74)&gt;0,1,0)</f>
        <v>0</v>
      </c>
      <c r="O70" s="406"/>
      <c r="P70" s="405"/>
      <c r="Q70" s="405"/>
      <c r="R70" s="405"/>
      <c r="S70" s="405"/>
      <c r="T70" s="405"/>
      <c r="U70" s="405"/>
      <c r="V70" s="405"/>
      <c r="W70" s="405"/>
      <c r="X70" s="405"/>
      <c r="Y70" s="405"/>
      <c r="Z70" s="405"/>
      <c r="AA70" s="405"/>
      <c r="AB70" s="405"/>
      <c r="AC70" s="149"/>
    </row>
    <row r="71" spans="2:29" s="96" customFormat="1" ht="48" customHeight="1" x14ac:dyDescent="0.15">
      <c r="B71" s="1045"/>
      <c r="C71" s="1046"/>
      <c r="D71" s="1041"/>
      <c r="E71" s="1041"/>
      <c r="F71" s="1041"/>
      <c r="G71" s="1041"/>
      <c r="H71" s="1040"/>
      <c r="I71" s="1041"/>
      <c r="J71" s="404"/>
      <c r="K71" s="1046"/>
      <c r="L71" s="404"/>
      <c r="M71" s="458"/>
      <c r="N71" s="458"/>
      <c r="O71" s="406"/>
      <c r="P71" s="405"/>
      <c r="Q71" s="405"/>
      <c r="R71" s="405"/>
      <c r="S71" s="405"/>
      <c r="T71" s="405"/>
      <c r="U71" s="405"/>
      <c r="V71" s="405"/>
      <c r="W71" s="405"/>
      <c r="X71" s="405"/>
      <c r="Y71" s="405"/>
      <c r="Z71" s="405"/>
      <c r="AA71" s="405"/>
      <c r="AB71" s="405"/>
      <c r="AC71" s="149"/>
    </row>
    <row r="72" spans="2:29" s="96" customFormat="1" ht="48" customHeight="1" x14ac:dyDescent="0.15">
      <c r="B72" s="1045"/>
      <c r="C72" s="1046"/>
      <c r="D72" s="1041"/>
      <c r="E72" s="1041"/>
      <c r="F72" s="1041"/>
      <c r="G72" s="1041"/>
      <c r="H72" s="1040"/>
      <c r="I72" s="1041"/>
      <c r="J72" s="404"/>
      <c r="K72" s="1046"/>
      <c r="L72" s="404"/>
      <c r="M72" s="458"/>
      <c r="N72" s="458"/>
      <c r="O72" s="406"/>
      <c r="P72" s="405"/>
      <c r="Q72" s="405"/>
      <c r="R72" s="405"/>
      <c r="S72" s="405"/>
      <c r="T72" s="405"/>
      <c r="U72" s="405"/>
      <c r="V72" s="405"/>
      <c r="W72" s="405"/>
      <c r="X72" s="405"/>
      <c r="Y72" s="405"/>
      <c r="Z72" s="405"/>
      <c r="AA72" s="405"/>
      <c r="AB72" s="405"/>
      <c r="AC72" s="149"/>
    </row>
    <row r="73" spans="2:29" s="96" customFormat="1" ht="48" customHeight="1" x14ac:dyDescent="0.15">
      <c r="B73" s="1045"/>
      <c r="C73" s="1046"/>
      <c r="D73" s="1041"/>
      <c r="E73" s="1041"/>
      <c r="F73" s="1041"/>
      <c r="G73" s="1041"/>
      <c r="H73" s="1040"/>
      <c r="I73" s="1041"/>
      <c r="J73" s="409" t="s">
        <v>410</v>
      </c>
      <c r="K73" s="1046"/>
      <c r="L73" s="409" t="s">
        <v>410</v>
      </c>
      <c r="M73" s="458"/>
      <c r="N73" s="458"/>
      <c r="O73" s="406"/>
      <c r="P73" s="405"/>
      <c r="Q73" s="405"/>
      <c r="R73" s="405"/>
      <c r="S73" s="405"/>
      <c r="T73" s="405"/>
      <c r="U73" s="405"/>
      <c r="V73" s="405"/>
      <c r="W73" s="405"/>
      <c r="X73" s="405"/>
      <c r="Y73" s="405"/>
      <c r="Z73" s="405"/>
      <c r="AA73" s="405"/>
      <c r="AB73" s="405"/>
      <c r="AC73" s="149"/>
    </row>
    <row r="74" spans="2:29" s="96" customFormat="1" ht="48" customHeight="1" x14ac:dyDescent="0.15">
      <c r="B74" s="1045"/>
      <c r="C74" s="1046"/>
      <c r="D74" s="1041"/>
      <c r="E74" s="1041"/>
      <c r="F74" s="1041"/>
      <c r="G74" s="1041"/>
      <c r="H74" s="1040"/>
      <c r="I74" s="1041"/>
      <c r="J74" s="410"/>
      <c r="K74" s="1046"/>
      <c r="L74" s="410"/>
      <c r="M74" s="458">
        <f>COUNTIF(L74,"*")</f>
        <v>0</v>
      </c>
      <c r="N74" s="459"/>
      <c r="O74" s="406"/>
      <c r="P74" s="405"/>
      <c r="Q74" s="405"/>
      <c r="R74" s="405"/>
      <c r="S74" s="405"/>
      <c r="T74" s="405"/>
      <c r="U74" s="405"/>
      <c r="V74" s="405"/>
      <c r="W74" s="405"/>
      <c r="X74" s="405"/>
      <c r="Y74" s="405"/>
      <c r="Z74" s="405"/>
      <c r="AA74" s="405"/>
      <c r="AB74" s="405"/>
      <c r="AC74" s="149"/>
    </row>
    <row r="75" spans="2:29" s="96" customFormat="1" ht="48" customHeight="1" x14ac:dyDescent="0.15">
      <c r="B75" s="1045">
        <v>14</v>
      </c>
      <c r="C75" s="1046"/>
      <c r="D75" s="1041"/>
      <c r="E75" s="1041"/>
      <c r="F75" s="1041"/>
      <c r="G75" s="1041"/>
      <c r="H75" s="1040"/>
      <c r="I75" s="1041"/>
      <c r="J75" s="404"/>
      <c r="K75" s="1046"/>
      <c r="L75" s="404"/>
      <c r="M75" s="458">
        <f>COUNTIF(L75:L77,"*")</f>
        <v>0</v>
      </c>
      <c r="N75" s="458">
        <f>IF(SUM(M75:M79)&gt;0,1,0)</f>
        <v>0</v>
      </c>
      <c r="O75" s="406"/>
      <c r="P75" s="405"/>
      <c r="Q75" s="405"/>
      <c r="R75" s="405"/>
      <c r="S75" s="405"/>
      <c r="T75" s="405"/>
      <c r="U75" s="405"/>
      <c r="V75" s="405"/>
      <c r="W75" s="405"/>
      <c r="X75" s="405"/>
      <c r="Y75" s="405"/>
      <c r="Z75" s="405"/>
      <c r="AA75" s="405"/>
      <c r="AB75" s="405"/>
      <c r="AC75" s="149"/>
    </row>
    <row r="76" spans="2:29" s="96" customFormat="1" ht="48" customHeight="1" x14ac:dyDescent="0.15">
      <c r="B76" s="1045"/>
      <c r="C76" s="1046"/>
      <c r="D76" s="1041"/>
      <c r="E76" s="1041"/>
      <c r="F76" s="1041"/>
      <c r="G76" s="1041"/>
      <c r="H76" s="1040"/>
      <c r="I76" s="1041"/>
      <c r="J76" s="404"/>
      <c r="K76" s="1046"/>
      <c r="L76" s="404"/>
      <c r="M76" s="458"/>
      <c r="N76" s="458"/>
      <c r="O76" s="406"/>
      <c r="P76" s="405"/>
      <c r="Q76" s="405"/>
      <c r="R76" s="405"/>
      <c r="S76" s="405"/>
      <c r="T76" s="405"/>
      <c r="U76" s="405"/>
      <c r="V76" s="405"/>
      <c r="W76" s="405"/>
      <c r="X76" s="405"/>
      <c r="Y76" s="405"/>
      <c r="Z76" s="405"/>
      <c r="AA76" s="405"/>
      <c r="AB76" s="405"/>
      <c r="AC76" s="149"/>
    </row>
    <row r="77" spans="2:29" s="96" customFormat="1" ht="48" customHeight="1" x14ac:dyDescent="0.15">
      <c r="B77" s="1045"/>
      <c r="C77" s="1046"/>
      <c r="D77" s="1041"/>
      <c r="E77" s="1041"/>
      <c r="F77" s="1041"/>
      <c r="G77" s="1041"/>
      <c r="H77" s="1040"/>
      <c r="I77" s="1041"/>
      <c r="J77" s="404"/>
      <c r="K77" s="1046"/>
      <c r="L77" s="404"/>
      <c r="M77" s="458"/>
      <c r="N77" s="458"/>
      <c r="O77" s="406"/>
      <c r="P77" s="405"/>
      <c r="Q77" s="405"/>
      <c r="R77" s="405"/>
      <c r="S77" s="405"/>
      <c r="T77" s="405"/>
      <c r="U77" s="405"/>
      <c r="V77" s="405"/>
      <c r="W77" s="405"/>
      <c r="X77" s="405"/>
      <c r="Y77" s="405"/>
      <c r="Z77" s="405"/>
      <c r="AA77" s="405"/>
      <c r="AB77" s="405"/>
      <c r="AC77" s="149"/>
    </row>
    <row r="78" spans="2:29" s="96" customFormat="1" ht="48" customHeight="1" x14ac:dyDescent="0.15">
      <c r="B78" s="1045"/>
      <c r="C78" s="1046"/>
      <c r="D78" s="1041"/>
      <c r="E78" s="1041"/>
      <c r="F78" s="1041"/>
      <c r="G78" s="1041"/>
      <c r="H78" s="1040"/>
      <c r="I78" s="1041"/>
      <c r="J78" s="409" t="s">
        <v>410</v>
      </c>
      <c r="K78" s="1046"/>
      <c r="L78" s="409" t="s">
        <v>410</v>
      </c>
      <c r="M78" s="458"/>
      <c r="N78" s="458"/>
      <c r="O78" s="406"/>
      <c r="P78" s="405"/>
      <c r="Q78" s="405"/>
      <c r="R78" s="405"/>
      <c r="S78" s="405"/>
      <c r="T78" s="405"/>
      <c r="U78" s="405"/>
      <c r="V78" s="405"/>
      <c r="W78" s="405"/>
      <c r="X78" s="405"/>
      <c r="Y78" s="405"/>
      <c r="Z78" s="405"/>
      <c r="AA78" s="405"/>
      <c r="AB78" s="405"/>
      <c r="AC78" s="149"/>
    </row>
    <row r="79" spans="2:29" s="96" customFormat="1" ht="48" customHeight="1" x14ac:dyDescent="0.15">
      <c r="B79" s="1045"/>
      <c r="C79" s="1046"/>
      <c r="D79" s="1041"/>
      <c r="E79" s="1041"/>
      <c r="F79" s="1041"/>
      <c r="G79" s="1041"/>
      <c r="H79" s="1040"/>
      <c r="I79" s="1041"/>
      <c r="J79" s="410"/>
      <c r="K79" s="1046"/>
      <c r="L79" s="410"/>
      <c r="M79" s="458">
        <f>COUNTIF(L79,"*")</f>
        <v>0</v>
      </c>
      <c r="N79" s="459"/>
      <c r="O79" s="406"/>
      <c r="P79" s="405"/>
      <c r="Q79" s="405"/>
      <c r="R79" s="405"/>
      <c r="S79" s="405"/>
      <c r="T79" s="405"/>
      <c r="U79" s="405"/>
      <c r="V79" s="405"/>
      <c r="W79" s="405"/>
      <c r="X79" s="405"/>
      <c r="Y79" s="405"/>
      <c r="Z79" s="405"/>
      <c r="AA79" s="405"/>
      <c r="AB79" s="405"/>
      <c r="AC79" s="149"/>
    </row>
    <row r="80" spans="2:29" s="96" customFormat="1" ht="48" customHeight="1" x14ac:dyDescent="0.15">
      <c r="B80" s="1045">
        <v>15</v>
      </c>
      <c r="C80" s="1046"/>
      <c r="D80" s="1041"/>
      <c r="E80" s="1041"/>
      <c r="F80" s="1041"/>
      <c r="G80" s="1041"/>
      <c r="H80" s="1040"/>
      <c r="I80" s="1041"/>
      <c r="J80" s="404"/>
      <c r="K80" s="1046"/>
      <c r="L80" s="404"/>
      <c r="M80" s="458">
        <f>COUNTIF(L80:L82,"*")</f>
        <v>0</v>
      </c>
      <c r="N80" s="458">
        <f>IF(SUM(M80:M84)&gt;0,1,0)</f>
        <v>0</v>
      </c>
      <c r="O80" s="406"/>
      <c r="P80" s="405"/>
      <c r="Q80" s="405"/>
      <c r="R80" s="405"/>
      <c r="S80" s="405"/>
      <c r="T80" s="405"/>
      <c r="U80" s="405"/>
      <c r="V80" s="405"/>
      <c r="W80" s="405"/>
      <c r="X80" s="405"/>
      <c r="Y80" s="405"/>
      <c r="Z80" s="405"/>
      <c r="AA80" s="405"/>
      <c r="AB80" s="405"/>
      <c r="AC80" s="149"/>
    </row>
    <row r="81" spans="2:29" s="96" customFormat="1" ht="48" customHeight="1" x14ac:dyDescent="0.15">
      <c r="B81" s="1045"/>
      <c r="C81" s="1046"/>
      <c r="D81" s="1041"/>
      <c r="E81" s="1041"/>
      <c r="F81" s="1041"/>
      <c r="G81" s="1041"/>
      <c r="H81" s="1040"/>
      <c r="I81" s="1041"/>
      <c r="J81" s="404"/>
      <c r="K81" s="1046"/>
      <c r="L81" s="404"/>
      <c r="M81" s="458"/>
      <c r="N81" s="458"/>
      <c r="O81" s="406"/>
      <c r="P81" s="405"/>
      <c r="Q81" s="405"/>
      <c r="R81" s="405"/>
      <c r="S81" s="405"/>
      <c r="T81" s="405"/>
      <c r="U81" s="405"/>
      <c r="V81" s="405"/>
      <c r="W81" s="405"/>
      <c r="X81" s="405"/>
      <c r="Y81" s="405"/>
      <c r="Z81" s="405"/>
      <c r="AA81" s="405"/>
      <c r="AB81" s="405"/>
      <c r="AC81" s="149"/>
    </row>
    <row r="82" spans="2:29" s="96" customFormat="1" ht="48" customHeight="1" x14ac:dyDescent="0.15">
      <c r="B82" s="1045"/>
      <c r="C82" s="1046"/>
      <c r="D82" s="1041"/>
      <c r="E82" s="1041"/>
      <c r="F82" s="1041"/>
      <c r="G82" s="1041"/>
      <c r="H82" s="1040"/>
      <c r="I82" s="1041"/>
      <c r="J82" s="404"/>
      <c r="K82" s="1046"/>
      <c r="L82" s="404"/>
      <c r="M82" s="458"/>
      <c r="N82" s="458"/>
      <c r="O82" s="406"/>
      <c r="P82" s="405"/>
      <c r="Q82" s="405"/>
      <c r="R82" s="405"/>
      <c r="S82" s="405"/>
      <c r="T82" s="405"/>
      <c r="U82" s="405"/>
      <c r="V82" s="405"/>
      <c r="W82" s="405"/>
      <c r="X82" s="405"/>
      <c r="Y82" s="405"/>
      <c r="Z82" s="405"/>
      <c r="AA82" s="405"/>
      <c r="AB82" s="405"/>
      <c r="AC82" s="149"/>
    </row>
    <row r="83" spans="2:29" s="96" customFormat="1" ht="48" customHeight="1" x14ac:dyDescent="0.15">
      <c r="B83" s="1045"/>
      <c r="C83" s="1046"/>
      <c r="D83" s="1041"/>
      <c r="E83" s="1041"/>
      <c r="F83" s="1041"/>
      <c r="G83" s="1041"/>
      <c r="H83" s="1040"/>
      <c r="I83" s="1041"/>
      <c r="J83" s="409" t="s">
        <v>410</v>
      </c>
      <c r="K83" s="1046"/>
      <c r="L83" s="409" t="s">
        <v>410</v>
      </c>
      <c r="M83" s="458"/>
      <c r="N83" s="458"/>
      <c r="O83" s="406"/>
      <c r="P83" s="405"/>
      <c r="Q83" s="405"/>
      <c r="R83" s="405"/>
      <c r="S83" s="405"/>
      <c r="T83" s="405"/>
      <c r="U83" s="405"/>
      <c r="V83" s="405"/>
      <c r="W83" s="405"/>
      <c r="X83" s="405"/>
      <c r="Y83" s="405"/>
      <c r="Z83" s="405"/>
      <c r="AA83" s="405"/>
      <c r="AB83" s="405"/>
      <c r="AC83" s="149"/>
    </row>
    <row r="84" spans="2:29" s="96" customFormat="1" ht="48" customHeight="1" x14ac:dyDescent="0.15">
      <c r="B84" s="1045"/>
      <c r="C84" s="1046"/>
      <c r="D84" s="1041"/>
      <c r="E84" s="1041"/>
      <c r="F84" s="1041"/>
      <c r="G84" s="1041"/>
      <c r="H84" s="1040"/>
      <c r="I84" s="1041"/>
      <c r="J84" s="410"/>
      <c r="K84" s="1046"/>
      <c r="L84" s="410"/>
      <c r="M84" s="458">
        <f>COUNTIF(L84,"*")</f>
        <v>0</v>
      </c>
      <c r="N84" s="459"/>
      <c r="O84" s="406"/>
      <c r="P84" s="405"/>
      <c r="Q84" s="405"/>
      <c r="R84" s="405"/>
      <c r="S84" s="405"/>
      <c r="T84" s="405"/>
      <c r="U84" s="405"/>
      <c r="V84" s="405"/>
      <c r="W84" s="405"/>
      <c r="X84" s="405"/>
      <c r="Y84" s="405"/>
      <c r="Z84" s="405"/>
      <c r="AA84" s="405"/>
      <c r="AB84" s="405"/>
      <c r="AC84" s="149"/>
    </row>
    <row r="85" spans="2:29" s="96" customFormat="1" ht="48" customHeight="1" x14ac:dyDescent="0.15">
      <c r="B85" s="1045">
        <v>16</v>
      </c>
      <c r="C85" s="1046"/>
      <c r="D85" s="1041"/>
      <c r="E85" s="1041"/>
      <c r="F85" s="1041"/>
      <c r="G85" s="1041"/>
      <c r="H85" s="1040"/>
      <c r="I85" s="1041"/>
      <c r="J85" s="404"/>
      <c r="K85" s="1046"/>
      <c r="L85" s="404"/>
      <c r="M85" s="458">
        <f>COUNTIF(L85:L87,"*")</f>
        <v>0</v>
      </c>
      <c r="N85" s="458">
        <f>IF(SUM(M85:M89)&gt;0,1,0)</f>
        <v>0</v>
      </c>
      <c r="O85" s="406"/>
      <c r="P85" s="405"/>
      <c r="Q85" s="405"/>
      <c r="R85" s="405"/>
      <c r="S85" s="405"/>
      <c r="T85" s="405"/>
      <c r="U85" s="405"/>
      <c r="V85" s="405"/>
      <c r="W85" s="405"/>
      <c r="X85" s="405"/>
      <c r="Y85" s="405"/>
      <c r="Z85" s="405"/>
      <c r="AA85" s="405"/>
      <c r="AB85" s="405"/>
      <c r="AC85" s="149"/>
    </row>
    <row r="86" spans="2:29" s="96" customFormat="1" ht="48" customHeight="1" x14ac:dyDescent="0.15">
      <c r="B86" s="1045"/>
      <c r="C86" s="1046"/>
      <c r="D86" s="1041"/>
      <c r="E86" s="1041"/>
      <c r="F86" s="1041"/>
      <c r="G86" s="1041"/>
      <c r="H86" s="1040"/>
      <c r="I86" s="1041"/>
      <c r="J86" s="404"/>
      <c r="K86" s="1046"/>
      <c r="L86" s="404"/>
      <c r="M86" s="458"/>
      <c r="N86" s="458"/>
      <c r="O86" s="406"/>
      <c r="P86" s="405"/>
      <c r="Q86" s="405"/>
      <c r="R86" s="405"/>
      <c r="S86" s="405"/>
      <c r="T86" s="405"/>
      <c r="U86" s="405"/>
      <c r="V86" s="405"/>
      <c r="W86" s="405"/>
      <c r="X86" s="405"/>
      <c r="Y86" s="405"/>
      <c r="Z86" s="405"/>
      <c r="AA86" s="405"/>
      <c r="AB86" s="405"/>
      <c r="AC86" s="149"/>
    </row>
    <row r="87" spans="2:29" s="96" customFormat="1" ht="48" customHeight="1" x14ac:dyDescent="0.15">
      <c r="B87" s="1045"/>
      <c r="C87" s="1046"/>
      <c r="D87" s="1041"/>
      <c r="E87" s="1041"/>
      <c r="F87" s="1041"/>
      <c r="G87" s="1041"/>
      <c r="H87" s="1040"/>
      <c r="I87" s="1041"/>
      <c r="J87" s="404"/>
      <c r="K87" s="1046"/>
      <c r="L87" s="404"/>
      <c r="M87" s="458"/>
      <c r="N87" s="458"/>
      <c r="O87" s="406"/>
      <c r="P87" s="405"/>
      <c r="Q87" s="405"/>
      <c r="R87" s="405"/>
      <c r="S87" s="405"/>
      <c r="T87" s="405"/>
      <c r="U87" s="405"/>
      <c r="V87" s="405"/>
      <c r="W87" s="405"/>
      <c r="X87" s="405"/>
      <c r="Y87" s="405"/>
      <c r="Z87" s="405"/>
      <c r="AA87" s="405"/>
      <c r="AB87" s="405"/>
      <c r="AC87" s="149"/>
    </row>
    <row r="88" spans="2:29" s="96" customFormat="1" ht="48" customHeight="1" x14ac:dyDescent="0.15">
      <c r="B88" s="1045"/>
      <c r="C88" s="1046"/>
      <c r="D88" s="1041"/>
      <c r="E88" s="1041"/>
      <c r="F88" s="1041"/>
      <c r="G88" s="1041"/>
      <c r="H88" s="1040"/>
      <c r="I88" s="1041"/>
      <c r="J88" s="409" t="s">
        <v>410</v>
      </c>
      <c r="K88" s="1046"/>
      <c r="L88" s="409" t="s">
        <v>410</v>
      </c>
      <c r="M88" s="458"/>
      <c r="N88" s="458"/>
      <c r="O88" s="406"/>
      <c r="P88" s="405"/>
      <c r="Q88" s="405"/>
      <c r="R88" s="405"/>
      <c r="S88" s="405"/>
      <c r="T88" s="405"/>
      <c r="U88" s="405"/>
      <c r="V88" s="405"/>
      <c r="W88" s="405"/>
      <c r="X88" s="405"/>
      <c r="Y88" s="405"/>
      <c r="Z88" s="405"/>
      <c r="AA88" s="405"/>
      <c r="AB88" s="405"/>
      <c r="AC88" s="149"/>
    </row>
    <row r="89" spans="2:29" s="96" customFormat="1" ht="48" customHeight="1" x14ac:dyDescent="0.15">
      <c r="B89" s="1045"/>
      <c r="C89" s="1046"/>
      <c r="D89" s="1041"/>
      <c r="E89" s="1041"/>
      <c r="F89" s="1041"/>
      <c r="G89" s="1041"/>
      <c r="H89" s="1040"/>
      <c r="I89" s="1041"/>
      <c r="J89" s="410"/>
      <c r="K89" s="1046"/>
      <c r="L89" s="410"/>
      <c r="M89" s="458">
        <f>COUNTIF(L89,"*")</f>
        <v>0</v>
      </c>
      <c r="N89" s="459"/>
      <c r="O89" s="406"/>
      <c r="P89" s="405"/>
      <c r="Q89" s="405"/>
      <c r="R89" s="405"/>
      <c r="S89" s="405"/>
      <c r="T89" s="405"/>
      <c r="U89" s="405"/>
      <c r="V89" s="405"/>
      <c r="W89" s="405"/>
      <c r="X89" s="405"/>
      <c r="Y89" s="405"/>
      <c r="Z89" s="405"/>
      <c r="AA89" s="405"/>
      <c r="AB89" s="405"/>
      <c r="AC89" s="149"/>
    </row>
    <row r="90" spans="2:29" s="96" customFormat="1" ht="48" customHeight="1" x14ac:dyDescent="0.15">
      <c r="B90" s="1045">
        <v>17</v>
      </c>
      <c r="C90" s="1046"/>
      <c r="D90" s="1041"/>
      <c r="E90" s="1041"/>
      <c r="F90" s="1041"/>
      <c r="G90" s="1041"/>
      <c r="H90" s="1040"/>
      <c r="I90" s="1041"/>
      <c r="J90" s="404"/>
      <c r="K90" s="1046"/>
      <c r="L90" s="404"/>
      <c r="M90" s="458">
        <f>COUNTIF(L90:L92,"*")</f>
        <v>0</v>
      </c>
      <c r="N90" s="458">
        <f>IF(SUM(M90:M94)&gt;0,1,0)</f>
        <v>0</v>
      </c>
      <c r="O90" s="406"/>
      <c r="P90" s="405"/>
      <c r="Q90" s="405"/>
      <c r="R90" s="405"/>
      <c r="S90" s="405"/>
      <c r="T90" s="405"/>
      <c r="U90" s="405"/>
      <c r="V90" s="405"/>
      <c r="W90" s="405"/>
      <c r="X90" s="405"/>
      <c r="Y90" s="405"/>
      <c r="Z90" s="405"/>
      <c r="AA90" s="405"/>
      <c r="AB90" s="405"/>
      <c r="AC90" s="149"/>
    </row>
    <row r="91" spans="2:29" s="96" customFormat="1" ht="48" customHeight="1" x14ac:dyDescent="0.15">
      <c r="B91" s="1045"/>
      <c r="C91" s="1046"/>
      <c r="D91" s="1041"/>
      <c r="E91" s="1041"/>
      <c r="F91" s="1041"/>
      <c r="G91" s="1041"/>
      <c r="H91" s="1040"/>
      <c r="I91" s="1041"/>
      <c r="J91" s="404"/>
      <c r="K91" s="1046"/>
      <c r="L91" s="404"/>
      <c r="M91" s="458"/>
      <c r="N91" s="458"/>
      <c r="O91" s="406"/>
      <c r="P91" s="405"/>
      <c r="Q91" s="405"/>
      <c r="R91" s="405"/>
      <c r="S91" s="405"/>
      <c r="T91" s="405"/>
      <c r="U91" s="405"/>
      <c r="V91" s="405"/>
      <c r="W91" s="405"/>
      <c r="X91" s="405"/>
      <c r="Y91" s="405"/>
      <c r="Z91" s="405"/>
      <c r="AA91" s="405"/>
      <c r="AB91" s="405"/>
      <c r="AC91" s="149"/>
    </row>
    <row r="92" spans="2:29" s="96" customFormat="1" ht="48" customHeight="1" x14ac:dyDescent="0.15">
      <c r="B92" s="1045"/>
      <c r="C92" s="1046"/>
      <c r="D92" s="1041"/>
      <c r="E92" s="1041"/>
      <c r="F92" s="1041"/>
      <c r="G92" s="1041"/>
      <c r="H92" s="1040"/>
      <c r="I92" s="1041"/>
      <c r="J92" s="404"/>
      <c r="K92" s="1046"/>
      <c r="L92" s="404"/>
      <c r="M92" s="458"/>
      <c r="N92" s="458"/>
      <c r="O92" s="406"/>
      <c r="P92" s="405"/>
      <c r="Q92" s="405"/>
      <c r="R92" s="405"/>
      <c r="S92" s="405"/>
      <c r="T92" s="405"/>
      <c r="U92" s="405"/>
      <c r="V92" s="405"/>
      <c r="W92" s="405"/>
      <c r="X92" s="405"/>
      <c r="Y92" s="405"/>
      <c r="Z92" s="405"/>
      <c r="AA92" s="405"/>
      <c r="AB92" s="405"/>
      <c r="AC92" s="149"/>
    </row>
    <row r="93" spans="2:29" s="96" customFormat="1" ht="48" customHeight="1" x14ac:dyDescent="0.15">
      <c r="B93" s="1045"/>
      <c r="C93" s="1046"/>
      <c r="D93" s="1041"/>
      <c r="E93" s="1041"/>
      <c r="F93" s="1041"/>
      <c r="G93" s="1041"/>
      <c r="H93" s="1040"/>
      <c r="I93" s="1041"/>
      <c r="J93" s="409" t="s">
        <v>410</v>
      </c>
      <c r="K93" s="1046"/>
      <c r="L93" s="409" t="s">
        <v>410</v>
      </c>
      <c r="M93" s="458"/>
      <c r="N93" s="458"/>
      <c r="O93" s="406"/>
      <c r="P93" s="405"/>
      <c r="Q93" s="405"/>
      <c r="R93" s="405"/>
      <c r="S93" s="405"/>
      <c r="T93" s="405"/>
      <c r="U93" s="405"/>
      <c r="V93" s="405"/>
      <c r="W93" s="405"/>
      <c r="X93" s="405"/>
      <c r="Y93" s="405"/>
      <c r="Z93" s="405"/>
      <c r="AA93" s="405"/>
      <c r="AB93" s="405"/>
      <c r="AC93" s="149"/>
    </row>
    <row r="94" spans="2:29" s="96" customFormat="1" ht="48" customHeight="1" x14ac:dyDescent="0.15">
      <c r="B94" s="1045"/>
      <c r="C94" s="1046"/>
      <c r="D94" s="1041"/>
      <c r="E94" s="1041"/>
      <c r="F94" s="1041"/>
      <c r="G94" s="1041"/>
      <c r="H94" s="1040"/>
      <c r="I94" s="1041"/>
      <c r="J94" s="410"/>
      <c r="K94" s="1046"/>
      <c r="L94" s="410"/>
      <c r="M94" s="458">
        <f>COUNTIF(L94,"*")</f>
        <v>0</v>
      </c>
      <c r="N94" s="459"/>
      <c r="O94" s="406"/>
      <c r="P94" s="405"/>
      <c r="Q94" s="405"/>
      <c r="R94" s="405"/>
      <c r="S94" s="405"/>
      <c r="T94" s="405"/>
      <c r="U94" s="405"/>
      <c r="V94" s="405"/>
      <c r="W94" s="405"/>
      <c r="X94" s="405"/>
      <c r="Y94" s="405"/>
      <c r="Z94" s="405"/>
      <c r="AA94" s="405"/>
      <c r="AB94" s="405"/>
      <c r="AC94" s="149"/>
    </row>
    <row r="95" spans="2:29" s="96" customFormat="1" ht="48" customHeight="1" x14ac:dyDescent="0.15">
      <c r="B95" s="1045">
        <v>18</v>
      </c>
      <c r="C95" s="1046"/>
      <c r="D95" s="1041"/>
      <c r="E95" s="1041"/>
      <c r="F95" s="1041"/>
      <c r="G95" s="1041"/>
      <c r="H95" s="1040"/>
      <c r="I95" s="1041"/>
      <c r="J95" s="404"/>
      <c r="K95" s="1046"/>
      <c r="L95" s="404"/>
      <c r="M95" s="458">
        <f>COUNTIF(L95:L97,"*")</f>
        <v>0</v>
      </c>
      <c r="N95" s="458">
        <f>IF(SUM(M95:M99)&gt;0,1,0)</f>
        <v>0</v>
      </c>
      <c r="O95" s="406"/>
      <c r="P95" s="405"/>
      <c r="Q95" s="405"/>
      <c r="R95" s="405"/>
      <c r="S95" s="405"/>
      <c r="T95" s="405"/>
      <c r="U95" s="405"/>
      <c r="V95" s="405"/>
      <c r="W95" s="405"/>
      <c r="X95" s="405"/>
      <c r="Y95" s="405"/>
      <c r="Z95" s="405"/>
      <c r="AA95" s="405"/>
      <c r="AB95" s="405"/>
      <c r="AC95" s="149"/>
    </row>
    <row r="96" spans="2:29" s="96" customFormat="1" ht="48" customHeight="1" x14ac:dyDescent="0.15">
      <c r="B96" s="1045"/>
      <c r="C96" s="1046"/>
      <c r="D96" s="1041"/>
      <c r="E96" s="1041"/>
      <c r="F96" s="1041"/>
      <c r="G96" s="1041"/>
      <c r="H96" s="1040"/>
      <c r="I96" s="1041"/>
      <c r="J96" s="404"/>
      <c r="K96" s="1046"/>
      <c r="L96" s="404"/>
      <c r="M96" s="458"/>
      <c r="N96" s="458"/>
      <c r="O96" s="406"/>
      <c r="P96" s="405"/>
      <c r="Q96" s="405"/>
      <c r="R96" s="405"/>
      <c r="S96" s="405"/>
      <c r="T96" s="405"/>
      <c r="U96" s="405"/>
      <c r="V96" s="405"/>
      <c r="W96" s="405"/>
      <c r="X96" s="405"/>
      <c r="Y96" s="405"/>
      <c r="Z96" s="405"/>
      <c r="AA96" s="405"/>
      <c r="AB96" s="405"/>
      <c r="AC96" s="149"/>
    </row>
    <row r="97" spans="2:29" s="96" customFormat="1" ht="48" customHeight="1" x14ac:dyDescent="0.15">
      <c r="B97" s="1045"/>
      <c r="C97" s="1046"/>
      <c r="D97" s="1041"/>
      <c r="E97" s="1041"/>
      <c r="F97" s="1041"/>
      <c r="G97" s="1041"/>
      <c r="H97" s="1040"/>
      <c r="I97" s="1041"/>
      <c r="J97" s="404"/>
      <c r="K97" s="1046"/>
      <c r="L97" s="404"/>
      <c r="M97" s="458"/>
      <c r="N97" s="458"/>
      <c r="O97" s="406"/>
      <c r="P97" s="405"/>
      <c r="Q97" s="405"/>
      <c r="R97" s="405"/>
      <c r="S97" s="405"/>
      <c r="T97" s="405"/>
      <c r="U97" s="405"/>
      <c r="V97" s="405"/>
      <c r="W97" s="405"/>
      <c r="X97" s="405"/>
      <c r="Y97" s="405"/>
      <c r="Z97" s="405"/>
      <c r="AA97" s="405"/>
      <c r="AB97" s="405"/>
      <c r="AC97" s="149"/>
    </row>
    <row r="98" spans="2:29" s="96" customFormat="1" ht="48" customHeight="1" x14ac:dyDescent="0.15">
      <c r="B98" s="1045"/>
      <c r="C98" s="1046"/>
      <c r="D98" s="1041"/>
      <c r="E98" s="1041"/>
      <c r="F98" s="1041"/>
      <c r="G98" s="1041"/>
      <c r="H98" s="1040"/>
      <c r="I98" s="1041"/>
      <c r="J98" s="409" t="s">
        <v>410</v>
      </c>
      <c r="K98" s="1046"/>
      <c r="L98" s="409" t="s">
        <v>410</v>
      </c>
      <c r="M98" s="458"/>
      <c r="N98" s="458"/>
      <c r="O98" s="406"/>
      <c r="P98" s="405"/>
      <c r="Q98" s="405"/>
      <c r="R98" s="405"/>
      <c r="S98" s="405"/>
      <c r="T98" s="405"/>
      <c r="U98" s="405"/>
      <c r="V98" s="405"/>
      <c r="W98" s="405"/>
      <c r="X98" s="405"/>
      <c r="Y98" s="405"/>
      <c r="Z98" s="405"/>
      <c r="AA98" s="405"/>
      <c r="AB98" s="405"/>
      <c r="AC98" s="149"/>
    </row>
    <row r="99" spans="2:29" s="96" customFormat="1" ht="48" customHeight="1" x14ac:dyDescent="0.15">
      <c r="B99" s="1045"/>
      <c r="C99" s="1046"/>
      <c r="D99" s="1041"/>
      <c r="E99" s="1041"/>
      <c r="F99" s="1041"/>
      <c r="G99" s="1041"/>
      <c r="H99" s="1040"/>
      <c r="I99" s="1041"/>
      <c r="J99" s="410"/>
      <c r="K99" s="1046"/>
      <c r="L99" s="410"/>
      <c r="M99" s="458">
        <f>COUNTIF(L99,"*")</f>
        <v>0</v>
      </c>
      <c r="N99" s="459"/>
      <c r="O99" s="406"/>
      <c r="P99" s="405"/>
      <c r="Q99" s="405"/>
      <c r="R99" s="405"/>
      <c r="S99" s="405"/>
      <c r="T99" s="405"/>
      <c r="U99" s="405"/>
      <c r="V99" s="405"/>
      <c r="W99" s="405"/>
      <c r="X99" s="405"/>
      <c r="Y99" s="405"/>
      <c r="Z99" s="405"/>
      <c r="AA99" s="405"/>
      <c r="AB99" s="405"/>
      <c r="AC99" s="149"/>
    </row>
    <row r="100" spans="2:29" s="96" customFormat="1" ht="48" customHeight="1" x14ac:dyDescent="0.15">
      <c r="B100" s="1045">
        <v>19</v>
      </c>
      <c r="C100" s="1046"/>
      <c r="D100" s="1041"/>
      <c r="E100" s="1041"/>
      <c r="F100" s="1041"/>
      <c r="G100" s="1041"/>
      <c r="H100" s="1040"/>
      <c r="I100" s="1041"/>
      <c r="J100" s="404"/>
      <c r="K100" s="1046"/>
      <c r="L100" s="404"/>
      <c r="M100" s="458">
        <f>COUNTIF(L100:L102,"*")</f>
        <v>0</v>
      </c>
      <c r="N100" s="458">
        <f>IF(SUM(M100:M104)&gt;0,1,0)</f>
        <v>0</v>
      </c>
      <c r="O100" s="406"/>
      <c r="P100" s="405"/>
      <c r="Q100" s="405"/>
      <c r="R100" s="405"/>
      <c r="S100" s="405"/>
      <c r="T100" s="405"/>
      <c r="U100" s="405"/>
      <c r="V100" s="405"/>
      <c r="W100" s="405"/>
      <c r="X100" s="405"/>
      <c r="Y100" s="405"/>
      <c r="Z100" s="405"/>
      <c r="AA100" s="405"/>
      <c r="AB100" s="405"/>
      <c r="AC100" s="149"/>
    </row>
    <row r="101" spans="2:29" s="96" customFormat="1" ht="48" customHeight="1" x14ac:dyDescent="0.15">
      <c r="B101" s="1045"/>
      <c r="C101" s="1046"/>
      <c r="D101" s="1041"/>
      <c r="E101" s="1041"/>
      <c r="F101" s="1041"/>
      <c r="G101" s="1041"/>
      <c r="H101" s="1040"/>
      <c r="I101" s="1041"/>
      <c r="J101" s="404"/>
      <c r="K101" s="1046"/>
      <c r="L101" s="404"/>
      <c r="M101" s="458"/>
      <c r="N101" s="458"/>
      <c r="O101" s="406"/>
      <c r="P101" s="405"/>
      <c r="Q101" s="405"/>
      <c r="R101" s="405"/>
      <c r="S101" s="405"/>
      <c r="T101" s="405"/>
      <c r="U101" s="405"/>
      <c r="V101" s="405"/>
      <c r="W101" s="405"/>
      <c r="X101" s="405"/>
      <c r="Y101" s="405"/>
      <c r="Z101" s="405"/>
      <c r="AA101" s="405"/>
      <c r="AB101" s="405"/>
      <c r="AC101" s="149"/>
    </row>
    <row r="102" spans="2:29" s="96" customFormat="1" ht="48" customHeight="1" x14ac:dyDescent="0.15">
      <c r="B102" s="1045"/>
      <c r="C102" s="1046"/>
      <c r="D102" s="1041"/>
      <c r="E102" s="1041"/>
      <c r="F102" s="1041"/>
      <c r="G102" s="1041"/>
      <c r="H102" s="1040"/>
      <c r="I102" s="1041"/>
      <c r="J102" s="404"/>
      <c r="K102" s="1046"/>
      <c r="L102" s="404"/>
      <c r="M102" s="458"/>
      <c r="N102" s="458"/>
      <c r="O102" s="406"/>
      <c r="P102" s="405"/>
      <c r="Q102" s="405"/>
      <c r="R102" s="405"/>
      <c r="S102" s="405"/>
      <c r="T102" s="405"/>
      <c r="U102" s="405"/>
      <c r="V102" s="405"/>
      <c r="W102" s="405"/>
      <c r="X102" s="405"/>
      <c r="Y102" s="405"/>
      <c r="Z102" s="405"/>
      <c r="AA102" s="405"/>
      <c r="AB102" s="405"/>
      <c r="AC102" s="149"/>
    </row>
    <row r="103" spans="2:29" s="96" customFormat="1" ht="48" customHeight="1" x14ac:dyDescent="0.15">
      <c r="B103" s="1045"/>
      <c r="C103" s="1046"/>
      <c r="D103" s="1041"/>
      <c r="E103" s="1041"/>
      <c r="F103" s="1041"/>
      <c r="G103" s="1041"/>
      <c r="H103" s="1040"/>
      <c r="I103" s="1041"/>
      <c r="J103" s="409" t="s">
        <v>410</v>
      </c>
      <c r="K103" s="1046"/>
      <c r="L103" s="409" t="s">
        <v>410</v>
      </c>
      <c r="M103" s="458"/>
      <c r="N103" s="458"/>
      <c r="O103" s="406"/>
      <c r="P103" s="405"/>
      <c r="Q103" s="405"/>
      <c r="R103" s="405"/>
      <c r="S103" s="405"/>
      <c r="T103" s="405"/>
      <c r="U103" s="405"/>
      <c r="V103" s="405"/>
      <c r="W103" s="405"/>
      <c r="X103" s="405"/>
      <c r="Y103" s="405"/>
      <c r="Z103" s="405"/>
      <c r="AA103" s="405"/>
      <c r="AB103" s="405"/>
      <c r="AC103" s="149"/>
    </row>
    <row r="104" spans="2:29" s="96" customFormat="1" ht="48" customHeight="1" x14ac:dyDescent="0.15">
      <c r="B104" s="1045"/>
      <c r="C104" s="1046"/>
      <c r="D104" s="1041"/>
      <c r="E104" s="1041"/>
      <c r="F104" s="1041"/>
      <c r="G104" s="1041"/>
      <c r="H104" s="1040"/>
      <c r="I104" s="1041"/>
      <c r="J104" s="410"/>
      <c r="K104" s="1046"/>
      <c r="L104" s="410"/>
      <c r="M104" s="458">
        <f>COUNTIF(L104,"*")</f>
        <v>0</v>
      </c>
      <c r="N104" s="459"/>
      <c r="O104" s="406"/>
      <c r="P104" s="405"/>
      <c r="Q104" s="405"/>
      <c r="R104" s="405"/>
      <c r="S104" s="405"/>
      <c r="T104" s="405"/>
      <c r="U104" s="405"/>
      <c r="V104" s="405"/>
      <c r="W104" s="405"/>
      <c r="X104" s="405"/>
      <c r="Y104" s="405"/>
      <c r="Z104" s="405"/>
      <c r="AA104" s="405"/>
      <c r="AB104" s="405"/>
      <c r="AC104" s="149"/>
    </row>
    <row r="105" spans="2:29" s="96" customFormat="1" ht="48" customHeight="1" x14ac:dyDescent="0.15">
      <c r="B105" s="1045">
        <v>20</v>
      </c>
      <c r="C105" s="1046"/>
      <c r="D105" s="1041"/>
      <c r="E105" s="1041"/>
      <c r="F105" s="1041"/>
      <c r="G105" s="1041"/>
      <c r="H105" s="1040"/>
      <c r="I105" s="1041"/>
      <c r="J105" s="404"/>
      <c r="K105" s="1046"/>
      <c r="L105" s="404"/>
      <c r="M105" s="458">
        <f>COUNTIF(L105:L107,"*")</f>
        <v>0</v>
      </c>
      <c r="N105" s="458">
        <f>IF(SUM(M105:M109)&gt;0,1,0)</f>
        <v>0</v>
      </c>
      <c r="O105" s="406"/>
      <c r="P105" s="405"/>
      <c r="Q105" s="405"/>
      <c r="R105" s="405"/>
      <c r="S105" s="405"/>
      <c r="T105" s="405"/>
      <c r="U105" s="405"/>
      <c r="V105" s="405"/>
      <c r="W105" s="405"/>
      <c r="X105" s="405"/>
      <c r="Y105" s="405"/>
      <c r="Z105" s="405"/>
      <c r="AA105" s="405"/>
      <c r="AB105" s="405"/>
      <c r="AC105" s="149"/>
    </row>
    <row r="106" spans="2:29" s="96" customFormat="1" ht="48" customHeight="1" x14ac:dyDescent="0.15">
      <c r="B106" s="1045"/>
      <c r="C106" s="1046"/>
      <c r="D106" s="1041"/>
      <c r="E106" s="1041"/>
      <c r="F106" s="1041"/>
      <c r="G106" s="1041"/>
      <c r="H106" s="1040"/>
      <c r="I106" s="1041"/>
      <c r="J106" s="404"/>
      <c r="K106" s="1046"/>
      <c r="L106" s="404"/>
      <c r="M106" s="458"/>
      <c r="N106" s="458"/>
      <c r="O106" s="406"/>
      <c r="P106" s="405"/>
      <c r="Q106" s="405"/>
      <c r="R106" s="405"/>
      <c r="S106" s="405"/>
      <c r="T106" s="405"/>
      <c r="U106" s="405"/>
      <c r="V106" s="405"/>
      <c r="W106" s="405"/>
      <c r="X106" s="405"/>
      <c r="Y106" s="405"/>
      <c r="Z106" s="405"/>
      <c r="AA106" s="405"/>
      <c r="AB106" s="405"/>
      <c r="AC106" s="149"/>
    </row>
    <row r="107" spans="2:29" s="96" customFormat="1" ht="48" customHeight="1" x14ac:dyDescent="0.15">
      <c r="B107" s="1045"/>
      <c r="C107" s="1046"/>
      <c r="D107" s="1041"/>
      <c r="E107" s="1041"/>
      <c r="F107" s="1041"/>
      <c r="G107" s="1041"/>
      <c r="H107" s="1040"/>
      <c r="I107" s="1041"/>
      <c r="J107" s="404"/>
      <c r="K107" s="1046"/>
      <c r="L107" s="404"/>
      <c r="M107" s="458"/>
      <c r="N107" s="458"/>
      <c r="O107" s="406"/>
      <c r="P107" s="405"/>
      <c r="Q107" s="405"/>
      <c r="R107" s="405"/>
      <c r="S107" s="405"/>
      <c r="T107" s="405"/>
      <c r="U107" s="405"/>
      <c r="V107" s="405"/>
      <c r="W107" s="405"/>
      <c r="X107" s="405"/>
      <c r="Y107" s="405"/>
      <c r="Z107" s="405"/>
      <c r="AA107" s="405"/>
      <c r="AB107" s="405"/>
      <c r="AC107" s="149"/>
    </row>
    <row r="108" spans="2:29" s="96" customFormat="1" ht="48" customHeight="1" x14ac:dyDescent="0.15">
      <c r="B108" s="1045"/>
      <c r="C108" s="1046"/>
      <c r="D108" s="1041"/>
      <c r="E108" s="1041"/>
      <c r="F108" s="1041"/>
      <c r="G108" s="1041"/>
      <c r="H108" s="1040"/>
      <c r="I108" s="1041"/>
      <c r="J108" s="409" t="s">
        <v>410</v>
      </c>
      <c r="K108" s="1046"/>
      <c r="L108" s="409" t="s">
        <v>410</v>
      </c>
      <c r="M108" s="458"/>
      <c r="N108" s="458"/>
      <c r="O108" s="406"/>
      <c r="P108" s="405"/>
      <c r="Q108" s="405"/>
      <c r="R108" s="405"/>
      <c r="S108" s="405"/>
      <c r="T108" s="405"/>
      <c r="U108" s="405"/>
      <c r="V108" s="405"/>
      <c r="W108" s="405"/>
      <c r="X108" s="405"/>
      <c r="Y108" s="405"/>
      <c r="Z108" s="405"/>
      <c r="AA108" s="405"/>
      <c r="AB108" s="405"/>
      <c r="AC108" s="149"/>
    </row>
    <row r="109" spans="2:29" s="96" customFormat="1" ht="48" customHeight="1" x14ac:dyDescent="0.15">
      <c r="B109" s="1045"/>
      <c r="C109" s="1046"/>
      <c r="D109" s="1041"/>
      <c r="E109" s="1041"/>
      <c r="F109" s="1041"/>
      <c r="G109" s="1041"/>
      <c r="H109" s="1040"/>
      <c r="I109" s="1041"/>
      <c r="J109" s="410"/>
      <c r="K109" s="1046"/>
      <c r="L109" s="410"/>
      <c r="M109" s="458">
        <f>COUNTIF(L109,"*")</f>
        <v>0</v>
      </c>
      <c r="N109" s="459"/>
      <c r="O109" s="406"/>
      <c r="P109" s="405"/>
      <c r="Q109" s="405"/>
      <c r="R109" s="405"/>
      <c r="S109" s="405"/>
      <c r="T109" s="405"/>
      <c r="U109" s="405"/>
      <c r="V109" s="405"/>
      <c r="W109" s="405"/>
      <c r="X109" s="405"/>
      <c r="Y109" s="405"/>
      <c r="Z109" s="405"/>
      <c r="AA109" s="405"/>
      <c r="AB109" s="405"/>
      <c r="AC109" s="149"/>
    </row>
    <row r="110" spans="2:29" s="96" customFormat="1" ht="48" customHeight="1" x14ac:dyDescent="0.15">
      <c r="B110" s="1045">
        <v>21</v>
      </c>
      <c r="C110" s="1046"/>
      <c r="D110" s="1041"/>
      <c r="E110" s="1041"/>
      <c r="F110" s="1041"/>
      <c r="G110" s="1041"/>
      <c r="H110" s="1040"/>
      <c r="I110" s="1041"/>
      <c r="J110" s="404"/>
      <c r="K110" s="1046"/>
      <c r="L110" s="404"/>
      <c r="M110" s="458">
        <f>COUNTIF(L110:L112,"*")</f>
        <v>0</v>
      </c>
      <c r="N110" s="458">
        <f>IF(SUM(M110:M114)&gt;0,1,0)</f>
        <v>0</v>
      </c>
      <c r="O110" s="406"/>
      <c r="P110" s="405"/>
      <c r="Q110" s="405"/>
      <c r="R110" s="405"/>
      <c r="S110" s="405"/>
      <c r="T110" s="405"/>
      <c r="U110" s="405"/>
      <c r="V110" s="405"/>
      <c r="W110" s="405"/>
      <c r="X110" s="405"/>
      <c r="Y110" s="405"/>
      <c r="Z110" s="405"/>
      <c r="AA110" s="405"/>
      <c r="AB110" s="405"/>
      <c r="AC110" s="149"/>
    </row>
    <row r="111" spans="2:29" s="96" customFormat="1" ht="48" customHeight="1" x14ac:dyDescent="0.15">
      <c r="B111" s="1045"/>
      <c r="C111" s="1046"/>
      <c r="D111" s="1041"/>
      <c r="E111" s="1041"/>
      <c r="F111" s="1041"/>
      <c r="G111" s="1041"/>
      <c r="H111" s="1040"/>
      <c r="I111" s="1041"/>
      <c r="J111" s="404"/>
      <c r="K111" s="1046"/>
      <c r="L111" s="404"/>
      <c r="M111" s="458"/>
      <c r="N111" s="458"/>
      <c r="O111" s="406"/>
      <c r="P111" s="405"/>
      <c r="Q111" s="405"/>
      <c r="R111" s="405"/>
      <c r="S111" s="405"/>
      <c r="T111" s="405"/>
      <c r="U111" s="405"/>
      <c r="V111" s="405"/>
      <c r="W111" s="405"/>
      <c r="X111" s="405"/>
      <c r="Y111" s="405"/>
      <c r="Z111" s="405"/>
      <c r="AA111" s="405"/>
      <c r="AB111" s="405"/>
      <c r="AC111" s="149"/>
    </row>
    <row r="112" spans="2:29" s="96" customFormat="1" ht="48" customHeight="1" x14ac:dyDescent="0.15">
      <c r="B112" s="1045"/>
      <c r="C112" s="1046"/>
      <c r="D112" s="1041"/>
      <c r="E112" s="1041"/>
      <c r="F112" s="1041"/>
      <c r="G112" s="1041"/>
      <c r="H112" s="1040"/>
      <c r="I112" s="1041"/>
      <c r="J112" s="404"/>
      <c r="K112" s="1046"/>
      <c r="L112" s="404"/>
      <c r="M112" s="458"/>
      <c r="N112" s="458"/>
      <c r="O112" s="406"/>
      <c r="P112" s="405"/>
      <c r="Q112" s="405"/>
      <c r="R112" s="405"/>
      <c r="S112" s="405"/>
      <c r="T112" s="405"/>
      <c r="U112" s="405"/>
      <c r="V112" s="405"/>
      <c r="W112" s="405"/>
      <c r="X112" s="405"/>
      <c r="Y112" s="405"/>
      <c r="Z112" s="405"/>
      <c r="AA112" s="405"/>
      <c r="AB112" s="405"/>
      <c r="AC112" s="149"/>
    </row>
    <row r="113" spans="2:29" s="96" customFormat="1" ht="48" customHeight="1" x14ac:dyDescent="0.15">
      <c r="B113" s="1045"/>
      <c r="C113" s="1046"/>
      <c r="D113" s="1041"/>
      <c r="E113" s="1041"/>
      <c r="F113" s="1041"/>
      <c r="G113" s="1041"/>
      <c r="H113" s="1040"/>
      <c r="I113" s="1041"/>
      <c r="J113" s="409" t="s">
        <v>410</v>
      </c>
      <c r="K113" s="1046"/>
      <c r="L113" s="409" t="s">
        <v>410</v>
      </c>
      <c r="M113" s="458"/>
      <c r="N113" s="458"/>
      <c r="O113" s="406"/>
      <c r="P113" s="405"/>
      <c r="Q113" s="405"/>
      <c r="R113" s="405"/>
      <c r="S113" s="405"/>
      <c r="T113" s="405"/>
      <c r="U113" s="405"/>
      <c r="V113" s="405"/>
      <c r="W113" s="405"/>
      <c r="X113" s="405"/>
      <c r="Y113" s="405"/>
      <c r="Z113" s="405"/>
      <c r="AA113" s="405"/>
      <c r="AB113" s="405"/>
      <c r="AC113" s="149"/>
    </row>
    <row r="114" spans="2:29" s="96" customFormat="1" ht="48" customHeight="1" x14ac:dyDescent="0.15">
      <c r="B114" s="1045"/>
      <c r="C114" s="1046"/>
      <c r="D114" s="1041"/>
      <c r="E114" s="1041"/>
      <c r="F114" s="1041"/>
      <c r="G114" s="1041"/>
      <c r="H114" s="1040"/>
      <c r="I114" s="1041"/>
      <c r="J114" s="410"/>
      <c r="K114" s="1046"/>
      <c r="L114" s="410"/>
      <c r="M114" s="458">
        <f>COUNTIF(L114,"*")</f>
        <v>0</v>
      </c>
      <c r="N114" s="459"/>
      <c r="O114" s="406"/>
      <c r="P114" s="405"/>
      <c r="Q114" s="405"/>
      <c r="R114" s="405"/>
      <c r="S114" s="405"/>
      <c r="T114" s="405"/>
      <c r="U114" s="405"/>
      <c r="V114" s="405"/>
      <c r="W114" s="405"/>
      <c r="X114" s="405"/>
      <c r="Y114" s="405"/>
      <c r="Z114" s="405"/>
      <c r="AA114" s="405"/>
      <c r="AB114" s="405"/>
      <c r="AC114" s="149"/>
    </row>
    <row r="115" spans="2:29" s="96" customFormat="1" ht="48" customHeight="1" x14ac:dyDescent="0.15">
      <c r="B115" s="1045">
        <v>22</v>
      </c>
      <c r="C115" s="1046"/>
      <c r="D115" s="1041"/>
      <c r="E115" s="1041"/>
      <c r="F115" s="1041"/>
      <c r="G115" s="1041"/>
      <c r="H115" s="1040"/>
      <c r="I115" s="1041"/>
      <c r="J115" s="404"/>
      <c r="K115" s="1046"/>
      <c r="L115" s="404"/>
      <c r="M115" s="458">
        <f>COUNTIF(L115:L117,"*")</f>
        <v>0</v>
      </c>
      <c r="N115" s="458">
        <f>IF(SUM(M115:M119)&gt;0,1,0)</f>
        <v>0</v>
      </c>
      <c r="O115" s="406"/>
      <c r="P115" s="405"/>
      <c r="Q115" s="405"/>
      <c r="R115" s="405"/>
      <c r="S115" s="405"/>
      <c r="T115" s="405"/>
      <c r="U115" s="405"/>
      <c r="V115" s="405"/>
      <c r="W115" s="405"/>
      <c r="X115" s="405"/>
      <c r="Y115" s="405"/>
      <c r="Z115" s="405"/>
      <c r="AA115" s="405"/>
      <c r="AB115" s="405"/>
      <c r="AC115" s="149"/>
    </row>
    <row r="116" spans="2:29" s="96" customFormat="1" ht="48" customHeight="1" x14ac:dyDescent="0.15">
      <c r="B116" s="1045"/>
      <c r="C116" s="1046"/>
      <c r="D116" s="1041"/>
      <c r="E116" s="1041"/>
      <c r="F116" s="1041"/>
      <c r="G116" s="1041"/>
      <c r="H116" s="1040"/>
      <c r="I116" s="1041"/>
      <c r="J116" s="404"/>
      <c r="K116" s="1046"/>
      <c r="L116" s="404"/>
      <c r="M116" s="458"/>
      <c r="N116" s="458"/>
      <c r="O116" s="406"/>
      <c r="P116" s="405"/>
      <c r="Q116" s="405"/>
      <c r="R116" s="405"/>
      <c r="S116" s="405"/>
      <c r="T116" s="405"/>
      <c r="U116" s="405"/>
      <c r="V116" s="405"/>
      <c r="W116" s="405"/>
      <c r="X116" s="405"/>
      <c r="Y116" s="405"/>
      <c r="Z116" s="405"/>
      <c r="AA116" s="405"/>
      <c r="AB116" s="405"/>
      <c r="AC116" s="149"/>
    </row>
    <row r="117" spans="2:29" s="96" customFormat="1" ht="48" customHeight="1" x14ac:dyDescent="0.15">
      <c r="B117" s="1045"/>
      <c r="C117" s="1046"/>
      <c r="D117" s="1041"/>
      <c r="E117" s="1041"/>
      <c r="F117" s="1041"/>
      <c r="G117" s="1041"/>
      <c r="H117" s="1040"/>
      <c r="I117" s="1041"/>
      <c r="J117" s="404"/>
      <c r="K117" s="1046"/>
      <c r="L117" s="404"/>
      <c r="M117" s="458"/>
      <c r="N117" s="458"/>
      <c r="O117" s="406"/>
      <c r="P117" s="405"/>
      <c r="Q117" s="405"/>
      <c r="R117" s="405"/>
      <c r="S117" s="405"/>
      <c r="T117" s="405"/>
      <c r="U117" s="405"/>
      <c r="V117" s="405"/>
      <c r="W117" s="405"/>
      <c r="X117" s="405"/>
      <c r="Y117" s="405"/>
      <c r="Z117" s="405"/>
      <c r="AA117" s="405"/>
      <c r="AB117" s="405"/>
      <c r="AC117" s="149"/>
    </row>
    <row r="118" spans="2:29" s="96" customFormat="1" ht="48" customHeight="1" x14ac:dyDescent="0.15">
      <c r="B118" s="1045"/>
      <c r="C118" s="1046"/>
      <c r="D118" s="1041"/>
      <c r="E118" s="1041"/>
      <c r="F118" s="1041"/>
      <c r="G118" s="1041"/>
      <c r="H118" s="1040"/>
      <c r="I118" s="1041"/>
      <c r="J118" s="409" t="s">
        <v>410</v>
      </c>
      <c r="K118" s="1046"/>
      <c r="L118" s="409" t="s">
        <v>410</v>
      </c>
      <c r="M118" s="458"/>
      <c r="N118" s="458"/>
      <c r="O118" s="406"/>
      <c r="P118" s="405"/>
      <c r="Q118" s="405"/>
      <c r="R118" s="405"/>
      <c r="S118" s="405"/>
      <c r="T118" s="405"/>
      <c r="U118" s="405"/>
      <c r="V118" s="405"/>
      <c r="W118" s="405"/>
      <c r="X118" s="405"/>
      <c r="Y118" s="405"/>
      <c r="Z118" s="405"/>
      <c r="AA118" s="405"/>
      <c r="AB118" s="405"/>
      <c r="AC118" s="149"/>
    </row>
    <row r="119" spans="2:29" s="96" customFormat="1" ht="48" customHeight="1" x14ac:dyDescent="0.15">
      <c r="B119" s="1045"/>
      <c r="C119" s="1046"/>
      <c r="D119" s="1041"/>
      <c r="E119" s="1041"/>
      <c r="F119" s="1041"/>
      <c r="G119" s="1041"/>
      <c r="H119" s="1040"/>
      <c r="I119" s="1041"/>
      <c r="J119" s="410"/>
      <c r="K119" s="1046"/>
      <c r="L119" s="410"/>
      <c r="M119" s="458">
        <f>COUNTIF(L119,"*")</f>
        <v>0</v>
      </c>
      <c r="N119" s="459"/>
      <c r="O119" s="406"/>
      <c r="P119" s="405"/>
      <c r="Q119" s="405"/>
      <c r="R119" s="405"/>
      <c r="S119" s="405"/>
      <c r="T119" s="405"/>
      <c r="U119" s="405"/>
      <c r="V119" s="405"/>
      <c r="W119" s="405"/>
      <c r="X119" s="405"/>
      <c r="Y119" s="405"/>
      <c r="Z119" s="405"/>
      <c r="AA119" s="405"/>
      <c r="AB119" s="405"/>
      <c r="AC119" s="149"/>
    </row>
    <row r="120" spans="2:29" s="96" customFormat="1" ht="48" customHeight="1" x14ac:dyDescent="0.15">
      <c r="B120" s="1045">
        <v>23</v>
      </c>
      <c r="C120" s="1046"/>
      <c r="D120" s="1041"/>
      <c r="E120" s="1041"/>
      <c r="F120" s="1041"/>
      <c r="G120" s="1041"/>
      <c r="H120" s="1040"/>
      <c r="I120" s="1041"/>
      <c r="J120" s="404"/>
      <c r="K120" s="1046"/>
      <c r="L120" s="404"/>
      <c r="M120" s="458">
        <f>COUNTIF(L120:L122,"*")</f>
        <v>0</v>
      </c>
      <c r="N120" s="458">
        <f>IF(SUM(M120:M124)&gt;0,1,0)</f>
        <v>0</v>
      </c>
      <c r="O120" s="406"/>
      <c r="P120" s="405"/>
      <c r="Q120" s="405"/>
      <c r="R120" s="405"/>
      <c r="S120" s="405"/>
      <c r="T120" s="405"/>
      <c r="U120" s="405"/>
      <c r="V120" s="405"/>
      <c r="W120" s="405"/>
      <c r="X120" s="405"/>
      <c r="Y120" s="405"/>
      <c r="Z120" s="405"/>
      <c r="AA120" s="405"/>
      <c r="AB120" s="405"/>
      <c r="AC120" s="149"/>
    </row>
    <row r="121" spans="2:29" s="96" customFormat="1" ht="48" customHeight="1" x14ac:dyDescent="0.15">
      <c r="B121" s="1045"/>
      <c r="C121" s="1046"/>
      <c r="D121" s="1041"/>
      <c r="E121" s="1041"/>
      <c r="F121" s="1041"/>
      <c r="G121" s="1041"/>
      <c r="H121" s="1040"/>
      <c r="I121" s="1041"/>
      <c r="J121" s="404"/>
      <c r="K121" s="1046"/>
      <c r="L121" s="404"/>
      <c r="M121" s="458"/>
      <c r="N121" s="458"/>
      <c r="O121" s="406"/>
      <c r="P121" s="405"/>
      <c r="Q121" s="405"/>
      <c r="R121" s="405"/>
      <c r="S121" s="405"/>
      <c r="T121" s="405"/>
      <c r="U121" s="405"/>
      <c r="V121" s="405"/>
      <c r="W121" s="405"/>
      <c r="X121" s="405"/>
      <c r="Y121" s="405"/>
      <c r="Z121" s="405"/>
      <c r="AA121" s="405"/>
      <c r="AB121" s="405"/>
      <c r="AC121" s="149"/>
    </row>
    <row r="122" spans="2:29" s="96" customFormat="1" ht="48" customHeight="1" x14ac:dyDescent="0.15">
      <c r="B122" s="1045"/>
      <c r="C122" s="1046"/>
      <c r="D122" s="1041"/>
      <c r="E122" s="1041"/>
      <c r="F122" s="1041"/>
      <c r="G122" s="1041"/>
      <c r="H122" s="1040"/>
      <c r="I122" s="1041"/>
      <c r="J122" s="404"/>
      <c r="K122" s="1046"/>
      <c r="L122" s="404"/>
      <c r="M122" s="458"/>
      <c r="N122" s="458"/>
      <c r="O122" s="406"/>
      <c r="P122" s="405"/>
      <c r="Q122" s="405"/>
      <c r="R122" s="405"/>
      <c r="S122" s="405"/>
      <c r="T122" s="405"/>
      <c r="U122" s="405"/>
      <c r="V122" s="405"/>
      <c r="W122" s="405"/>
      <c r="X122" s="405"/>
      <c r="Y122" s="405"/>
      <c r="Z122" s="405"/>
      <c r="AA122" s="405"/>
      <c r="AB122" s="405"/>
      <c r="AC122" s="149"/>
    </row>
    <row r="123" spans="2:29" s="96" customFormat="1" ht="48" customHeight="1" x14ac:dyDescent="0.15">
      <c r="B123" s="1045"/>
      <c r="C123" s="1046"/>
      <c r="D123" s="1041"/>
      <c r="E123" s="1041"/>
      <c r="F123" s="1041"/>
      <c r="G123" s="1041"/>
      <c r="H123" s="1040"/>
      <c r="I123" s="1041"/>
      <c r="J123" s="409" t="s">
        <v>410</v>
      </c>
      <c r="K123" s="1046"/>
      <c r="L123" s="409" t="s">
        <v>410</v>
      </c>
      <c r="M123" s="458"/>
      <c r="N123" s="458"/>
      <c r="O123" s="406"/>
      <c r="P123" s="405"/>
      <c r="Q123" s="405"/>
      <c r="R123" s="405"/>
      <c r="S123" s="405"/>
      <c r="T123" s="405"/>
      <c r="U123" s="405"/>
      <c r="V123" s="405"/>
      <c r="W123" s="405"/>
      <c r="X123" s="405"/>
      <c r="Y123" s="405"/>
      <c r="Z123" s="405"/>
      <c r="AA123" s="405"/>
      <c r="AB123" s="405"/>
      <c r="AC123" s="149"/>
    </row>
    <row r="124" spans="2:29" s="96" customFormat="1" ht="48" customHeight="1" x14ac:dyDescent="0.15">
      <c r="B124" s="1045"/>
      <c r="C124" s="1046"/>
      <c r="D124" s="1041"/>
      <c r="E124" s="1041"/>
      <c r="F124" s="1041"/>
      <c r="G124" s="1041"/>
      <c r="H124" s="1040"/>
      <c r="I124" s="1041"/>
      <c r="J124" s="410"/>
      <c r="K124" s="1046"/>
      <c r="L124" s="410"/>
      <c r="M124" s="458">
        <f>COUNTIF(L124,"*")</f>
        <v>0</v>
      </c>
      <c r="N124" s="459"/>
      <c r="O124" s="406"/>
      <c r="P124" s="405"/>
      <c r="Q124" s="405"/>
      <c r="R124" s="405"/>
      <c r="S124" s="405"/>
      <c r="T124" s="405"/>
      <c r="U124" s="405"/>
      <c r="V124" s="405"/>
      <c r="W124" s="405"/>
      <c r="X124" s="405"/>
      <c r="Y124" s="405"/>
      <c r="Z124" s="405"/>
      <c r="AA124" s="405"/>
      <c r="AB124" s="405"/>
      <c r="AC124" s="149"/>
    </row>
    <row r="125" spans="2:29" s="96" customFormat="1" ht="48" customHeight="1" x14ac:dyDescent="0.15">
      <c r="B125" s="1045">
        <v>24</v>
      </c>
      <c r="C125" s="1046"/>
      <c r="D125" s="1041"/>
      <c r="E125" s="1041"/>
      <c r="F125" s="1041"/>
      <c r="G125" s="1041"/>
      <c r="H125" s="1040"/>
      <c r="I125" s="1041"/>
      <c r="J125" s="404"/>
      <c r="K125" s="1046"/>
      <c r="L125" s="404"/>
      <c r="M125" s="458">
        <f>COUNTIF(L125:L127,"*")</f>
        <v>0</v>
      </c>
      <c r="N125" s="458">
        <f>IF(SUM(M125:M129)&gt;0,1,0)</f>
        <v>0</v>
      </c>
      <c r="O125" s="406"/>
      <c r="P125" s="405"/>
      <c r="Q125" s="405"/>
      <c r="R125" s="405"/>
      <c r="S125" s="405"/>
      <c r="T125" s="405"/>
      <c r="U125" s="405"/>
      <c r="V125" s="405"/>
      <c r="W125" s="405"/>
      <c r="X125" s="405"/>
      <c r="Y125" s="405"/>
      <c r="Z125" s="405"/>
      <c r="AA125" s="405"/>
      <c r="AB125" s="405"/>
      <c r="AC125" s="149"/>
    </row>
    <row r="126" spans="2:29" s="96" customFormat="1" ht="48" customHeight="1" x14ac:dyDescent="0.15">
      <c r="B126" s="1045"/>
      <c r="C126" s="1046"/>
      <c r="D126" s="1041"/>
      <c r="E126" s="1041"/>
      <c r="F126" s="1041"/>
      <c r="G126" s="1041"/>
      <c r="H126" s="1040"/>
      <c r="I126" s="1041"/>
      <c r="J126" s="404"/>
      <c r="K126" s="1046"/>
      <c r="L126" s="404"/>
      <c r="M126" s="458"/>
      <c r="N126" s="458"/>
      <c r="O126" s="406"/>
      <c r="P126" s="405"/>
      <c r="Q126" s="405"/>
      <c r="R126" s="405"/>
      <c r="S126" s="405"/>
      <c r="T126" s="405"/>
      <c r="U126" s="405"/>
      <c r="V126" s="405"/>
      <c r="W126" s="405"/>
      <c r="X126" s="405"/>
      <c r="Y126" s="405"/>
      <c r="Z126" s="405"/>
      <c r="AA126" s="405"/>
      <c r="AB126" s="405"/>
      <c r="AC126" s="149"/>
    </row>
    <row r="127" spans="2:29" s="96" customFormat="1" ht="48" customHeight="1" x14ac:dyDescent="0.15">
      <c r="B127" s="1045"/>
      <c r="C127" s="1046"/>
      <c r="D127" s="1041"/>
      <c r="E127" s="1041"/>
      <c r="F127" s="1041"/>
      <c r="G127" s="1041"/>
      <c r="H127" s="1040"/>
      <c r="I127" s="1041"/>
      <c r="J127" s="404"/>
      <c r="K127" s="1046"/>
      <c r="L127" s="404"/>
      <c r="M127" s="458"/>
      <c r="N127" s="458"/>
      <c r="O127" s="406"/>
      <c r="P127" s="405"/>
      <c r="Q127" s="405"/>
      <c r="R127" s="405"/>
      <c r="S127" s="405"/>
      <c r="T127" s="405"/>
      <c r="U127" s="405"/>
      <c r="V127" s="405"/>
      <c r="W127" s="405"/>
      <c r="X127" s="405"/>
      <c r="Y127" s="405"/>
      <c r="Z127" s="405"/>
      <c r="AA127" s="405"/>
      <c r="AB127" s="405"/>
      <c r="AC127" s="149"/>
    </row>
    <row r="128" spans="2:29" s="96" customFormat="1" ht="48" customHeight="1" x14ac:dyDescent="0.15">
      <c r="B128" s="1045"/>
      <c r="C128" s="1046"/>
      <c r="D128" s="1041"/>
      <c r="E128" s="1041"/>
      <c r="F128" s="1041"/>
      <c r="G128" s="1041"/>
      <c r="H128" s="1040"/>
      <c r="I128" s="1041"/>
      <c r="J128" s="409" t="s">
        <v>410</v>
      </c>
      <c r="K128" s="1046"/>
      <c r="L128" s="409" t="s">
        <v>410</v>
      </c>
      <c r="M128" s="458"/>
      <c r="N128" s="458"/>
      <c r="O128" s="406"/>
      <c r="P128" s="405"/>
      <c r="Q128" s="405"/>
      <c r="R128" s="405"/>
      <c r="S128" s="405"/>
      <c r="T128" s="405"/>
      <c r="U128" s="405"/>
      <c r="V128" s="405"/>
      <c r="W128" s="405"/>
      <c r="X128" s="405"/>
      <c r="Y128" s="405"/>
      <c r="Z128" s="405"/>
      <c r="AA128" s="405"/>
      <c r="AB128" s="405"/>
      <c r="AC128" s="149"/>
    </row>
    <row r="129" spans="2:29" s="96" customFormat="1" ht="48" customHeight="1" x14ac:dyDescent="0.15">
      <c r="B129" s="1045"/>
      <c r="C129" s="1046"/>
      <c r="D129" s="1041"/>
      <c r="E129" s="1041"/>
      <c r="F129" s="1041"/>
      <c r="G129" s="1041"/>
      <c r="H129" s="1040"/>
      <c r="I129" s="1041"/>
      <c r="J129" s="410"/>
      <c r="K129" s="1046"/>
      <c r="L129" s="410"/>
      <c r="M129" s="458">
        <f>COUNTIF(L129,"*")</f>
        <v>0</v>
      </c>
      <c r="N129" s="459"/>
      <c r="O129" s="406"/>
      <c r="P129" s="405"/>
      <c r="Q129" s="405"/>
      <c r="R129" s="405"/>
      <c r="S129" s="405"/>
      <c r="T129" s="405"/>
      <c r="U129" s="405"/>
      <c r="V129" s="405"/>
      <c r="W129" s="405"/>
      <c r="X129" s="405"/>
      <c r="Y129" s="405"/>
      <c r="Z129" s="405"/>
      <c r="AA129" s="405"/>
      <c r="AB129" s="405"/>
      <c r="AC129" s="149"/>
    </row>
    <row r="130" spans="2:29" s="96" customFormat="1" ht="48" customHeight="1" x14ac:dyDescent="0.15">
      <c r="B130" s="1045">
        <v>25</v>
      </c>
      <c r="C130" s="1046"/>
      <c r="D130" s="1041"/>
      <c r="E130" s="1041"/>
      <c r="F130" s="1041"/>
      <c r="G130" s="1041"/>
      <c r="H130" s="1040"/>
      <c r="I130" s="1041"/>
      <c r="J130" s="404"/>
      <c r="K130" s="1046"/>
      <c r="L130" s="404"/>
      <c r="M130" s="458">
        <f>COUNTIF(L130:L132,"*")</f>
        <v>0</v>
      </c>
      <c r="N130" s="458">
        <f>IF(SUM(M130:M134)&gt;0,1,0)</f>
        <v>0</v>
      </c>
      <c r="O130" s="406"/>
      <c r="P130" s="405"/>
      <c r="Q130" s="405"/>
      <c r="R130" s="405"/>
      <c r="S130" s="405"/>
      <c r="T130" s="405"/>
      <c r="U130" s="405"/>
      <c r="V130" s="405"/>
      <c r="W130" s="405"/>
      <c r="X130" s="405"/>
      <c r="Y130" s="405"/>
      <c r="Z130" s="405"/>
      <c r="AA130" s="405"/>
      <c r="AB130" s="405"/>
      <c r="AC130" s="149"/>
    </row>
    <row r="131" spans="2:29" s="96" customFormat="1" ht="48" customHeight="1" x14ac:dyDescent="0.15">
      <c r="B131" s="1045"/>
      <c r="C131" s="1046"/>
      <c r="D131" s="1041"/>
      <c r="E131" s="1041"/>
      <c r="F131" s="1041"/>
      <c r="G131" s="1041"/>
      <c r="H131" s="1040"/>
      <c r="I131" s="1041"/>
      <c r="J131" s="404"/>
      <c r="K131" s="1046"/>
      <c r="L131" s="404"/>
      <c r="M131" s="458"/>
      <c r="N131" s="458"/>
      <c r="O131" s="406"/>
      <c r="P131" s="405"/>
      <c r="Q131" s="405"/>
      <c r="R131" s="405"/>
      <c r="S131" s="405"/>
      <c r="T131" s="405"/>
      <c r="U131" s="405"/>
      <c r="V131" s="405"/>
      <c r="W131" s="405"/>
      <c r="X131" s="405"/>
      <c r="Y131" s="405"/>
      <c r="Z131" s="405"/>
      <c r="AA131" s="405"/>
      <c r="AB131" s="405"/>
      <c r="AC131" s="149"/>
    </row>
    <row r="132" spans="2:29" s="96" customFormat="1" ht="48" customHeight="1" x14ac:dyDescent="0.15">
      <c r="B132" s="1045"/>
      <c r="C132" s="1046"/>
      <c r="D132" s="1041"/>
      <c r="E132" s="1041"/>
      <c r="F132" s="1041"/>
      <c r="G132" s="1041"/>
      <c r="H132" s="1040"/>
      <c r="I132" s="1041"/>
      <c r="J132" s="404"/>
      <c r="K132" s="1046"/>
      <c r="L132" s="404"/>
      <c r="M132" s="458"/>
      <c r="N132" s="458"/>
      <c r="O132" s="406"/>
      <c r="P132" s="405"/>
      <c r="Q132" s="405"/>
      <c r="R132" s="405"/>
      <c r="S132" s="405"/>
      <c r="T132" s="405"/>
      <c r="U132" s="405"/>
      <c r="V132" s="405"/>
      <c r="W132" s="405"/>
      <c r="X132" s="405"/>
      <c r="Y132" s="405"/>
      <c r="Z132" s="405"/>
      <c r="AA132" s="405"/>
      <c r="AB132" s="405"/>
      <c r="AC132" s="149"/>
    </row>
    <row r="133" spans="2:29" s="96" customFormat="1" ht="48" customHeight="1" x14ac:dyDescent="0.15">
      <c r="B133" s="1045"/>
      <c r="C133" s="1046"/>
      <c r="D133" s="1041"/>
      <c r="E133" s="1041"/>
      <c r="F133" s="1041"/>
      <c r="G133" s="1041"/>
      <c r="H133" s="1040"/>
      <c r="I133" s="1041"/>
      <c r="J133" s="409" t="s">
        <v>410</v>
      </c>
      <c r="K133" s="1046"/>
      <c r="L133" s="409" t="s">
        <v>410</v>
      </c>
      <c r="M133" s="458"/>
      <c r="N133" s="458"/>
      <c r="O133" s="406"/>
      <c r="P133" s="405"/>
      <c r="Q133" s="405"/>
      <c r="R133" s="405"/>
      <c r="S133" s="405"/>
      <c r="T133" s="405"/>
      <c r="U133" s="405"/>
      <c r="V133" s="405"/>
      <c r="W133" s="405"/>
      <c r="X133" s="405"/>
      <c r="Y133" s="405"/>
      <c r="Z133" s="405"/>
      <c r="AA133" s="405"/>
      <c r="AB133" s="405"/>
      <c r="AC133" s="149"/>
    </row>
    <row r="134" spans="2:29" s="96" customFormat="1" ht="48" customHeight="1" x14ac:dyDescent="0.15">
      <c r="B134" s="1045"/>
      <c r="C134" s="1046"/>
      <c r="D134" s="1041"/>
      <c r="E134" s="1041"/>
      <c r="F134" s="1041"/>
      <c r="G134" s="1041"/>
      <c r="H134" s="1040"/>
      <c r="I134" s="1041"/>
      <c r="J134" s="410"/>
      <c r="K134" s="1046"/>
      <c r="L134" s="410"/>
      <c r="M134" s="458">
        <f>COUNTIF(L134,"*")</f>
        <v>0</v>
      </c>
      <c r="N134" s="459"/>
      <c r="O134" s="406"/>
      <c r="P134" s="405"/>
      <c r="Q134" s="405"/>
      <c r="R134" s="405"/>
      <c r="S134" s="405"/>
      <c r="T134" s="405"/>
      <c r="U134" s="405"/>
      <c r="V134" s="405"/>
      <c r="W134" s="405"/>
      <c r="X134" s="405"/>
      <c r="Y134" s="405"/>
      <c r="Z134" s="405"/>
      <c r="AA134" s="405"/>
      <c r="AB134" s="405"/>
      <c r="AC134" s="149"/>
    </row>
    <row r="135" spans="2:29" s="96" customFormat="1" ht="48" customHeight="1" x14ac:dyDescent="0.15">
      <c r="B135" s="1045">
        <v>26</v>
      </c>
      <c r="C135" s="1046"/>
      <c r="D135" s="1041"/>
      <c r="E135" s="1041"/>
      <c r="F135" s="1041"/>
      <c r="G135" s="1041"/>
      <c r="H135" s="1040"/>
      <c r="I135" s="1041"/>
      <c r="J135" s="404"/>
      <c r="K135" s="1046"/>
      <c r="L135" s="404"/>
      <c r="M135" s="458">
        <f>COUNTIF(L135:L137,"*")</f>
        <v>0</v>
      </c>
      <c r="N135" s="458">
        <f>IF(SUM(M135:M139)&gt;0,1,0)</f>
        <v>0</v>
      </c>
      <c r="O135" s="406"/>
      <c r="P135" s="405"/>
      <c r="Q135" s="405"/>
      <c r="R135" s="405"/>
      <c r="S135" s="405"/>
      <c r="T135" s="405"/>
      <c r="U135" s="405"/>
      <c r="V135" s="405"/>
      <c r="W135" s="405"/>
      <c r="X135" s="405"/>
      <c r="Y135" s="405"/>
      <c r="Z135" s="405"/>
      <c r="AA135" s="405"/>
      <c r="AB135" s="405"/>
      <c r="AC135" s="149"/>
    </row>
    <row r="136" spans="2:29" s="96" customFormat="1" ht="48" customHeight="1" x14ac:dyDescent="0.15">
      <c r="B136" s="1045"/>
      <c r="C136" s="1046"/>
      <c r="D136" s="1041"/>
      <c r="E136" s="1041"/>
      <c r="F136" s="1041"/>
      <c r="G136" s="1041"/>
      <c r="H136" s="1040"/>
      <c r="I136" s="1041"/>
      <c r="J136" s="404"/>
      <c r="K136" s="1046"/>
      <c r="L136" s="404"/>
      <c r="M136" s="458"/>
      <c r="N136" s="458"/>
      <c r="O136" s="406"/>
      <c r="P136" s="405"/>
      <c r="Q136" s="405"/>
      <c r="R136" s="405"/>
      <c r="S136" s="405"/>
      <c r="T136" s="405"/>
      <c r="U136" s="405"/>
      <c r="V136" s="405"/>
      <c r="W136" s="405"/>
      <c r="X136" s="405"/>
      <c r="Y136" s="405"/>
      <c r="Z136" s="405"/>
      <c r="AA136" s="405"/>
      <c r="AB136" s="405"/>
      <c r="AC136" s="149"/>
    </row>
    <row r="137" spans="2:29" s="96" customFormat="1" ht="48" customHeight="1" x14ac:dyDescent="0.15">
      <c r="B137" s="1045"/>
      <c r="C137" s="1046"/>
      <c r="D137" s="1041"/>
      <c r="E137" s="1041"/>
      <c r="F137" s="1041"/>
      <c r="G137" s="1041"/>
      <c r="H137" s="1040"/>
      <c r="I137" s="1041"/>
      <c r="J137" s="404"/>
      <c r="K137" s="1046"/>
      <c r="L137" s="404"/>
      <c r="M137" s="458"/>
      <c r="N137" s="458"/>
      <c r="O137" s="406"/>
      <c r="P137" s="405"/>
      <c r="Q137" s="405"/>
      <c r="R137" s="405"/>
      <c r="S137" s="405"/>
      <c r="T137" s="405"/>
      <c r="U137" s="405"/>
      <c r="V137" s="405"/>
      <c r="W137" s="405"/>
      <c r="X137" s="405"/>
      <c r="Y137" s="405"/>
      <c r="Z137" s="405"/>
      <c r="AA137" s="405"/>
      <c r="AB137" s="405"/>
      <c r="AC137" s="149"/>
    </row>
    <row r="138" spans="2:29" s="96" customFormat="1" ht="48" customHeight="1" x14ac:dyDescent="0.15">
      <c r="B138" s="1045"/>
      <c r="C138" s="1046"/>
      <c r="D138" s="1041"/>
      <c r="E138" s="1041"/>
      <c r="F138" s="1041"/>
      <c r="G138" s="1041"/>
      <c r="H138" s="1040"/>
      <c r="I138" s="1041"/>
      <c r="J138" s="409" t="s">
        <v>410</v>
      </c>
      <c r="K138" s="1046"/>
      <c r="L138" s="409" t="s">
        <v>410</v>
      </c>
      <c r="M138" s="458"/>
      <c r="N138" s="458"/>
      <c r="O138" s="406"/>
      <c r="P138" s="405"/>
      <c r="Q138" s="405"/>
      <c r="R138" s="405"/>
      <c r="S138" s="405"/>
      <c r="T138" s="405"/>
      <c r="U138" s="405"/>
      <c r="V138" s="405"/>
      <c r="W138" s="405"/>
      <c r="X138" s="405"/>
      <c r="Y138" s="405"/>
      <c r="Z138" s="405"/>
      <c r="AA138" s="405"/>
      <c r="AB138" s="405"/>
      <c r="AC138" s="149"/>
    </row>
    <row r="139" spans="2:29" s="96" customFormat="1" ht="48" customHeight="1" x14ac:dyDescent="0.15">
      <c r="B139" s="1045"/>
      <c r="C139" s="1046"/>
      <c r="D139" s="1041"/>
      <c r="E139" s="1041"/>
      <c r="F139" s="1041"/>
      <c r="G139" s="1041"/>
      <c r="H139" s="1040"/>
      <c r="I139" s="1041"/>
      <c r="J139" s="410"/>
      <c r="K139" s="1046"/>
      <c r="L139" s="410"/>
      <c r="M139" s="458">
        <f>COUNTIF(L139,"*")</f>
        <v>0</v>
      </c>
      <c r="N139" s="459"/>
      <c r="O139" s="406"/>
      <c r="P139" s="405"/>
      <c r="Q139" s="405"/>
      <c r="R139" s="405"/>
      <c r="S139" s="405"/>
      <c r="T139" s="405"/>
      <c r="U139" s="405"/>
      <c r="V139" s="405"/>
      <c r="W139" s="405"/>
      <c r="X139" s="405"/>
      <c r="Y139" s="405"/>
      <c r="Z139" s="405"/>
      <c r="AA139" s="405"/>
      <c r="AB139" s="405"/>
      <c r="AC139" s="149"/>
    </row>
    <row r="140" spans="2:29" s="96" customFormat="1" ht="48" customHeight="1" x14ac:dyDescent="0.15">
      <c r="B140" s="1045">
        <v>27</v>
      </c>
      <c r="C140" s="1046"/>
      <c r="D140" s="1041"/>
      <c r="E140" s="1041"/>
      <c r="F140" s="1041"/>
      <c r="G140" s="1041"/>
      <c r="H140" s="1040"/>
      <c r="I140" s="1041"/>
      <c r="J140" s="404"/>
      <c r="K140" s="1046"/>
      <c r="L140" s="404"/>
      <c r="M140" s="458">
        <f>COUNTIF(L140:L142,"*")</f>
        <v>0</v>
      </c>
      <c r="N140" s="458">
        <f>IF(SUM(M140:M144)&gt;0,1,0)</f>
        <v>0</v>
      </c>
      <c r="O140" s="406"/>
      <c r="P140" s="405"/>
      <c r="Q140" s="405"/>
      <c r="R140" s="405"/>
      <c r="S140" s="405"/>
      <c r="T140" s="405"/>
      <c r="U140" s="405"/>
      <c r="V140" s="405"/>
      <c r="W140" s="405"/>
      <c r="X140" s="405"/>
      <c r="Y140" s="405"/>
      <c r="Z140" s="405"/>
      <c r="AA140" s="405"/>
      <c r="AB140" s="405"/>
      <c r="AC140" s="149"/>
    </row>
    <row r="141" spans="2:29" s="96" customFormat="1" ht="48" customHeight="1" x14ac:dyDescent="0.15">
      <c r="B141" s="1045"/>
      <c r="C141" s="1046"/>
      <c r="D141" s="1041"/>
      <c r="E141" s="1041"/>
      <c r="F141" s="1041"/>
      <c r="G141" s="1041"/>
      <c r="H141" s="1040"/>
      <c r="I141" s="1041"/>
      <c r="J141" s="404"/>
      <c r="K141" s="1046"/>
      <c r="L141" s="404"/>
      <c r="M141" s="458"/>
      <c r="N141" s="458"/>
      <c r="O141" s="406"/>
      <c r="P141" s="405"/>
      <c r="Q141" s="405"/>
      <c r="R141" s="405"/>
      <c r="S141" s="405"/>
      <c r="T141" s="405"/>
      <c r="U141" s="405"/>
      <c r="V141" s="405"/>
      <c r="W141" s="405"/>
      <c r="X141" s="405"/>
      <c r="Y141" s="405"/>
      <c r="Z141" s="405"/>
      <c r="AA141" s="405"/>
      <c r="AB141" s="405"/>
      <c r="AC141" s="149"/>
    </row>
    <row r="142" spans="2:29" s="96" customFormat="1" ht="48" customHeight="1" x14ac:dyDescent="0.15">
      <c r="B142" s="1045"/>
      <c r="C142" s="1046"/>
      <c r="D142" s="1041"/>
      <c r="E142" s="1041"/>
      <c r="F142" s="1041"/>
      <c r="G142" s="1041"/>
      <c r="H142" s="1040"/>
      <c r="I142" s="1041"/>
      <c r="J142" s="404"/>
      <c r="K142" s="1046"/>
      <c r="L142" s="404"/>
      <c r="M142" s="458"/>
      <c r="N142" s="458"/>
      <c r="O142" s="406"/>
      <c r="P142" s="405"/>
      <c r="Q142" s="405"/>
      <c r="R142" s="405"/>
      <c r="S142" s="405"/>
      <c r="T142" s="405"/>
      <c r="U142" s="405"/>
      <c r="V142" s="405"/>
      <c r="W142" s="405"/>
      <c r="X142" s="405"/>
      <c r="Y142" s="405"/>
      <c r="Z142" s="405"/>
      <c r="AA142" s="405"/>
      <c r="AB142" s="405"/>
      <c r="AC142" s="149"/>
    </row>
    <row r="143" spans="2:29" s="96" customFormat="1" ht="48" customHeight="1" x14ac:dyDescent="0.15">
      <c r="B143" s="1045"/>
      <c r="C143" s="1046"/>
      <c r="D143" s="1041"/>
      <c r="E143" s="1041"/>
      <c r="F143" s="1041"/>
      <c r="G143" s="1041"/>
      <c r="H143" s="1040"/>
      <c r="I143" s="1041"/>
      <c r="J143" s="409" t="s">
        <v>410</v>
      </c>
      <c r="K143" s="1046"/>
      <c r="L143" s="409" t="s">
        <v>410</v>
      </c>
      <c r="M143" s="458"/>
      <c r="N143" s="458"/>
      <c r="O143" s="406"/>
      <c r="P143" s="405"/>
      <c r="Q143" s="405"/>
      <c r="R143" s="405"/>
      <c r="S143" s="405"/>
      <c r="T143" s="405"/>
      <c r="U143" s="405"/>
      <c r="V143" s="405"/>
      <c r="W143" s="405"/>
      <c r="X143" s="405"/>
      <c r="Y143" s="405"/>
      <c r="Z143" s="405"/>
      <c r="AA143" s="405"/>
      <c r="AB143" s="405"/>
      <c r="AC143" s="149"/>
    </row>
    <row r="144" spans="2:29" s="96" customFormat="1" ht="48" customHeight="1" x14ac:dyDescent="0.15">
      <c r="B144" s="1045"/>
      <c r="C144" s="1046"/>
      <c r="D144" s="1041"/>
      <c r="E144" s="1041"/>
      <c r="F144" s="1041"/>
      <c r="G144" s="1041"/>
      <c r="H144" s="1040"/>
      <c r="I144" s="1041"/>
      <c r="J144" s="410"/>
      <c r="K144" s="1046"/>
      <c r="L144" s="410"/>
      <c r="M144" s="458">
        <f>COUNTIF(L144,"*")</f>
        <v>0</v>
      </c>
      <c r="N144" s="459"/>
      <c r="O144" s="406"/>
      <c r="P144" s="405"/>
      <c r="Q144" s="405"/>
      <c r="R144" s="405"/>
      <c r="S144" s="405"/>
      <c r="T144" s="405"/>
      <c r="U144" s="405"/>
      <c r="V144" s="405"/>
      <c r="W144" s="405"/>
      <c r="X144" s="405"/>
      <c r="Y144" s="405"/>
      <c r="Z144" s="405"/>
      <c r="AA144" s="405"/>
      <c r="AB144" s="405"/>
      <c r="AC144" s="149"/>
    </row>
    <row r="145" spans="2:29" s="96" customFormat="1" ht="48" customHeight="1" x14ac:dyDescent="0.15">
      <c r="B145" s="1045">
        <v>28</v>
      </c>
      <c r="C145" s="1046"/>
      <c r="D145" s="1041"/>
      <c r="E145" s="1041"/>
      <c r="F145" s="1041"/>
      <c r="G145" s="1041"/>
      <c r="H145" s="1040"/>
      <c r="I145" s="1041"/>
      <c r="J145" s="404"/>
      <c r="K145" s="1046"/>
      <c r="L145" s="404"/>
      <c r="M145" s="458">
        <f>COUNTIF(L145:L147,"*")</f>
        <v>0</v>
      </c>
      <c r="N145" s="458">
        <f>IF(SUM(M145:M149)&gt;0,1,0)</f>
        <v>0</v>
      </c>
      <c r="O145" s="406"/>
      <c r="P145" s="405"/>
      <c r="Q145" s="405"/>
      <c r="R145" s="405"/>
      <c r="S145" s="405"/>
      <c r="T145" s="405"/>
      <c r="U145" s="405"/>
      <c r="V145" s="405"/>
      <c r="W145" s="405"/>
      <c r="X145" s="405"/>
      <c r="Y145" s="405"/>
      <c r="Z145" s="405"/>
      <c r="AA145" s="405"/>
      <c r="AB145" s="405"/>
      <c r="AC145" s="149"/>
    </row>
    <row r="146" spans="2:29" s="96" customFormat="1" ht="48" customHeight="1" x14ac:dyDescent="0.15">
      <c r="B146" s="1045"/>
      <c r="C146" s="1046"/>
      <c r="D146" s="1041"/>
      <c r="E146" s="1041"/>
      <c r="F146" s="1041"/>
      <c r="G146" s="1041"/>
      <c r="H146" s="1040"/>
      <c r="I146" s="1041"/>
      <c r="J146" s="404"/>
      <c r="K146" s="1046"/>
      <c r="L146" s="404"/>
      <c r="M146" s="458"/>
      <c r="N146" s="458"/>
      <c r="O146" s="406"/>
      <c r="P146" s="405"/>
      <c r="Q146" s="405"/>
      <c r="R146" s="405"/>
      <c r="S146" s="405"/>
      <c r="T146" s="405"/>
      <c r="U146" s="405"/>
      <c r="V146" s="405"/>
      <c r="W146" s="405"/>
      <c r="X146" s="405"/>
      <c r="Y146" s="405"/>
      <c r="Z146" s="405"/>
      <c r="AA146" s="405"/>
      <c r="AB146" s="405"/>
      <c r="AC146" s="149"/>
    </row>
    <row r="147" spans="2:29" s="96" customFormat="1" ht="48" customHeight="1" x14ac:dyDescent="0.15">
      <c r="B147" s="1045"/>
      <c r="C147" s="1046"/>
      <c r="D147" s="1041"/>
      <c r="E147" s="1041"/>
      <c r="F147" s="1041"/>
      <c r="G147" s="1041"/>
      <c r="H147" s="1040"/>
      <c r="I147" s="1041"/>
      <c r="J147" s="404"/>
      <c r="K147" s="1046"/>
      <c r="L147" s="404"/>
      <c r="M147" s="458"/>
      <c r="N147" s="458"/>
      <c r="O147" s="406"/>
      <c r="P147" s="405"/>
      <c r="Q147" s="405"/>
      <c r="R147" s="405"/>
      <c r="S147" s="405"/>
      <c r="T147" s="405"/>
      <c r="U147" s="405"/>
      <c r="V147" s="405"/>
      <c r="W147" s="405"/>
      <c r="X147" s="405"/>
      <c r="Y147" s="405"/>
      <c r="Z147" s="405"/>
      <c r="AA147" s="405"/>
      <c r="AB147" s="405"/>
      <c r="AC147" s="149"/>
    </row>
    <row r="148" spans="2:29" s="96" customFormat="1" ht="48" customHeight="1" x14ac:dyDescent="0.15">
      <c r="B148" s="1045"/>
      <c r="C148" s="1046"/>
      <c r="D148" s="1041"/>
      <c r="E148" s="1041"/>
      <c r="F148" s="1041"/>
      <c r="G148" s="1041"/>
      <c r="H148" s="1040"/>
      <c r="I148" s="1041"/>
      <c r="J148" s="409" t="s">
        <v>410</v>
      </c>
      <c r="K148" s="1046"/>
      <c r="L148" s="409" t="s">
        <v>410</v>
      </c>
      <c r="M148" s="458"/>
      <c r="N148" s="458"/>
      <c r="O148" s="406"/>
      <c r="P148" s="405"/>
      <c r="Q148" s="405"/>
      <c r="R148" s="405"/>
      <c r="S148" s="405"/>
      <c r="T148" s="405"/>
      <c r="U148" s="405"/>
      <c r="V148" s="405"/>
      <c r="W148" s="405"/>
      <c r="X148" s="405"/>
      <c r="Y148" s="405"/>
      <c r="Z148" s="405"/>
      <c r="AA148" s="405"/>
      <c r="AB148" s="405"/>
      <c r="AC148" s="149"/>
    </row>
    <row r="149" spans="2:29" s="96" customFormat="1" ht="48" customHeight="1" x14ac:dyDescent="0.15">
      <c r="B149" s="1045"/>
      <c r="C149" s="1046"/>
      <c r="D149" s="1041"/>
      <c r="E149" s="1041"/>
      <c r="F149" s="1041"/>
      <c r="G149" s="1041"/>
      <c r="H149" s="1040"/>
      <c r="I149" s="1041"/>
      <c r="J149" s="410"/>
      <c r="K149" s="1046"/>
      <c r="L149" s="410"/>
      <c r="M149" s="458">
        <f>COUNTIF(L149,"*")</f>
        <v>0</v>
      </c>
      <c r="N149" s="459"/>
      <c r="O149" s="406"/>
      <c r="P149" s="405"/>
      <c r="Q149" s="405"/>
      <c r="R149" s="405"/>
      <c r="S149" s="405"/>
      <c r="T149" s="405"/>
      <c r="U149" s="405"/>
      <c r="V149" s="405"/>
      <c r="W149" s="405"/>
      <c r="X149" s="405"/>
      <c r="Y149" s="405"/>
      <c r="Z149" s="405"/>
      <c r="AA149" s="405"/>
      <c r="AB149" s="405"/>
      <c r="AC149" s="149"/>
    </row>
    <row r="150" spans="2:29" s="96" customFormat="1" ht="48" customHeight="1" x14ac:dyDescent="0.15">
      <c r="B150" s="1045">
        <v>29</v>
      </c>
      <c r="C150" s="1046"/>
      <c r="D150" s="1041"/>
      <c r="E150" s="1041"/>
      <c r="F150" s="1041"/>
      <c r="G150" s="1041"/>
      <c r="H150" s="1040"/>
      <c r="I150" s="1041"/>
      <c r="J150" s="404"/>
      <c r="K150" s="1046"/>
      <c r="L150" s="404"/>
      <c r="M150" s="458">
        <f>COUNTIF(L150:L152,"*")</f>
        <v>0</v>
      </c>
      <c r="N150" s="458">
        <f>IF(SUM(M150:M154)&gt;0,1,0)</f>
        <v>0</v>
      </c>
      <c r="O150" s="406"/>
      <c r="P150" s="405"/>
      <c r="Q150" s="405"/>
      <c r="R150" s="405"/>
      <c r="S150" s="405"/>
      <c r="T150" s="405"/>
      <c r="U150" s="405"/>
      <c r="V150" s="405"/>
      <c r="W150" s="405"/>
      <c r="X150" s="405"/>
      <c r="Y150" s="405"/>
      <c r="Z150" s="405"/>
      <c r="AA150" s="405"/>
      <c r="AB150" s="405"/>
      <c r="AC150" s="149"/>
    </row>
    <row r="151" spans="2:29" s="96" customFormat="1" ht="48" customHeight="1" x14ac:dyDescent="0.15">
      <c r="B151" s="1045"/>
      <c r="C151" s="1046"/>
      <c r="D151" s="1041"/>
      <c r="E151" s="1041"/>
      <c r="F151" s="1041"/>
      <c r="G151" s="1041"/>
      <c r="H151" s="1040"/>
      <c r="I151" s="1041"/>
      <c r="J151" s="404"/>
      <c r="K151" s="1046"/>
      <c r="L151" s="404"/>
      <c r="M151" s="458"/>
      <c r="N151" s="458"/>
      <c r="O151" s="406"/>
      <c r="P151" s="405"/>
      <c r="Q151" s="405"/>
      <c r="R151" s="405"/>
      <c r="S151" s="405"/>
      <c r="T151" s="405"/>
      <c r="U151" s="405"/>
      <c r="V151" s="405"/>
      <c r="W151" s="405"/>
      <c r="X151" s="405"/>
      <c r="Y151" s="405"/>
      <c r="Z151" s="405"/>
      <c r="AA151" s="405"/>
      <c r="AB151" s="405"/>
      <c r="AC151" s="149"/>
    </row>
    <row r="152" spans="2:29" s="96" customFormat="1" ht="48" customHeight="1" x14ac:dyDescent="0.15">
      <c r="B152" s="1045"/>
      <c r="C152" s="1046"/>
      <c r="D152" s="1041"/>
      <c r="E152" s="1041"/>
      <c r="F152" s="1041"/>
      <c r="G152" s="1041"/>
      <c r="H152" s="1040"/>
      <c r="I152" s="1041"/>
      <c r="J152" s="404"/>
      <c r="K152" s="1046"/>
      <c r="L152" s="404"/>
      <c r="M152" s="458"/>
      <c r="N152" s="458"/>
      <c r="O152" s="406"/>
      <c r="P152" s="405"/>
      <c r="Q152" s="405"/>
      <c r="R152" s="405"/>
      <c r="S152" s="405"/>
      <c r="T152" s="405"/>
      <c r="U152" s="405"/>
      <c r="V152" s="405"/>
      <c r="W152" s="405"/>
      <c r="X152" s="405"/>
      <c r="Y152" s="405"/>
      <c r="Z152" s="405"/>
      <c r="AA152" s="405"/>
      <c r="AB152" s="405"/>
      <c r="AC152" s="149"/>
    </row>
    <row r="153" spans="2:29" s="96" customFormat="1" ht="48" customHeight="1" x14ac:dyDescent="0.15">
      <c r="B153" s="1045"/>
      <c r="C153" s="1046"/>
      <c r="D153" s="1041"/>
      <c r="E153" s="1041"/>
      <c r="F153" s="1041"/>
      <c r="G153" s="1041"/>
      <c r="H153" s="1040"/>
      <c r="I153" s="1041"/>
      <c r="J153" s="409" t="s">
        <v>410</v>
      </c>
      <c r="K153" s="1046"/>
      <c r="L153" s="409" t="s">
        <v>410</v>
      </c>
      <c r="M153" s="458"/>
      <c r="N153" s="458"/>
      <c r="O153" s="406"/>
      <c r="P153" s="405"/>
      <c r="Q153" s="405"/>
      <c r="R153" s="405"/>
      <c r="S153" s="405"/>
      <c r="T153" s="405"/>
      <c r="U153" s="405"/>
      <c r="V153" s="405"/>
      <c r="W153" s="405"/>
      <c r="X153" s="405"/>
      <c r="Y153" s="405"/>
      <c r="Z153" s="405"/>
      <c r="AA153" s="405"/>
      <c r="AB153" s="405"/>
      <c r="AC153" s="149"/>
    </row>
    <row r="154" spans="2:29" s="96" customFormat="1" ht="48" customHeight="1" x14ac:dyDescent="0.15">
      <c r="B154" s="1045"/>
      <c r="C154" s="1046"/>
      <c r="D154" s="1041"/>
      <c r="E154" s="1041"/>
      <c r="F154" s="1041"/>
      <c r="G154" s="1041"/>
      <c r="H154" s="1040"/>
      <c r="I154" s="1041"/>
      <c r="J154" s="410"/>
      <c r="K154" s="1046"/>
      <c r="L154" s="410"/>
      <c r="M154" s="458">
        <f>COUNTIF(L154,"*")</f>
        <v>0</v>
      </c>
      <c r="N154" s="459"/>
      <c r="O154" s="406"/>
      <c r="P154" s="405"/>
      <c r="Q154" s="405"/>
      <c r="R154" s="405"/>
      <c r="S154" s="405"/>
      <c r="T154" s="405"/>
      <c r="U154" s="405"/>
      <c r="V154" s="405"/>
      <c r="W154" s="405"/>
      <c r="X154" s="405"/>
      <c r="Y154" s="405"/>
      <c r="Z154" s="405"/>
      <c r="AA154" s="405"/>
      <c r="AB154" s="405"/>
      <c r="AC154" s="149"/>
    </row>
    <row r="155" spans="2:29" s="96" customFormat="1" ht="48" customHeight="1" x14ac:dyDescent="0.15">
      <c r="B155" s="1045">
        <v>30</v>
      </c>
      <c r="C155" s="1046"/>
      <c r="D155" s="1041"/>
      <c r="E155" s="1041"/>
      <c r="F155" s="1041"/>
      <c r="G155" s="1041"/>
      <c r="H155" s="1040"/>
      <c r="I155" s="1041"/>
      <c r="J155" s="404"/>
      <c r="K155" s="1046"/>
      <c r="L155" s="404"/>
      <c r="M155" s="458">
        <f>COUNTIF(L155:L157,"*")</f>
        <v>0</v>
      </c>
      <c r="N155" s="458">
        <f>IF(SUM(M155:M159)&gt;0,1,0)</f>
        <v>0</v>
      </c>
      <c r="O155" s="406"/>
      <c r="P155" s="405"/>
      <c r="Q155" s="405"/>
      <c r="R155" s="405"/>
      <c r="S155" s="405"/>
      <c r="T155" s="405"/>
      <c r="U155" s="405"/>
      <c r="V155" s="405"/>
      <c r="W155" s="405"/>
      <c r="X155" s="405"/>
      <c r="Y155" s="405"/>
      <c r="Z155" s="405"/>
      <c r="AA155" s="405"/>
      <c r="AB155" s="405"/>
      <c r="AC155" s="149"/>
    </row>
    <row r="156" spans="2:29" s="96" customFormat="1" ht="48" customHeight="1" x14ac:dyDescent="0.15">
      <c r="B156" s="1045"/>
      <c r="C156" s="1046"/>
      <c r="D156" s="1041"/>
      <c r="E156" s="1041"/>
      <c r="F156" s="1041"/>
      <c r="G156" s="1041"/>
      <c r="H156" s="1040"/>
      <c r="I156" s="1041"/>
      <c r="J156" s="404"/>
      <c r="K156" s="1046"/>
      <c r="L156" s="404"/>
      <c r="M156" s="458"/>
      <c r="N156" s="458"/>
      <c r="O156" s="406"/>
      <c r="P156" s="405"/>
      <c r="Q156" s="405"/>
      <c r="R156" s="405"/>
      <c r="S156" s="405"/>
      <c r="T156" s="405"/>
      <c r="U156" s="405"/>
      <c r="V156" s="405"/>
      <c r="W156" s="405"/>
      <c r="X156" s="405"/>
      <c r="Y156" s="405"/>
      <c r="Z156" s="405"/>
      <c r="AA156" s="405"/>
      <c r="AB156" s="405"/>
      <c r="AC156" s="149"/>
    </row>
    <row r="157" spans="2:29" s="96" customFormat="1" ht="48" customHeight="1" x14ac:dyDescent="0.15">
      <c r="B157" s="1045"/>
      <c r="C157" s="1046"/>
      <c r="D157" s="1041"/>
      <c r="E157" s="1041"/>
      <c r="F157" s="1041"/>
      <c r="G157" s="1041"/>
      <c r="H157" s="1040"/>
      <c r="I157" s="1041"/>
      <c r="J157" s="404"/>
      <c r="K157" s="1046"/>
      <c r="L157" s="404"/>
      <c r="M157" s="458"/>
      <c r="N157" s="458"/>
      <c r="O157" s="406"/>
      <c r="P157" s="405"/>
      <c r="Q157" s="405"/>
      <c r="R157" s="405"/>
      <c r="S157" s="405"/>
      <c r="T157" s="405"/>
      <c r="U157" s="405"/>
      <c r="V157" s="405"/>
      <c r="W157" s="405"/>
      <c r="X157" s="405"/>
      <c r="Y157" s="405"/>
      <c r="Z157" s="405"/>
      <c r="AA157" s="405"/>
      <c r="AB157" s="405"/>
      <c r="AC157" s="149"/>
    </row>
    <row r="158" spans="2:29" s="96" customFormat="1" ht="48" customHeight="1" x14ac:dyDescent="0.15">
      <c r="B158" s="1045"/>
      <c r="C158" s="1046"/>
      <c r="D158" s="1041"/>
      <c r="E158" s="1041"/>
      <c r="F158" s="1041"/>
      <c r="G158" s="1041"/>
      <c r="H158" s="1040"/>
      <c r="I158" s="1041"/>
      <c r="J158" s="409" t="s">
        <v>410</v>
      </c>
      <c r="K158" s="1046"/>
      <c r="L158" s="409" t="s">
        <v>410</v>
      </c>
      <c r="M158" s="458"/>
      <c r="N158" s="458"/>
      <c r="O158" s="406"/>
      <c r="P158" s="405"/>
      <c r="Q158" s="405"/>
      <c r="R158" s="405"/>
      <c r="S158" s="405"/>
      <c r="T158" s="405"/>
      <c r="U158" s="405"/>
      <c r="V158" s="405"/>
      <c r="W158" s="405"/>
      <c r="X158" s="405"/>
      <c r="Y158" s="405"/>
      <c r="Z158" s="405"/>
      <c r="AA158" s="405"/>
      <c r="AB158" s="405"/>
      <c r="AC158" s="149"/>
    </row>
    <row r="159" spans="2:29" s="96" customFormat="1" ht="48" customHeight="1" x14ac:dyDescent="0.15">
      <c r="B159" s="1045"/>
      <c r="C159" s="1046"/>
      <c r="D159" s="1041"/>
      <c r="E159" s="1041"/>
      <c r="F159" s="1041"/>
      <c r="G159" s="1041"/>
      <c r="H159" s="1040"/>
      <c r="I159" s="1041"/>
      <c r="J159" s="410"/>
      <c r="K159" s="1046"/>
      <c r="L159" s="410"/>
      <c r="M159" s="458">
        <f>COUNTIF(L159,"*")</f>
        <v>0</v>
      </c>
      <c r="N159" s="459"/>
      <c r="O159" s="406"/>
      <c r="P159" s="405"/>
      <c r="Q159" s="405"/>
      <c r="R159" s="405"/>
      <c r="S159" s="405"/>
      <c r="T159" s="405"/>
      <c r="U159" s="405"/>
      <c r="V159" s="405"/>
      <c r="W159" s="405"/>
      <c r="X159" s="405"/>
      <c r="Y159" s="405"/>
      <c r="Z159" s="405"/>
      <c r="AA159" s="405"/>
      <c r="AB159" s="405"/>
      <c r="AC159" s="149"/>
    </row>
    <row r="160" spans="2:29" s="96" customFormat="1" ht="48" customHeight="1" x14ac:dyDescent="0.15">
      <c r="B160" s="1045">
        <v>31</v>
      </c>
      <c r="C160" s="1046"/>
      <c r="D160" s="1041"/>
      <c r="E160" s="1041"/>
      <c r="F160" s="1041"/>
      <c r="G160" s="1041"/>
      <c r="H160" s="1040"/>
      <c r="I160" s="1041"/>
      <c r="J160" s="404"/>
      <c r="K160" s="1046"/>
      <c r="L160" s="404"/>
      <c r="M160" s="458">
        <f>COUNTIF(L160:L162,"*")</f>
        <v>0</v>
      </c>
      <c r="N160" s="458">
        <f>IF(SUM(M160:M164)&gt;0,1,0)</f>
        <v>0</v>
      </c>
      <c r="O160" s="406"/>
      <c r="P160" s="405"/>
      <c r="Q160" s="405"/>
      <c r="R160" s="405"/>
      <c r="S160" s="405"/>
      <c r="T160" s="405"/>
      <c r="U160" s="405"/>
      <c r="V160" s="405"/>
      <c r="W160" s="405"/>
      <c r="X160" s="405"/>
      <c r="Y160" s="405"/>
      <c r="Z160" s="405"/>
      <c r="AA160" s="405"/>
      <c r="AB160" s="405"/>
      <c r="AC160" s="149"/>
    </row>
    <row r="161" spans="2:29" s="96" customFormat="1" ht="48" customHeight="1" x14ac:dyDescent="0.15">
      <c r="B161" s="1045"/>
      <c r="C161" s="1046"/>
      <c r="D161" s="1041"/>
      <c r="E161" s="1041"/>
      <c r="F161" s="1041"/>
      <c r="G161" s="1041"/>
      <c r="H161" s="1040"/>
      <c r="I161" s="1041"/>
      <c r="J161" s="404"/>
      <c r="K161" s="1046"/>
      <c r="L161" s="404"/>
      <c r="M161" s="458"/>
      <c r="N161" s="458"/>
      <c r="O161" s="406"/>
      <c r="P161" s="405"/>
      <c r="Q161" s="405"/>
      <c r="R161" s="405"/>
      <c r="S161" s="405"/>
      <c r="T161" s="405"/>
      <c r="U161" s="405"/>
      <c r="V161" s="405"/>
      <c r="W161" s="405"/>
      <c r="X161" s="405"/>
      <c r="Y161" s="405"/>
      <c r="Z161" s="405"/>
      <c r="AA161" s="405"/>
      <c r="AB161" s="405"/>
      <c r="AC161" s="149"/>
    </row>
    <row r="162" spans="2:29" s="96" customFormat="1" ht="48" customHeight="1" x14ac:dyDescent="0.15">
      <c r="B162" s="1045"/>
      <c r="C162" s="1046"/>
      <c r="D162" s="1041"/>
      <c r="E162" s="1041"/>
      <c r="F162" s="1041"/>
      <c r="G162" s="1041"/>
      <c r="H162" s="1040"/>
      <c r="I162" s="1041"/>
      <c r="J162" s="404"/>
      <c r="K162" s="1046"/>
      <c r="L162" s="404"/>
      <c r="M162" s="458"/>
      <c r="N162" s="458"/>
      <c r="O162" s="406"/>
      <c r="P162" s="405"/>
      <c r="Q162" s="405"/>
      <c r="R162" s="405"/>
      <c r="S162" s="405"/>
      <c r="T162" s="405"/>
      <c r="U162" s="405"/>
      <c r="V162" s="405"/>
      <c r="W162" s="405"/>
      <c r="X162" s="405"/>
      <c r="Y162" s="405"/>
      <c r="Z162" s="405"/>
      <c r="AA162" s="405"/>
      <c r="AB162" s="405"/>
      <c r="AC162" s="149"/>
    </row>
    <row r="163" spans="2:29" s="96" customFormat="1" ht="48" customHeight="1" x14ac:dyDescent="0.15">
      <c r="B163" s="1045"/>
      <c r="C163" s="1046"/>
      <c r="D163" s="1041"/>
      <c r="E163" s="1041"/>
      <c r="F163" s="1041"/>
      <c r="G163" s="1041"/>
      <c r="H163" s="1040"/>
      <c r="I163" s="1041"/>
      <c r="J163" s="409" t="s">
        <v>410</v>
      </c>
      <c r="K163" s="1046"/>
      <c r="L163" s="409" t="s">
        <v>410</v>
      </c>
      <c r="M163" s="458"/>
      <c r="N163" s="458"/>
      <c r="O163" s="406"/>
      <c r="P163" s="405"/>
      <c r="Q163" s="405"/>
      <c r="R163" s="405"/>
      <c r="S163" s="405"/>
      <c r="T163" s="405"/>
      <c r="U163" s="405"/>
      <c r="V163" s="405"/>
      <c r="W163" s="405"/>
      <c r="X163" s="405"/>
      <c r="Y163" s="405"/>
      <c r="Z163" s="405"/>
      <c r="AA163" s="405"/>
      <c r="AB163" s="405"/>
      <c r="AC163" s="149"/>
    </row>
    <row r="164" spans="2:29" s="96" customFormat="1" ht="48" customHeight="1" x14ac:dyDescent="0.15">
      <c r="B164" s="1045"/>
      <c r="C164" s="1046"/>
      <c r="D164" s="1041"/>
      <c r="E164" s="1041"/>
      <c r="F164" s="1041"/>
      <c r="G164" s="1041"/>
      <c r="H164" s="1040"/>
      <c r="I164" s="1041"/>
      <c r="J164" s="410"/>
      <c r="K164" s="1046"/>
      <c r="L164" s="410"/>
      <c r="M164" s="458">
        <f>COUNTIF(L164,"*")</f>
        <v>0</v>
      </c>
      <c r="N164" s="459"/>
      <c r="O164" s="406"/>
      <c r="P164" s="405"/>
      <c r="Q164" s="405"/>
      <c r="R164" s="405"/>
      <c r="S164" s="405"/>
      <c r="T164" s="405"/>
      <c r="U164" s="405"/>
      <c r="V164" s="405"/>
      <c r="W164" s="405"/>
      <c r="X164" s="405"/>
      <c r="Y164" s="405"/>
      <c r="Z164" s="405"/>
      <c r="AA164" s="405"/>
      <c r="AB164" s="405"/>
      <c r="AC164" s="149"/>
    </row>
    <row r="165" spans="2:29" s="96" customFormat="1" ht="20.100000000000001" customHeight="1" x14ac:dyDescent="0.15">
      <c r="B165" s="149"/>
      <c r="C165" s="149"/>
      <c r="D165" s="149"/>
      <c r="E165" s="149"/>
      <c r="H165" s="149"/>
      <c r="I165" s="149"/>
      <c r="J165" s="411"/>
      <c r="L165" s="411"/>
      <c r="M165" s="460"/>
      <c r="N165" s="460"/>
      <c r="O165" s="121"/>
    </row>
    <row r="166" spans="2:29" s="96" customFormat="1" ht="39.950000000000003" customHeight="1" x14ac:dyDescent="0.15">
      <c r="B166" s="149"/>
      <c r="C166" s="149"/>
      <c r="D166" s="149"/>
      <c r="E166" s="149"/>
      <c r="H166" s="149"/>
      <c r="I166" s="149"/>
      <c r="J166" s="411"/>
      <c r="L166" s="411"/>
      <c r="M166" s="460"/>
      <c r="N166" s="460"/>
      <c r="O166" s="121"/>
    </row>
    <row r="167" spans="2:29" s="96" customFormat="1" ht="39.950000000000003" customHeight="1" x14ac:dyDescent="0.15">
      <c r="B167" s="149"/>
      <c r="C167" s="149"/>
      <c r="D167" s="149"/>
      <c r="E167" s="149"/>
      <c r="H167" s="149"/>
      <c r="I167" s="149"/>
      <c r="J167" s="411"/>
      <c r="L167" s="411"/>
      <c r="M167" s="460"/>
      <c r="N167" s="460"/>
      <c r="O167" s="121"/>
    </row>
    <row r="168" spans="2:29" s="96" customFormat="1" ht="30" customHeight="1" x14ac:dyDescent="0.15">
      <c r="B168" s="149"/>
      <c r="C168" s="149"/>
      <c r="D168" s="149"/>
      <c r="E168" s="149"/>
      <c r="H168" s="149"/>
      <c r="I168" s="149"/>
      <c r="J168" s="411"/>
      <c r="L168" s="411"/>
      <c r="M168" s="460"/>
      <c r="N168" s="460"/>
      <c r="O168" s="121"/>
    </row>
    <row r="169" spans="2:29" s="96" customFormat="1" ht="39.950000000000003" customHeight="1" x14ac:dyDescent="0.15">
      <c r="B169" s="149"/>
      <c r="C169" s="149"/>
      <c r="D169" s="149"/>
      <c r="E169" s="149"/>
      <c r="H169" s="149"/>
      <c r="I169" s="149"/>
      <c r="J169" s="411"/>
      <c r="L169" s="411"/>
      <c r="M169" s="460"/>
      <c r="N169" s="460"/>
      <c r="O169" s="121"/>
    </row>
    <row r="170" spans="2:29" s="96" customFormat="1" ht="20.100000000000001" customHeight="1" x14ac:dyDescent="0.15">
      <c r="B170" s="149"/>
      <c r="C170" s="149"/>
      <c r="D170" s="149"/>
      <c r="E170" s="149"/>
      <c r="H170" s="149"/>
      <c r="I170" s="149"/>
      <c r="J170" s="411"/>
      <c r="L170" s="411"/>
      <c r="M170" s="460"/>
      <c r="N170" s="460"/>
      <c r="O170" s="121"/>
    </row>
    <row r="171" spans="2:29" s="96" customFormat="1" ht="39.950000000000003" customHeight="1" x14ac:dyDescent="0.15">
      <c r="B171" s="149"/>
      <c r="C171" s="149"/>
      <c r="D171" s="149"/>
      <c r="E171" s="149"/>
      <c r="H171" s="149"/>
      <c r="I171" s="149"/>
      <c r="J171" s="411"/>
      <c r="L171" s="411"/>
      <c r="M171" s="460"/>
      <c r="N171" s="460"/>
      <c r="O171" s="121"/>
    </row>
    <row r="172" spans="2:29" s="96" customFormat="1" ht="39.950000000000003" customHeight="1" x14ac:dyDescent="0.15">
      <c r="B172" s="149"/>
      <c r="C172" s="149"/>
      <c r="D172" s="149"/>
      <c r="E172" s="149"/>
      <c r="H172" s="149"/>
      <c r="I172" s="149"/>
      <c r="J172" s="411"/>
      <c r="L172" s="411"/>
      <c r="M172" s="460"/>
      <c r="N172" s="460"/>
      <c r="O172" s="121"/>
    </row>
    <row r="173" spans="2:29" s="96" customFormat="1" ht="30" customHeight="1" x14ac:dyDescent="0.15">
      <c r="B173" s="149"/>
      <c r="C173" s="149"/>
      <c r="D173" s="149"/>
      <c r="E173" s="149"/>
      <c r="H173" s="149"/>
      <c r="I173" s="149"/>
      <c r="J173" s="411"/>
      <c r="L173" s="411"/>
      <c r="M173" s="460"/>
      <c r="N173" s="460"/>
      <c r="O173" s="121"/>
    </row>
    <row r="174" spans="2:29" s="96" customFormat="1" ht="39.950000000000003" customHeight="1" x14ac:dyDescent="0.15">
      <c r="B174" s="149"/>
      <c r="C174" s="149"/>
      <c r="D174" s="149"/>
      <c r="E174" s="149"/>
      <c r="H174" s="149"/>
      <c r="I174" s="149"/>
      <c r="J174" s="411"/>
      <c r="L174" s="411"/>
      <c r="M174" s="460"/>
      <c r="N174" s="460"/>
      <c r="O174" s="121"/>
    </row>
    <row r="175" spans="2:29" s="96" customFormat="1" ht="20.100000000000001" customHeight="1" x14ac:dyDescent="0.15">
      <c r="B175" s="149"/>
      <c r="C175" s="149"/>
      <c r="D175" s="149"/>
      <c r="E175" s="149"/>
      <c r="H175" s="149"/>
      <c r="I175" s="149"/>
      <c r="J175" s="411"/>
      <c r="L175" s="411"/>
      <c r="M175" s="460"/>
      <c r="N175" s="460"/>
      <c r="O175" s="121"/>
    </row>
    <row r="176" spans="2:29" s="96" customFormat="1" ht="39.950000000000003" customHeight="1" x14ac:dyDescent="0.15">
      <c r="B176" s="149"/>
      <c r="C176" s="149"/>
      <c r="D176" s="149"/>
      <c r="E176" s="149"/>
      <c r="H176" s="149"/>
      <c r="I176" s="149"/>
      <c r="J176" s="411"/>
      <c r="L176" s="411"/>
      <c r="M176" s="460"/>
      <c r="N176" s="460"/>
      <c r="O176" s="121"/>
    </row>
    <row r="177" spans="2:28" s="96" customFormat="1" ht="39.950000000000003" customHeight="1" x14ac:dyDescent="0.15">
      <c r="B177" s="149"/>
      <c r="C177" s="149"/>
      <c r="D177" s="149"/>
      <c r="E177" s="149"/>
      <c r="H177" s="149"/>
      <c r="I177" s="149"/>
      <c r="J177" s="411"/>
      <c r="L177" s="411"/>
      <c r="M177" s="460"/>
      <c r="N177" s="460"/>
      <c r="O177" s="121"/>
    </row>
    <row r="178" spans="2:28" s="96" customFormat="1" ht="30" customHeight="1" x14ac:dyDescent="0.15">
      <c r="B178" s="149"/>
      <c r="C178" s="149"/>
      <c r="D178" s="149"/>
      <c r="E178" s="149"/>
      <c r="H178" s="149"/>
      <c r="I178" s="149"/>
      <c r="J178" s="411"/>
      <c r="L178" s="411"/>
      <c r="M178" s="460"/>
      <c r="N178" s="460"/>
      <c r="O178" s="121"/>
    </row>
    <row r="179" spans="2:28" s="96" customFormat="1" ht="39.950000000000003" customHeight="1" x14ac:dyDescent="0.15">
      <c r="B179" s="149"/>
      <c r="C179" s="149"/>
      <c r="D179" s="149"/>
      <c r="E179" s="149"/>
      <c r="H179" s="149"/>
      <c r="I179" s="149"/>
      <c r="J179" s="411"/>
      <c r="L179" s="411"/>
      <c r="M179" s="460"/>
      <c r="N179" s="460"/>
      <c r="O179" s="121"/>
    </row>
    <row r="180" spans="2:28" s="96" customFormat="1" ht="20.100000000000001" customHeight="1" x14ac:dyDescent="0.15">
      <c r="B180" s="149"/>
      <c r="C180" s="149"/>
      <c r="D180" s="149"/>
      <c r="E180" s="149"/>
      <c r="H180" s="149"/>
      <c r="I180" s="149"/>
      <c r="J180" s="411"/>
      <c r="L180" s="411"/>
      <c r="M180" s="460"/>
      <c r="N180" s="460"/>
      <c r="O180" s="121"/>
    </row>
    <row r="181" spans="2:28" s="96" customFormat="1" ht="39.950000000000003" customHeight="1" x14ac:dyDescent="0.15">
      <c r="B181" s="149"/>
      <c r="C181" s="149"/>
      <c r="D181" s="149"/>
      <c r="E181" s="149"/>
      <c r="H181" s="149"/>
      <c r="I181" s="149"/>
      <c r="J181" s="411"/>
      <c r="L181" s="411"/>
      <c r="M181" s="460"/>
      <c r="N181" s="460"/>
      <c r="O181" s="121"/>
    </row>
    <row r="182" spans="2:28" s="96" customFormat="1" ht="39.950000000000003" customHeight="1" x14ac:dyDescent="0.15">
      <c r="B182" s="149"/>
      <c r="C182" s="149"/>
      <c r="D182" s="149"/>
      <c r="E182" s="149"/>
      <c r="H182" s="149"/>
      <c r="I182" s="149"/>
      <c r="J182" s="411"/>
      <c r="L182" s="411"/>
      <c r="M182" s="460"/>
      <c r="N182" s="460"/>
      <c r="O182" s="120"/>
      <c r="P182" s="120"/>
      <c r="Q182" s="120"/>
      <c r="R182" s="120"/>
      <c r="S182" s="120"/>
      <c r="T182" s="120"/>
      <c r="U182" s="120"/>
      <c r="V182" s="120"/>
      <c r="W182" s="120"/>
      <c r="X182" s="120"/>
      <c r="Y182" s="120"/>
      <c r="Z182" s="120"/>
      <c r="AA182" s="120"/>
      <c r="AB182" s="120"/>
    </row>
    <row r="183" spans="2:28" s="96" customFormat="1" ht="30" customHeight="1" x14ac:dyDescent="0.15">
      <c r="B183" s="149"/>
      <c r="C183" s="149"/>
      <c r="D183" s="149"/>
      <c r="E183" s="149"/>
      <c r="H183" s="149"/>
      <c r="I183" s="149"/>
      <c r="J183" s="411"/>
      <c r="L183" s="411"/>
      <c r="M183" s="460"/>
      <c r="N183" s="460"/>
      <c r="O183" s="120"/>
      <c r="P183" s="120"/>
      <c r="Q183" s="120"/>
      <c r="R183" s="120"/>
      <c r="S183" s="120"/>
      <c r="T183" s="120"/>
      <c r="U183" s="120"/>
      <c r="V183" s="120"/>
      <c r="W183" s="120"/>
      <c r="X183" s="120"/>
      <c r="Y183" s="120"/>
      <c r="Z183" s="120"/>
      <c r="AA183" s="120"/>
      <c r="AB183" s="120"/>
    </row>
    <row r="184" spans="2:28" s="96" customFormat="1" ht="39.950000000000003" customHeight="1" x14ac:dyDescent="0.15">
      <c r="B184" s="149"/>
      <c r="C184" s="149"/>
      <c r="D184" s="149"/>
      <c r="E184" s="149"/>
      <c r="H184" s="149"/>
      <c r="I184" s="149"/>
      <c r="J184" s="411"/>
      <c r="L184" s="411"/>
      <c r="M184" s="460"/>
      <c r="N184" s="460"/>
      <c r="O184" s="120"/>
      <c r="P184" s="120"/>
      <c r="Q184" s="120"/>
      <c r="R184" s="120"/>
      <c r="S184" s="120"/>
      <c r="T184" s="120"/>
      <c r="U184" s="120"/>
      <c r="V184" s="120"/>
      <c r="W184" s="120"/>
      <c r="X184" s="120"/>
      <c r="Y184" s="120"/>
      <c r="Z184" s="120"/>
      <c r="AA184" s="120"/>
      <c r="AB184" s="120"/>
    </row>
  </sheetData>
  <sheetProtection algorithmName="SHA-512" hashValue="bPdZFUayn/YcV6A8YZ5JgSjnwI8uiR2gen8RvYu9cDOkuAR5ozVTOyBehHLjxaxmdH65PFhYUS7dHQprLCt1pg==" saltValue="Aft1IPl0telCrG39FLpC5w==" spinCount="100000" sheet="1" objects="1" insertColumns="0" insertRows="0" deleteColumns="0" deleteRows="0"/>
  <mergeCells count="300">
    <mergeCell ref="K120:K124"/>
    <mergeCell ref="K125:K129"/>
    <mergeCell ref="K130:K134"/>
    <mergeCell ref="K135:K139"/>
    <mergeCell ref="K140:K144"/>
    <mergeCell ref="K145:K149"/>
    <mergeCell ref="K150:K154"/>
    <mergeCell ref="K160:K164"/>
    <mergeCell ref="B155:B159"/>
    <mergeCell ref="C155:C159"/>
    <mergeCell ref="D155:D159"/>
    <mergeCell ref="E155:E159"/>
    <mergeCell ref="F155:F159"/>
    <mergeCell ref="G155:G159"/>
    <mergeCell ref="H155:H159"/>
    <mergeCell ref="I155:I159"/>
    <mergeCell ref="K155:K159"/>
    <mergeCell ref="G125:G129"/>
    <mergeCell ref="H125:H129"/>
    <mergeCell ref="I125:I129"/>
    <mergeCell ref="B125:B129"/>
    <mergeCell ref="C125:C129"/>
    <mergeCell ref="D125:D129"/>
    <mergeCell ref="E125:E129"/>
    <mergeCell ref="K75:K79"/>
    <mergeCell ref="K80:K84"/>
    <mergeCell ref="K85:K89"/>
    <mergeCell ref="K90:K94"/>
    <mergeCell ref="K95:K99"/>
    <mergeCell ref="K100:K104"/>
    <mergeCell ref="K105:K109"/>
    <mergeCell ref="K110:K114"/>
    <mergeCell ref="K115:K119"/>
    <mergeCell ref="J6:L6"/>
    <mergeCell ref="J7:L7"/>
    <mergeCell ref="O7:AB7"/>
    <mergeCell ref="K15:K19"/>
    <mergeCell ref="K20:K24"/>
    <mergeCell ref="K25:K29"/>
    <mergeCell ref="K30:K34"/>
    <mergeCell ref="K35:K39"/>
    <mergeCell ref="K40:K44"/>
    <mergeCell ref="K10:K14"/>
    <mergeCell ref="K45:K49"/>
    <mergeCell ref="K50:K54"/>
    <mergeCell ref="K55:K59"/>
    <mergeCell ref="K60:K64"/>
    <mergeCell ref="K65:K69"/>
    <mergeCell ref="K70:K74"/>
    <mergeCell ref="B160:B164"/>
    <mergeCell ref="C160:C164"/>
    <mergeCell ref="D160:D164"/>
    <mergeCell ref="E45:E49"/>
    <mergeCell ref="F45:F49"/>
    <mergeCell ref="G45:G49"/>
    <mergeCell ref="H45:H49"/>
    <mergeCell ref="I45:I49"/>
    <mergeCell ref="B50:B54"/>
    <mergeCell ref="C50:C54"/>
    <mergeCell ref="D50:D54"/>
    <mergeCell ref="E50:E54"/>
    <mergeCell ref="F50:F54"/>
    <mergeCell ref="G50:G54"/>
    <mergeCell ref="H50:H54"/>
    <mergeCell ref="I50:I54"/>
    <mergeCell ref="B45:B49"/>
    <mergeCell ref="C45:C49"/>
    <mergeCell ref="O5:AB5"/>
    <mergeCell ref="B6:D6"/>
    <mergeCell ref="O6:AB6"/>
    <mergeCell ref="B7:D7"/>
    <mergeCell ref="O8:AB8"/>
    <mergeCell ref="O9:AB9"/>
    <mergeCell ref="B35:B39"/>
    <mergeCell ref="C35:C39"/>
    <mergeCell ref="D35:D39"/>
    <mergeCell ref="H8:H9"/>
    <mergeCell ref="F15:F19"/>
    <mergeCell ref="G15:G19"/>
    <mergeCell ref="H15:H19"/>
    <mergeCell ref="B20:B24"/>
    <mergeCell ref="C20:C24"/>
    <mergeCell ref="D20:D24"/>
    <mergeCell ref="J8:J9"/>
    <mergeCell ref="I8:I9"/>
    <mergeCell ref="I10:I14"/>
    <mergeCell ref="I15:I19"/>
    <mergeCell ref="L8:L9"/>
    <mergeCell ref="B8:B9"/>
    <mergeCell ref="C8:C9"/>
    <mergeCell ref="D8:D9"/>
    <mergeCell ref="F8:G8"/>
    <mergeCell ref="E8:E9"/>
    <mergeCell ref="K8:K9"/>
    <mergeCell ref="E20:E24"/>
    <mergeCell ref="F20:F24"/>
    <mergeCell ref="G20:G24"/>
    <mergeCell ref="H20:H24"/>
    <mergeCell ref="I20:I24"/>
    <mergeCell ref="B10:B14"/>
    <mergeCell ref="C10:C14"/>
    <mergeCell ref="D10:D14"/>
    <mergeCell ref="E10:E14"/>
    <mergeCell ref="F10:F14"/>
    <mergeCell ref="G10:G14"/>
    <mergeCell ref="H10:H14"/>
    <mergeCell ref="B15:B19"/>
    <mergeCell ref="C15:C19"/>
    <mergeCell ref="D15:D19"/>
    <mergeCell ref="E15:E19"/>
    <mergeCell ref="B25:B29"/>
    <mergeCell ref="C25:C29"/>
    <mergeCell ref="D25:D29"/>
    <mergeCell ref="E25:E29"/>
    <mergeCell ref="F25:F29"/>
    <mergeCell ref="G25:G29"/>
    <mergeCell ref="H25:H29"/>
    <mergeCell ref="I25:I29"/>
    <mergeCell ref="B30:B34"/>
    <mergeCell ref="C30:C34"/>
    <mergeCell ref="D30:D34"/>
    <mergeCell ref="E30:E34"/>
    <mergeCell ref="F30:F34"/>
    <mergeCell ref="G30:G34"/>
    <mergeCell ref="H30:H34"/>
    <mergeCell ref="I30:I34"/>
    <mergeCell ref="E35:E39"/>
    <mergeCell ref="F35:F39"/>
    <mergeCell ref="G35:G39"/>
    <mergeCell ref="H35:H39"/>
    <mergeCell ref="I35:I39"/>
    <mergeCell ref="B40:B44"/>
    <mergeCell ref="C40:C44"/>
    <mergeCell ref="D40:D44"/>
    <mergeCell ref="E40:E44"/>
    <mergeCell ref="F40:F44"/>
    <mergeCell ref="G40:G44"/>
    <mergeCell ref="H40:H44"/>
    <mergeCell ref="I40:I44"/>
    <mergeCell ref="D45:D49"/>
    <mergeCell ref="E55:E59"/>
    <mergeCell ref="F55:F59"/>
    <mergeCell ref="G55:G59"/>
    <mergeCell ref="H55:H59"/>
    <mergeCell ref="I55:I59"/>
    <mergeCell ref="B60:B64"/>
    <mergeCell ref="C60:C64"/>
    <mergeCell ref="D60:D64"/>
    <mergeCell ref="E60:E64"/>
    <mergeCell ref="F60:F64"/>
    <mergeCell ref="G60:G64"/>
    <mergeCell ref="H60:H64"/>
    <mergeCell ref="I60:I64"/>
    <mergeCell ref="B55:B59"/>
    <mergeCell ref="C55:C59"/>
    <mergeCell ref="D55:D59"/>
    <mergeCell ref="H65:H69"/>
    <mergeCell ref="I65:I69"/>
    <mergeCell ref="B70:B74"/>
    <mergeCell ref="C70:C74"/>
    <mergeCell ref="D70:D74"/>
    <mergeCell ref="E70:E74"/>
    <mergeCell ref="F70:F74"/>
    <mergeCell ref="G70:G74"/>
    <mergeCell ref="H70:H74"/>
    <mergeCell ref="I70:I74"/>
    <mergeCell ref="B65:B69"/>
    <mergeCell ref="C65:C69"/>
    <mergeCell ref="D65:D69"/>
    <mergeCell ref="E65:E69"/>
    <mergeCell ref="F65:F69"/>
    <mergeCell ref="G65:G69"/>
    <mergeCell ref="B80:B84"/>
    <mergeCell ref="C80:C84"/>
    <mergeCell ref="D80:D84"/>
    <mergeCell ref="E80:E84"/>
    <mergeCell ref="F80:F84"/>
    <mergeCell ref="G80:G84"/>
    <mergeCell ref="H80:H84"/>
    <mergeCell ref="I80:I84"/>
    <mergeCell ref="B75:B79"/>
    <mergeCell ref="C75:C79"/>
    <mergeCell ref="D75:D79"/>
    <mergeCell ref="B90:B94"/>
    <mergeCell ref="C90:C94"/>
    <mergeCell ref="D90:D94"/>
    <mergeCell ref="E90:E94"/>
    <mergeCell ref="F90:F94"/>
    <mergeCell ref="G90:G94"/>
    <mergeCell ref="H90:H94"/>
    <mergeCell ref="I90:I94"/>
    <mergeCell ref="B85:B89"/>
    <mergeCell ref="C85:C89"/>
    <mergeCell ref="D85:D89"/>
    <mergeCell ref="E85:E89"/>
    <mergeCell ref="F85:F89"/>
    <mergeCell ref="B100:B104"/>
    <mergeCell ref="C100:C104"/>
    <mergeCell ref="D100:D104"/>
    <mergeCell ref="E100:E104"/>
    <mergeCell ref="F100:F104"/>
    <mergeCell ref="G100:G104"/>
    <mergeCell ref="H100:H104"/>
    <mergeCell ref="I100:I104"/>
    <mergeCell ref="B95:B99"/>
    <mergeCell ref="C95:C99"/>
    <mergeCell ref="D95:D99"/>
    <mergeCell ref="E95:E99"/>
    <mergeCell ref="F95:F99"/>
    <mergeCell ref="G95:G99"/>
    <mergeCell ref="H95:H99"/>
    <mergeCell ref="I95:I99"/>
    <mergeCell ref="B110:B114"/>
    <mergeCell ref="C110:C114"/>
    <mergeCell ref="D110:D114"/>
    <mergeCell ref="E110:E114"/>
    <mergeCell ref="F110:F114"/>
    <mergeCell ref="G110:G114"/>
    <mergeCell ref="H110:H114"/>
    <mergeCell ref="I110:I114"/>
    <mergeCell ref="B105:B109"/>
    <mergeCell ref="C105:C109"/>
    <mergeCell ref="D105:D109"/>
    <mergeCell ref="B115:B119"/>
    <mergeCell ref="C115:C119"/>
    <mergeCell ref="D115:D119"/>
    <mergeCell ref="E115:E119"/>
    <mergeCell ref="F115:F119"/>
    <mergeCell ref="B150:B154"/>
    <mergeCell ref="C150:C154"/>
    <mergeCell ref="D150:D154"/>
    <mergeCell ref="E150:E154"/>
    <mergeCell ref="F150:F154"/>
    <mergeCell ref="B135:B139"/>
    <mergeCell ref="C135:C139"/>
    <mergeCell ref="D135:D139"/>
    <mergeCell ref="E135:E139"/>
    <mergeCell ref="F135:F139"/>
    <mergeCell ref="G150:G154"/>
    <mergeCell ref="H150:H154"/>
    <mergeCell ref="I150:I154"/>
    <mergeCell ref="B145:B149"/>
    <mergeCell ref="C145:C149"/>
    <mergeCell ref="D145:D149"/>
    <mergeCell ref="B140:B144"/>
    <mergeCell ref="C140:C144"/>
    <mergeCell ref="D140:D144"/>
    <mergeCell ref="E140:E144"/>
    <mergeCell ref="F140:F144"/>
    <mergeCell ref="G140:G144"/>
    <mergeCell ref="H140:H144"/>
    <mergeCell ref="I140:I144"/>
    <mergeCell ref="G135:G139"/>
    <mergeCell ref="H135:H139"/>
    <mergeCell ref="I135:I139"/>
    <mergeCell ref="B130:B134"/>
    <mergeCell ref="H115:H119"/>
    <mergeCell ref="I115:I119"/>
    <mergeCell ref="E105:E109"/>
    <mergeCell ref="F105:F109"/>
    <mergeCell ref="G105:G109"/>
    <mergeCell ref="H105:H109"/>
    <mergeCell ref="I105:I109"/>
    <mergeCell ref="B120:B124"/>
    <mergeCell ref="C120:C124"/>
    <mergeCell ref="D120:D124"/>
    <mergeCell ref="E120:E124"/>
    <mergeCell ref="F120:F124"/>
    <mergeCell ref="G120:G124"/>
    <mergeCell ref="H120:H124"/>
    <mergeCell ref="I120:I124"/>
    <mergeCell ref="C130:C134"/>
    <mergeCell ref="D130:D134"/>
    <mergeCell ref="E130:E134"/>
    <mergeCell ref="F130:F134"/>
    <mergeCell ref="G130:G134"/>
    <mergeCell ref="H130:H134"/>
    <mergeCell ref="I130:I134"/>
    <mergeCell ref="F125:F129"/>
    <mergeCell ref="K2:L2"/>
    <mergeCell ref="E6:H6"/>
    <mergeCell ref="E160:E164"/>
    <mergeCell ref="F160:F164"/>
    <mergeCell ref="G160:G164"/>
    <mergeCell ref="H160:H164"/>
    <mergeCell ref="I160:I164"/>
    <mergeCell ref="E145:E149"/>
    <mergeCell ref="F145:F149"/>
    <mergeCell ref="G145:G149"/>
    <mergeCell ref="H145:H149"/>
    <mergeCell ref="I145:I149"/>
    <mergeCell ref="G115:G119"/>
    <mergeCell ref="G85:G89"/>
    <mergeCell ref="H85:H89"/>
    <mergeCell ref="I85:I89"/>
    <mergeCell ref="E75:E79"/>
    <mergeCell ref="F75:F79"/>
    <mergeCell ref="G75:G79"/>
    <mergeCell ref="H75:H79"/>
    <mergeCell ref="I75:I79"/>
  </mergeCells>
  <phoneticPr fontId="1"/>
  <conditionalFormatting sqref="D10:D14 K10 K15 K20 K25 K30 K35 K40 K45 K50 K55 K60 K65 K70 K75 K80 K85 K90 K95 K100 K105 K110 K115 K120 K125 K130 K135 K140 K145 K150 K160 C160:D160 C150:D150 C145:D145 C140:D140 C135:D135 C130:D130 C125:D125 C120:D120 C115:D115 C110:D110 C105:D105 C100:D100 C95:D95 C90:D90 C80:D80 C75:D75 C70:D70 C65:D65 C60:D60 C55:D55 C50:D50 C45:D45 C40:D40 C35:D35 C30:D30 C25:D25 C20:D20 C85:D85">
    <cfRule type="containsBlanks" dxfId="699" priority="1552">
      <formula>LEN(TRIM(C10))=0</formula>
    </cfRule>
  </conditionalFormatting>
  <conditionalFormatting sqref="J10 J15 J20 J25 J30 J35 J40 J45 J50 J55 J60 J65 J70 J75 J80 J85 J90 J95 J100 J105 J110 J115 J120 J125 J130 J135 J140 J145 J150 J160">
    <cfRule type="containsBlanks" dxfId="698" priority="1546">
      <formula>LEN(TRIM(J10))=0</formula>
    </cfRule>
  </conditionalFormatting>
  <conditionalFormatting sqref="C10:C14">
    <cfRule type="containsBlanks" dxfId="697" priority="1545">
      <formula>LEN(TRIM(C10))=0</formula>
    </cfRule>
  </conditionalFormatting>
  <conditionalFormatting sqref="E6">
    <cfRule type="cellIs" dxfId="696" priority="1553" operator="equal">
      <formula>0</formula>
    </cfRule>
  </conditionalFormatting>
  <conditionalFormatting sqref="H8">
    <cfRule type="containsBlanks" dxfId="695" priority="688">
      <formula>LEN(TRIM(H8))=0</formula>
    </cfRule>
  </conditionalFormatting>
  <conditionalFormatting sqref="L10 L15 L20 L25 L30 L35 L40 L45 L50 L55 L60 L65 L70 L75 L80 L85 L90 L95 L100 L105 L110 L115 L120 L125 L130 L135 L140 L145 L150 L160">
    <cfRule type="containsBlanks" dxfId="694" priority="708">
      <formula>LEN(TRIM(L10))=0</formula>
    </cfRule>
  </conditionalFormatting>
  <conditionalFormatting sqref="E8">
    <cfRule type="containsBlanks" dxfId="693" priority="702">
      <formula>LEN(TRIM(E8))=0</formula>
    </cfRule>
  </conditionalFormatting>
  <conditionalFormatting sqref="E8">
    <cfRule type="containsBlanks" dxfId="692" priority="701">
      <formula>LEN(TRIM(E8))=0</formula>
    </cfRule>
  </conditionalFormatting>
  <conditionalFormatting sqref="E8">
    <cfRule type="containsBlanks" dxfId="691" priority="700">
      <formula>LEN(TRIM(E8))=0</formula>
    </cfRule>
  </conditionalFormatting>
  <conditionalFormatting sqref="E10:E13">
    <cfRule type="containsBlanks" dxfId="690" priority="697">
      <formula>LEN(TRIM(E10))=0</formula>
    </cfRule>
  </conditionalFormatting>
  <conditionalFormatting sqref="E10:E13">
    <cfRule type="containsBlanks" dxfId="689" priority="696">
      <formula>LEN(TRIM(E10))=0</formula>
    </cfRule>
  </conditionalFormatting>
  <conditionalFormatting sqref="F10:F13">
    <cfRule type="containsBlanks" dxfId="688" priority="693">
      <formula>LEN(TRIM(F10))=0</formula>
    </cfRule>
  </conditionalFormatting>
  <conditionalFormatting sqref="F10:F13">
    <cfRule type="containsBlanks" dxfId="687" priority="692">
      <formula>LEN(TRIM(F10))=0</formula>
    </cfRule>
  </conditionalFormatting>
  <conditionalFormatting sqref="G10:G13">
    <cfRule type="containsBlanks" dxfId="686" priority="691">
      <formula>LEN(TRIM(G10))=0</formula>
    </cfRule>
  </conditionalFormatting>
  <conditionalFormatting sqref="G10:G13">
    <cfRule type="containsBlanks" dxfId="685" priority="690">
      <formula>LEN(TRIM(G10))=0</formula>
    </cfRule>
  </conditionalFormatting>
  <conditionalFormatting sqref="H8">
    <cfRule type="containsBlanks" dxfId="684" priority="689">
      <formula>LEN(TRIM(H8))=0</formula>
    </cfRule>
  </conditionalFormatting>
  <conditionalFormatting sqref="I8">
    <cfRule type="containsBlanks" dxfId="683" priority="687">
      <formula>LEN(TRIM(I8))=0</formula>
    </cfRule>
  </conditionalFormatting>
  <conditionalFormatting sqref="I10:I13">
    <cfRule type="containsBlanks" dxfId="682" priority="683">
      <formula>LEN(TRIM(I10))=0</formula>
    </cfRule>
  </conditionalFormatting>
  <conditionalFormatting sqref="I10:I13">
    <cfRule type="containsBlanks" dxfId="681" priority="682">
      <formula>LEN(TRIM(I10))=0</formula>
    </cfRule>
  </conditionalFormatting>
  <conditionalFormatting sqref="I8">
    <cfRule type="containsBlanks" dxfId="680" priority="686">
      <formula>LEN(TRIM(I8))=0</formula>
    </cfRule>
  </conditionalFormatting>
  <conditionalFormatting sqref="H10:H13 H15 H20 H25 H30 H35 H40 H45 H50 H55 H60 H65 H70 H75 H80 H85 H90 H95 H100 H105 H110 H115 H120 H125 H130 H135 H140 H145 H150 H160">
    <cfRule type="containsBlanks" dxfId="679" priority="685">
      <formula>LEN(TRIM(H10))=0</formula>
    </cfRule>
  </conditionalFormatting>
  <conditionalFormatting sqref="H10:H13 H15 H20 H25 H30 H35 H40 H45 H50 H55 H60 H65 H70 H75 H80 H85 H90 H95 H100 H105 H110 H115 H120 H125 H130 H135 H140 H145 H150 H160">
    <cfRule type="containsBlanks" dxfId="678" priority="684">
      <formula>LEN(TRIM(H10))=0</formula>
    </cfRule>
  </conditionalFormatting>
  <conditionalFormatting sqref="I15 I20 I25 I30 I35 I40 I45 I50 I55 I60 I65 I70 I75 I80 I85 I90 I95 I100 I105 I110 I115 I120 I125 I130 I135 I140 I145 I150 I160">
    <cfRule type="containsBlanks" dxfId="677" priority="663">
      <formula>LEN(TRIM(I15))=0</formula>
    </cfRule>
  </conditionalFormatting>
  <conditionalFormatting sqref="J14">
    <cfRule type="containsBlanks" dxfId="676" priority="681">
      <formula>LEN(TRIM(J14))=0</formula>
    </cfRule>
  </conditionalFormatting>
  <conditionalFormatting sqref="D15">
    <cfRule type="containsBlanks" dxfId="675" priority="679">
      <formula>LEN(TRIM(D15))=0</formula>
    </cfRule>
  </conditionalFormatting>
  <conditionalFormatting sqref="C15">
    <cfRule type="containsBlanks" dxfId="674" priority="676">
      <formula>LEN(TRIM(C15))=0</formula>
    </cfRule>
  </conditionalFormatting>
  <conditionalFormatting sqref="F15 F20 F25 F30 F35 F40 F45 F50 F55 F60 F65 F70 F75 F80 F85 F90 F95 F100 F105 F110 F115 F120 F125 F130 F135 F140 F145 F150 F160">
    <cfRule type="containsBlanks" dxfId="673" priority="670">
      <formula>LEN(TRIM(F15))=0</formula>
    </cfRule>
  </conditionalFormatting>
  <conditionalFormatting sqref="I15 I20 I25 I30 I35 I40 I45 I50 I55 I60 I65 I70 I75 I80 I85 I90 I95 I100 I105 I110 I115 I120 I125 I130 I135 I140 I145 I150 I160">
    <cfRule type="containsBlanks" dxfId="672" priority="664">
      <formula>LEN(TRIM(I15))=0</formula>
    </cfRule>
  </conditionalFormatting>
  <conditionalFormatting sqref="E15 E20 E25 E30 E35 E40 E45 E50 E55 E60 E65 E70 E75 E80 E85 E90 E95 E100 E105 E110 E115 E120 E125 E130 E135 E140 E145 E150 E160">
    <cfRule type="containsBlanks" dxfId="671" priority="674">
      <formula>LEN(TRIM(E15))=0</formula>
    </cfRule>
  </conditionalFormatting>
  <conditionalFormatting sqref="E15 E20 E25 E30 E35 E40 E45 E50 E55 E60 E65 E70 E75 E80 E85 E90 E95 E100 E105 E110 E115 E120 E125 E130 E135 E140 E145 E150 E160">
    <cfRule type="containsBlanks" dxfId="670" priority="673">
      <formula>LEN(TRIM(E15))=0</formula>
    </cfRule>
  </conditionalFormatting>
  <conditionalFormatting sqref="G15 G20 G25 G30 G35 G40 G45 G50 G55 G60 G65 G70 G75 G80 G85 G90 G95 G100 G105 G110 G115 G120 G125 G130 G135 G140 G145 G150 G160">
    <cfRule type="containsBlanks" dxfId="669" priority="668">
      <formula>LEN(TRIM(G15))=0</formula>
    </cfRule>
  </conditionalFormatting>
  <conditionalFormatting sqref="F15 F20 F25 F30 F35 F40 F45 F50 F55 F60 F65 F70 F75 F80 F85 F90 F95 F100 F105 F110 F115 F120 F125 F130 F135 F140 F145 F150 F160">
    <cfRule type="containsBlanks" dxfId="668" priority="669">
      <formula>LEN(TRIM(F15))=0</formula>
    </cfRule>
  </conditionalFormatting>
  <conditionalFormatting sqref="G15 G20 G25 G30 G35 G40 G45 G50 G55 G60 G65 G70 G75 G80 G85 G90 G95 G100 G105 G110 G115 G120 G125 G130 G135 G140 G145 G150 G160">
    <cfRule type="containsBlanks" dxfId="667" priority="667">
      <formula>LEN(TRIM(G15))=0</formula>
    </cfRule>
  </conditionalFormatting>
  <conditionalFormatting sqref="E16:E18">
    <cfRule type="containsBlanks" dxfId="666" priority="621">
      <formula>LEN(TRIM(E16))=0</formula>
    </cfRule>
  </conditionalFormatting>
  <conditionalFormatting sqref="J15 J20 J25 J30 J35 J40 J45 J50 J55 J60 J65 J70 J75 J80 J85 J90 J95 J100 J105 J110 J115 J120 J125 J130 J135 J140 J145 J150 J160">
    <cfRule type="containsBlanks" dxfId="665" priority="640">
      <formula>LEN(TRIM(J15))=0</formula>
    </cfRule>
  </conditionalFormatting>
  <conditionalFormatting sqref="L15 L20 L25 L30 L35 L40 L45 L50 L55 L60 L65 L70 L75 L80 L85 L90 L95 L100 L105 L110 L115 L120 L125 L130 L135 L140 L145 L150 L160">
    <cfRule type="containsBlanks" dxfId="664" priority="639">
      <formula>LEN(TRIM(L15))=0</formula>
    </cfRule>
  </conditionalFormatting>
  <conditionalFormatting sqref="K2:L2">
    <cfRule type="cellIs" dxfId="663" priority="632" operator="equal">
      <formula>0</formula>
    </cfRule>
  </conditionalFormatting>
  <conditionalFormatting sqref="J11">
    <cfRule type="containsBlanks" dxfId="662" priority="631">
      <formula>LEN(TRIM(J11))=0</formula>
    </cfRule>
  </conditionalFormatting>
  <conditionalFormatting sqref="J12">
    <cfRule type="containsBlanks" dxfId="661" priority="630">
      <formula>LEN(TRIM(J12))=0</formula>
    </cfRule>
  </conditionalFormatting>
  <conditionalFormatting sqref="L11">
    <cfRule type="containsBlanks" dxfId="660" priority="628">
      <formula>LEN(TRIM(L11))=0</formula>
    </cfRule>
  </conditionalFormatting>
  <conditionalFormatting sqref="L12">
    <cfRule type="containsBlanks" dxfId="659" priority="627">
      <formula>LEN(TRIM(L12))=0</formula>
    </cfRule>
  </conditionalFormatting>
  <conditionalFormatting sqref="L13">
    <cfRule type="containsBlanks" dxfId="658" priority="626">
      <formula>LEN(TRIM(L13))=0</formula>
    </cfRule>
  </conditionalFormatting>
  <conditionalFormatting sqref="L14">
    <cfRule type="containsBlanks" dxfId="657" priority="625">
      <formula>LEN(TRIM(L14))=0</formula>
    </cfRule>
  </conditionalFormatting>
  <conditionalFormatting sqref="J13">
    <cfRule type="containsBlanks" dxfId="656" priority="624">
      <formula>LEN(TRIM(J13))=0</formula>
    </cfRule>
  </conditionalFormatting>
  <conditionalFormatting sqref="D16:D19">
    <cfRule type="containsBlanks" dxfId="655" priority="623">
      <formula>LEN(TRIM(D16))=0</formula>
    </cfRule>
  </conditionalFormatting>
  <conditionalFormatting sqref="C16:C19">
    <cfRule type="containsBlanks" dxfId="654" priority="622">
      <formula>LEN(TRIM(C16))=0</formula>
    </cfRule>
  </conditionalFormatting>
  <conditionalFormatting sqref="E21:E23">
    <cfRule type="containsBlanks" dxfId="653" priority="601">
      <formula>LEN(TRIM(E21))=0</formula>
    </cfRule>
  </conditionalFormatting>
  <conditionalFormatting sqref="E16:E18">
    <cfRule type="containsBlanks" dxfId="652" priority="620">
      <formula>LEN(TRIM(E16))=0</formula>
    </cfRule>
  </conditionalFormatting>
  <conditionalFormatting sqref="F16:F18">
    <cfRule type="containsBlanks" dxfId="651" priority="619">
      <formula>LEN(TRIM(F16))=0</formula>
    </cfRule>
  </conditionalFormatting>
  <conditionalFormatting sqref="F16:F18">
    <cfRule type="containsBlanks" dxfId="650" priority="618">
      <formula>LEN(TRIM(F16))=0</formula>
    </cfRule>
  </conditionalFormatting>
  <conditionalFormatting sqref="G16:G18">
    <cfRule type="containsBlanks" dxfId="649" priority="617">
      <formula>LEN(TRIM(G16))=0</formula>
    </cfRule>
  </conditionalFormatting>
  <conditionalFormatting sqref="G16:G18">
    <cfRule type="containsBlanks" dxfId="648" priority="616">
      <formula>LEN(TRIM(G16))=0</formula>
    </cfRule>
  </conditionalFormatting>
  <conditionalFormatting sqref="I16:I18">
    <cfRule type="containsBlanks" dxfId="647" priority="613">
      <formula>LEN(TRIM(I16))=0</formula>
    </cfRule>
  </conditionalFormatting>
  <conditionalFormatting sqref="I16:I18">
    <cfRule type="containsBlanks" dxfId="646" priority="612">
      <formula>LEN(TRIM(I16))=0</formula>
    </cfRule>
  </conditionalFormatting>
  <conditionalFormatting sqref="H16:H18">
    <cfRule type="containsBlanks" dxfId="645" priority="615">
      <formula>LEN(TRIM(H16))=0</formula>
    </cfRule>
  </conditionalFormatting>
  <conditionalFormatting sqref="H16:H18">
    <cfRule type="containsBlanks" dxfId="644" priority="614">
      <formula>LEN(TRIM(H16))=0</formula>
    </cfRule>
  </conditionalFormatting>
  <conditionalFormatting sqref="J19">
    <cfRule type="containsBlanks" dxfId="643" priority="611">
      <formula>LEN(TRIM(J19))=0</formula>
    </cfRule>
  </conditionalFormatting>
  <conditionalFormatting sqref="J16">
    <cfRule type="containsBlanks" dxfId="642" priority="610">
      <formula>LEN(TRIM(J16))=0</formula>
    </cfRule>
  </conditionalFormatting>
  <conditionalFormatting sqref="J17">
    <cfRule type="containsBlanks" dxfId="641" priority="609">
      <formula>LEN(TRIM(J17))=0</formula>
    </cfRule>
  </conditionalFormatting>
  <conditionalFormatting sqref="L16">
    <cfRule type="containsBlanks" dxfId="640" priority="608">
      <formula>LEN(TRIM(L16))=0</formula>
    </cfRule>
  </conditionalFormatting>
  <conditionalFormatting sqref="L17">
    <cfRule type="containsBlanks" dxfId="639" priority="607">
      <formula>LEN(TRIM(L17))=0</formula>
    </cfRule>
  </conditionalFormatting>
  <conditionalFormatting sqref="L19">
    <cfRule type="containsBlanks" dxfId="638" priority="605">
      <formula>LEN(TRIM(L19))=0</formula>
    </cfRule>
  </conditionalFormatting>
  <conditionalFormatting sqref="E26:E28">
    <cfRule type="containsBlanks" dxfId="637" priority="581">
      <formula>LEN(TRIM(E26))=0</formula>
    </cfRule>
  </conditionalFormatting>
  <conditionalFormatting sqref="D21:D24">
    <cfRule type="containsBlanks" dxfId="636" priority="603">
      <formula>LEN(TRIM(D21))=0</formula>
    </cfRule>
  </conditionalFormatting>
  <conditionalFormatting sqref="C21:C24">
    <cfRule type="containsBlanks" dxfId="635" priority="602">
      <formula>LEN(TRIM(C21))=0</formula>
    </cfRule>
  </conditionalFormatting>
  <conditionalFormatting sqref="E21:E23">
    <cfRule type="containsBlanks" dxfId="634" priority="600">
      <formula>LEN(TRIM(E21))=0</formula>
    </cfRule>
  </conditionalFormatting>
  <conditionalFormatting sqref="F21:F23">
    <cfRule type="containsBlanks" dxfId="633" priority="599">
      <formula>LEN(TRIM(F21))=0</formula>
    </cfRule>
  </conditionalFormatting>
  <conditionalFormatting sqref="F21:F23">
    <cfRule type="containsBlanks" dxfId="632" priority="598">
      <formula>LEN(TRIM(F21))=0</formula>
    </cfRule>
  </conditionalFormatting>
  <conditionalFormatting sqref="G21:G23">
    <cfRule type="containsBlanks" dxfId="631" priority="597">
      <formula>LEN(TRIM(G21))=0</formula>
    </cfRule>
  </conditionalFormatting>
  <conditionalFormatting sqref="G21:G23">
    <cfRule type="containsBlanks" dxfId="630" priority="596">
      <formula>LEN(TRIM(G21))=0</formula>
    </cfRule>
  </conditionalFormatting>
  <conditionalFormatting sqref="I21:I23">
    <cfRule type="containsBlanks" dxfId="629" priority="593">
      <formula>LEN(TRIM(I21))=0</formula>
    </cfRule>
  </conditionalFormatting>
  <conditionalFormatting sqref="I21:I23">
    <cfRule type="containsBlanks" dxfId="628" priority="592">
      <formula>LEN(TRIM(I21))=0</formula>
    </cfRule>
  </conditionalFormatting>
  <conditionalFormatting sqref="H21:H23">
    <cfRule type="containsBlanks" dxfId="627" priority="595">
      <formula>LEN(TRIM(H21))=0</formula>
    </cfRule>
  </conditionalFormatting>
  <conditionalFormatting sqref="H21:H23">
    <cfRule type="containsBlanks" dxfId="626" priority="594">
      <formula>LEN(TRIM(H21))=0</formula>
    </cfRule>
  </conditionalFormatting>
  <conditionalFormatting sqref="J24">
    <cfRule type="containsBlanks" dxfId="625" priority="591">
      <formula>LEN(TRIM(J24))=0</formula>
    </cfRule>
  </conditionalFormatting>
  <conditionalFormatting sqref="J21">
    <cfRule type="containsBlanks" dxfId="624" priority="590">
      <formula>LEN(TRIM(J21))=0</formula>
    </cfRule>
  </conditionalFormatting>
  <conditionalFormatting sqref="J22">
    <cfRule type="containsBlanks" dxfId="623" priority="589">
      <formula>LEN(TRIM(J22))=0</formula>
    </cfRule>
  </conditionalFormatting>
  <conditionalFormatting sqref="L21">
    <cfRule type="containsBlanks" dxfId="622" priority="588">
      <formula>LEN(TRIM(L21))=0</formula>
    </cfRule>
  </conditionalFormatting>
  <conditionalFormatting sqref="L22">
    <cfRule type="containsBlanks" dxfId="621" priority="587">
      <formula>LEN(TRIM(L22))=0</formula>
    </cfRule>
  </conditionalFormatting>
  <conditionalFormatting sqref="L24">
    <cfRule type="containsBlanks" dxfId="620" priority="585">
      <formula>LEN(TRIM(L24))=0</formula>
    </cfRule>
  </conditionalFormatting>
  <conditionalFormatting sqref="E31:E33">
    <cfRule type="containsBlanks" dxfId="619" priority="561">
      <formula>LEN(TRIM(E31))=0</formula>
    </cfRule>
  </conditionalFormatting>
  <conditionalFormatting sqref="D26:D29">
    <cfRule type="containsBlanks" dxfId="618" priority="583">
      <formula>LEN(TRIM(D26))=0</formula>
    </cfRule>
  </conditionalFormatting>
  <conditionalFormatting sqref="C26:C29">
    <cfRule type="containsBlanks" dxfId="617" priority="582">
      <formula>LEN(TRIM(C26))=0</formula>
    </cfRule>
  </conditionalFormatting>
  <conditionalFormatting sqref="E26:E28">
    <cfRule type="containsBlanks" dxfId="616" priority="580">
      <formula>LEN(TRIM(E26))=0</formula>
    </cfRule>
  </conditionalFormatting>
  <conditionalFormatting sqref="F26:F28">
    <cfRule type="containsBlanks" dxfId="615" priority="579">
      <formula>LEN(TRIM(F26))=0</formula>
    </cfRule>
  </conditionalFormatting>
  <conditionalFormatting sqref="F26:F28">
    <cfRule type="containsBlanks" dxfId="614" priority="578">
      <formula>LEN(TRIM(F26))=0</formula>
    </cfRule>
  </conditionalFormatting>
  <conditionalFormatting sqref="G26:G28">
    <cfRule type="containsBlanks" dxfId="613" priority="577">
      <formula>LEN(TRIM(G26))=0</formula>
    </cfRule>
  </conditionalFormatting>
  <conditionalFormatting sqref="G26:G28">
    <cfRule type="containsBlanks" dxfId="612" priority="576">
      <formula>LEN(TRIM(G26))=0</formula>
    </cfRule>
  </conditionalFormatting>
  <conditionalFormatting sqref="I26:I28">
    <cfRule type="containsBlanks" dxfId="611" priority="573">
      <formula>LEN(TRIM(I26))=0</formula>
    </cfRule>
  </conditionalFormatting>
  <conditionalFormatting sqref="I26:I28">
    <cfRule type="containsBlanks" dxfId="610" priority="572">
      <formula>LEN(TRIM(I26))=0</formula>
    </cfRule>
  </conditionalFormatting>
  <conditionalFormatting sqref="H26:H28">
    <cfRule type="containsBlanks" dxfId="609" priority="575">
      <formula>LEN(TRIM(H26))=0</formula>
    </cfRule>
  </conditionalFormatting>
  <conditionalFormatting sqref="H26:H28">
    <cfRule type="containsBlanks" dxfId="608" priority="574">
      <formula>LEN(TRIM(H26))=0</formula>
    </cfRule>
  </conditionalFormatting>
  <conditionalFormatting sqref="J29">
    <cfRule type="containsBlanks" dxfId="607" priority="571">
      <formula>LEN(TRIM(J29))=0</formula>
    </cfRule>
  </conditionalFormatting>
  <conditionalFormatting sqref="J26">
    <cfRule type="containsBlanks" dxfId="606" priority="570">
      <formula>LEN(TRIM(J26))=0</formula>
    </cfRule>
  </conditionalFormatting>
  <conditionalFormatting sqref="J27">
    <cfRule type="containsBlanks" dxfId="605" priority="569">
      <formula>LEN(TRIM(J27))=0</formula>
    </cfRule>
  </conditionalFormatting>
  <conditionalFormatting sqref="L26">
    <cfRule type="containsBlanks" dxfId="604" priority="568">
      <formula>LEN(TRIM(L26))=0</formula>
    </cfRule>
  </conditionalFormatting>
  <conditionalFormatting sqref="L27">
    <cfRule type="containsBlanks" dxfId="603" priority="567">
      <formula>LEN(TRIM(L27))=0</formula>
    </cfRule>
  </conditionalFormatting>
  <conditionalFormatting sqref="L29">
    <cfRule type="containsBlanks" dxfId="602" priority="565">
      <formula>LEN(TRIM(L29))=0</formula>
    </cfRule>
  </conditionalFormatting>
  <conditionalFormatting sqref="E36:E38">
    <cfRule type="containsBlanks" dxfId="601" priority="541">
      <formula>LEN(TRIM(E36))=0</formula>
    </cfRule>
  </conditionalFormatting>
  <conditionalFormatting sqref="D31:D34">
    <cfRule type="containsBlanks" dxfId="600" priority="563">
      <formula>LEN(TRIM(D31))=0</formula>
    </cfRule>
  </conditionalFormatting>
  <conditionalFormatting sqref="C31:C34">
    <cfRule type="containsBlanks" dxfId="599" priority="562">
      <formula>LEN(TRIM(C31))=0</formula>
    </cfRule>
  </conditionalFormatting>
  <conditionalFormatting sqref="E31:E33">
    <cfRule type="containsBlanks" dxfId="598" priority="560">
      <formula>LEN(TRIM(E31))=0</formula>
    </cfRule>
  </conditionalFormatting>
  <conditionalFormatting sqref="F31:F33">
    <cfRule type="containsBlanks" dxfId="597" priority="559">
      <formula>LEN(TRIM(F31))=0</formula>
    </cfRule>
  </conditionalFormatting>
  <conditionalFormatting sqref="F31:F33">
    <cfRule type="containsBlanks" dxfId="596" priority="558">
      <formula>LEN(TRIM(F31))=0</formula>
    </cfRule>
  </conditionalFormatting>
  <conditionalFormatting sqref="G31:G33">
    <cfRule type="containsBlanks" dxfId="595" priority="557">
      <formula>LEN(TRIM(G31))=0</formula>
    </cfRule>
  </conditionalFormatting>
  <conditionalFormatting sqref="G31:G33">
    <cfRule type="containsBlanks" dxfId="594" priority="556">
      <formula>LEN(TRIM(G31))=0</formula>
    </cfRule>
  </conditionalFormatting>
  <conditionalFormatting sqref="I31:I33">
    <cfRule type="containsBlanks" dxfId="593" priority="553">
      <formula>LEN(TRIM(I31))=0</formula>
    </cfRule>
  </conditionalFormatting>
  <conditionalFormatting sqref="I31:I33">
    <cfRule type="containsBlanks" dxfId="592" priority="552">
      <formula>LEN(TRIM(I31))=0</formula>
    </cfRule>
  </conditionalFormatting>
  <conditionalFormatting sqref="H31:H33">
    <cfRule type="containsBlanks" dxfId="591" priority="555">
      <formula>LEN(TRIM(H31))=0</formula>
    </cfRule>
  </conditionalFormatting>
  <conditionalFormatting sqref="H31:H33">
    <cfRule type="containsBlanks" dxfId="590" priority="554">
      <formula>LEN(TRIM(H31))=0</formula>
    </cfRule>
  </conditionalFormatting>
  <conditionalFormatting sqref="J34">
    <cfRule type="containsBlanks" dxfId="589" priority="551">
      <formula>LEN(TRIM(J34))=0</formula>
    </cfRule>
  </conditionalFormatting>
  <conditionalFormatting sqref="J31">
    <cfRule type="containsBlanks" dxfId="588" priority="550">
      <formula>LEN(TRIM(J31))=0</formula>
    </cfRule>
  </conditionalFormatting>
  <conditionalFormatting sqref="J32">
    <cfRule type="containsBlanks" dxfId="587" priority="549">
      <formula>LEN(TRIM(J32))=0</formula>
    </cfRule>
  </conditionalFormatting>
  <conditionalFormatting sqref="L31">
    <cfRule type="containsBlanks" dxfId="586" priority="548">
      <formula>LEN(TRIM(L31))=0</formula>
    </cfRule>
  </conditionalFormatting>
  <conditionalFormatting sqref="L32">
    <cfRule type="containsBlanks" dxfId="585" priority="547">
      <formula>LEN(TRIM(L32))=0</formula>
    </cfRule>
  </conditionalFormatting>
  <conditionalFormatting sqref="L34">
    <cfRule type="containsBlanks" dxfId="584" priority="545">
      <formula>LEN(TRIM(L34))=0</formula>
    </cfRule>
  </conditionalFormatting>
  <conditionalFormatting sqref="E41:E43">
    <cfRule type="containsBlanks" dxfId="583" priority="521">
      <formula>LEN(TRIM(E41))=0</formula>
    </cfRule>
  </conditionalFormatting>
  <conditionalFormatting sqref="D36:D39">
    <cfRule type="containsBlanks" dxfId="582" priority="543">
      <formula>LEN(TRIM(D36))=0</formula>
    </cfRule>
  </conditionalFormatting>
  <conditionalFormatting sqref="C36:C39">
    <cfRule type="containsBlanks" dxfId="581" priority="542">
      <formula>LEN(TRIM(C36))=0</formula>
    </cfRule>
  </conditionalFormatting>
  <conditionalFormatting sqref="E36:E38">
    <cfRule type="containsBlanks" dxfId="580" priority="540">
      <formula>LEN(TRIM(E36))=0</formula>
    </cfRule>
  </conditionalFormatting>
  <conditionalFormatting sqref="F36:F38">
    <cfRule type="containsBlanks" dxfId="579" priority="539">
      <formula>LEN(TRIM(F36))=0</formula>
    </cfRule>
  </conditionalFormatting>
  <conditionalFormatting sqref="F36:F38">
    <cfRule type="containsBlanks" dxfId="578" priority="538">
      <formula>LEN(TRIM(F36))=0</formula>
    </cfRule>
  </conditionalFormatting>
  <conditionalFormatting sqref="G36:G38">
    <cfRule type="containsBlanks" dxfId="577" priority="537">
      <formula>LEN(TRIM(G36))=0</formula>
    </cfRule>
  </conditionalFormatting>
  <conditionalFormatting sqref="G36:G38">
    <cfRule type="containsBlanks" dxfId="576" priority="536">
      <formula>LEN(TRIM(G36))=0</formula>
    </cfRule>
  </conditionalFormatting>
  <conditionalFormatting sqref="I36:I38">
    <cfRule type="containsBlanks" dxfId="575" priority="533">
      <formula>LEN(TRIM(I36))=0</formula>
    </cfRule>
  </conditionalFormatting>
  <conditionalFormatting sqref="I36:I38">
    <cfRule type="containsBlanks" dxfId="574" priority="532">
      <formula>LEN(TRIM(I36))=0</formula>
    </cfRule>
  </conditionalFormatting>
  <conditionalFormatting sqref="H36:H38">
    <cfRule type="containsBlanks" dxfId="573" priority="535">
      <formula>LEN(TRIM(H36))=0</formula>
    </cfRule>
  </conditionalFormatting>
  <conditionalFormatting sqref="H36:H38">
    <cfRule type="containsBlanks" dxfId="572" priority="534">
      <formula>LEN(TRIM(H36))=0</formula>
    </cfRule>
  </conditionalFormatting>
  <conditionalFormatting sqref="J39">
    <cfRule type="containsBlanks" dxfId="571" priority="531">
      <formula>LEN(TRIM(J39))=0</formula>
    </cfRule>
  </conditionalFormatting>
  <conditionalFormatting sqref="J36">
    <cfRule type="containsBlanks" dxfId="570" priority="530">
      <formula>LEN(TRIM(J36))=0</formula>
    </cfRule>
  </conditionalFormatting>
  <conditionalFormatting sqref="J37">
    <cfRule type="containsBlanks" dxfId="569" priority="529">
      <formula>LEN(TRIM(J37))=0</formula>
    </cfRule>
  </conditionalFormatting>
  <conditionalFormatting sqref="L36">
    <cfRule type="containsBlanks" dxfId="568" priority="528">
      <formula>LEN(TRIM(L36))=0</formula>
    </cfRule>
  </conditionalFormatting>
  <conditionalFormatting sqref="L37">
    <cfRule type="containsBlanks" dxfId="567" priority="527">
      <formula>LEN(TRIM(L37))=0</formula>
    </cfRule>
  </conditionalFormatting>
  <conditionalFormatting sqref="L39">
    <cfRule type="containsBlanks" dxfId="566" priority="525">
      <formula>LEN(TRIM(L39))=0</formula>
    </cfRule>
  </conditionalFormatting>
  <conditionalFormatting sqref="E46:E48">
    <cfRule type="containsBlanks" dxfId="565" priority="501">
      <formula>LEN(TRIM(E46))=0</formula>
    </cfRule>
  </conditionalFormatting>
  <conditionalFormatting sqref="D41:D44">
    <cfRule type="containsBlanks" dxfId="564" priority="523">
      <formula>LEN(TRIM(D41))=0</formula>
    </cfRule>
  </conditionalFormatting>
  <conditionalFormatting sqref="C41:C44">
    <cfRule type="containsBlanks" dxfId="563" priority="522">
      <formula>LEN(TRIM(C41))=0</formula>
    </cfRule>
  </conditionalFormatting>
  <conditionalFormatting sqref="E41:E43">
    <cfRule type="containsBlanks" dxfId="562" priority="520">
      <formula>LEN(TRIM(E41))=0</formula>
    </cfRule>
  </conditionalFormatting>
  <conditionalFormatting sqref="F41:F43">
    <cfRule type="containsBlanks" dxfId="561" priority="519">
      <formula>LEN(TRIM(F41))=0</formula>
    </cfRule>
  </conditionalFormatting>
  <conditionalFormatting sqref="F41:F43">
    <cfRule type="containsBlanks" dxfId="560" priority="518">
      <formula>LEN(TRIM(F41))=0</formula>
    </cfRule>
  </conditionalFormatting>
  <conditionalFormatting sqref="G41:G43">
    <cfRule type="containsBlanks" dxfId="559" priority="517">
      <formula>LEN(TRIM(G41))=0</formula>
    </cfRule>
  </conditionalFormatting>
  <conditionalFormatting sqref="G41:G43">
    <cfRule type="containsBlanks" dxfId="558" priority="516">
      <formula>LEN(TRIM(G41))=0</formula>
    </cfRule>
  </conditionalFormatting>
  <conditionalFormatting sqref="I41:I43">
    <cfRule type="containsBlanks" dxfId="557" priority="513">
      <formula>LEN(TRIM(I41))=0</formula>
    </cfRule>
  </conditionalFormatting>
  <conditionalFormatting sqref="I41:I43">
    <cfRule type="containsBlanks" dxfId="556" priority="512">
      <formula>LEN(TRIM(I41))=0</formula>
    </cfRule>
  </conditionalFormatting>
  <conditionalFormatting sqref="H41:H43">
    <cfRule type="containsBlanks" dxfId="555" priority="515">
      <formula>LEN(TRIM(H41))=0</formula>
    </cfRule>
  </conditionalFormatting>
  <conditionalFormatting sqref="H41:H43">
    <cfRule type="containsBlanks" dxfId="554" priority="514">
      <formula>LEN(TRIM(H41))=0</formula>
    </cfRule>
  </conditionalFormatting>
  <conditionalFormatting sqref="J44">
    <cfRule type="containsBlanks" dxfId="553" priority="511">
      <formula>LEN(TRIM(J44))=0</formula>
    </cfRule>
  </conditionalFormatting>
  <conditionalFormatting sqref="J41">
    <cfRule type="containsBlanks" dxfId="552" priority="510">
      <formula>LEN(TRIM(J41))=0</formula>
    </cfRule>
  </conditionalFormatting>
  <conditionalFormatting sqref="J42">
    <cfRule type="containsBlanks" dxfId="551" priority="509">
      <formula>LEN(TRIM(J42))=0</formula>
    </cfRule>
  </conditionalFormatting>
  <conditionalFormatting sqref="L41">
    <cfRule type="containsBlanks" dxfId="550" priority="508">
      <formula>LEN(TRIM(L41))=0</formula>
    </cfRule>
  </conditionalFormatting>
  <conditionalFormatting sqref="L42">
    <cfRule type="containsBlanks" dxfId="549" priority="507">
      <formula>LEN(TRIM(L42))=0</formula>
    </cfRule>
  </conditionalFormatting>
  <conditionalFormatting sqref="L44">
    <cfRule type="containsBlanks" dxfId="548" priority="505">
      <formula>LEN(TRIM(L44))=0</formula>
    </cfRule>
  </conditionalFormatting>
  <conditionalFormatting sqref="E51:E53">
    <cfRule type="containsBlanks" dxfId="547" priority="481">
      <formula>LEN(TRIM(E51))=0</formula>
    </cfRule>
  </conditionalFormatting>
  <conditionalFormatting sqref="D46:D49">
    <cfRule type="containsBlanks" dxfId="546" priority="503">
      <formula>LEN(TRIM(D46))=0</formula>
    </cfRule>
  </conditionalFormatting>
  <conditionalFormatting sqref="C46:C49">
    <cfRule type="containsBlanks" dxfId="545" priority="502">
      <formula>LEN(TRIM(C46))=0</formula>
    </cfRule>
  </conditionalFormatting>
  <conditionalFormatting sqref="E46:E48">
    <cfRule type="containsBlanks" dxfId="544" priority="500">
      <formula>LEN(TRIM(E46))=0</formula>
    </cfRule>
  </conditionalFormatting>
  <conditionalFormatting sqref="F46:F48">
    <cfRule type="containsBlanks" dxfId="543" priority="499">
      <formula>LEN(TRIM(F46))=0</formula>
    </cfRule>
  </conditionalFormatting>
  <conditionalFormatting sqref="F46:F48">
    <cfRule type="containsBlanks" dxfId="542" priority="498">
      <formula>LEN(TRIM(F46))=0</formula>
    </cfRule>
  </conditionalFormatting>
  <conditionalFormatting sqref="G46:G48">
    <cfRule type="containsBlanks" dxfId="541" priority="497">
      <formula>LEN(TRIM(G46))=0</formula>
    </cfRule>
  </conditionalFormatting>
  <conditionalFormatting sqref="G46:G48">
    <cfRule type="containsBlanks" dxfId="540" priority="496">
      <formula>LEN(TRIM(G46))=0</formula>
    </cfRule>
  </conditionalFormatting>
  <conditionalFormatting sqref="I46:I48">
    <cfRule type="containsBlanks" dxfId="539" priority="493">
      <formula>LEN(TRIM(I46))=0</formula>
    </cfRule>
  </conditionalFormatting>
  <conditionalFormatting sqref="I46:I48">
    <cfRule type="containsBlanks" dxfId="538" priority="492">
      <formula>LEN(TRIM(I46))=0</formula>
    </cfRule>
  </conditionalFormatting>
  <conditionalFormatting sqref="H46:H48">
    <cfRule type="containsBlanks" dxfId="537" priority="495">
      <formula>LEN(TRIM(H46))=0</formula>
    </cfRule>
  </conditionalFormatting>
  <conditionalFormatting sqref="H46:H48">
    <cfRule type="containsBlanks" dxfId="536" priority="494">
      <formula>LEN(TRIM(H46))=0</formula>
    </cfRule>
  </conditionalFormatting>
  <conditionalFormatting sqref="J49">
    <cfRule type="containsBlanks" dxfId="535" priority="491">
      <formula>LEN(TRIM(J49))=0</formula>
    </cfRule>
  </conditionalFormatting>
  <conditionalFormatting sqref="J46">
    <cfRule type="containsBlanks" dxfId="534" priority="490">
      <formula>LEN(TRIM(J46))=0</formula>
    </cfRule>
  </conditionalFormatting>
  <conditionalFormatting sqref="J47">
    <cfRule type="containsBlanks" dxfId="533" priority="489">
      <formula>LEN(TRIM(J47))=0</formula>
    </cfRule>
  </conditionalFormatting>
  <conditionalFormatting sqref="L46">
    <cfRule type="containsBlanks" dxfId="532" priority="488">
      <formula>LEN(TRIM(L46))=0</formula>
    </cfRule>
  </conditionalFormatting>
  <conditionalFormatting sqref="L47">
    <cfRule type="containsBlanks" dxfId="531" priority="487">
      <formula>LEN(TRIM(L47))=0</formula>
    </cfRule>
  </conditionalFormatting>
  <conditionalFormatting sqref="L49">
    <cfRule type="containsBlanks" dxfId="530" priority="485">
      <formula>LEN(TRIM(L49))=0</formula>
    </cfRule>
  </conditionalFormatting>
  <conditionalFormatting sqref="E56:E58">
    <cfRule type="containsBlanks" dxfId="529" priority="461">
      <formula>LEN(TRIM(E56))=0</formula>
    </cfRule>
  </conditionalFormatting>
  <conditionalFormatting sqref="D51:D54">
    <cfRule type="containsBlanks" dxfId="528" priority="483">
      <formula>LEN(TRIM(D51))=0</formula>
    </cfRule>
  </conditionalFormatting>
  <conditionalFormatting sqref="C51:C54">
    <cfRule type="containsBlanks" dxfId="527" priority="482">
      <formula>LEN(TRIM(C51))=0</formula>
    </cfRule>
  </conditionalFormatting>
  <conditionalFormatting sqref="E51:E53">
    <cfRule type="containsBlanks" dxfId="526" priority="480">
      <formula>LEN(TRIM(E51))=0</formula>
    </cfRule>
  </conditionalFormatting>
  <conditionalFormatting sqref="F51:F53">
    <cfRule type="containsBlanks" dxfId="525" priority="479">
      <formula>LEN(TRIM(F51))=0</formula>
    </cfRule>
  </conditionalFormatting>
  <conditionalFormatting sqref="F51:F53">
    <cfRule type="containsBlanks" dxfId="524" priority="478">
      <formula>LEN(TRIM(F51))=0</formula>
    </cfRule>
  </conditionalFormatting>
  <conditionalFormatting sqref="G51:G53">
    <cfRule type="containsBlanks" dxfId="523" priority="477">
      <formula>LEN(TRIM(G51))=0</formula>
    </cfRule>
  </conditionalFormatting>
  <conditionalFormatting sqref="G51:G53">
    <cfRule type="containsBlanks" dxfId="522" priority="476">
      <formula>LEN(TRIM(G51))=0</formula>
    </cfRule>
  </conditionalFormatting>
  <conditionalFormatting sqref="I51:I53">
    <cfRule type="containsBlanks" dxfId="521" priority="473">
      <formula>LEN(TRIM(I51))=0</formula>
    </cfRule>
  </conditionalFormatting>
  <conditionalFormatting sqref="I51:I53">
    <cfRule type="containsBlanks" dxfId="520" priority="472">
      <formula>LEN(TRIM(I51))=0</formula>
    </cfRule>
  </conditionalFormatting>
  <conditionalFormatting sqref="H51:H53">
    <cfRule type="containsBlanks" dxfId="519" priority="475">
      <formula>LEN(TRIM(H51))=0</formula>
    </cfRule>
  </conditionalFormatting>
  <conditionalFormatting sqref="H51:H53">
    <cfRule type="containsBlanks" dxfId="518" priority="474">
      <formula>LEN(TRIM(H51))=0</formula>
    </cfRule>
  </conditionalFormatting>
  <conditionalFormatting sqref="J54">
    <cfRule type="containsBlanks" dxfId="517" priority="471">
      <formula>LEN(TRIM(J54))=0</formula>
    </cfRule>
  </conditionalFormatting>
  <conditionalFormatting sqref="J51">
    <cfRule type="containsBlanks" dxfId="516" priority="470">
      <formula>LEN(TRIM(J51))=0</formula>
    </cfRule>
  </conditionalFormatting>
  <conditionalFormatting sqref="J52">
    <cfRule type="containsBlanks" dxfId="515" priority="469">
      <formula>LEN(TRIM(J52))=0</formula>
    </cfRule>
  </conditionalFormatting>
  <conditionalFormatting sqref="L51">
    <cfRule type="containsBlanks" dxfId="514" priority="468">
      <formula>LEN(TRIM(L51))=0</formula>
    </cfRule>
  </conditionalFormatting>
  <conditionalFormatting sqref="L52">
    <cfRule type="containsBlanks" dxfId="513" priority="467">
      <formula>LEN(TRIM(L52))=0</formula>
    </cfRule>
  </conditionalFormatting>
  <conditionalFormatting sqref="L54">
    <cfRule type="containsBlanks" dxfId="512" priority="465">
      <formula>LEN(TRIM(L54))=0</formula>
    </cfRule>
  </conditionalFormatting>
  <conditionalFormatting sqref="E61:E63">
    <cfRule type="containsBlanks" dxfId="511" priority="441">
      <formula>LEN(TRIM(E61))=0</formula>
    </cfRule>
  </conditionalFormatting>
  <conditionalFormatting sqref="D56:D59">
    <cfRule type="containsBlanks" dxfId="510" priority="463">
      <formula>LEN(TRIM(D56))=0</formula>
    </cfRule>
  </conditionalFormatting>
  <conditionalFormatting sqref="C56:C59">
    <cfRule type="containsBlanks" dxfId="509" priority="462">
      <formula>LEN(TRIM(C56))=0</formula>
    </cfRule>
  </conditionalFormatting>
  <conditionalFormatting sqref="E56:E58">
    <cfRule type="containsBlanks" dxfId="508" priority="460">
      <formula>LEN(TRIM(E56))=0</formula>
    </cfRule>
  </conditionalFormatting>
  <conditionalFormatting sqref="F56:F58">
    <cfRule type="containsBlanks" dxfId="507" priority="459">
      <formula>LEN(TRIM(F56))=0</formula>
    </cfRule>
  </conditionalFormatting>
  <conditionalFormatting sqref="F56:F58">
    <cfRule type="containsBlanks" dxfId="506" priority="458">
      <formula>LEN(TRIM(F56))=0</formula>
    </cfRule>
  </conditionalFormatting>
  <conditionalFormatting sqref="G56:G58">
    <cfRule type="containsBlanks" dxfId="505" priority="457">
      <formula>LEN(TRIM(G56))=0</formula>
    </cfRule>
  </conditionalFormatting>
  <conditionalFormatting sqref="G56:G58">
    <cfRule type="containsBlanks" dxfId="504" priority="456">
      <formula>LEN(TRIM(G56))=0</formula>
    </cfRule>
  </conditionalFormatting>
  <conditionalFormatting sqref="I56:I58">
    <cfRule type="containsBlanks" dxfId="503" priority="453">
      <formula>LEN(TRIM(I56))=0</formula>
    </cfRule>
  </conditionalFormatting>
  <conditionalFormatting sqref="I56:I58">
    <cfRule type="containsBlanks" dxfId="502" priority="452">
      <formula>LEN(TRIM(I56))=0</formula>
    </cfRule>
  </conditionalFormatting>
  <conditionalFormatting sqref="H56:H58">
    <cfRule type="containsBlanks" dxfId="501" priority="455">
      <formula>LEN(TRIM(H56))=0</formula>
    </cfRule>
  </conditionalFormatting>
  <conditionalFormatting sqref="H56:H58">
    <cfRule type="containsBlanks" dxfId="500" priority="454">
      <formula>LEN(TRIM(H56))=0</formula>
    </cfRule>
  </conditionalFormatting>
  <conditionalFormatting sqref="J59">
    <cfRule type="containsBlanks" dxfId="499" priority="451">
      <formula>LEN(TRIM(J59))=0</formula>
    </cfRule>
  </conditionalFormatting>
  <conditionalFormatting sqref="J56">
    <cfRule type="containsBlanks" dxfId="498" priority="450">
      <formula>LEN(TRIM(J56))=0</formula>
    </cfRule>
  </conditionalFormatting>
  <conditionalFormatting sqref="J57">
    <cfRule type="containsBlanks" dxfId="497" priority="449">
      <formula>LEN(TRIM(J57))=0</formula>
    </cfRule>
  </conditionalFormatting>
  <conditionalFormatting sqref="L56">
    <cfRule type="containsBlanks" dxfId="496" priority="448">
      <formula>LEN(TRIM(L56))=0</formula>
    </cfRule>
  </conditionalFormatting>
  <conditionalFormatting sqref="L57">
    <cfRule type="containsBlanks" dxfId="495" priority="447">
      <formula>LEN(TRIM(L57))=0</formula>
    </cfRule>
  </conditionalFormatting>
  <conditionalFormatting sqref="L59">
    <cfRule type="containsBlanks" dxfId="494" priority="445">
      <formula>LEN(TRIM(L59))=0</formula>
    </cfRule>
  </conditionalFormatting>
  <conditionalFormatting sqref="E66:E68">
    <cfRule type="containsBlanks" dxfId="493" priority="421">
      <formula>LEN(TRIM(E66))=0</formula>
    </cfRule>
  </conditionalFormatting>
  <conditionalFormatting sqref="D61:D64">
    <cfRule type="containsBlanks" dxfId="492" priority="443">
      <formula>LEN(TRIM(D61))=0</formula>
    </cfRule>
  </conditionalFormatting>
  <conditionalFormatting sqref="C61:C64">
    <cfRule type="containsBlanks" dxfId="491" priority="442">
      <formula>LEN(TRIM(C61))=0</formula>
    </cfRule>
  </conditionalFormatting>
  <conditionalFormatting sqref="E61:E63">
    <cfRule type="containsBlanks" dxfId="490" priority="440">
      <formula>LEN(TRIM(E61))=0</formula>
    </cfRule>
  </conditionalFormatting>
  <conditionalFormatting sqref="F61:F63">
    <cfRule type="containsBlanks" dxfId="489" priority="439">
      <formula>LEN(TRIM(F61))=0</formula>
    </cfRule>
  </conditionalFormatting>
  <conditionalFormatting sqref="F61:F63">
    <cfRule type="containsBlanks" dxfId="488" priority="438">
      <formula>LEN(TRIM(F61))=0</formula>
    </cfRule>
  </conditionalFormatting>
  <conditionalFormatting sqref="G61:G63">
    <cfRule type="containsBlanks" dxfId="487" priority="437">
      <formula>LEN(TRIM(G61))=0</formula>
    </cfRule>
  </conditionalFormatting>
  <conditionalFormatting sqref="G61:G63">
    <cfRule type="containsBlanks" dxfId="486" priority="436">
      <formula>LEN(TRIM(G61))=0</formula>
    </cfRule>
  </conditionalFormatting>
  <conditionalFormatting sqref="I61:I63">
    <cfRule type="containsBlanks" dxfId="485" priority="433">
      <formula>LEN(TRIM(I61))=0</formula>
    </cfRule>
  </conditionalFormatting>
  <conditionalFormatting sqref="I61:I63">
    <cfRule type="containsBlanks" dxfId="484" priority="432">
      <formula>LEN(TRIM(I61))=0</formula>
    </cfRule>
  </conditionalFormatting>
  <conditionalFormatting sqref="H61:H63">
    <cfRule type="containsBlanks" dxfId="483" priority="435">
      <formula>LEN(TRIM(H61))=0</formula>
    </cfRule>
  </conditionalFormatting>
  <conditionalFormatting sqref="H61:H63">
    <cfRule type="containsBlanks" dxfId="482" priority="434">
      <formula>LEN(TRIM(H61))=0</formula>
    </cfRule>
  </conditionalFormatting>
  <conditionalFormatting sqref="J64">
    <cfRule type="containsBlanks" dxfId="481" priority="431">
      <formula>LEN(TRIM(J64))=0</formula>
    </cfRule>
  </conditionalFormatting>
  <conditionalFormatting sqref="J61">
    <cfRule type="containsBlanks" dxfId="480" priority="430">
      <formula>LEN(TRIM(J61))=0</formula>
    </cfRule>
  </conditionalFormatting>
  <conditionalFormatting sqref="J62">
    <cfRule type="containsBlanks" dxfId="479" priority="429">
      <formula>LEN(TRIM(J62))=0</formula>
    </cfRule>
  </conditionalFormatting>
  <conditionalFormatting sqref="L61">
    <cfRule type="containsBlanks" dxfId="478" priority="428">
      <formula>LEN(TRIM(L61))=0</formula>
    </cfRule>
  </conditionalFormatting>
  <conditionalFormatting sqref="L62">
    <cfRule type="containsBlanks" dxfId="477" priority="427">
      <formula>LEN(TRIM(L62))=0</formula>
    </cfRule>
  </conditionalFormatting>
  <conditionalFormatting sqref="L64">
    <cfRule type="containsBlanks" dxfId="476" priority="425">
      <formula>LEN(TRIM(L64))=0</formula>
    </cfRule>
  </conditionalFormatting>
  <conditionalFormatting sqref="E71:E73">
    <cfRule type="containsBlanks" dxfId="475" priority="401">
      <formula>LEN(TRIM(E71))=0</formula>
    </cfRule>
  </conditionalFormatting>
  <conditionalFormatting sqref="D66:D69">
    <cfRule type="containsBlanks" dxfId="474" priority="423">
      <formula>LEN(TRIM(D66))=0</formula>
    </cfRule>
  </conditionalFormatting>
  <conditionalFormatting sqref="C66:C69">
    <cfRule type="containsBlanks" dxfId="473" priority="422">
      <formula>LEN(TRIM(C66))=0</formula>
    </cfRule>
  </conditionalFormatting>
  <conditionalFormatting sqref="E66:E68">
    <cfRule type="containsBlanks" dxfId="472" priority="420">
      <formula>LEN(TRIM(E66))=0</formula>
    </cfRule>
  </conditionalFormatting>
  <conditionalFormatting sqref="F66:F68">
    <cfRule type="containsBlanks" dxfId="471" priority="419">
      <formula>LEN(TRIM(F66))=0</formula>
    </cfRule>
  </conditionalFormatting>
  <conditionalFormatting sqref="F66:F68">
    <cfRule type="containsBlanks" dxfId="470" priority="418">
      <formula>LEN(TRIM(F66))=0</formula>
    </cfRule>
  </conditionalFormatting>
  <conditionalFormatting sqref="G66:G68">
    <cfRule type="containsBlanks" dxfId="469" priority="417">
      <formula>LEN(TRIM(G66))=0</formula>
    </cfRule>
  </conditionalFormatting>
  <conditionalFormatting sqref="G66:G68">
    <cfRule type="containsBlanks" dxfId="468" priority="416">
      <formula>LEN(TRIM(G66))=0</formula>
    </cfRule>
  </conditionalFormatting>
  <conditionalFormatting sqref="I66:I68">
    <cfRule type="containsBlanks" dxfId="467" priority="413">
      <formula>LEN(TRIM(I66))=0</formula>
    </cfRule>
  </conditionalFormatting>
  <conditionalFormatting sqref="I66:I68">
    <cfRule type="containsBlanks" dxfId="466" priority="412">
      <formula>LEN(TRIM(I66))=0</formula>
    </cfRule>
  </conditionalFormatting>
  <conditionalFormatting sqref="H66:H68">
    <cfRule type="containsBlanks" dxfId="465" priority="415">
      <formula>LEN(TRIM(H66))=0</formula>
    </cfRule>
  </conditionalFormatting>
  <conditionalFormatting sqref="H66:H68">
    <cfRule type="containsBlanks" dxfId="464" priority="414">
      <formula>LEN(TRIM(H66))=0</formula>
    </cfRule>
  </conditionalFormatting>
  <conditionalFormatting sqref="J69">
    <cfRule type="containsBlanks" dxfId="463" priority="411">
      <formula>LEN(TRIM(J69))=0</formula>
    </cfRule>
  </conditionalFormatting>
  <conditionalFormatting sqref="J66">
    <cfRule type="containsBlanks" dxfId="462" priority="410">
      <formula>LEN(TRIM(J66))=0</formula>
    </cfRule>
  </conditionalFormatting>
  <conditionalFormatting sqref="J67">
    <cfRule type="containsBlanks" dxfId="461" priority="409">
      <formula>LEN(TRIM(J67))=0</formula>
    </cfRule>
  </conditionalFormatting>
  <conditionalFormatting sqref="L66">
    <cfRule type="containsBlanks" dxfId="460" priority="408">
      <formula>LEN(TRIM(L66))=0</formula>
    </cfRule>
  </conditionalFormatting>
  <conditionalFormatting sqref="L67">
    <cfRule type="containsBlanks" dxfId="459" priority="407">
      <formula>LEN(TRIM(L67))=0</formula>
    </cfRule>
  </conditionalFormatting>
  <conditionalFormatting sqref="L69">
    <cfRule type="containsBlanks" dxfId="458" priority="405">
      <formula>LEN(TRIM(L69))=0</formula>
    </cfRule>
  </conditionalFormatting>
  <conditionalFormatting sqref="E76:E78">
    <cfRule type="containsBlanks" dxfId="457" priority="381">
      <formula>LEN(TRIM(E76))=0</formula>
    </cfRule>
  </conditionalFormatting>
  <conditionalFormatting sqref="D71:D74">
    <cfRule type="containsBlanks" dxfId="456" priority="403">
      <formula>LEN(TRIM(D71))=0</formula>
    </cfRule>
  </conditionalFormatting>
  <conditionalFormatting sqref="C71:C74">
    <cfRule type="containsBlanks" dxfId="455" priority="402">
      <formula>LEN(TRIM(C71))=0</formula>
    </cfRule>
  </conditionalFormatting>
  <conditionalFormatting sqref="E71:E73">
    <cfRule type="containsBlanks" dxfId="454" priority="400">
      <formula>LEN(TRIM(E71))=0</formula>
    </cfRule>
  </conditionalFormatting>
  <conditionalFormatting sqref="F71:F73">
    <cfRule type="containsBlanks" dxfId="453" priority="399">
      <formula>LEN(TRIM(F71))=0</formula>
    </cfRule>
  </conditionalFormatting>
  <conditionalFormatting sqref="F71:F73">
    <cfRule type="containsBlanks" dxfId="452" priority="398">
      <formula>LEN(TRIM(F71))=0</formula>
    </cfRule>
  </conditionalFormatting>
  <conditionalFormatting sqref="G71:G73">
    <cfRule type="containsBlanks" dxfId="451" priority="397">
      <formula>LEN(TRIM(G71))=0</formula>
    </cfRule>
  </conditionalFormatting>
  <conditionalFormatting sqref="G71:G73">
    <cfRule type="containsBlanks" dxfId="450" priority="396">
      <formula>LEN(TRIM(G71))=0</formula>
    </cfRule>
  </conditionalFormatting>
  <conditionalFormatting sqref="I71:I73">
    <cfRule type="containsBlanks" dxfId="449" priority="393">
      <formula>LEN(TRIM(I71))=0</formula>
    </cfRule>
  </conditionalFormatting>
  <conditionalFormatting sqref="I71:I73">
    <cfRule type="containsBlanks" dxfId="448" priority="392">
      <formula>LEN(TRIM(I71))=0</formula>
    </cfRule>
  </conditionalFormatting>
  <conditionalFormatting sqref="H71:H73">
    <cfRule type="containsBlanks" dxfId="447" priority="395">
      <formula>LEN(TRIM(H71))=0</formula>
    </cfRule>
  </conditionalFormatting>
  <conditionalFormatting sqref="H71:H73">
    <cfRule type="containsBlanks" dxfId="446" priority="394">
      <formula>LEN(TRIM(H71))=0</formula>
    </cfRule>
  </conditionalFormatting>
  <conditionalFormatting sqref="J74">
    <cfRule type="containsBlanks" dxfId="445" priority="391">
      <formula>LEN(TRIM(J74))=0</formula>
    </cfRule>
  </conditionalFormatting>
  <conditionalFormatting sqref="J71">
    <cfRule type="containsBlanks" dxfId="444" priority="390">
      <formula>LEN(TRIM(J71))=0</formula>
    </cfRule>
  </conditionalFormatting>
  <conditionalFormatting sqref="J72">
    <cfRule type="containsBlanks" dxfId="443" priority="389">
      <formula>LEN(TRIM(J72))=0</formula>
    </cfRule>
  </conditionalFormatting>
  <conditionalFormatting sqref="L71">
    <cfRule type="containsBlanks" dxfId="442" priority="388">
      <formula>LEN(TRIM(L71))=0</formula>
    </cfRule>
  </conditionalFormatting>
  <conditionalFormatting sqref="L72">
    <cfRule type="containsBlanks" dxfId="441" priority="387">
      <formula>LEN(TRIM(L72))=0</formula>
    </cfRule>
  </conditionalFormatting>
  <conditionalFormatting sqref="L74">
    <cfRule type="containsBlanks" dxfId="440" priority="385">
      <formula>LEN(TRIM(L74))=0</formula>
    </cfRule>
  </conditionalFormatting>
  <conditionalFormatting sqref="E81:E83">
    <cfRule type="containsBlanks" dxfId="439" priority="361">
      <formula>LEN(TRIM(E81))=0</formula>
    </cfRule>
  </conditionalFormatting>
  <conditionalFormatting sqref="D76:D79">
    <cfRule type="containsBlanks" dxfId="438" priority="383">
      <formula>LEN(TRIM(D76))=0</formula>
    </cfRule>
  </conditionalFormatting>
  <conditionalFormatting sqref="C76:C79">
    <cfRule type="containsBlanks" dxfId="437" priority="382">
      <formula>LEN(TRIM(C76))=0</formula>
    </cfRule>
  </conditionalFormatting>
  <conditionalFormatting sqref="E76:E78">
    <cfRule type="containsBlanks" dxfId="436" priority="380">
      <formula>LEN(TRIM(E76))=0</formula>
    </cfRule>
  </conditionalFormatting>
  <conditionalFormatting sqref="F76:F78">
    <cfRule type="containsBlanks" dxfId="435" priority="379">
      <formula>LEN(TRIM(F76))=0</formula>
    </cfRule>
  </conditionalFormatting>
  <conditionalFormatting sqref="F76:F78">
    <cfRule type="containsBlanks" dxfId="434" priority="378">
      <formula>LEN(TRIM(F76))=0</formula>
    </cfRule>
  </conditionalFormatting>
  <conditionalFormatting sqref="G76:G78">
    <cfRule type="containsBlanks" dxfId="433" priority="377">
      <formula>LEN(TRIM(G76))=0</formula>
    </cfRule>
  </conditionalFormatting>
  <conditionalFormatting sqref="G76:G78">
    <cfRule type="containsBlanks" dxfId="432" priority="376">
      <formula>LEN(TRIM(G76))=0</formula>
    </cfRule>
  </conditionalFormatting>
  <conditionalFormatting sqref="I76:I78">
    <cfRule type="containsBlanks" dxfId="431" priority="373">
      <formula>LEN(TRIM(I76))=0</formula>
    </cfRule>
  </conditionalFormatting>
  <conditionalFormatting sqref="I76:I78">
    <cfRule type="containsBlanks" dxfId="430" priority="372">
      <formula>LEN(TRIM(I76))=0</formula>
    </cfRule>
  </conditionalFormatting>
  <conditionalFormatting sqref="H76:H78">
    <cfRule type="containsBlanks" dxfId="429" priority="375">
      <formula>LEN(TRIM(H76))=0</formula>
    </cfRule>
  </conditionalFormatting>
  <conditionalFormatting sqref="H76:H78">
    <cfRule type="containsBlanks" dxfId="428" priority="374">
      <formula>LEN(TRIM(H76))=0</formula>
    </cfRule>
  </conditionalFormatting>
  <conditionalFormatting sqref="J79">
    <cfRule type="containsBlanks" dxfId="427" priority="371">
      <formula>LEN(TRIM(J79))=0</formula>
    </cfRule>
  </conditionalFormatting>
  <conditionalFormatting sqref="J76">
    <cfRule type="containsBlanks" dxfId="426" priority="370">
      <formula>LEN(TRIM(J76))=0</formula>
    </cfRule>
  </conditionalFormatting>
  <conditionalFormatting sqref="J77">
    <cfRule type="containsBlanks" dxfId="425" priority="369">
      <formula>LEN(TRIM(J77))=0</formula>
    </cfRule>
  </conditionalFormatting>
  <conditionalFormatting sqref="L76">
    <cfRule type="containsBlanks" dxfId="424" priority="368">
      <formula>LEN(TRIM(L76))=0</formula>
    </cfRule>
  </conditionalFormatting>
  <conditionalFormatting sqref="L77">
    <cfRule type="containsBlanks" dxfId="423" priority="367">
      <formula>LEN(TRIM(L77))=0</formula>
    </cfRule>
  </conditionalFormatting>
  <conditionalFormatting sqref="L79">
    <cfRule type="containsBlanks" dxfId="422" priority="365">
      <formula>LEN(TRIM(L79))=0</formula>
    </cfRule>
  </conditionalFormatting>
  <conditionalFormatting sqref="E86:E88">
    <cfRule type="containsBlanks" dxfId="421" priority="341">
      <formula>LEN(TRIM(E86))=0</formula>
    </cfRule>
  </conditionalFormatting>
  <conditionalFormatting sqref="D81:D84">
    <cfRule type="containsBlanks" dxfId="420" priority="363">
      <formula>LEN(TRIM(D81))=0</formula>
    </cfRule>
  </conditionalFormatting>
  <conditionalFormatting sqref="C81:C84">
    <cfRule type="containsBlanks" dxfId="419" priority="362">
      <formula>LEN(TRIM(C81))=0</formula>
    </cfRule>
  </conditionalFormatting>
  <conditionalFormatting sqref="E81:E83">
    <cfRule type="containsBlanks" dxfId="418" priority="360">
      <formula>LEN(TRIM(E81))=0</formula>
    </cfRule>
  </conditionalFormatting>
  <conditionalFormatting sqref="F81:F83">
    <cfRule type="containsBlanks" dxfId="417" priority="359">
      <formula>LEN(TRIM(F81))=0</formula>
    </cfRule>
  </conditionalFormatting>
  <conditionalFormatting sqref="F81:F83">
    <cfRule type="containsBlanks" dxfId="416" priority="358">
      <formula>LEN(TRIM(F81))=0</formula>
    </cfRule>
  </conditionalFormatting>
  <conditionalFormatting sqref="G81:G83">
    <cfRule type="containsBlanks" dxfId="415" priority="357">
      <formula>LEN(TRIM(G81))=0</formula>
    </cfRule>
  </conditionalFormatting>
  <conditionalFormatting sqref="G81:G83">
    <cfRule type="containsBlanks" dxfId="414" priority="356">
      <formula>LEN(TRIM(G81))=0</formula>
    </cfRule>
  </conditionalFormatting>
  <conditionalFormatting sqref="I81:I83">
    <cfRule type="containsBlanks" dxfId="413" priority="353">
      <formula>LEN(TRIM(I81))=0</formula>
    </cfRule>
  </conditionalFormatting>
  <conditionalFormatting sqref="I81:I83">
    <cfRule type="containsBlanks" dxfId="412" priority="352">
      <formula>LEN(TRIM(I81))=0</formula>
    </cfRule>
  </conditionalFormatting>
  <conditionalFormatting sqref="H81:H83">
    <cfRule type="containsBlanks" dxfId="411" priority="355">
      <formula>LEN(TRIM(H81))=0</formula>
    </cfRule>
  </conditionalFormatting>
  <conditionalFormatting sqref="H81:H83">
    <cfRule type="containsBlanks" dxfId="410" priority="354">
      <formula>LEN(TRIM(H81))=0</formula>
    </cfRule>
  </conditionalFormatting>
  <conditionalFormatting sqref="J84">
    <cfRule type="containsBlanks" dxfId="409" priority="351">
      <formula>LEN(TRIM(J84))=0</formula>
    </cfRule>
  </conditionalFormatting>
  <conditionalFormatting sqref="J81">
    <cfRule type="containsBlanks" dxfId="408" priority="350">
      <formula>LEN(TRIM(J81))=0</formula>
    </cfRule>
  </conditionalFormatting>
  <conditionalFormatting sqref="J82">
    <cfRule type="containsBlanks" dxfId="407" priority="349">
      <formula>LEN(TRIM(J82))=0</formula>
    </cfRule>
  </conditionalFormatting>
  <conditionalFormatting sqref="L81">
    <cfRule type="containsBlanks" dxfId="406" priority="348">
      <formula>LEN(TRIM(L81))=0</formula>
    </cfRule>
  </conditionalFormatting>
  <conditionalFormatting sqref="L82">
    <cfRule type="containsBlanks" dxfId="405" priority="347">
      <formula>LEN(TRIM(L82))=0</formula>
    </cfRule>
  </conditionalFormatting>
  <conditionalFormatting sqref="L84">
    <cfRule type="containsBlanks" dxfId="404" priority="345">
      <formula>LEN(TRIM(L84))=0</formula>
    </cfRule>
  </conditionalFormatting>
  <conditionalFormatting sqref="E91:E93">
    <cfRule type="containsBlanks" dxfId="403" priority="321">
      <formula>LEN(TRIM(E91))=0</formula>
    </cfRule>
  </conditionalFormatting>
  <conditionalFormatting sqref="D86:D89">
    <cfRule type="containsBlanks" dxfId="402" priority="343">
      <formula>LEN(TRIM(D86))=0</formula>
    </cfRule>
  </conditionalFormatting>
  <conditionalFormatting sqref="C86:C89">
    <cfRule type="containsBlanks" dxfId="401" priority="342">
      <formula>LEN(TRIM(C86))=0</formula>
    </cfRule>
  </conditionalFormatting>
  <conditionalFormatting sqref="E86:E88">
    <cfRule type="containsBlanks" dxfId="400" priority="340">
      <formula>LEN(TRIM(E86))=0</formula>
    </cfRule>
  </conditionalFormatting>
  <conditionalFormatting sqref="F86:F88">
    <cfRule type="containsBlanks" dxfId="399" priority="339">
      <formula>LEN(TRIM(F86))=0</formula>
    </cfRule>
  </conditionalFormatting>
  <conditionalFormatting sqref="F86:F88">
    <cfRule type="containsBlanks" dxfId="398" priority="338">
      <formula>LEN(TRIM(F86))=0</formula>
    </cfRule>
  </conditionalFormatting>
  <conditionalFormatting sqref="G86:G88">
    <cfRule type="containsBlanks" dxfId="397" priority="337">
      <formula>LEN(TRIM(G86))=0</formula>
    </cfRule>
  </conditionalFormatting>
  <conditionalFormatting sqref="G86:G88">
    <cfRule type="containsBlanks" dxfId="396" priority="336">
      <formula>LEN(TRIM(G86))=0</formula>
    </cfRule>
  </conditionalFormatting>
  <conditionalFormatting sqref="I86:I88">
    <cfRule type="containsBlanks" dxfId="395" priority="333">
      <formula>LEN(TRIM(I86))=0</formula>
    </cfRule>
  </conditionalFormatting>
  <conditionalFormatting sqref="I86:I88">
    <cfRule type="containsBlanks" dxfId="394" priority="332">
      <formula>LEN(TRIM(I86))=0</formula>
    </cfRule>
  </conditionalFormatting>
  <conditionalFormatting sqref="H86:H88">
    <cfRule type="containsBlanks" dxfId="393" priority="335">
      <formula>LEN(TRIM(H86))=0</formula>
    </cfRule>
  </conditionalFormatting>
  <conditionalFormatting sqref="H86:H88">
    <cfRule type="containsBlanks" dxfId="392" priority="334">
      <formula>LEN(TRIM(H86))=0</formula>
    </cfRule>
  </conditionalFormatting>
  <conditionalFormatting sqref="J89">
    <cfRule type="containsBlanks" dxfId="391" priority="331">
      <formula>LEN(TRIM(J89))=0</formula>
    </cfRule>
  </conditionalFormatting>
  <conditionalFormatting sqref="J86">
    <cfRule type="containsBlanks" dxfId="390" priority="330">
      <formula>LEN(TRIM(J86))=0</formula>
    </cfRule>
  </conditionalFormatting>
  <conditionalFormatting sqref="J87">
    <cfRule type="containsBlanks" dxfId="389" priority="329">
      <formula>LEN(TRIM(J87))=0</formula>
    </cfRule>
  </conditionalFormatting>
  <conditionalFormatting sqref="L86">
    <cfRule type="containsBlanks" dxfId="388" priority="328">
      <formula>LEN(TRIM(L86))=0</formula>
    </cfRule>
  </conditionalFormatting>
  <conditionalFormatting sqref="L87">
    <cfRule type="containsBlanks" dxfId="387" priority="327">
      <formula>LEN(TRIM(L87))=0</formula>
    </cfRule>
  </conditionalFormatting>
  <conditionalFormatting sqref="L89">
    <cfRule type="containsBlanks" dxfId="386" priority="325">
      <formula>LEN(TRIM(L89))=0</formula>
    </cfRule>
  </conditionalFormatting>
  <conditionalFormatting sqref="E96:E98">
    <cfRule type="containsBlanks" dxfId="385" priority="301">
      <formula>LEN(TRIM(E96))=0</formula>
    </cfRule>
  </conditionalFormatting>
  <conditionalFormatting sqref="D91:D94">
    <cfRule type="containsBlanks" dxfId="384" priority="323">
      <formula>LEN(TRIM(D91))=0</formula>
    </cfRule>
  </conditionalFormatting>
  <conditionalFormatting sqref="C91:C94">
    <cfRule type="containsBlanks" dxfId="383" priority="322">
      <formula>LEN(TRIM(C91))=0</formula>
    </cfRule>
  </conditionalFormatting>
  <conditionalFormatting sqref="E91:E93">
    <cfRule type="containsBlanks" dxfId="382" priority="320">
      <formula>LEN(TRIM(E91))=0</formula>
    </cfRule>
  </conditionalFormatting>
  <conditionalFormatting sqref="F91:F93">
    <cfRule type="containsBlanks" dxfId="381" priority="319">
      <formula>LEN(TRIM(F91))=0</formula>
    </cfRule>
  </conditionalFormatting>
  <conditionalFormatting sqref="F91:F93">
    <cfRule type="containsBlanks" dxfId="380" priority="318">
      <formula>LEN(TRIM(F91))=0</formula>
    </cfRule>
  </conditionalFormatting>
  <conditionalFormatting sqref="G91:G93">
    <cfRule type="containsBlanks" dxfId="379" priority="317">
      <formula>LEN(TRIM(G91))=0</formula>
    </cfRule>
  </conditionalFormatting>
  <conditionalFormatting sqref="G91:G93">
    <cfRule type="containsBlanks" dxfId="378" priority="316">
      <formula>LEN(TRIM(G91))=0</formula>
    </cfRule>
  </conditionalFormatting>
  <conditionalFormatting sqref="I91:I93">
    <cfRule type="containsBlanks" dxfId="377" priority="313">
      <formula>LEN(TRIM(I91))=0</formula>
    </cfRule>
  </conditionalFormatting>
  <conditionalFormatting sqref="I91:I93">
    <cfRule type="containsBlanks" dxfId="376" priority="312">
      <formula>LEN(TRIM(I91))=0</formula>
    </cfRule>
  </conditionalFormatting>
  <conditionalFormatting sqref="H91:H93">
    <cfRule type="containsBlanks" dxfId="375" priority="315">
      <formula>LEN(TRIM(H91))=0</formula>
    </cfRule>
  </conditionalFormatting>
  <conditionalFormatting sqref="H91:H93">
    <cfRule type="containsBlanks" dxfId="374" priority="314">
      <formula>LEN(TRIM(H91))=0</formula>
    </cfRule>
  </conditionalFormatting>
  <conditionalFormatting sqref="J94">
    <cfRule type="containsBlanks" dxfId="373" priority="311">
      <formula>LEN(TRIM(J94))=0</formula>
    </cfRule>
  </conditionalFormatting>
  <conditionalFormatting sqref="J91">
    <cfRule type="containsBlanks" dxfId="372" priority="310">
      <formula>LEN(TRIM(J91))=0</formula>
    </cfRule>
  </conditionalFormatting>
  <conditionalFormatting sqref="J92">
    <cfRule type="containsBlanks" dxfId="371" priority="309">
      <formula>LEN(TRIM(J92))=0</formula>
    </cfRule>
  </conditionalFormatting>
  <conditionalFormatting sqref="L91">
    <cfRule type="containsBlanks" dxfId="370" priority="308">
      <formula>LEN(TRIM(L91))=0</formula>
    </cfRule>
  </conditionalFormatting>
  <conditionalFormatting sqref="L92">
    <cfRule type="containsBlanks" dxfId="369" priority="307">
      <formula>LEN(TRIM(L92))=0</formula>
    </cfRule>
  </conditionalFormatting>
  <conditionalFormatting sqref="L94">
    <cfRule type="containsBlanks" dxfId="368" priority="305">
      <formula>LEN(TRIM(L94))=0</formula>
    </cfRule>
  </conditionalFormatting>
  <conditionalFormatting sqref="E101:E103">
    <cfRule type="containsBlanks" dxfId="367" priority="281">
      <formula>LEN(TRIM(E101))=0</formula>
    </cfRule>
  </conditionalFormatting>
  <conditionalFormatting sqref="D96:D99">
    <cfRule type="containsBlanks" dxfId="366" priority="303">
      <formula>LEN(TRIM(D96))=0</formula>
    </cfRule>
  </conditionalFormatting>
  <conditionalFormatting sqref="C96:C99">
    <cfRule type="containsBlanks" dxfId="365" priority="302">
      <formula>LEN(TRIM(C96))=0</formula>
    </cfRule>
  </conditionalFormatting>
  <conditionalFormatting sqref="E96:E98">
    <cfRule type="containsBlanks" dxfId="364" priority="300">
      <formula>LEN(TRIM(E96))=0</formula>
    </cfRule>
  </conditionalFormatting>
  <conditionalFormatting sqref="F96:F98">
    <cfRule type="containsBlanks" dxfId="363" priority="299">
      <formula>LEN(TRIM(F96))=0</formula>
    </cfRule>
  </conditionalFormatting>
  <conditionalFormatting sqref="F96:F98">
    <cfRule type="containsBlanks" dxfId="362" priority="298">
      <formula>LEN(TRIM(F96))=0</formula>
    </cfRule>
  </conditionalFormatting>
  <conditionalFormatting sqref="G96:G98">
    <cfRule type="containsBlanks" dxfId="361" priority="297">
      <formula>LEN(TRIM(G96))=0</formula>
    </cfRule>
  </conditionalFormatting>
  <conditionalFormatting sqref="G96:G98">
    <cfRule type="containsBlanks" dxfId="360" priority="296">
      <formula>LEN(TRIM(G96))=0</formula>
    </cfRule>
  </conditionalFormatting>
  <conditionalFormatting sqref="I96:I98">
    <cfRule type="containsBlanks" dxfId="359" priority="293">
      <formula>LEN(TRIM(I96))=0</formula>
    </cfRule>
  </conditionalFormatting>
  <conditionalFormatting sqref="I96:I98">
    <cfRule type="containsBlanks" dxfId="358" priority="292">
      <formula>LEN(TRIM(I96))=0</formula>
    </cfRule>
  </conditionalFormatting>
  <conditionalFormatting sqref="H96:H98">
    <cfRule type="containsBlanks" dxfId="357" priority="295">
      <formula>LEN(TRIM(H96))=0</formula>
    </cfRule>
  </conditionalFormatting>
  <conditionalFormatting sqref="H96:H98">
    <cfRule type="containsBlanks" dxfId="356" priority="294">
      <formula>LEN(TRIM(H96))=0</formula>
    </cfRule>
  </conditionalFormatting>
  <conditionalFormatting sqref="J99">
    <cfRule type="containsBlanks" dxfId="355" priority="291">
      <formula>LEN(TRIM(J99))=0</formula>
    </cfRule>
  </conditionalFormatting>
  <conditionalFormatting sqref="J96">
    <cfRule type="containsBlanks" dxfId="354" priority="290">
      <formula>LEN(TRIM(J96))=0</formula>
    </cfRule>
  </conditionalFormatting>
  <conditionalFormatting sqref="J97">
    <cfRule type="containsBlanks" dxfId="353" priority="289">
      <formula>LEN(TRIM(J97))=0</formula>
    </cfRule>
  </conditionalFormatting>
  <conditionalFormatting sqref="L96">
    <cfRule type="containsBlanks" dxfId="352" priority="288">
      <formula>LEN(TRIM(L96))=0</formula>
    </cfRule>
  </conditionalFormatting>
  <conditionalFormatting sqref="L97">
    <cfRule type="containsBlanks" dxfId="351" priority="287">
      <formula>LEN(TRIM(L97))=0</formula>
    </cfRule>
  </conditionalFormatting>
  <conditionalFormatting sqref="L99">
    <cfRule type="containsBlanks" dxfId="350" priority="285">
      <formula>LEN(TRIM(L99))=0</formula>
    </cfRule>
  </conditionalFormatting>
  <conditionalFormatting sqref="E106:E108">
    <cfRule type="containsBlanks" dxfId="349" priority="261">
      <formula>LEN(TRIM(E106))=0</formula>
    </cfRule>
  </conditionalFormatting>
  <conditionalFormatting sqref="D101:D104">
    <cfRule type="containsBlanks" dxfId="348" priority="283">
      <formula>LEN(TRIM(D101))=0</formula>
    </cfRule>
  </conditionalFormatting>
  <conditionalFormatting sqref="C101:C104">
    <cfRule type="containsBlanks" dxfId="347" priority="282">
      <formula>LEN(TRIM(C101))=0</formula>
    </cfRule>
  </conditionalFormatting>
  <conditionalFormatting sqref="E101:E103">
    <cfRule type="containsBlanks" dxfId="346" priority="280">
      <formula>LEN(TRIM(E101))=0</formula>
    </cfRule>
  </conditionalFormatting>
  <conditionalFormatting sqref="F101:F103">
    <cfRule type="containsBlanks" dxfId="345" priority="279">
      <formula>LEN(TRIM(F101))=0</formula>
    </cfRule>
  </conditionalFormatting>
  <conditionalFormatting sqref="F101:F103">
    <cfRule type="containsBlanks" dxfId="344" priority="278">
      <formula>LEN(TRIM(F101))=0</formula>
    </cfRule>
  </conditionalFormatting>
  <conditionalFormatting sqref="G101:G103">
    <cfRule type="containsBlanks" dxfId="343" priority="277">
      <formula>LEN(TRIM(G101))=0</formula>
    </cfRule>
  </conditionalFormatting>
  <conditionalFormatting sqref="G101:G103">
    <cfRule type="containsBlanks" dxfId="342" priority="276">
      <formula>LEN(TRIM(G101))=0</formula>
    </cfRule>
  </conditionalFormatting>
  <conditionalFormatting sqref="I101:I103">
    <cfRule type="containsBlanks" dxfId="341" priority="273">
      <formula>LEN(TRIM(I101))=0</formula>
    </cfRule>
  </conditionalFormatting>
  <conditionalFormatting sqref="I101:I103">
    <cfRule type="containsBlanks" dxfId="340" priority="272">
      <formula>LEN(TRIM(I101))=0</formula>
    </cfRule>
  </conditionalFormatting>
  <conditionalFormatting sqref="H101:H103">
    <cfRule type="containsBlanks" dxfId="339" priority="275">
      <formula>LEN(TRIM(H101))=0</formula>
    </cfRule>
  </conditionalFormatting>
  <conditionalFormatting sqref="H101:H103">
    <cfRule type="containsBlanks" dxfId="338" priority="274">
      <formula>LEN(TRIM(H101))=0</formula>
    </cfRule>
  </conditionalFormatting>
  <conditionalFormatting sqref="J104">
    <cfRule type="containsBlanks" dxfId="337" priority="271">
      <formula>LEN(TRIM(J104))=0</formula>
    </cfRule>
  </conditionalFormatting>
  <conditionalFormatting sqref="J101">
    <cfRule type="containsBlanks" dxfId="336" priority="270">
      <formula>LEN(TRIM(J101))=0</formula>
    </cfRule>
  </conditionalFormatting>
  <conditionalFormatting sqref="J102">
    <cfRule type="containsBlanks" dxfId="335" priority="269">
      <formula>LEN(TRIM(J102))=0</formula>
    </cfRule>
  </conditionalFormatting>
  <conditionalFormatting sqref="L101">
    <cfRule type="containsBlanks" dxfId="334" priority="268">
      <formula>LEN(TRIM(L101))=0</formula>
    </cfRule>
  </conditionalFormatting>
  <conditionalFormatting sqref="L102">
    <cfRule type="containsBlanks" dxfId="333" priority="267">
      <formula>LEN(TRIM(L102))=0</formula>
    </cfRule>
  </conditionalFormatting>
  <conditionalFormatting sqref="L104">
    <cfRule type="containsBlanks" dxfId="332" priority="265">
      <formula>LEN(TRIM(L104))=0</formula>
    </cfRule>
  </conditionalFormatting>
  <conditionalFormatting sqref="E111:E113">
    <cfRule type="containsBlanks" dxfId="331" priority="241">
      <formula>LEN(TRIM(E111))=0</formula>
    </cfRule>
  </conditionalFormatting>
  <conditionalFormatting sqref="D106:D109">
    <cfRule type="containsBlanks" dxfId="330" priority="263">
      <formula>LEN(TRIM(D106))=0</formula>
    </cfRule>
  </conditionalFormatting>
  <conditionalFormatting sqref="C106:C109">
    <cfRule type="containsBlanks" dxfId="329" priority="262">
      <formula>LEN(TRIM(C106))=0</formula>
    </cfRule>
  </conditionalFormatting>
  <conditionalFormatting sqref="E106:E108">
    <cfRule type="containsBlanks" dxfId="328" priority="260">
      <formula>LEN(TRIM(E106))=0</formula>
    </cfRule>
  </conditionalFormatting>
  <conditionalFormatting sqref="F106:F108">
    <cfRule type="containsBlanks" dxfId="327" priority="259">
      <formula>LEN(TRIM(F106))=0</formula>
    </cfRule>
  </conditionalFormatting>
  <conditionalFormatting sqref="F106:F108">
    <cfRule type="containsBlanks" dxfId="326" priority="258">
      <formula>LEN(TRIM(F106))=0</formula>
    </cfRule>
  </conditionalFormatting>
  <conditionalFormatting sqref="G106:G108">
    <cfRule type="containsBlanks" dxfId="325" priority="257">
      <formula>LEN(TRIM(G106))=0</formula>
    </cfRule>
  </conditionalFormatting>
  <conditionalFormatting sqref="G106:G108">
    <cfRule type="containsBlanks" dxfId="324" priority="256">
      <formula>LEN(TRIM(G106))=0</formula>
    </cfRule>
  </conditionalFormatting>
  <conditionalFormatting sqref="I106:I108">
    <cfRule type="containsBlanks" dxfId="323" priority="253">
      <formula>LEN(TRIM(I106))=0</formula>
    </cfRule>
  </conditionalFormatting>
  <conditionalFormatting sqref="I106:I108">
    <cfRule type="containsBlanks" dxfId="322" priority="252">
      <formula>LEN(TRIM(I106))=0</formula>
    </cfRule>
  </conditionalFormatting>
  <conditionalFormatting sqref="H106:H108">
    <cfRule type="containsBlanks" dxfId="321" priority="255">
      <formula>LEN(TRIM(H106))=0</formula>
    </cfRule>
  </conditionalFormatting>
  <conditionalFormatting sqref="H106:H108">
    <cfRule type="containsBlanks" dxfId="320" priority="254">
      <formula>LEN(TRIM(H106))=0</formula>
    </cfRule>
  </conditionalFormatting>
  <conditionalFormatting sqref="J109">
    <cfRule type="containsBlanks" dxfId="319" priority="251">
      <formula>LEN(TRIM(J109))=0</formula>
    </cfRule>
  </conditionalFormatting>
  <conditionalFormatting sqref="J106">
    <cfRule type="containsBlanks" dxfId="318" priority="250">
      <formula>LEN(TRIM(J106))=0</formula>
    </cfRule>
  </conditionalFormatting>
  <conditionalFormatting sqref="J107">
    <cfRule type="containsBlanks" dxfId="317" priority="249">
      <formula>LEN(TRIM(J107))=0</formula>
    </cfRule>
  </conditionalFormatting>
  <conditionalFormatting sqref="L106">
    <cfRule type="containsBlanks" dxfId="316" priority="248">
      <formula>LEN(TRIM(L106))=0</formula>
    </cfRule>
  </conditionalFormatting>
  <conditionalFormatting sqref="L107">
    <cfRule type="containsBlanks" dxfId="315" priority="247">
      <formula>LEN(TRIM(L107))=0</formula>
    </cfRule>
  </conditionalFormatting>
  <conditionalFormatting sqref="L109">
    <cfRule type="containsBlanks" dxfId="314" priority="245">
      <formula>LEN(TRIM(L109))=0</formula>
    </cfRule>
  </conditionalFormatting>
  <conditionalFormatting sqref="E116:E118">
    <cfRule type="containsBlanks" dxfId="313" priority="221">
      <formula>LEN(TRIM(E116))=0</formula>
    </cfRule>
  </conditionalFormatting>
  <conditionalFormatting sqref="D111:D114">
    <cfRule type="containsBlanks" dxfId="312" priority="243">
      <formula>LEN(TRIM(D111))=0</formula>
    </cfRule>
  </conditionalFormatting>
  <conditionalFormatting sqref="C111:C114">
    <cfRule type="containsBlanks" dxfId="311" priority="242">
      <formula>LEN(TRIM(C111))=0</formula>
    </cfRule>
  </conditionalFormatting>
  <conditionalFormatting sqref="E111:E113">
    <cfRule type="containsBlanks" dxfId="310" priority="240">
      <formula>LEN(TRIM(E111))=0</formula>
    </cfRule>
  </conditionalFormatting>
  <conditionalFormatting sqref="F111:F113">
    <cfRule type="containsBlanks" dxfId="309" priority="239">
      <formula>LEN(TRIM(F111))=0</formula>
    </cfRule>
  </conditionalFormatting>
  <conditionalFormatting sqref="F111:F113">
    <cfRule type="containsBlanks" dxfId="308" priority="238">
      <formula>LEN(TRIM(F111))=0</formula>
    </cfRule>
  </conditionalFormatting>
  <conditionalFormatting sqref="G111:G113">
    <cfRule type="containsBlanks" dxfId="307" priority="237">
      <formula>LEN(TRIM(G111))=0</formula>
    </cfRule>
  </conditionalFormatting>
  <conditionalFormatting sqref="G111:G113">
    <cfRule type="containsBlanks" dxfId="306" priority="236">
      <formula>LEN(TRIM(G111))=0</formula>
    </cfRule>
  </conditionalFormatting>
  <conditionalFormatting sqref="I111:I113">
    <cfRule type="containsBlanks" dxfId="305" priority="233">
      <formula>LEN(TRIM(I111))=0</formula>
    </cfRule>
  </conditionalFormatting>
  <conditionalFormatting sqref="I111:I113">
    <cfRule type="containsBlanks" dxfId="304" priority="232">
      <formula>LEN(TRIM(I111))=0</formula>
    </cfRule>
  </conditionalFormatting>
  <conditionalFormatting sqref="H111:H113">
    <cfRule type="containsBlanks" dxfId="303" priority="235">
      <formula>LEN(TRIM(H111))=0</formula>
    </cfRule>
  </conditionalFormatting>
  <conditionalFormatting sqref="H111:H113">
    <cfRule type="containsBlanks" dxfId="302" priority="234">
      <formula>LEN(TRIM(H111))=0</formula>
    </cfRule>
  </conditionalFormatting>
  <conditionalFormatting sqref="J114">
    <cfRule type="containsBlanks" dxfId="301" priority="231">
      <formula>LEN(TRIM(J114))=0</formula>
    </cfRule>
  </conditionalFormatting>
  <conditionalFormatting sqref="J111">
    <cfRule type="containsBlanks" dxfId="300" priority="230">
      <formula>LEN(TRIM(J111))=0</formula>
    </cfRule>
  </conditionalFormatting>
  <conditionalFormatting sqref="J112">
    <cfRule type="containsBlanks" dxfId="299" priority="229">
      <formula>LEN(TRIM(J112))=0</formula>
    </cfRule>
  </conditionalFormatting>
  <conditionalFormatting sqref="L111">
    <cfRule type="containsBlanks" dxfId="298" priority="228">
      <formula>LEN(TRIM(L111))=0</formula>
    </cfRule>
  </conditionalFormatting>
  <conditionalFormatting sqref="L112">
    <cfRule type="containsBlanks" dxfId="297" priority="227">
      <formula>LEN(TRIM(L112))=0</formula>
    </cfRule>
  </conditionalFormatting>
  <conditionalFormatting sqref="L114">
    <cfRule type="containsBlanks" dxfId="296" priority="225">
      <formula>LEN(TRIM(L114))=0</formula>
    </cfRule>
  </conditionalFormatting>
  <conditionalFormatting sqref="E121:E123">
    <cfRule type="containsBlanks" dxfId="295" priority="201">
      <formula>LEN(TRIM(E121))=0</formula>
    </cfRule>
  </conditionalFormatting>
  <conditionalFormatting sqref="D116:D119">
    <cfRule type="containsBlanks" dxfId="294" priority="223">
      <formula>LEN(TRIM(D116))=0</formula>
    </cfRule>
  </conditionalFormatting>
  <conditionalFormatting sqref="C116:C119">
    <cfRule type="containsBlanks" dxfId="293" priority="222">
      <formula>LEN(TRIM(C116))=0</formula>
    </cfRule>
  </conditionalFormatting>
  <conditionalFormatting sqref="E116:E118">
    <cfRule type="containsBlanks" dxfId="292" priority="220">
      <formula>LEN(TRIM(E116))=0</formula>
    </cfRule>
  </conditionalFormatting>
  <conditionalFormatting sqref="F116:F118">
    <cfRule type="containsBlanks" dxfId="291" priority="219">
      <formula>LEN(TRIM(F116))=0</formula>
    </cfRule>
  </conditionalFormatting>
  <conditionalFormatting sqref="F116:F118">
    <cfRule type="containsBlanks" dxfId="290" priority="218">
      <formula>LEN(TRIM(F116))=0</formula>
    </cfRule>
  </conditionalFormatting>
  <conditionalFormatting sqref="G116:G118">
    <cfRule type="containsBlanks" dxfId="289" priority="217">
      <formula>LEN(TRIM(G116))=0</formula>
    </cfRule>
  </conditionalFormatting>
  <conditionalFormatting sqref="G116:G118">
    <cfRule type="containsBlanks" dxfId="288" priority="216">
      <formula>LEN(TRIM(G116))=0</formula>
    </cfRule>
  </conditionalFormatting>
  <conditionalFormatting sqref="I116:I118">
    <cfRule type="containsBlanks" dxfId="287" priority="213">
      <formula>LEN(TRIM(I116))=0</formula>
    </cfRule>
  </conditionalFormatting>
  <conditionalFormatting sqref="I116:I118">
    <cfRule type="containsBlanks" dxfId="286" priority="212">
      <formula>LEN(TRIM(I116))=0</formula>
    </cfRule>
  </conditionalFormatting>
  <conditionalFormatting sqref="H116:H118">
    <cfRule type="containsBlanks" dxfId="285" priority="215">
      <formula>LEN(TRIM(H116))=0</formula>
    </cfRule>
  </conditionalFormatting>
  <conditionalFormatting sqref="H116:H118">
    <cfRule type="containsBlanks" dxfId="284" priority="214">
      <formula>LEN(TRIM(H116))=0</formula>
    </cfRule>
  </conditionalFormatting>
  <conditionalFormatting sqref="J119">
    <cfRule type="containsBlanks" dxfId="283" priority="211">
      <formula>LEN(TRIM(J119))=0</formula>
    </cfRule>
  </conditionalFormatting>
  <conditionalFormatting sqref="J116">
    <cfRule type="containsBlanks" dxfId="282" priority="210">
      <formula>LEN(TRIM(J116))=0</formula>
    </cfRule>
  </conditionalFormatting>
  <conditionalFormatting sqref="J117">
    <cfRule type="containsBlanks" dxfId="281" priority="209">
      <formula>LEN(TRIM(J117))=0</formula>
    </cfRule>
  </conditionalFormatting>
  <conditionalFormatting sqref="L116">
    <cfRule type="containsBlanks" dxfId="280" priority="208">
      <formula>LEN(TRIM(L116))=0</formula>
    </cfRule>
  </conditionalFormatting>
  <conditionalFormatting sqref="L117">
    <cfRule type="containsBlanks" dxfId="279" priority="207">
      <formula>LEN(TRIM(L117))=0</formula>
    </cfRule>
  </conditionalFormatting>
  <conditionalFormatting sqref="L119">
    <cfRule type="containsBlanks" dxfId="278" priority="205">
      <formula>LEN(TRIM(L119))=0</formula>
    </cfRule>
  </conditionalFormatting>
  <conditionalFormatting sqref="E126:E128">
    <cfRule type="containsBlanks" dxfId="277" priority="181">
      <formula>LEN(TRIM(E126))=0</formula>
    </cfRule>
  </conditionalFormatting>
  <conditionalFormatting sqref="D121:D124">
    <cfRule type="containsBlanks" dxfId="276" priority="203">
      <formula>LEN(TRIM(D121))=0</formula>
    </cfRule>
  </conditionalFormatting>
  <conditionalFormatting sqref="C121:C124">
    <cfRule type="containsBlanks" dxfId="275" priority="202">
      <formula>LEN(TRIM(C121))=0</formula>
    </cfRule>
  </conditionalFormatting>
  <conditionalFormatting sqref="E121:E123">
    <cfRule type="containsBlanks" dxfId="274" priority="200">
      <formula>LEN(TRIM(E121))=0</formula>
    </cfRule>
  </conditionalFormatting>
  <conditionalFormatting sqref="F121:F123">
    <cfRule type="containsBlanks" dxfId="273" priority="199">
      <formula>LEN(TRIM(F121))=0</formula>
    </cfRule>
  </conditionalFormatting>
  <conditionalFormatting sqref="F121:F123">
    <cfRule type="containsBlanks" dxfId="272" priority="198">
      <formula>LEN(TRIM(F121))=0</formula>
    </cfRule>
  </conditionalFormatting>
  <conditionalFormatting sqref="G121:G123">
    <cfRule type="containsBlanks" dxfId="271" priority="197">
      <formula>LEN(TRIM(G121))=0</formula>
    </cfRule>
  </conditionalFormatting>
  <conditionalFormatting sqref="G121:G123">
    <cfRule type="containsBlanks" dxfId="270" priority="196">
      <formula>LEN(TRIM(G121))=0</formula>
    </cfRule>
  </conditionalFormatting>
  <conditionalFormatting sqref="I121:I123">
    <cfRule type="containsBlanks" dxfId="269" priority="193">
      <formula>LEN(TRIM(I121))=0</formula>
    </cfRule>
  </conditionalFormatting>
  <conditionalFormatting sqref="I121:I123">
    <cfRule type="containsBlanks" dxfId="268" priority="192">
      <formula>LEN(TRIM(I121))=0</formula>
    </cfRule>
  </conditionalFormatting>
  <conditionalFormatting sqref="H121:H123">
    <cfRule type="containsBlanks" dxfId="267" priority="195">
      <formula>LEN(TRIM(H121))=0</formula>
    </cfRule>
  </conditionalFormatting>
  <conditionalFormatting sqref="H121:H123">
    <cfRule type="containsBlanks" dxfId="266" priority="194">
      <formula>LEN(TRIM(H121))=0</formula>
    </cfRule>
  </conditionalFormatting>
  <conditionalFormatting sqref="J124">
    <cfRule type="containsBlanks" dxfId="265" priority="191">
      <formula>LEN(TRIM(J124))=0</formula>
    </cfRule>
  </conditionalFormatting>
  <conditionalFormatting sqref="J121">
    <cfRule type="containsBlanks" dxfId="264" priority="190">
      <formula>LEN(TRIM(J121))=0</formula>
    </cfRule>
  </conditionalFormatting>
  <conditionalFormatting sqref="J122">
    <cfRule type="containsBlanks" dxfId="263" priority="189">
      <formula>LEN(TRIM(J122))=0</formula>
    </cfRule>
  </conditionalFormatting>
  <conditionalFormatting sqref="L121">
    <cfRule type="containsBlanks" dxfId="262" priority="188">
      <formula>LEN(TRIM(L121))=0</formula>
    </cfRule>
  </conditionalFormatting>
  <conditionalFormatting sqref="L122">
    <cfRule type="containsBlanks" dxfId="261" priority="187">
      <formula>LEN(TRIM(L122))=0</formula>
    </cfRule>
  </conditionalFormatting>
  <conditionalFormatting sqref="L124">
    <cfRule type="containsBlanks" dxfId="260" priority="185">
      <formula>LEN(TRIM(L124))=0</formula>
    </cfRule>
  </conditionalFormatting>
  <conditionalFormatting sqref="E131:E133">
    <cfRule type="containsBlanks" dxfId="259" priority="161">
      <formula>LEN(TRIM(E131))=0</formula>
    </cfRule>
  </conditionalFormatting>
  <conditionalFormatting sqref="D126:D129">
    <cfRule type="containsBlanks" dxfId="258" priority="183">
      <formula>LEN(TRIM(D126))=0</formula>
    </cfRule>
  </conditionalFormatting>
  <conditionalFormatting sqref="C126:C129">
    <cfRule type="containsBlanks" dxfId="257" priority="182">
      <formula>LEN(TRIM(C126))=0</formula>
    </cfRule>
  </conditionalFormatting>
  <conditionalFormatting sqref="E126:E128">
    <cfRule type="containsBlanks" dxfId="256" priority="180">
      <formula>LEN(TRIM(E126))=0</formula>
    </cfRule>
  </conditionalFormatting>
  <conditionalFormatting sqref="F126:F128">
    <cfRule type="containsBlanks" dxfId="255" priority="179">
      <formula>LEN(TRIM(F126))=0</formula>
    </cfRule>
  </conditionalFormatting>
  <conditionalFormatting sqref="F126:F128">
    <cfRule type="containsBlanks" dxfId="254" priority="178">
      <formula>LEN(TRIM(F126))=0</formula>
    </cfRule>
  </conditionalFormatting>
  <conditionalFormatting sqref="G126:G128">
    <cfRule type="containsBlanks" dxfId="253" priority="177">
      <formula>LEN(TRIM(G126))=0</formula>
    </cfRule>
  </conditionalFormatting>
  <conditionalFormatting sqref="G126:G128">
    <cfRule type="containsBlanks" dxfId="252" priority="176">
      <formula>LEN(TRIM(G126))=0</formula>
    </cfRule>
  </conditionalFormatting>
  <conditionalFormatting sqref="I126:I128">
    <cfRule type="containsBlanks" dxfId="251" priority="173">
      <formula>LEN(TRIM(I126))=0</formula>
    </cfRule>
  </conditionalFormatting>
  <conditionalFormatting sqref="I126:I128">
    <cfRule type="containsBlanks" dxfId="250" priority="172">
      <formula>LEN(TRIM(I126))=0</formula>
    </cfRule>
  </conditionalFormatting>
  <conditionalFormatting sqref="H126:H128">
    <cfRule type="containsBlanks" dxfId="249" priority="175">
      <formula>LEN(TRIM(H126))=0</formula>
    </cfRule>
  </conditionalFormatting>
  <conditionalFormatting sqref="H126:H128">
    <cfRule type="containsBlanks" dxfId="248" priority="174">
      <formula>LEN(TRIM(H126))=0</formula>
    </cfRule>
  </conditionalFormatting>
  <conditionalFormatting sqref="J129">
    <cfRule type="containsBlanks" dxfId="247" priority="171">
      <formula>LEN(TRIM(J129))=0</formula>
    </cfRule>
  </conditionalFormatting>
  <conditionalFormatting sqref="J126">
    <cfRule type="containsBlanks" dxfId="246" priority="170">
      <formula>LEN(TRIM(J126))=0</formula>
    </cfRule>
  </conditionalFormatting>
  <conditionalFormatting sqref="J127">
    <cfRule type="containsBlanks" dxfId="245" priority="169">
      <formula>LEN(TRIM(J127))=0</formula>
    </cfRule>
  </conditionalFormatting>
  <conditionalFormatting sqref="L126">
    <cfRule type="containsBlanks" dxfId="244" priority="168">
      <formula>LEN(TRIM(L126))=0</formula>
    </cfRule>
  </conditionalFormatting>
  <conditionalFormatting sqref="L127">
    <cfRule type="containsBlanks" dxfId="243" priority="167">
      <formula>LEN(TRIM(L127))=0</formula>
    </cfRule>
  </conditionalFormatting>
  <conditionalFormatting sqref="L129">
    <cfRule type="containsBlanks" dxfId="242" priority="165">
      <formula>LEN(TRIM(L129))=0</formula>
    </cfRule>
  </conditionalFormatting>
  <conditionalFormatting sqref="E136:E138">
    <cfRule type="containsBlanks" dxfId="241" priority="141">
      <formula>LEN(TRIM(E136))=0</formula>
    </cfRule>
  </conditionalFormatting>
  <conditionalFormatting sqref="D131:D134">
    <cfRule type="containsBlanks" dxfId="240" priority="163">
      <formula>LEN(TRIM(D131))=0</formula>
    </cfRule>
  </conditionalFormatting>
  <conditionalFormatting sqref="C131:C134">
    <cfRule type="containsBlanks" dxfId="239" priority="162">
      <formula>LEN(TRIM(C131))=0</formula>
    </cfRule>
  </conditionalFormatting>
  <conditionalFormatting sqref="E131:E133">
    <cfRule type="containsBlanks" dxfId="238" priority="160">
      <formula>LEN(TRIM(E131))=0</formula>
    </cfRule>
  </conditionalFormatting>
  <conditionalFormatting sqref="F131:F133">
    <cfRule type="containsBlanks" dxfId="237" priority="159">
      <formula>LEN(TRIM(F131))=0</formula>
    </cfRule>
  </conditionalFormatting>
  <conditionalFormatting sqref="F131:F133">
    <cfRule type="containsBlanks" dxfId="236" priority="158">
      <formula>LEN(TRIM(F131))=0</formula>
    </cfRule>
  </conditionalFormatting>
  <conditionalFormatting sqref="G131:G133">
    <cfRule type="containsBlanks" dxfId="235" priority="157">
      <formula>LEN(TRIM(G131))=0</formula>
    </cfRule>
  </conditionalFormatting>
  <conditionalFormatting sqref="G131:G133">
    <cfRule type="containsBlanks" dxfId="234" priority="156">
      <formula>LEN(TRIM(G131))=0</formula>
    </cfRule>
  </conditionalFormatting>
  <conditionalFormatting sqref="I131:I133">
    <cfRule type="containsBlanks" dxfId="233" priority="153">
      <formula>LEN(TRIM(I131))=0</formula>
    </cfRule>
  </conditionalFormatting>
  <conditionalFormatting sqref="I131:I133">
    <cfRule type="containsBlanks" dxfId="232" priority="152">
      <formula>LEN(TRIM(I131))=0</formula>
    </cfRule>
  </conditionalFormatting>
  <conditionalFormatting sqref="H131:H133">
    <cfRule type="containsBlanks" dxfId="231" priority="155">
      <formula>LEN(TRIM(H131))=0</formula>
    </cfRule>
  </conditionalFormatting>
  <conditionalFormatting sqref="H131:H133">
    <cfRule type="containsBlanks" dxfId="230" priority="154">
      <formula>LEN(TRIM(H131))=0</formula>
    </cfRule>
  </conditionalFormatting>
  <conditionalFormatting sqref="J134">
    <cfRule type="containsBlanks" dxfId="229" priority="151">
      <formula>LEN(TRIM(J134))=0</formula>
    </cfRule>
  </conditionalFormatting>
  <conditionalFormatting sqref="J131">
    <cfRule type="containsBlanks" dxfId="228" priority="150">
      <formula>LEN(TRIM(J131))=0</formula>
    </cfRule>
  </conditionalFormatting>
  <conditionalFormatting sqref="J132">
    <cfRule type="containsBlanks" dxfId="227" priority="149">
      <formula>LEN(TRIM(J132))=0</formula>
    </cfRule>
  </conditionalFormatting>
  <conditionalFormatting sqref="L131">
    <cfRule type="containsBlanks" dxfId="226" priority="148">
      <formula>LEN(TRIM(L131))=0</formula>
    </cfRule>
  </conditionalFormatting>
  <conditionalFormatting sqref="L132">
    <cfRule type="containsBlanks" dxfId="225" priority="147">
      <formula>LEN(TRIM(L132))=0</formula>
    </cfRule>
  </conditionalFormatting>
  <conditionalFormatting sqref="L134">
    <cfRule type="containsBlanks" dxfId="224" priority="145">
      <formula>LEN(TRIM(L134))=0</formula>
    </cfRule>
  </conditionalFormatting>
  <conditionalFormatting sqref="E141:E143">
    <cfRule type="containsBlanks" dxfId="223" priority="121">
      <formula>LEN(TRIM(E141))=0</formula>
    </cfRule>
  </conditionalFormatting>
  <conditionalFormatting sqref="D136:D139">
    <cfRule type="containsBlanks" dxfId="222" priority="143">
      <formula>LEN(TRIM(D136))=0</formula>
    </cfRule>
  </conditionalFormatting>
  <conditionalFormatting sqref="C136:C139">
    <cfRule type="containsBlanks" dxfId="221" priority="142">
      <formula>LEN(TRIM(C136))=0</formula>
    </cfRule>
  </conditionalFormatting>
  <conditionalFormatting sqref="E136:E138">
    <cfRule type="containsBlanks" dxfId="220" priority="140">
      <formula>LEN(TRIM(E136))=0</formula>
    </cfRule>
  </conditionalFormatting>
  <conditionalFormatting sqref="F136:F138">
    <cfRule type="containsBlanks" dxfId="219" priority="139">
      <formula>LEN(TRIM(F136))=0</formula>
    </cfRule>
  </conditionalFormatting>
  <conditionalFormatting sqref="F136:F138">
    <cfRule type="containsBlanks" dxfId="218" priority="138">
      <formula>LEN(TRIM(F136))=0</formula>
    </cfRule>
  </conditionalFormatting>
  <conditionalFormatting sqref="G136:G138">
    <cfRule type="containsBlanks" dxfId="217" priority="137">
      <formula>LEN(TRIM(G136))=0</formula>
    </cfRule>
  </conditionalFormatting>
  <conditionalFormatting sqref="G136:G138">
    <cfRule type="containsBlanks" dxfId="216" priority="136">
      <formula>LEN(TRIM(G136))=0</formula>
    </cfRule>
  </conditionalFormatting>
  <conditionalFormatting sqref="I136:I138">
    <cfRule type="containsBlanks" dxfId="215" priority="133">
      <formula>LEN(TRIM(I136))=0</formula>
    </cfRule>
  </conditionalFormatting>
  <conditionalFormatting sqref="I136:I138">
    <cfRule type="containsBlanks" dxfId="214" priority="132">
      <formula>LEN(TRIM(I136))=0</formula>
    </cfRule>
  </conditionalFormatting>
  <conditionalFormatting sqref="H136:H138">
    <cfRule type="containsBlanks" dxfId="213" priority="135">
      <formula>LEN(TRIM(H136))=0</formula>
    </cfRule>
  </conditionalFormatting>
  <conditionalFormatting sqref="H136:H138">
    <cfRule type="containsBlanks" dxfId="212" priority="134">
      <formula>LEN(TRIM(H136))=0</formula>
    </cfRule>
  </conditionalFormatting>
  <conditionalFormatting sqref="J139">
    <cfRule type="containsBlanks" dxfId="211" priority="131">
      <formula>LEN(TRIM(J139))=0</formula>
    </cfRule>
  </conditionalFormatting>
  <conditionalFormatting sqref="J136">
    <cfRule type="containsBlanks" dxfId="210" priority="130">
      <formula>LEN(TRIM(J136))=0</formula>
    </cfRule>
  </conditionalFormatting>
  <conditionalFormatting sqref="J137">
    <cfRule type="containsBlanks" dxfId="209" priority="129">
      <formula>LEN(TRIM(J137))=0</formula>
    </cfRule>
  </conditionalFormatting>
  <conditionalFormatting sqref="L136">
    <cfRule type="containsBlanks" dxfId="208" priority="128">
      <formula>LEN(TRIM(L136))=0</formula>
    </cfRule>
  </conditionalFormatting>
  <conditionalFormatting sqref="L137">
    <cfRule type="containsBlanks" dxfId="207" priority="127">
      <formula>LEN(TRIM(L137))=0</formula>
    </cfRule>
  </conditionalFormatting>
  <conditionalFormatting sqref="L139">
    <cfRule type="containsBlanks" dxfId="206" priority="125">
      <formula>LEN(TRIM(L139))=0</formula>
    </cfRule>
  </conditionalFormatting>
  <conditionalFormatting sqref="E146:E148">
    <cfRule type="containsBlanks" dxfId="205" priority="101">
      <formula>LEN(TRIM(E146))=0</formula>
    </cfRule>
  </conditionalFormatting>
  <conditionalFormatting sqref="D141:D144">
    <cfRule type="containsBlanks" dxfId="204" priority="123">
      <formula>LEN(TRIM(D141))=0</formula>
    </cfRule>
  </conditionalFormatting>
  <conditionalFormatting sqref="C141:C144">
    <cfRule type="containsBlanks" dxfId="203" priority="122">
      <formula>LEN(TRIM(C141))=0</formula>
    </cfRule>
  </conditionalFormatting>
  <conditionalFormatting sqref="E141:E143">
    <cfRule type="containsBlanks" dxfId="202" priority="120">
      <formula>LEN(TRIM(E141))=0</formula>
    </cfRule>
  </conditionalFormatting>
  <conditionalFormatting sqref="F141:F143">
    <cfRule type="containsBlanks" dxfId="201" priority="119">
      <formula>LEN(TRIM(F141))=0</formula>
    </cfRule>
  </conditionalFormatting>
  <conditionalFormatting sqref="F141:F143">
    <cfRule type="containsBlanks" dxfId="200" priority="118">
      <formula>LEN(TRIM(F141))=0</formula>
    </cfRule>
  </conditionalFormatting>
  <conditionalFormatting sqref="G141:G143">
    <cfRule type="containsBlanks" dxfId="199" priority="117">
      <formula>LEN(TRIM(G141))=0</formula>
    </cfRule>
  </conditionalFormatting>
  <conditionalFormatting sqref="G141:G143">
    <cfRule type="containsBlanks" dxfId="198" priority="116">
      <formula>LEN(TRIM(G141))=0</formula>
    </cfRule>
  </conditionalFormatting>
  <conditionalFormatting sqref="I141:I143">
    <cfRule type="containsBlanks" dxfId="197" priority="113">
      <formula>LEN(TRIM(I141))=0</formula>
    </cfRule>
  </conditionalFormatting>
  <conditionalFormatting sqref="I141:I143">
    <cfRule type="containsBlanks" dxfId="196" priority="112">
      <formula>LEN(TRIM(I141))=0</formula>
    </cfRule>
  </conditionalFormatting>
  <conditionalFormatting sqref="H141:H143">
    <cfRule type="containsBlanks" dxfId="195" priority="115">
      <formula>LEN(TRIM(H141))=0</formula>
    </cfRule>
  </conditionalFormatting>
  <conditionalFormatting sqref="H141:H143">
    <cfRule type="containsBlanks" dxfId="194" priority="114">
      <formula>LEN(TRIM(H141))=0</formula>
    </cfRule>
  </conditionalFormatting>
  <conditionalFormatting sqref="J144">
    <cfRule type="containsBlanks" dxfId="193" priority="111">
      <formula>LEN(TRIM(J144))=0</formula>
    </cfRule>
  </conditionalFormatting>
  <conditionalFormatting sqref="J141">
    <cfRule type="containsBlanks" dxfId="192" priority="110">
      <formula>LEN(TRIM(J141))=0</formula>
    </cfRule>
  </conditionalFormatting>
  <conditionalFormatting sqref="J142">
    <cfRule type="containsBlanks" dxfId="191" priority="109">
      <formula>LEN(TRIM(J142))=0</formula>
    </cfRule>
  </conditionalFormatting>
  <conditionalFormatting sqref="L141">
    <cfRule type="containsBlanks" dxfId="190" priority="108">
      <formula>LEN(TRIM(L141))=0</formula>
    </cfRule>
  </conditionalFormatting>
  <conditionalFormatting sqref="L142">
    <cfRule type="containsBlanks" dxfId="189" priority="107">
      <formula>LEN(TRIM(L142))=0</formula>
    </cfRule>
  </conditionalFormatting>
  <conditionalFormatting sqref="L144">
    <cfRule type="containsBlanks" dxfId="188" priority="105">
      <formula>LEN(TRIM(L144))=0</formula>
    </cfRule>
  </conditionalFormatting>
  <conditionalFormatting sqref="E151:E153">
    <cfRule type="containsBlanks" dxfId="187" priority="81">
      <formula>LEN(TRIM(E151))=0</formula>
    </cfRule>
  </conditionalFormatting>
  <conditionalFormatting sqref="D146:D149">
    <cfRule type="containsBlanks" dxfId="186" priority="103">
      <formula>LEN(TRIM(D146))=0</formula>
    </cfRule>
  </conditionalFormatting>
  <conditionalFormatting sqref="C146:C149">
    <cfRule type="containsBlanks" dxfId="185" priority="102">
      <formula>LEN(TRIM(C146))=0</formula>
    </cfRule>
  </conditionalFormatting>
  <conditionalFormatting sqref="E146:E148">
    <cfRule type="containsBlanks" dxfId="184" priority="100">
      <formula>LEN(TRIM(E146))=0</formula>
    </cfRule>
  </conditionalFormatting>
  <conditionalFormatting sqref="F146:F148">
    <cfRule type="containsBlanks" dxfId="183" priority="99">
      <formula>LEN(TRIM(F146))=0</formula>
    </cfRule>
  </conditionalFormatting>
  <conditionalFormatting sqref="F146:F148">
    <cfRule type="containsBlanks" dxfId="182" priority="98">
      <formula>LEN(TRIM(F146))=0</formula>
    </cfRule>
  </conditionalFormatting>
  <conditionalFormatting sqref="G146:G148">
    <cfRule type="containsBlanks" dxfId="181" priority="97">
      <formula>LEN(TRIM(G146))=0</formula>
    </cfRule>
  </conditionalFormatting>
  <conditionalFormatting sqref="G146:G148">
    <cfRule type="containsBlanks" dxfId="180" priority="96">
      <formula>LEN(TRIM(G146))=0</formula>
    </cfRule>
  </conditionalFormatting>
  <conditionalFormatting sqref="I146:I148">
    <cfRule type="containsBlanks" dxfId="179" priority="93">
      <formula>LEN(TRIM(I146))=0</formula>
    </cfRule>
  </conditionalFormatting>
  <conditionalFormatting sqref="I146:I148">
    <cfRule type="containsBlanks" dxfId="178" priority="92">
      <formula>LEN(TRIM(I146))=0</formula>
    </cfRule>
  </conditionalFormatting>
  <conditionalFormatting sqref="H146:H148">
    <cfRule type="containsBlanks" dxfId="177" priority="95">
      <formula>LEN(TRIM(H146))=0</formula>
    </cfRule>
  </conditionalFormatting>
  <conditionalFormatting sqref="H146:H148">
    <cfRule type="containsBlanks" dxfId="176" priority="94">
      <formula>LEN(TRIM(H146))=0</formula>
    </cfRule>
  </conditionalFormatting>
  <conditionalFormatting sqref="J149">
    <cfRule type="containsBlanks" dxfId="175" priority="91">
      <formula>LEN(TRIM(J149))=0</formula>
    </cfRule>
  </conditionalFormatting>
  <conditionalFormatting sqref="J146">
    <cfRule type="containsBlanks" dxfId="174" priority="90">
      <formula>LEN(TRIM(J146))=0</formula>
    </cfRule>
  </conditionalFormatting>
  <conditionalFormatting sqref="J147">
    <cfRule type="containsBlanks" dxfId="173" priority="89">
      <formula>LEN(TRIM(J147))=0</formula>
    </cfRule>
  </conditionalFormatting>
  <conditionalFormatting sqref="L146">
    <cfRule type="containsBlanks" dxfId="172" priority="88">
      <formula>LEN(TRIM(L146))=0</formula>
    </cfRule>
  </conditionalFormatting>
  <conditionalFormatting sqref="L147">
    <cfRule type="containsBlanks" dxfId="171" priority="87">
      <formula>LEN(TRIM(L147))=0</formula>
    </cfRule>
  </conditionalFormatting>
  <conditionalFormatting sqref="L149">
    <cfRule type="containsBlanks" dxfId="170" priority="85">
      <formula>LEN(TRIM(L149))=0</formula>
    </cfRule>
  </conditionalFormatting>
  <conditionalFormatting sqref="E161:E163">
    <cfRule type="containsBlanks" dxfId="169" priority="61">
      <formula>LEN(TRIM(E161))=0</formula>
    </cfRule>
  </conditionalFormatting>
  <conditionalFormatting sqref="D151:D154">
    <cfRule type="containsBlanks" dxfId="168" priority="83">
      <formula>LEN(TRIM(D151))=0</formula>
    </cfRule>
  </conditionalFormatting>
  <conditionalFormatting sqref="C151:C154">
    <cfRule type="containsBlanks" dxfId="167" priority="82">
      <formula>LEN(TRIM(C151))=0</formula>
    </cfRule>
  </conditionalFormatting>
  <conditionalFormatting sqref="E151:E153">
    <cfRule type="containsBlanks" dxfId="166" priority="80">
      <formula>LEN(TRIM(E151))=0</formula>
    </cfRule>
  </conditionalFormatting>
  <conditionalFormatting sqref="F151:F153">
    <cfRule type="containsBlanks" dxfId="165" priority="79">
      <formula>LEN(TRIM(F151))=0</formula>
    </cfRule>
  </conditionalFormatting>
  <conditionalFormatting sqref="F151:F153">
    <cfRule type="containsBlanks" dxfId="164" priority="78">
      <formula>LEN(TRIM(F151))=0</formula>
    </cfRule>
  </conditionalFormatting>
  <conditionalFormatting sqref="G151:G153">
    <cfRule type="containsBlanks" dxfId="163" priority="77">
      <formula>LEN(TRIM(G151))=0</formula>
    </cfRule>
  </conditionalFormatting>
  <conditionalFormatting sqref="G151:G153">
    <cfRule type="containsBlanks" dxfId="162" priority="76">
      <formula>LEN(TRIM(G151))=0</formula>
    </cfRule>
  </conditionalFormatting>
  <conditionalFormatting sqref="I151:I153">
    <cfRule type="containsBlanks" dxfId="161" priority="73">
      <formula>LEN(TRIM(I151))=0</formula>
    </cfRule>
  </conditionalFormatting>
  <conditionalFormatting sqref="I151:I153">
    <cfRule type="containsBlanks" dxfId="160" priority="72">
      <formula>LEN(TRIM(I151))=0</formula>
    </cfRule>
  </conditionalFormatting>
  <conditionalFormatting sqref="H151:H153">
    <cfRule type="containsBlanks" dxfId="159" priority="75">
      <formula>LEN(TRIM(H151))=0</formula>
    </cfRule>
  </conditionalFormatting>
  <conditionalFormatting sqref="H151:H153">
    <cfRule type="containsBlanks" dxfId="158" priority="74">
      <formula>LEN(TRIM(H151))=0</formula>
    </cfRule>
  </conditionalFormatting>
  <conditionalFormatting sqref="J154">
    <cfRule type="containsBlanks" dxfId="157" priority="71">
      <formula>LEN(TRIM(J154))=0</formula>
    </cfRule>
  </conditionalFormatting>
  <conditionalFormatting sqref="J151">
    <cfRule type="containsBlanks" dxfId="156" priority="70">
      <formula>LEN(TRIM(J151))=0</formula>
    </cfRule>
  </conditionalFormatting>
  <conditionalFormatting sqref="J152">
    <cfRule type="containsBlanks" dxfId="155" priority="69">
      <formula>LEN(TRIM(J152))=0</formula>
    </cfRule>
  </conditionalFormatting>
  <conditionalFormatting sqref="L151">
    <cfRule type="containsBlanks" dxfId="154" priority="68">
      <formula>LEN(TRIM(L151))=0</formula>
    </cfRule>
  </conditionalFormatting>
  <conditionalFormatting sqref="L152">
    <cfRule type="containsBlanks" dxfId="153" priority="67">
      <formula>LEN(TRIM(L152))=0</formula>
    </cfRule>
  </conditionalFormatting>
  <conditionalFormatting sqref="L154">
    <cfRule type="containsBlanks" dxfId="152" priority="65">
      <formula>LEN(TRIM(L154))=0</formula>
    </cfRule>
  </conditionalFormatting>
  <conditionalFormatting sqref="D161:D164">
    <cfRule type="containsBlanks" dxfId="151" priority="63">
      <formula>LEN(TRIM(D161))=0</formula>
    </cfRule>
  </conditionalFormatting>
  <conditionalFormatting sqref="C161:C164">
    <cfRule type="containsBlanks" dxfId="150" priority="62">
      <formula>LEN(TRIM(C161))=0</formula>
    </cfRule>
  </conditionalFormatting>
  <conditionalFormatting sqref="E161:E163">
    <cfRule type="containsBlanks" dxfId="149" priority="60">
      <formula>LEN(TRIM(E161))=0</formula>
    </cfRule>
  </conditionalFormatting>
  <conditionalFormatting sqref="F161:F163">
    <cfRule type="containsBlanks" dxfId="148" priority="59">
      <formula>LEN(TRIM(F161))=0</formula>
    </cfRule>
  </conditionalFormatting>
  <conditionalFormatting sqref="F161:F163">
    <cfRule type="containsBlanks" dxfId="147" priority="58">
      <formula>LEN(TRIM(F161))=0</formula>
    </cfRule>
  </conditionalFormatting>
  <conditionalFormatting sqref="G161:G163">
    <cfRule type="containsBlanks" dxfId="146" priority="57">
      <formula>LEN(TRIM(G161))=0</formula>
    </cfRule>
  </conditionalFormatting>
  <conditionalFormatting sqref="G161:G163">
    <cfRule type="containsBlanks" dxfId="145" priority="56">
      <formula>LEN(TRIM(G161))=0</formula>
    </cfRule>
  </conditionalFormatting>
  <conditionalFormatting sqref="I161:I163">
    <cfRule type="containsBlanks" dxfId="144" priority="53">
      <formula>LEN(TRIM(I161))=0</formula>
    </cfRule>
  </conditionalFormatting>
  <conditionalFormatting sqref="I161:I163">
    <cfRule type="containsBlanks" dxfId="143" priority="52">
      <formula>LEN(TRIM(I161))=0</formula>
    </cfRule>
  </conditionalFormatting>
  <conditionalFormatting sqref="H161:H163">
    <cfRule type="containsBlanks" dxfId="142" priority="55">
      <formula>LEN(TRIM(H161))=0</formula>
    </cfRule>
  </conditionalFormatting>
  <conditionalFormatting sqref="H161:H163">
    <cfRule type="containsBlanks" dxfId="141" priority="54">
      <formula>LEN(TRIM(H161))=0</formula>
    </cfRule>
  </conditionalFormatting>
  <conditionalFormatting sqref="J164">
    <cfRule type="containsBlanks" dxfId="140" priority="51">
      <formula>LEN(TRIM(J164))=0</formula>
    </cfRule>
  </conditionalFormatting>
  <conditionalFormatting sqref="J161">
    <cfRule type="containsBlanks" dxfId="139" priority="50">
      <formula>LEN(TRIM(J161))=0</formula>
    </cfRule>
  </conditionalFormatting>
  <conditionalFormatting sqref="J162">
    <cfRule type="containsBlanks" dxfId="138" priority="49">
      <formula>LEN(TRIM(J162))=0</formula>
    </cfRule>
  </conditionalFormatting>
  <conditionalFormatting sqref="L161">
    <cfRule type="containsBlanks" dxfId="137" priority="48">
      <formula>LEN(TRIM(L161))=0</formula>
    </cfRule>
  </conditionalFormatting>
  <conditionalFormatting sqref="L162">
    <cfRule type="containsBlanks" dxfId="136" priority="47">
      <formula>LEN(TRIM(L162))=0</formula>
    </cfRule>
  </conditionalFormatting>
  <conditionalFormatting sqref="L164">
    <cfRule type="containsBlanks" dxfId="135" priority="45">
      <formula>LEN(TRIM(L164))=0</formula>
    </cfRule>
  </conditionalFormatting>
  <conditionalFormatting sqref="K155 C155:D155">
    <cfRule type="containsBlanks" dxfId="134" priority="43">
      <formula>LEN(TRIM(C155))=0</formula>
    </cfRule>
  </conditionalFormatting>
  <conditionalFormatting sqref="J155">
    <cfRule type="containsBlanks" dxfId="133" priority="42">
      <formula>LEN(TRIM(J155))=0</formula>
    </cfRule>
  </conditionalFormatting>
  <conditionalFormatting sqref="L155">
    <cfRule type="containsBlanks" dxfId="132" priority="41">
      <formula>LEN(TRIM(L155))=0</formula>
    </cfRule>
  </conditionalFormatting>
  <conditionalFormatting sqref="H155">
    <cfRule type="containsBlanks" dxfId="131" priority="40">
      <formula>LEN(TRIM(H155))=0</formula>
    </cfRule>
  </conditionalFormatting>
  <conditionalFormatting sqref="H155">
    <cfRule type="containsBlanks" dxfId="130" priority="39">
      <formula>LEN(TRIM(H155))=0</formula>
    </cfRule>
  </conditionalFormatting>
  <conditionalFormatting sqref="I155">
    <cfRule type="containsBlanks" dxfId="129" priority="31">
      <formula>LEN(TRIM(I155))=0</formula>
    </cfRule>
  </conditionalFormatting>
  <conditionalFormatting sqref="F155">
    <cfRule type="containsBlanks" dxfId="128" priority="36">
      <formula>LEN(TRIM(F155))=0</formula>
    </cfRule>
  </conditionalFormatting>
  <conditionalFormatting sqref="I155">
    <cfRule type="containsBlanks" dxfId="127" priority="32">
      <formula>LEN(TRIM(I155))=0</formula>
    </cfRule>
  </conditionalFormatting>
  <conditionalFormatting sqref="E155">
    <cfRule type="containsBlanks" dxfId="126" priority="38">
      <formula>LEN(TRIM(E155))=0</formula>
    </cfRule>
  </conditionalFormatting>
  <conditionalFormatting sqref="E155">
    <cfRule type="containsBlanks" dxfId="125" priority="37">
      <formula>LEN(TRIM(E155))=0</formula>
    </cfRule>
  </conditionalFormatting>
  <conditionalFormatting sqref="G155">
    <cfRule type="containsBlanks" dxfId="124" priority="34">
      <formula>LEN(TRIM(G155))=0</formula>
    </cfRule>
  </conditionalFormatting>
  <conditionalFormatting sqref="F155">
    <cfRule type="containsBlanks" dxfId="123" priority="35">
      <formula>LEN(TRIM(F155))=0</formula>
    </cfRule>
  </conditionalFormatting>
  <conditionalFormatting sqref="G155">
    <cfRule type="containsBlanks" dxfId="122" priority="33">
      <formula>LEN(TRIM(G155))=0</formula>
    </cfRule>
  </conditionalFormatting>
  <conditionalFormatting sqref="J155">
    <cfRule type="containsBlanks" dxfId="121" priority="30">
      <formula>LEN(TRIM(J155))=0</formula>
    </cfRule>
  </conditionalFormatting>
  <conditionalFormatting sqref="L155">
    <cfRule type="containsBlanks" dxfId="120" priority="29">
      <formula>LEN(TRIM(L155))=0</formula>
    </cfRule>
  </conditionalFormatting>
  <conditionalFormatting sqref="E156:E158">
    <cfRule type="containsBlanks" dxfId="119" priority="26">
      <formula>LEN(TRIM(E156))=0</formula>
    </cfRule>
  </conditionalFormatting>
  <conditionalFormatting sqref="D156:D159">
    <cfRule type="containsBlanks" dxfId="118" priority="28">
      <formula>LEN(TRIM(D156))=0</formula>
    </cfRule>
  </conditionalFormatting>
  <conditionalFormatting sqref="C156:C159">
    <cfRule type="containsBlanks" dxfId="117" priority="27">
      <formula>LEN(TRIM(C156))=0</formula>
    </cfRule>
  </conditionalFormatting>
  <conditionalFormatting sqref="E156:E158">
    <cfRule type="containsBlanks" dxfId="116" priority="25">
      <formula>LEN(TRIM(E156))=0</formula>
    </cfRule>
  </conditionalFormatting>
  <conditionalFormatting sqref="F156:F158">
    <cfRule type="containsBlanks" dxfId="115" priority="24">
      <formula>LEN(TRIM(F156))=0</formula>
    </cfRule>
  </conditionalFormatting>
  <conditionalFormatting sqref="F156:F158">
    <cfRule type="containsBlanks" dxfId="114" priority="23">
      <formula>LEN(TRIM(F156))=0</formula>
    </cfRule>
  </conditionalFormatting>
  <conditionalFormatting sqref="G156:G158">
    <cfRule type="containsBlanks" dxfId="113" priority="22">
      <formula>LEN(TRIM(G156))=0</formula>
    </cfRule>
  </conditionalFormatting>
  <conditionalFormatting sqref="G156:G158">
    <cfRule type="containsBlanks" dxfId="112" priority="21">
      <formula>LEN(TRIM(G156))=0</formula>
    </cfRule>
  </conditionalFormatting>
  <conditionalFormatting sqref="I156:I158">
    <cfRule type="containsBlanks" dxfId="111" priority="18">
      <formula>LEN(TRIM(I156))=0</formula>
    </cfRule>
  </conditionalFormatting>
  <conditionalFormatting sqref="I156:I158">
    <cfRule type="containsBlanks" dxfId="110" priority="17">
      <formula>LEN(TRIM(I156))=0</formula>
    </cfRule>
  </conditionalFormatting>
  <conditionalFormatting sqref="H156:H158">
    <cfRule type="containsBlanks" dxfId="109" priority="20">
      <formula>LEN(TRIM(H156))=0</formula>
    </cfRule>
  </conditionalFormatting>
  <conditionalFormatting sqref="H156:H158">
    <cfRule type="containsBlanks" dxfId="108" priority="19">
      <formula>LEN(TRIM(H156))=0</formula>
    </cfRule>
  </conditionalFormatting>
  <conditionalFormatting sqref="J159">
    <cfRule type="containsBlanks" dxfId="107" priority="16">
      <formula>LEN(TRIM(J159))=0</formula>
    </cfRule>
  </conditionalFormatting>
  <conditionalFormatting sqref="J156">
    <cfRule type="containsBlanks" dxfId="106" priority="15">
      <formula>LEN(TRIM(J156))=0</formula>
    </cfRule>
  </conditionalFormatting>
  <conditionalFormatting sqref="J157">
    <cfRule type="containsBlanks" dxfId="105" priority="14">
      <formula>LEN(TRIM(J157))=0</formula>
    </cfRule>
  </conditionalFormatting>
  <conditionalFormatting sqref="L156">
    <cfRule type="containsBlanks" dxfId="104" priority="13">
      <formula>LEN(TRIM(L156))=0</formula>
    </cfRule>
  </conditionalFormatting>
  <conditionalFormatting sqref="L157">
    <cfRule type="containsBlanks" dxfId="103" priority="12">
      <formula>LEN(TRIM(L157))=0</formula>
    </cfRule>
  </conditionalFormatting>
  <conditionalFormatting sqref="L159">
    <cfRule type="containsBlanks" dxfId="102" priority="10">
      <formula>LEN(TRIM(L159))=0</formula>
    </cfRule>
  </conditionalFormatting>
  <conditionalFormatting sqref="L28 J28 J23 L23 L18 J18">
    <cfRule type="containsBlanks" dxfId="101" priority="8">
      <formula>LEN(TRIM(J18))=0</formula>
    </cfRule>
  </conditionalFormatting>
  <conditionalFormatting sqref="J48 L48 L43 J43 J38 L38 L33 J33">
    <cfRule type="containsBlanks" dxfId="100" priority="7">
      <formula>LEN(TRIM(J33))=0</formula>
    </cfRule>
  </conditionalFormatting>
  <conditionalFormatting sqref="J68 L68 L63 J63 J58 L58 L53 J53">
    <cfRule type="containsBlanks" dxfId="99" priority="6">
      <formula>LEN(TRIM(J53))=0</formula>
    </cfRule>
  </conditionalFormatting>
  <conditionalFormatting sqref="J88 L88 L83 J83 J78 L78 L73 J73">
    <cfRule type="containsBlanks" dxfId="98" priority="5">
      <formula>LEN(TRIM(J73))=0</formula>
    </cfRule>
  </conditionalFormatting>
  <conditionalFormatting sqref="J108 L108 L103 J103 J98 L98 L93 J93">
    <cfRule type="containsBlanks" dxfId="97" priority="4">
      <formula>LEN(TRIM(J93))=0</formula>
    </cfRule>
  </conditionalFormatting>
  <conditionalFormatting sqref="J128 L128 L123 J123 J118 L118 L113 J113">
    <cfRule type="containsBlanks" dxfId="96" priority="3">
      <formula>LEN(TRIM(J113))=0</formula>
    </cfRule>
  </conditionalFormatting>
  <conditionalFormatting sqref="L153 J153 J148 L148 L143 J143 J138 L138 L133 J133">
    <cfRule type="containsBlanks" dxfId="95" priority="2">
      <formula>LEN(TRIM(J133))=0</formula>
    </cfRule>
  </conditionalFormatting>
  <conditionalFormatting sqref="J163 L163 L158 J158">
    <cfRule type="containsBlanks" dxfId="94" priority="1">
      <formula>LEN(TRIM(J158))=0</formula>
    </cfRule>
  </conditionalFormatting>
  <dataValidations count="5">
    <dataValidation type="list" allowBlank="1" showInputMessage="1" showErrorMessage="1" sqref="J50:J52 J145:J147 J150:J152 J10:J12 J15:J17 J20:J22 J25:J27 J30:J32 J35:J37 J40:J42 J45:J47 J55:J57 J60:J62 J65:J67 J70:J72 J75:J77 J80:J82 J85:J87 J90:J92 J95:J97 J100:J102 J105:J107 J110:J112 J115:J117 J120:J122 J125:J127 J130:J132 J135:J137 J140:J142 J160:J162 J155:J157" xr:uid="{888A4851-71B0-4513-8A2A-B7656D9FA9EA}">
      <formula1>"技術士,エネルギー管理士,建築士,建築設備士,ガス主任技術者,電気工事士（1種）,電気主任技術者,電気工事施工管理技士,ボイラー・タービン主任技術者,管工事施工管理技士,その他,経歴書参照"</formula1>
    </dataValidation>
    <dataValidation type="list" allowBlank="1" showInputMessage="1" showErrorMessage="1" sqref="L150:L152 L10:L12 L15:L17 L20:L22 L25:L27 L30:L32 L35:L37 L40:L42 L45:L47 L50:L52 L55:L57 L60:L62 L65:L67 L70:L72 L75:L77 L80:L82 L85:L87 L90:L92 L95:L97 L100:L102 L105:L107 L110:L112 L115:L117 L120:L122 L125:L127 L130:L132 L135:L137 L140:L142 L145:L147 L160:L162 L155:L157" xr:uid="{2CFF9502-68C1-42D9-A315-A460348B843F}">
      <formula1>"公認会計士,中小企業診断士,税理士,社会保険労務士,ファイナンシャルプランニング技能士,行政書士,司法書士,その他,経歴書参照"</formula1>
    </dataValidation>
    <dataValidation type="list" allowBlank="1" showInputMessage="1" showErrorMessage="1" sqref="K150 K10 K15 K20 K25 K30 K35 K40 K45 K50 K55 K60 K65 K70 K75 K80 K85 K90 K95 K100 K105 K110 K115 K120 K125 K130 K135 K140 K145 K160 K155" xr:uid="{534B99F5-B104-4258-B2A5-839BBAF535B9}">
      <formula1>"熱,電気,両方"</formula1>
    </dataValidation>
    <dataValidation type="list" allowBlank="1" showInputMessage="1" showErrorMessage="1" sqref="C10:C164" xr:uid="{387A968E-B2A0-4699-B00A-7B6657E06180}">
      <formula1>"内部,外部"</formula1>
    </dataValidation>
    <dataValidation type="textLength" operator="equal" allowBlank="1" showInputMessage="1" showErrorMessage="1" errorTitle="無効な入力" error="半角13桁の法人番号を入力してください。" sqref="H10:H164" xr:uid="{17A81065-E86A-4AD4-9EAF-9D091A9D400B}">
      <formula1>13</formula1>
    </dataValidation>
  </dataValidations>
  <pageMargins left="0.74803149606299213" right="0.15748031496062992" top="0.55118110236220474" bottom="0.43307086614173229" header="0.31496062992125984" footer="0.15748031496062992"/>
  <pageSetup paperSize="9" scale="41" fitToHeight="0" orientation="portrait" r:id="rId1"/>
  <rowBreaks count="3" manualBreakCount="3">
    <brk id="44" min="1" max="11" man="1"/>
    <brk id="84" min="1" max="11" man="1"/>
    <brk id="124" min="1" max="1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4ACF9-7CA4-4A96-BD66-7017AE5CD7D0}">
  <dimension ref="A1:Q57"/>
  <sheetViews>
    <sheetView workbookViewId="0"/>
  </sheetViews>
  <sheetFormatPr defaultRowHeight="13.5" x14ac:dyDescent="0.15"/>
  <cols>
    <col min="1" max="1" width="8.375" bestFit="1" customWidth="1"/>
    <col min="2" max="2" width="6.375" bestFit="1" customWidth="1"/>
    <col min="3" max="3" width="12.375" bestFit="1" customWidth="1"/>
    <col min="4" max="4" width="13.875" bestFit="1" customWidth="1"/>
    <col min="5" max="5" width="9" bestFit="1" customWidth="1"/>
    <col min="6" max="6" width="28.375" bestFit="1" customWidth="1"/>
    <col min="7" max="7" width="8" bestFit="1" customWidth="1"/>
    <col min="8" max="8" width="13.125" bestFit="1" customWidth="1"/>
    <col min="9" max="9" width="16.25" bestFit="1" customWidth="1"/>
    <col min="10" max="10" width="21.375" bestFit="1" customWidth="1"/>
    <col min="11" max="11" width="26.25" bestFit="1" customWidth="1"/>
    <col min="12" max="12" width="23.125" bestFit="1" customWidth="1"/>
    <col min="13" max="13" width="8.375" bestFit="1" customWidth="1"/>
    <col min="14" max="16" width="11.375" bestFit="1" customWidth="1"/>
    <col min="17" max="17" width="9.375" bestFit="1" customWidth="1"/>
  </cols>
  <sheetData>
    <row r="1" spans="1:17" ht="28.5" customHeight="1" x14ac:dyDescent="0.15">
      <c r="A1" s="622" t="s">
        <v>140</v>
      </c>
      <c r="B1" s="623" t="s">
        <v>219</v>
      </c>
      <c r="C1" s="622" t="s">
        <v>27</v>
      </c>
      <c r="D1" s="624" t="s">
        <v>222</v>
      </c>
      <c r="E1" s="625" t="s">
        <v>74</v>
      </c>
      <c r="F1" s="626" t="s">
        <v>75</v>
      </c>
      <c r="G1" s="624" t="s">
        <v>167</v>
      </c>
      <c r="H1" s="624" t="s">
        <v>221</v>
      </c>
      <c r="I1" s="623" t="s">
        <v>552</v>
      </c>
      <c r="J1" s="623" t="s">
        <v>553</v>
      </c>
      <c r="K1" s="623" t="s">
        <v>554</v>
      </c>
      <c r="L1" s="623" t="s">
        <v>555</v>
      </c>
      <c r="M1" s="623" t="s">
        <v>422</v>
      </c>
      <c r="N1" s="623" t="s">
        <v>556</v>
      </c>
      <c r="O1" s="623" t="s">
        <v>557</v>
      </c>
      <c r="P1" s="623" t="s">
        <v>558</v>
      </c>
      <c r="Q1" s="623" t="s">
        <v>559</v>
      </c>
    </row>
    <row r="2" spans="1:17" x14ac:dyDescent="0.15">
      <c r="A2" s="627">
        <v>1</v>
      </c>
      <c r="B2" s="627">
        <f>_xlfn.XLOOKUP($A2,'専門家一覧(別添３)'!$B$9:$B$284,'専門家一覧(別添３)'!C$9:C$284,"",0)</f>
        <v>0</v>
      </c>
      <c r="C2" s="627">
        <f>_xlfn.XLOOKUP($A2,'専門家一覧(別添３)'!$B$9:$B$284,'専門家一覧(別添３)'!D$9:D$284,"",0)</f>
        <v>0</v>
      </c>
      <c r="D2" s="627">
        <f>_xlfn.XLOOKUP($A2,'専門家一覧(別添３)'!$B$9:$B$284,'専門家一覧(別添３)'!E$9:E$284,"",0)</f>
        <v>0</v>
      </c>
      <c r="E2" s="627">
        <f>_xlfn.XLOOKUP($A2,'専門家一覧(別添３)'!$B$9:$B$284,'専門家一覧(別添３)'!F$9:F$284,"",0)</f>
        <v>0</v>
      </c>
      <c r="F2" s="627">
        <f>_xlfn.XLOOKUP($A2,'専門家一覧(別添３)'!$B$9:$B$284,'専門家一覧(別添３)'!G$9:G$284,"",0)</f>
        <v>0</v>
      </c>
      <c r="G2" s="627">
        <f>_xlfn.XLOOKUP($A2,'専門家一覧(別添３)'!$B$9:$B$284,'専門家一覧(別添３)'!H$9:H$284,"",0)</f>
        <v>0</v>
      </c>
      <c r="H2" s="627">
        <f>_xlfn.XLOOKUP($A2,'専門家一覧(別添３)'!$B$9:$B$284,'専門家一覧(別添３)'!I$9:I$284,"",0)</f>
        <v>0</v>
      </c>
      <c r="I2" s="627">
        <f>'専門家一覧(別添３)'!J10</f>
        <v>0</v>
      </c>
      <c r="J2" s="627">
        <f>'専門家一覧(別添３)'!J11</f>
        <v>0</v>
      </c>
      <c r="K2" s="627">
        <f>'専門家一覧(別添３)'!J12</f>
        <v>0</v>
      </c>
      <c r="L2" s="627">
        <f>'専門家一覧(別添３)'!J14</f>
        <v>0</v>
      </c>
      <c r="M2" s="627">
        <f>_xlfn.XLOOKUP($A2,'専門家一覧(別添３)'!$B$9:$B$284,'専門家一覧(別添３)'!K$9:K$284,"",0)</f>
        <v>0</v>
      </c>
      <c r="N2" s="627">
        <f>'専門家一覧(別添３)'!L10</f>
        <v>0</v>
      </c>
      <c r="O2" s="627">
        <f>'専門家一覧(別添３)'!L11</f>
        <v>0</v>
      </c>
      <c r="P2" s="627">
        <f>'専門家一覧(別添３)'!L12</f>
        <v>0</v>
      </c>
      <c r="Q2" s="627">
        <f>'専門家一覧(別添３)'!L14</f>
        <v>0</v>
      </c>
    </row>
    <row r="3" spans="1:17" x14ac:dyDescent="0.15">
      <c r="A3" s="627">
        <v>2</v>
      </c>
      <c r="B3" s="627">
        <f>_xlfn.XLOOKUP($A3,'専門家一覧(別添３)'!$B$9:$B$284,'専門家一覧(別添３)'!C$9:C$284,"",0)</f>
        <v>0</v>
      </c>
      <c r="C3" s="627">
        <f>_xlfn.XLOOKUP($A3,'専門家一覧(別添３)'!$B$9:$B$284,'専門家一覧(別添３)'!D$9:D$284,"",0)</f>
        <v>0</v>
      </c>
      <c r="D3" s="627">
        <f>_xlfn.XLOOKUP($A3,'専門家一覧(別添３)'!$B$9:$B$284,'専門家一覧(別添３)'!E$9:E$284,"",0)</f>
        <v>0</v>
      </c>
      <c r="E3" s="627">
        <f>_xlfn.XLOOKUP($A3,'専門家一覧(別添３)'!$B$9:$B$284,'専門家一覧(別添３)'!F$9:F$284,"",0)</f>
        <v>0</v>
      </c>
      <c r="F3" s="627">
        <f>_xlfn.XLOOKUP($A3,'専門家一覧(別添３)'!$B$9:$B$284,'専門家一覧(別添３)'!G$9:G$284,"",0)</f>
        <v>0</v>
      </c>
      <c r="G3" s="627">
        <f>_xlfn.XLOOKUP($A3,'専門家一覧(別添３)'!$B$9:$B$284,'専門家一覧(別添３)'!H$9:H$284,"",0)</f>
        <v>0</v>
      </c>
      <c r="H3" s="627">
        <f>_xlfn.XLOOKUP($A3,'専門家一覧(別添３)'!$B$9:$B$284,'専門家一覧(別添３)'!I$9:I$284,"",0)</f>
        <v>0</v>
      </c>
      <c r="I3" s="627">
        <f>'専門家一覧(別添３)'!J15</f>
        <v>0</v>
      </c>
      <c r="J3" s="627">
        <f>'専門家一覧(別添３)'!J16</f>
        <v>0</v>
      </c>
      <c r="K3" s="627">
        <f>'専門家一覧(別添３)'!J17</f>
        <v>0</v>
      </c>
      <c r="L3" s="627">
        <f>'専門家一覧(別添３)'!J19</f>
        <v>0</v>
      </c>
      <c r="M3" s="627">
        <f>_xlfn.XLOOKUP($A3,'専門家一覧(別添３)'!$B$9:$B$284,'専門家一覧(別添３)'!K$9:K$284,"",0)</f>
        <v>0</v>
      </c>
      <c r="N3" s="627">
        <f>'専門家一覧(別添３)'!L15</f>
        <v>0</v>
      </c>
      <c r="O3" s="627">
        <f>'専門家一覧(別添３)'!L16</f>
        <v>0</v>
      </c>
      <c r="P3" s="627">
        <f>'専門家一覧(別添３)'!L17</f>
        <v>0</v>
      </c>
      <c r="Q3" s="627">
        <f>'専門家一覧(別添３)'!L19</f>
        <v>0</v>
      </c>
    </row>
    <row r="4" spans="1:17" x14ac:dyDescent="0.15">
      <c r="A4" s="627">
        <v>3</v>
      </c>
      <c r="B4" s="627">
        <f>_xlfn.XLOOKUP($A4,'専門家一覧(別添３)'!$B$9:$B$284,'専門家一覧(別添３)'!C$9:C$284,"",0)</f>
        <v>0</v>
      </c>
      <c r="C4" s="627">
        <f>_xlfn.XLOOKUP($A4,'専門家一覧(別添３)'!$B$9:$B$284,'専門家一覧(別添３)'!D$9:D$284,"",0)</f>
        <v>0</v>
      </c>
      <c r="D4" s="627">
        <f>_xlfn.XLOOKUP($A4,'専門家一覧(別添３)'!$B$9:$B$284,'専門家一覧(別添３)'!E$9:E$284,"",0)</f>
        <v>0</v>
      </c>
      <c r="E4" s="627">
        <f>_xlfn.XLOOKUP($A4,'専門家一覧(別添３)'!$B$9:$B$284,'専門家一覧(別添３)'!F$9:F$284,"",0)</f>
        <v>0</v>
      </c>
      <c r="F4" s="627">
        <f>_xlfn.XLOOKUP($A4,'専門家一覧(別添３)'!$B$9:$B$284,'専門家一覧(別添３)'!G$9:G$284,"",0)</f>
        <v>0</v>
      </c>
      <c r="G4" s="627">
        <f>_xlfn.XLOOKUP($A4,'専門家一覧(別添３)'!$B$9:$B$284,'専門家一覧(別添３)'!H$9:H$284,"",0)</f>
        <v>0</v>
      </c>
      <c r="H4" s="627">
        <f>_xlfn.XLOOKUP($A4,'専門家一覧(別添３)'!$B$9:$B$284,'専門家一覧(別添３)'!I$9:I$284,"",0)</f>
        <v>0</v>
      </c>
      <c r="I4" s="627">
        <f>'専門家一覧(別添３)'!J20</f>
        <v>0</v>
      </c>
      <c r="J4" s="627">
        <f>'専門家一覧(別添３)'!J21</f>
        <v>0</v>
      </c>
      <c r="K4" s="627">
        <f>'専門家一覧(別添３)'!J22</f>
        <v>0</v>
      </c>
      <c r="L4" s="627">
        <f>'専門家一覧(別添３)'!J24</f>
        <v>0</v>
      </c>
      <c r="M4" s="627">
        <f>_xlfn.XLOOKUP($A4,'専門家一覧(別添３)'!$B$9:$B$284,'専門家一覧(別添３)'!K$9:K$284,"",0)</f>
        <v>0</v>
      </c>
      <c r="N4" s="627">
        <f>'専門家一覧(別添３)'!L20</f>
        <v>0</v>
      </c>
      <c r="O4" s="627">
        <f>'専門家一覧(別添３)'!L21</f>
        <v>0</v>
      </c>
      <c r="P4" s="627">
        <f>'専門家一覧(別添３)'!L22</f>
        <v>0</v>
      </c>
      <c r="Q4" s="627">
        <f>'専門家一覧(別添３)'!L24</f>
        <v>0</v>
      </c>
    </row>
    <row r="5" spans="1:17" x14ac:dyDescent="0.15">
      <c r="A5" s="627">
        <v>4</v>
      </c>
      <c r="B5" s="627">
        <f>_xlfn.XLOOKUP($A5,'専門家一覧(別添３)'!$B$9:$B$284,'専門家一覧(別添３)'!C$9:C$284,"",0)</f>
        <v>0</v>
      </c>
      <c r="C5" s="627">
        <f>_xlfn.XLOOKUP($A5,'専門家一覧(別添３)'!$B$9:$B$284,'専門家一覧(別添３)'!D$9:D$284,"",0)</f>
        <v>0</v>
      </c>
      <c r="D5" s="627">
        <f>_xlfn.XLOOKUP($A5,'専門家一覧(別添３)'!$B$9:$B$284,'専門家一覧(別添３)'!E$9:E$284,"",0)</f>
        <v>0</v>
      </c>
      <c r="E5" s="627">
        <f>_xlfn.XLOOKUP($A5,'専門家一覧(別添３)'!$B$9:$B$284,'専門家一覧(別添３)'!F$9:F$284,"",0)</f>
        <v>0</v>
      </c>
      <c r="F5" s="627">
        <f>_xlfn.XLOOKUP($A5,'専門家一覧(別添３)'!$B$9:$B$284,'専門家一覧(別添３)'!G$9:G$284,"",0)</f>
        <v>0</v>
      </c>
      <c r="G5" s="627">
        <f>_xlfn.XLOOKUP($A5,'専門家一覧(別添３)'!$B$9:$B$284,'専門家一覧(別添３)'!H$9:H$284,"",0)</f>
        <v>0</v>
      </c>
      <c r="H5" s="627">
        <f>_xlfn.XLOOKUP($A5,'専門家一覧(別添３)'!$B$9:$B$284,'専門家一覧(別添３)'!I$9:I$284,"",0)</f>
        <v>0</v>
      </c>
      <c r="I5" s="627">
        <f>'専門家一覧(別添３)'!J25</f>
        <v>0</v>
      </c>
      <c r="J5" s="627">
        <f>'専門家一覧(別添３)'!J26</f>
        <v>0</v>
      </c>
      <c r="K5" s="627">
        <f>'専門家一覧(別添３)'!J27</f>
        <v>0</v>
      </c>
      <c r="L5" s="627">
        <f>'専門家一覧(別添３)'!J29</f>
        <v>0</v>
      </c>
      <c r="M5" s="627">
        <f>_xlfn.XLOOKUP($A5,'専門家一覧(別添３)'!$B$9:$B$284,'専門家一覧(別添３)'!K$9:K$284,"",0)</f>
        <v>0</v>
      </c>
      <c r="N5" s="627">
        <f>'専門家一覧(別添３)'!L25</f>
        <v>0</v>
      </c>
      <c r="O5" s="627">
        <f>'専門家一覧(別添３)'!L26</f>
        <v>0</v>
      </c>
      <c r="P5" s="627">
        <f>'専門家一覧(別添３)'!L27</f>
        <v>0</v>
      </c>
      <c r="Q5" s="627">
        <f>'専門家一覧(別添３)'!L29</f>
        <v>0</v>
      </c>
    </row>
    <row r="6" spans="1:17" x14ac:dyDescent="0.15">
      <c r="A6" s="627">
        <v>5</v>
      </c>
      <c r="B6" s="627">
        <f>_xlfn.XLOOKUP($A6,'専門家一覧(別添３)'!$B$9:$B$284,'専門家一覧(別添３)'!C$9:C$284,"",0)</f>
        <v>0</v>
      </c>
      <c r="C6" s="627">
        <f>_xlfn.XLOOKUP($A6,'専門家一覧(別添３)'!$B$9:$B$284,'専門家一覧(別添３)'!D$9:D$284,"",0)</f>
        <v>0</v>
      </c>
      <c r="D6" s="627">
        <f>_xlfn.XLOOKUP($A6,'専門家一覧(別添３)'!$B$9:$B$284,'専門家一覧(別添３)'!E$9:E$284,"",0)</f>
        <v>0</v>
      </c>
      <c r="E6" s="627">
        <f>_xlfn.XLOOKUP($A6,'専門家一覧(別添３)'!$B$9:$B$284,'専門家一覧(別添３)'!F$9:F$284,"",0)</f>
        <v>0</v>
      </c>
      <c r="F6" s="627">
        <f>_xlfn.XLOOKUP($A6,'専門家一覧(別添３)'!$B$9:$B$284,'専門家一覧(別添３)'!G$9:G$284,"",0)</f>
        <v>0</v>
      </c>
      <c r="G6" s="627">
        <f>_xlfn.XLOOKUP($A6,'専門家一覧(別添３)'!$B$9:$B$284,'専門家一覧(別添３)'!H$9:H$284,"",0)</f>
        <v>0</v>
      </c>
      <c r="H6" s="627">
        <f>_xlfn.XLOOKUP($A6,'専門家一覧(別添３)'!$B$9:$B$284,'専門家一覧(別添３)'!I$9:I$284,"",0)</f>
        <v>0</v>
      </c>
      <c r="I6" s="627">
        <f>'専門家一覧(別添３)'!J30</f>
        <v>0</v>
      </c>
      <c r="J6" s="627">
        <f>'専門家一覧(別添３)'!J31</f>
        <v>0</v>
      </c>
      <c r="K6" s="627">
        <f>'専門家一覧(別添３)'!J32</f>
        <v>0</v>
      </c>
      <c r="L6" s="627">
        <f>'専門家一覧(別添３)'!J34</f>
        <v>0</v>
      </c>
      <c r="M6" s="627">
        <f>_xlfn.XLOOKUP($A6,'専門家一覧(別添３)'!$B$9:$B$284,'専門家一覧(別添３)'!K$9:K$284,"",0)</f>
        <v>0</v>
      </c>
      <c r="N6" s="627">
        <f>'専門家一覧(別添３)'!L30</f>
        <v>0</v>
      </c>
      <c r="O6" s="627">
        <f>'専門家一覧(別添３)'!L31</f>
        <v>0</v>
      </c>
      <c r="P6" s="627">
        <f>'専門家一覧(別添３)'!L32</f>
        <v>0</v>
      </c>
      <c r="Q6" s="627">
        <f>'専門家一覧(別添３)'!L34</f>
        <v>0</v>
      </c>
    </row>
    <row r="7" spans="1:17" x14ac:dyDescent="0.15">
      <c r="A7" s="627">
        <v>6</v>
      </c>
      <c r="B7" s="627">
        <f>_xlfn.XLOOKUP($A7,'専門家一覧(別添３)'!$B$9:$B$284,'専門家一覧(別添３)'!C$9:C$284,"",0)</f>
        <v>0</v>
      </c>
      <c r="C7" s="627">
        <f>_xlfn.XLOOKUP($A7,'専門家一覧(別添３)'!$B$9:$B$284,'専門家一覧(別添３)'!D$9:D$284,"",0)</f>
        <v>0</v>
      </c>
      <c r="D7" s="627">
        <f>_xlfn.XLOOKUP($A7,'専門家一覧(別添３)'!$B$9:$B$284,'専門家一覧(別添３)'!E$9:E$284,"",0)</f>
        <v>0</v>
      </c>
      <c r="E7" s="627">
        <f>_xlfn.XLOOKUP($A7,'専門家一覧(別添３)'!$B$9:$B$284,'専門家一覧(別添３)'!F$9:F$284,"",0)</f>
        <v>0</v>
      </c>
      <c r="F7" s="627">
        <f>_xlfn.XLOOKUP($A7,'専門家一覧(別添３)'!$B$9:$B$284,'専門家一覧(別添３)'!G$9:G$284,"",0)</f>
        <v>0</v>
      </c>
      <c r="G7" s="627">
        <f>_xlfn.XLOOKUP($A7,'専門家一覧(別添３)'!$B$9:$B$284,'専門家一覧(別添３)'!H$9:H$284,"",0)</f>
        <v>0</v>
      </c>
      <c r="H7" s="627">
        <f>_xlfn.XLOOKUP($A7,'専門家一覧(別添３)'!$B$9:$B$284,'専門家一覧(別添３)'!I$9:I$284,"",0)</f>
        <v>0</v>
      </c>
      <c r="I7" s="627">
        <f>'専門家一覧(別添３)'!J35</f>
        <v>0</v>
      </c>
      <c r="J7" s="627">
        <f>'専門家一覧(別添３)'!J36</f>
        <v>0</v>
      </c>
      <c r="K7" s="627">
        <f>'専門家一覧(別添３)'!J37</f>
        <v>0</v>
      </c>
      <c r="L7" s="627">
        <f>'専門家一覧(別添３)'!J39</f>
        <v>0</v>
      </c>
      <c r="M7" s="627">
        <f>_xlfn.XLOOKUP($A7,'専門家一覧(別添３)'!$B$9:$B$284,'専門家一覧(別添３)'!K$9:K$284,"",0)</f>
        <v>0</v>
      </c>
      <c r="N7" s="627">
        <f>'専門家一覧(別添３)'!L35</f>
        <v>0</v>
      </c>
      <c r="O7" s="627">
        <f>'専門家一覧(別添３)'!L36</f>
        <v>0</v>
      </c>
      <c r="P7" s="627">
        <f>'専門家一覧(別添３)'!L37</f>
        <v>0</v>
      </c>
      <c r="Q7" s="627">
        <f>'専門家一覧(別添３)'!L39</f>
        <v>0</v>
      </c>
    </row>
    <row r="8" spans="1:17" x14ac:dyDescent="0.15">
      <c r="A8" s="627">
        <v>7</v>
      </c>
      <c r="B8" s="627">
        <f>_xlfn.XLOOKUP($A8,'専門家一覧(別添３)'!$B$9:$B$284,'専門家一覧(別添３)'!C$9:C$284,"",0)</f>
        <v>0</v>
      </c>
      <c r="C8" s="627">
        <f>_xlfn.XLOOKUP($A8,'専門家一覧(別添３)'!$B$9:$B$284,'専門家一覧(別添３)'!D$9:D$284,"",0)</f>
        <v>0</v>
      </c>
      <c r="D8" s="627">
        <f>_xlfn.XLOOKUP($A8,'専門家一覧(別添３)'!$B$9:$B$284,'専門家一覧(別添３)'!E$9:E$284,"",0)</f>
        <v>0</v>
      </c>
      <c r="E8" s="627">
        <f>_xlfn.XLOOKUP($A8,'専門家一覧(別添３)'!$B$9:$B$284,'専門家一覧(別添３)'!F$9:F$284,"",0)</f>
        <v>0</v>
      </c>
      <c r="F8" s="627">
        <f>_xlfn.XLOOKUP($A8,'専門家一覧(別添３)'!$B$9:$B$284,'専門家一覧(別添３)'!G$9:G$284,"",0)</f>
        <v>0</v>
      </c>
      <c r="G8" s="627">
        <f>_xlfn.XLOOKUP($A8,'専門家一覧(別添３)'!$B$9:$B$284,'専門家一覧(別添３)'!H$9:H$284,"",0)</f>
        <v>0</v>
      </c>
      <c r="H8" s="627">
        <f>_xlfn.XLOOKUP($A8,'専門家一覧(別添３)'!$B$9:$B$284,'専門家一覧(別添３)'!I$9:I$284,"",0)</f>
        <v>0</v>
      </c>
      <c r="I8" s="627">
        <f>'専門家一覧(別添３)'!J40</f>
        <v>0</v>
      </c>
      <c r="J8" s="627">
        <f>'専門家一覧(別添３)'!J41</f>
        <v>0</v>
      </c>
      <c r="K8" s="627">
        <f>'専門家一覧(別添３)'!J42</f>
        <v>0</v>
      </c>
      <c r="L8" s="627">
        <f>'専門家一覧(別添３)'!J44</f>
        <v>0</v>
      </c>
      <c r="M8" s="627">
        <f>_xlfn.XLOOKUP($A8,'専門家一覧(別添３)'!$B$9:$B$284,'専門家一覧(別添３)'!K$9:K$284,"",0)</f>
        <v>0</v>
      </c>
      <c r="N8" s="627">
        <f>'専門家一覧(別添３)'!L40</f>
        <v>0</v>
      </c>
      <c r="O8" s="627">
        <f>'専門家一覧(別添３)'!L41</f>
        <v>0</v>
      </c>
      <c r="P8" s="627">
        <f>'専門家一覧(別添３)'!L42</f>
        <v>0</v>
      </c>
      <c r="Q8" s="627">
        <f>'専門家一覧(別添３)'!L44</f>
        <v>0</v>
      </c>
    </row>
    <row r="9" spans="1:17" x14ac:dyDescent="0.15">
      <c r="A9" s="627">
        <v>8</v>
      </c>
      <c r="B9" s="627">
        <f>_xlfn.XLOOKUP($A9,'専門家一覧(別添３)'!$B$9:$B$284,'専門家一覧(別添３)'!C$9:C$284,"",0)</f>
        <v>0</v>
      </c>
      <c r="C9" s="627">
        <f>_xlfn.XLOOKUP($A9,'専門家一覧(別添３)'!$B$9:$B$284,'専門家一覧(別添３)'!D$9:D$284,"",0)</f>
        <v>0</v>
      </c>
      <c r="D9" s="627">
        <f>_xlfn.XLOOKUP($A9,'専門家一覧(別添３)'!$B$9:$B$284,'専門家一覧(別添３)'!E$9:E$284,"",0)</f>
        <v>0</v>
      </c>
      <c r="E9" s="627">
        <f>_xlfn.XLOOKUP($A9,'専門家一覧(別添３)'!$B$9:$B$284,'専門家一覧(別添３)'!F$9:F$284,"",0)</f>
        <v>0</v>
      </c>
      <c r="F9" s="627">
        <f>_xlfn.XLOOKUP($A9,'専門家一覧(別添３)'!$B$9:$B$284,'専門家一覧(別添３)'!G$9:G$284,"",0)</f>
        <v>0</v>
      </c>
      <c r="G9" s="627">
        <f>_xlfn.XLOOKUP($A9,'専門家一覧(別添３)'!$B$9:$B$284,'専門家一覧(別添３)'!H$9:H$284,"",0)</f>
        <v>0</v>
      </c>
      <c r="H9" s="627">
        <f>_xlfn.XLOOKUP($A9,'専門家一覧(別添３)'!$B$9:$B$284,'専門家一覧(別添３)'!I$9:I$284,"",0)</f>
        <v>0</v>
      </c>
      <c r="I9" s="627">
        <f>'専門家一覧(別添３)'!J45</f>
        <v>0</v>
      </c>
      <c r="J9" s="627">
        <f>'専門家一覧(別添３)'!J46</f>
        <v>0</v>
      </c>
      <c r="K9" s="627">
        <f>'専門家一覧(別添３)'!J47</f>
        <v>0</v>
      </c>
      <c r="L9" s="627">
        <f>'専門家一覧(別添３)'!J49</f>
        <v>0</v>
      </c>
      <c r="M9" s="627">
        <f>_xlfn.XLOOKUP($A9,'専門家一覧(別添３)'!$B$9:$B$284,'専門家一覧(別添３)'!K$9:K$284,"",0)</f>
        <v>0</v>
      </c>
      <c r="N9" s="627">
        <f>'専門家一覧(別添３)'!L45</f>
        <v>0</v>
      </c>
      <c r="O9" s="627">
        <f>'専門家一覧(別添３)'!L46</f>
        <v>0</v>
      </c>
      <c r="P9" s="627">
        <f>'専門家一覧(別添３)'!L47</f>
        <v>0</v>
      </c>
      <c r="Q9" s="627">
        <f>'専門家一覧(別添３)'!L49</f>
        <v>0</v>
      </c>
    </row>
    <row r="10" spans="1:17" x14ac:dyDescent="0.15">
      <c r="A10" s="627">
        <v>9</v>
      </c>
      <c r="B10" s="627">
        <f>_xlfn.XLOOKUP($A10,'専門家一覧(別添３)'!$B$9:$B$284,'専門家一覧(別添３)'!C$9:C$284,"",0)</f>
        <v>0</v>
      </c>
      <c r="C10" s="627">
        <f>_xlfn.XLOOKUP($A10,'専門家一覧(別添３)'!$B$9:$B$284,'専門家一覧(別添３)'!D$9:D$284,"",0)</f>
        <v>0</v>
      </c>
      <c r="D10" s="627">
        <f>_xlfn.XLOOKUP($A10,'専門家一覧(別添３)'!$B$9:$B$284,'専門家一覧(別添３)'!E$9:E$284,"",0)</f>
        <v>0</v>
      </c>
      <c r="E10" s="627">
        <f>_xlfn.XLOOKUP($A10,'専門家一覧(別添３)'!$B$9:$B$284,'専門家一覧(別添３)'!F$9:F$284,"",0)</f>
        <v>0</v>
      </c>
      <c r="F10" s="627">
        <f>_xlfn.XLOOKUP($A10,'専門家一覧(別添３)'!$B$9:$B$284,'専門家一覧(別添３)'!G$9:G$284,"",0)</f>
        <v>0</v>
      </c>
      <c r="G10" s="627">
        <f>_xlfn.XLOOKUP($A10,'専門家一覧(別添３)'!$B$9:$B$284,'専門家一覧(別添３)'!H$9:H$284,"",0)</f>
        <v>0</v>
      </c>
      <c r="H10" s="627">
        <f>_xlfn.XLOOKUP($A10,'専門家一覧(別添３)'!$B$9:$B$284,'専門家一覧(別添３)'!I$9:I$284,"",0)</f>
        <v>0</v>
      </c>
      <c r="I10" s="627">
        <f>'専門家一覧(別添３)'!J50</f>
        <v>0</v>
      </c>
      <c r="J10" s="627">
        <f>'専門家一覧(別添３)'!J51</f>
        <v>0</v>
      </c>
      <c r="K10" s="627">
        <f>'専門家一覧(別添３)'!J52</f>
        <v>0</v>
      </c>
      <c r="L10" s="627">
        <f>'専門家一覧(別添３)'!J54</f>
        <v>0</v>
      </c>
      <c r="M10" s="627">
        <f>_xlfn.XLOOKUP($A10,'専門家一覧(別添３)'!$B$9:$B$284,'専門家一覧(別添３)'!K$9:K$284,"",0)</f>
        <v>0</v>
      </c>
      <c r="N10" s="627">
        <f>'専門家一覧(別添３)'!L50</f>
        <v>0</v>
      </c>
      <c r="O10" s="627">
        <f>'専門家一覧(別添３)'!L51</f>
        <v>0</v>
      </c>
      <c r="P10" s="627">
        <f>'専門家一覧(別添３)'!L52</f>
        <v>0</v>
      </c>
      <c r="Q10" s="627">
        <f>'専門家一覧(別添３)'!L54</f>
        <v>0</v>
      </c>
    </row>
    <row r="11" spans="1:17" x14ac:dyDescent="0.15">
      <c r="A11" s="627">
        <v>10</v>
      </c>
      <c r="B11" s="627">
        <f>_xlfn.XLOOKUP($A11,'専門家一覧(別添３)'!$B$9:$B$284,'専門家一覧(別添３)'!C$9:C$284,"",0)</f>
        <v>0</v>
      </c>
      <c r="C11" s="627">
        <f>_xlfn.XLOOKUP($A11,'専門家一覧(別添３)'!$B$9:$B$284,'専門家一覧(別添３)'!D$9:D$284,"",0)</f>
        <v>0</v>
      </c>
      <c r="D11" s="627">
        <f>_xlfn.XLOOKUP($A11,'専門家一覧(別添３)'!$B$9:$B$284,'専門家一覧(別添３)'!E$9:E$284,"",0)</f>
        <v>0</v>
      </c>
      <c r="E11" s="627">
        <f>_xlfn.XLOOKUP($A11,'専門家一覧(別添３)'!$B$9:$B$284,'専門家一覧(別添３)'!F$9:F$284,"",0)</f>
        <v>0</v>
      </c>
      <c r="F11" s="627">
        <f>_xlfn.XLOOKUP($A11,'専門家一覧(別添３)'!$B$9:$B$284,'専門家一覧(別添３)'!G$9:G$284,"",0)</f>
        <v>0</v>
      </c>
      <c r="G11" s="627">
        <f>_xlfn.XLOOKUP($A11,'専門家一覧(別添３)'!$B$9:$B$284,'専門家一覧(別添３)'!H$9:H$284,"",0)</f>
        <v>0</v>
      </c>
      <c r="H11" s="627">
        <f>_xlfn.XLOOKUP($A11,'専門家一覧(別添３)'!$B$9:$B$284,'専門家一覧(別添３)'!I$9:I$284,"",0)</f>
        <v>0</v>
      </c>
      <c r="I11" s="627">
        <f>'専門家一覧(別添３)'!J55</f>
        <v>0</v>
      </c>
      <c r="J11" s="627">
        <f>'専門家一覧(別添３)'!J56</f>
        <v>0</v>
      </c>
      <c r="K11" s="627">
        <f>'専門家一覧(別添３)'!J57</f>
        <v>0</v>
      </c>
      <c r="L11" s="627">
        <f>'専門家一覧(別添３)'!J59</f>
        <v>0</v>
      </c>
      <c r="M11" s="627">
        <f>_xlfn.XLOOKUP($A11,'専門家一覧(別添３)'!$B$9:$B$284,'専門家一覧(別添３)'!K$9:K$284,"",0)</f>
        <v>0</v>
      </c>
      <c r="N11" s="627">
        <f>'専門家一覧(別添３)'!L55</f>
        <v>0</v>
      </c>
      <c r="O11" s="627">
        <f>'専門家一覧(別添３)'!L56</f>
        <v>0</v>
      </c>
      <c r="P11" s="627">
        <f>'専門家一覧(別添３)'!L57</f>
        <v>0</v>
      </c>
      <c r="Q11" s="627">
        <f>'専門家一覧(別添３)'!L59</f>
        <v>0</v>
      </c>
    </row>
    <row r="12" spans="1:17" x14ac:dyDescent="0.15">
      <c r="A12" s="627">
        <v>11</v>
      </c>
      <c r="B12" s="627">
        <f>_xlfn.XLOOKUP($A12,'専門家一覧(別添３)'!$B$9:$B$284,'専門家一覧(別添３)'!C$9:C$284,"",0)</f>
        <v>0</v>
      </c>
      <c r="C12" s="627">
        <f>_xlfn.XLOOKUP($A12,'専門家一覧(別添３)'!$B$9:$B$284,'専門家一覧(別添３)'!D$9:D$284,"",0)</f>
        <v>0</v>
      </c>
      <c r="D12" s="627">
        <f>_xlfn.XLOOKUP($A12,'専門家一覧(別添３)'!$B$9:$B$284,'専門家一覧(別添３)'!E$9:E$284,"",0)</f>
        <v>0</v>
      </c>
      <c r="E12" s="627">
        <f>_xlfn.XLOOKUP($A12,'専門家一覧(別添３)'!$B$9:$B$284,'専門家一覧(別添３)'!F$9:F$284,"",0)</f>
        <v>0</v>
      </c>
      <c r="F12" s="627">
        <f>_xlfn.XLOOKUP($A12,'専門家一覧(別添３)'!$B$9:$B$284,'専門家一覧(別添３)'!G$9:G$284,"",0)</f>
        <v>0</v>
      </c>
      <c r="G12" s="627">
        <f>_xlfn.XLOOKUP($A12,'専門家一覧(別添３)'!$B$9:$B$284,'専門家一覧(別添３)'!H$9:H$284,"",0)</f>
        <v>0</v>
      </c>
      <c r="H12" s="627">
        <f>_xlfn.XLOOKUP($A12,'専門家一覧(別添３)'!$B$9:$B$284,'専門家一覧(別添３)'!I$9:I$284,"",0)</f>
        <v>0</v>
      </c>
      <c r="I12" s="627">
        <f>'専門家一覧(別添３)'!J60</f>
        <v>0</v>
      </c>
      <c r="J12" s="627">
        <f>'専門家一覧(別添３)'!J61</f>
        <v>0</v>
      </c>
      <c r="K12" s="627">
        <f>'専門家一覧(別添３)'!J62</f>
        <v>0</v>
      </c>
      <c r="L12" s="627">
        <f>'専門家一覧(別添３)'!J64</f>
        <v>0</v>
      </c>
      <c r="M12" s="627">
        <f>_xlfn.XLOOKUP($A12,'専門家一覧(別添３)'!$B$9:$B$284,'専門家一覧(別添３)'!K$9:K$284,"",0)</f>
        <v>0</v>
      </c>
      <c r="N12" s="627">
        <f>'専門家一覧(別添３)'!L60</f>
        <v>0</v>
      </c>
      <c r="O12" s="627">
        <f>'専門家一覧(別添３)'!L61</f>
        <v>0</v>
      </c>
      <c r="P12" s="627">
        <f>'専門家一覧(別添３)'!L62</f>
        <v>0</v>
      </c>
      <c r="Q12" s="627">
        <f>'専門家一覧(別添３)'!L64</f>
        <v>0</v>
      </c>
    </row>
    <row r="13" spans="1:17" x14ac:dyDescent="0.15">
      <c r="A13" s="627">
        <v>12</v>
      </c>
      <c r="B13" s="627">
        <f>_xlfn.XLOOKUP($A13,'専門家一覧(別添３)'!$B$9:$B$284,'専門家一覧(別添３)'!C$9:C$284,"",0)</f>
        <v>0</v>
      </c>
      <c r="C13" s="627">
        <f>_xlfn.XLOOKUP($A13,'専門家一覧(別添３)'!$B$9:$B$284,'専門家一覧(別添３)'!D$9:D$284,"",0)</f>
        <v>0</v>
      </c>
      <c r="D13" s="627">
        <f>_xlfn.XLOOKUP($A13,'専門家一覧(別添３)'!$B$9:$B$284,'専門家一覧(別添３)'!E$9:E$284,"",0)</f>
        <v>0</v>
      </c>
      <c r="E13" s="627">
        <f>_xlfn.XLOOKUP($A13,'専門家一覧(別添３)'!$B$9:$B$284,'専門家一覧(別添３)'!F$9:F$284,"",0)</f>
        <v>0</v>
      </c>
      <c r="F13" s="627">
        <f>_xlfn.XLOOKUP($A13,'専門家一覧(別添３)'!$B$9:$B$284,'専門家一覧(別添３)'!G$9:G$284,"",0)</f>
        <v>0</v>
      </c>
      <c r="G13" s="627">
        <f>_xlfn.XLOOKUP($A13,'専門家一覧(別添３)'!$B$9:$B$284,'専門家一覧(別添３)'!H$9:H$284,"",0)</f>
        <v>0</v>
      </c>
      <c r="H13" s="627">
        <f>_xlfn.XLOOKUP($A13,'専門家一覧(別添３)'!$B$9:$B$284,'専門家一覧(別添３)'!I$9:I$284,"",0)</f>
        <v>0</v>
      </c>
      <c r="I13" s="627">
        <f>'専門家一覧(別添３)'!J65</f>
        <v>0</v>
      </c>
      <c r="J13" s="627">
        <f>'専門家一覧(別添３)'!J66</f>
        <v>0</v>
      </c>
      <c r="K13" s="627">
        <f>'専門家一覧(別添３)'!J67</f>
        <v>0</v>
      </c>
      <c r="L13" s="627">
        <f>'専門家一覧(別添３)'!J69</f>
        <v>0</v>
      </c>
      <c r="M13" s="627">
        <f>_xlfn.XLOOKUP($A13,'専門家一覧(別添３)'!$B$9:$B$284,'専門家一覧(別添３)'!K$9:K$284,"",0)</f>
        <v>0</v>
      </c>
      <c r="N13" s="627">
        <f>'専門家一覧(別添３)'!L65</f>
        <v>0</v>
      </c>
      <c r="O13" s="627">
        <f>'専門家一覧(別添３)'!L66</f>
        <v>0</v>
      </c>
      <c r="P13" s="627">
        <f>'専門家一覧(別添３)'!L67</f>
        <v>0</v>
      </c>
      <c r="Q13" s="627">
        <f>'専門家一覧(別添３)'!L69</f>
        <v>0</v>
      </c>
    </row>
    <row r="14" spans="1:17" x14ac:dyDescent="0.15">
      <c r="A14" s="627">
        <v>13</v>
      </c>
      <c r="B14" s="627">
        <f>_xlfn.XLOOKUP($A14,'専門家一覧(別添３)'!$B$9:$B$284,'専門家一覧(別添３)'!C$9:C$284,"",0)</f>
        <v>0</v>
      </c>
      <c r="C14" s="627">
        <f>_xlfn.XLOOKUP($A14,'専門家一覧(別添３)'!$B$9:$B$284,'専門家一覧(別添３)'!D$9:D$284,"",0)</f>
        <v>0</v>
      </c>
      <c r="D14" s="627">
        <f>_xlfn.XLOOKUP($A14,'専門家一覧(別添３)'!$B$9:$B$284,'専門家一覧(別添３)'!E$9:E$284,"",0)</f>
        <v>0</v>
      </c>
      <c r="E14" s="627">
        <f>_xlfn.XLOOKUP($A14,'専門家一覧(別添３)'!$B$9:$B$284,'専門家一覧(別添３)'!F$9:F$284,"",0)</f>
        <v>0</v>
      </c>
      <c r="F14" s="627">
        <f>_xlfn.XLOOKUP($A14,'専門家一覧(別添３)'!$B$9:$B$284,'専門家一覧(別添３)'!G$9:G$284,"",0)</f>
        <v>0</v>
      </c>
      <c r="G14" s="627">
        <f>_xlfn.XLOOKUP($A14,'専門家一覧(別添３)'!$B$9:$B$284,'専門家一覧(別添３)'!H$9:H$284,"",0)</f>
        <v>0</v>
      </c>
      <c r="H14" s="627">
        <f>_xlfn.XLOOKUP($A14,'専門家一覧(別添３)'!$B$9:$B$284,'専門家一覧(別添３)'!I$9:I$284,"",0)</f>
        <v>0</v>
      </c>
      <c r="I14" s="627">
        <f>'専門家一覧(別添３)'!J70</f>
        <v>0</v>
      </c>
      <c r="J14" s="627">
        <f>'専門家一覧(別添３)'!J71</f>
        <v>0</v>
      </c>
      <c r="K14" s="627">
        <f>'専門家一覧(別添３)'!J72</f>
        <v>0</v>
      </c>
      <c r="L14" s="627">
        <f>'専門家一覧(別添３)'!J74</f>
        <v>0</v>
      </c>
      <c r="M14" s="627">
        <f>_xlfn.XLOOKUP($A14,'専門家一覧(別添３)'!$B$9:$B$284,'専門家一覧(別添３)'!K$9:K$284,"",0)</f>
        <v>0</v>
      </c>
      <c r="N14" s="627">
        <f>'専門家一覧(別添３)'!L70</f>
        <v>0</v>
      </c>
      <c r="O14" s="627">
        <f>'専門家一覧(別添３)'!L71</f>
        <v>0</v>
      </c>
      <c r="P14" s="627">
        <f>'専門家一覧(別添３)'!L72</f>
        <v>0</v>
      </c>
      <c r="Q14" s="627">
        <f>'専門家一覧(別添３)'!L74</f>
        <v>0</v>
      </c>
    </row>
    <row r="15" spans="1:17" x14ac:dyDescent="0.15">
      <c r="A15" s="627">
        <v>14</v>
      </c>
      <c r="B15" s="627">
        <f>_xlfn.XLOOKUP($A15,'専門家一覧(別添３)'!$B$9:$B$284,'専門家一覧(別添３)'!C$9:C$284,"",0)</f>
        <v>0</v>
      </c>
      <c r="C15" s="627">
        <f>_xlfn.XLOOKUP($A15,'専門家一覧(別添３)'!$B$9:$B$284,'専門家一覧(別添３)'!D$9:D$284,"",0)</f>
        <v>0</v>
      </c>
      <c r="D15" s="627">
        <f>_xlfn.XLOOKUP($A15,'専門家一覧(別添３)'!$B$9:$B$284,'専門家一覧(別添３)'!E$9:E$284,"",0)</f>
        <v>0</v>
      </c>
      <c r="E15" s="627">
        <f>_xlfn.XLOOKUP($A15,'専門家一覧(別添３)'!$B$9:$B$284,'専門家一覧(別添３)'!F$9:F$284,"",0)</f>
        <v>0</v>
      </c>
      <c r="F15" s="627">
        <f>_xlfn.XLOOKUP($A15,'専門家一覧(別添３)'!$B$9:$B$284,'専門家一覧(別添３)'!G$9:G$284,"",0)</f>
        <v>0</v>
      </c>
      <c r="G15" s="627">
        <f>_xlfn.XLOOKUP($A15,'専門家一覧(別添３)'!$B$9:$B$284,'専門家一覧(別添３)'!H$9:H$284,"",0)</f>
        <v>0</v>
      </c>
      <c r="H15" s="627">
        <f>_xlfn.XLOOKUP($A15,'専門家一覧(別添３)'!$B$9:$B$284,'専門家一覧(別添３)'!I$9:I$284,"",0)</f>
        <v>0</v>
      </c>
      <c r="I15" s="627">
        <f>'専門家一覧(別添３)'!J75</f>
        <v>0</v>
      </c>
      <c r="J15" s="627">
        <f>'専門家一覧(別添３)'!J76</f>
        <v>0</v>
      </c>
      <c r="K15" s="627">
        <f>'専門家一覧(別添３)'!J77</f>
        <v>0</v>
      </c>
      <c r="L15" s="627">
        <f>'専門家一覧(別添３)'!J79</f>
        <v>0</v>
      </c>
      <c r="M15" s="627">
        <f>_xlfn.XLOOKUP($A15,'専門家一覧(別添３)'!$B$9:$B$284,'専門家一覧(別添３)'!K$9:K$284,"",0)</f>
        <v>0</v>
      </c>
      <c r="N15" s="627">
        <f>'専門家一覧(別添３)'!L75</f>
        <v>0</v>
      </c>
      <c r="O15" s="627">
        <f>'専門家一覧(別添３)'!L76</f>
        <v>0</v>
      </c>
      <c r="P15" s="627">
        <f>'専門家一覧(別添３)'!L77</f>
        <v>0</v>
      </c>
      <c r="Q15" s="627">
        <f>'専門家一覧(別添３)'!L79</f>
        <v>0</v>
      </c>
    </row>
    <row r="16" spans="1:17" x14ac:dyDescent="0.15">
      <c r="A16" s="627">
        <v>15</v>
      </c>
      <c r="B16" s="627">
        <f>_xlfn.XLOOKUP($A16,'専門家一覧(別添３)'!$B$9:$B$284,'専門家一覧(別添３)'!C$9:C$284,"",0)</f>
        <v>0</v>
      </c>
      <c r="C16" s="627">
        <f>_xlfn.XLOOKUP($A16,'専門家一覧(別添３)'!$B$9:$B$284,'専門家一覧(別添３)'!D$9:D$284,"",0)</f>
        <v>0</v>
      </c>
      <c r="D16" s="627">
        <f>_xlfn.XLOOKUP($A16,'専門家一覧(別添３)'!$B$9:$B$284,'専門家一覧(別添３)'!E$9:E$284,"",0)</f>
        <v>0</v>
      </c>
      <c r="E16" s="627">
        <f>_xlfn.XLOOKUP($A16,'専門家一覧(別添３)'!$B$9:$B$284,'専門家一覧(別添３)'!F$9:F$284,"",0)</f>
        <v>0</v>
      </c>
      <c r="F16" s="627">
        <f>_xlfn.XLOOKUP($A16,'専門家一覧(別添３)'!$B$9:$B$284,'専門家一覧(別添３)'!G$9:G$284,"",0)</f>
        <v>0</v>
      </c>
      <c r="G16" s="627">
        <f>_xlfn.XLOOKUP($A16,'専門家一覧(別添３)'!$B$9:$B$284,'専門家一覧(別添３)'!H$9:H$284,"",0)</f>
        <v>0</v>
      </c>
      <c r="H16" s="627">
        <f>_xlfn.XLOOKUP($A16,'専門家一覧(別添３)'!$B$9:$B$284,'専門家一覧(別添３)'!I$9:I$284,"",0)</f>
        <v>0</v>
      </c>
      <c r="I16" s="627">
        <f>'専門家一覧(別添３)'!J80</f>
        <v>0</v>
      </c>
      <c r="J16" s="627">
        <f>'専門家一覧(別添３)'!J81</f>
        <v>0</v>
      </c>
      <c r="K16" s="627">
        <f>'専門家一覧(別添３)'!J82</f>
        <v>0</v>
      </c>
      <c r="L16" s="627">
        <f>'専門家一覧(別添３)'!J84</f>
        <v>0</v>
      </c>
      <c r="M16" s="627">
        <f>_xlfn.XLOOKUP($A16,'専門家一覧(別添３)'!$B$9:$B$284,'専門家一覧(別添３)'!K$9:K$284,"",0)</f>
        <v>0</v>
      </c>
      <c r="N16" s="627">
        <f>'専門家一覧(別添３)'!L80</f>
        <v>0</v>
      </c>
      <c r="O16" s="627">
        <f>'専門家一覧(別添３)'!L81</f>
        <v>0</v>
      </c>
      <c r="P16" s="627">
        <f>'専門家一覧(別添３)'!L82</f>
        <v>0</v>
      </c>
      <c r="Q16" s="627">
        <f>'専門家一覧(別添３)'!L84</f>
        <v>0</v>
      </c>
    </row>
    <row r="17" spans="1:17" x14ac:dyDescent="0.15">
      <c r="A17" s="627">
        <v>16</v>
      </c>
      <c r="B17" s="627">
        <f>_xlfn.XLOOKUP($A17,'専門家一覧(別添３)'!$B$9:$B$284,'専門家一覧(別添３)'!C$9:C$284,"",0)</f>
        <v>0</v>
      </c>
      <c r="C17" s="627">
        <f>_xlfn.XLOOKUP($A17,'専門家一覧(別添３)'!$B$9:$B$284,'専門家一覧(別添３)'!D$9:D$284,"",0)</f>
        <v>0</v>
      </c>
      <c r="D17" s="627">
        <f>_xlfn.XLOOKUP($A17,'専門家一覧(別添３)'!$B$9:$B$284,'専門家一覧(別添３)'!E$9:E$284,"",0)</f>
        <v>0</v>
      </c>
      <c r="E17" s="627">
        <f>_xlfn.XLOOKUP($A17,'専門家一覧(別添３)'!$B$9:$B$284,'専門家一覧(別添３)'!F$9:F$284,"",0)</f>
        <v>0</v>
      </c>
      <c r="F17" s="627">
        <f>_xlfn.XLOOKUP($A17,'専門家一覧(別添３)'!$B$9:$B$284,'専門家一覧(別添３)'!G$9:G$284,"",0)</f>
        <v>0</v>
      </c>
      <c r="G17" s="627">
        <f>_xlfn.XLOOKUP($A17,'専門家一覧(別添３)'!$B$9:$B$284,'専門家一覧(別添３)'!H$9:H$284,"",0)</f>
        <v>0</v>
      </c>
      <c r="H17" s="627">
        <f>_xlfn.XLOOKUP($A17,'専門家一覧(別添３)'!$B$9:$B$284,'専門家一覧(別添３)'!I$9:I$284,"",0)</f>
        <v>0</v>
      </c>
      <c r="I17" s="627">
        <f>'専門家一覧(別添３)'!J85</f>
        <v>0</v>
      </c>
      <c r="J17" s="627">
        <f>'専門家一覧(別添３)'!J86</f>
        <v>0</v>
      </c>
      <c r="K17" s="627">
        <f>'専門家一覧(別添３)'!J87</f>
        <v>0</v>
      </c>
      <c r="L17" s="627">
        <f>'専門家一覧(別添３)'!J89</f>
        <v>0</v>
      </c>
      <c r="M17" s="627">
        <f>_xlfn.XLOOKUP($A17,'専門家一覧(別添３)'!$B$9:$B$284,'専門家一覧(別添３)'!K$9:K$284,"",0)</f>
        <v>0</v>
      </c>
      <c r="N17" s="627">
        <f>'専門家一覧(別添３)'!L85</f>
        <v>0</v>
      </c>
      <c r="O17" s="627">
        <f>'専門家一覧(別添３)'!L86</f>
        <v>0</v>
      </c>
      <c r="P17" s="627">
        <f>'専門家一覧(別添３)'!L87</f>
        <v>0</v>
      </c>
      <c r="Q17" s="627">
        <f>'専門家一覧(別添３)'!L89</f>
        <v>0</v>
      </c>
    </row>
    <row r="18" spans="1:17" x14ac:dyDescent="0.15">
      <c r="A18" s="627">
        <v>17</v>
      </c>
      <c r="B18" s="627">
        <f>_xlfn.XLOOKUP($A18,'専門家一覧(別添３)'!$B$9:$B$284,'専門家一覧(別添３)'!C$9:C$284,"",0)</f>
        <v>0</v>
      </c>
      <c r="C18" s="627">
        <f>_xlfn.XLOOKUP($A18,'専門家一覧(別添３)'!$B$9:$B$284,'専門家一覧(別添３)'!D$9:D$284,"",0)</f>
        <v>0</v>
      </c>
      <c r="D18" s="627">
        <f>_xlfn.XLOOKUP($A18,'専門家一覧(別添３)'!$B$9:$B$284,'専門家一覧(別添３)'!E$9:E$284,"",0)</f>
        <v>0</v>
      </c>
      <c r="E18" s="627">
        <f>_xlfn.XLOOKUP($A18,'専門家一覧(別添３)'!$B$9:$B$284,'専門家一覧(別添３)'!F$9:F$284,"",0)</f>
        <v>0</v>
      </c>
      <c r="F18" s="627">
        <f>_xlfn.XLOOKUP($A18,'専門家一覧(別添３)'!$B$9:$B$284,'専門家一覧(別添３)'!G$9:G$284,"",0)</f>
        <v>0</v>
      </c>
      <c r="G18" s="627">
        <f>_xlfn.XLOOKUP($A18,'専門家一覧(別添３)'!$B$9:$B$284,'専門家一覧(別添３)'!H$9:H$284,"",0)</f>
        <v>0</v>
      </c>
      <c r="H18" s="627">
        <f>_xlfn.XLOOKUP($A18,'専門家一覧(別添３)'!$B$9:$B$284,'専門家一覧(別添３)'!I$9:I$284,"",0)</f>
        <v>0</v>
      </c>
      <c r="I18" s="627">
        <f>'専門家一覧(別添３)'!J90</f>
        <v>0</v>
      </c>
      <c r="J18" s="627">
        <f>'専門家一覧(別添３)'!J91</f>
        <v>0</v>
      </c>
      <c r="K18" s="627">
        <f>'専門家一覧(別添３)'!J92</f>
        <v>0</v>
      </c>
      <c r="L18" s="627">
        <f>'専門家一覧(別添３)'!J94</f>
        <v>0</v>
      </c>
      <c r="M18" s="627">
        <f>_xlfn.XLOOKUP($A18,'専門家一覧(別添３)'!$B$9:$B$284,'専門家一覧(別添３)'!K$9:K$284,"",0)</f>
        <v>0</v>
      </c>
      <c r="N18" s="627">
        <f>'専門家一覧(別添３)'!L90</f>
        <v>0</v>
      </c>
      <c r="O18" s="627">
        <f>'専門家一覧(別添３)'!L91</f>
        <v>0</v>
      </c>
      <c r="P18" s="627">
        <f>'専門家一覧(別添３)'!L92</f>
        <v>0</v>
      </c>
      <c r="Q18" s="627">
        <f>'専門家一覧(別添３)'!L94</f>
        <v>0</v>
      </c>
    </row>
    <row r="19" spans="1:17" x14ac:dyDescent="0.15">
      <c r="A19" s="627">
        <v>18</v>
      </c>
      <c r="B19" s="627">
        <f>_xlfn.XLOOKUP($A19,'専門家一覧(別添３)'!$B$9:$B$284,'専門家一覧(別添３)'!C$9:C$284,"",0)</f>
        <v>0</v>
      </c>
      <c r="C19" s="627">
        <f>_xlfn.XLOOKUP($A19,'専門家一覧(別添３)'!$B$9:$B$284,'専門家一覧(別添３)'!D$9:D$284,"",0)</f>
        <v>0</v>
      </c>
      <c r="D19" s="627">
        <f>_xlfn.XLOOKUP($A19,'専門家一覧(別添３)'!$B$9:$B$284,'専門家一覧(別添３)'!E$9:E$284,"",0)</f>
        <v>0</v>
      </c>
      <c r="E19" s="627">
        <f>_xlfn.XLOOKUP($A19,'専門家一覧(別添３)'!$B$9:$B$284,'専門家一覧(別添３)'!F$9:F$284,"",0)</f>
        <v>0</v>
      </c>
      <c r="F19" s="627">
        <f>_xlfn.XLOOKUP($A19,'専門家一覧(別添３)'!$B$9:$B$284,'専門家一覧(別添３)'!G$9:G$284,"",0)</f>
        <v>0</v>
      </c>
      <c r="G19" s="627">
        <f>_xlfn.XLOOKUP($A19,'専門家一覧(別添３)'!$B$9:$B$284,'専門家一覧(別添３)'!H$9:H$284,"",0)</f>
        <v>0</v>
      </c>
      <c r="H19" s="627">
        <f>_xlfn.XLOOKUP($A19,'専門家一覧(別添３)'!$B$9:$B$284,'専門家一覧(別添３)'!I$9:I$284,"",0)</f>
        <v>0</v>
      </c>
      <c r="I19" s="627">
        <f>'専門家一覧(別添３)'!J95</f>
        <v>0</v>
      </c>
      <c r="J19" s="627">
        <f>'専門家一覧(別添３)'!J96</f>
        <v>0</v>
      </c>
      <c r="K19" s="627">
        <f>'専門家一覧(別添３)'!J97</f>
        <v>0</v>
      </c>
      <c r="L19" s="627">
        <f>'専門家一覧(別添３)'!J99</f>
        <v>0</v>
      </c>
      <c r="M19" s="627">
        <f>_xlfn.XLOOKUP($A19,'専門家一覧(別添３)'!$B$9:$B$284,'専門家一覧(別添３)'!K$9:K$284,"",0)</f>
        <v>0</v>
      </c>
      <c r="N19" s="627">
        <f>'専門家一覧(別添３)'!L95</f>
        <v>0</v>
      </c>
      <c r="O19" s="627">
        <f>'専門家一覧(別添３)'!L96</f>
        <v>0</v>
      </c>
      <c r="P19" s="627">
        <f>'専門家一覧(別添３)'!L97</f>
        <v>0</v>
      </c>
      <c r="Q19" s="627">
        <f>'専門家一覧(別添３)'!L99</f>
        <v>0</v>
      </c>
    </row>
    <row r="20" spans="1:17" x14ac:dyDescent="0.15">
      <c r="A20" s="627">
        <v>19</v>
      </c>
      <c r="B20" s="627">
        <f>_xlfn.XLOOKUP($A20,'専門家一覧(別添３)'!$B$9:$B$284,'専門家一覧(別添３)'!C$9:C$284,"",0)</f>
        <v>0</v>
      </c>
      <c r="C20" s="627">
        <f>_xlfn.XLOOKUP($A20,'専門家一覧(別添３)'!$B$9:$B$284,'専門家一覧(別添３)'!D$9:D$284,"",0)</f>
        <v>0</v>
      </c>
      <c r="D20" s="627">
        <f>_xlfn.XLOOKUP($A20,'専門家一覧(別添３)'!$B$9:$B$284,'専門家一覧(別添３)'!E$9:E$284,"",0)</f>
        <v>0</v>
      </c>
      <c r="E20" s="627">
        <f>_xlfn.XLOOKUP($A20,'専門家一覧(別添３)'!$B$9:$B$284,'専門家一覧(別添３)'!F$9:F$284,"",0)</f>
        <v>0</v>
      </c>
      <c r="F20" s="627">
        <f>_xlfn.XLOOKUP($A20,'専門家一覧(別添３)'!$B$9:$B$284,'専門家一覧(別添３)'!G$9:G$284,"",0)</f>
        <v>0</v>
      </c>
      <c r="G20" s="627">
        <f>_xlfn.XLOOKUP($A20,'専門家一覧(別添３)'!$B$9:$B$284,'専門家一覧(別添３)'!H$9:H$284,"",0)</f>
        <v>0</v>
      </c>
      <c r="H20" s="627">
        <f>_xlfn.XLOOKUP($A20,'専門家一覧(別添３)'!$B$9:$B$284,'専門家一覧(別添３)'!I$9:I$284,"",0)</f>
        <v>0</v>
      </c>
      <c r="I20" s="627">
        <f>'専門家一覧(別添３)'!J100</f>
        <v>0</v>
      </c>
      <c r="J20" s="627">
        <f>'専門家一覧(別添３)'!J101</f>
        <v>0</v>
      </c>
      <c r="K20" s="627">
        <f>'専門家一覧(別添３)'!J102</f>
        <v>0</v>
      </c>
      <c r="L20" s="627">
        <f>'専門家一覧(別添３)'!J104</f>
        <v>0</v>
      </c>
      <c r="M20" s="627">
        <f>_xlfn.XLOOKUP($A20,'専門家一覧(別添３)'!$B$9:$B$284,'専門家一覧(別添３)'!K$9:K$284,"",0)</f>
        <v>0</v>
      </c>
      <c r="N20" s="627">
        <f>'専門家一覧(別添３)'!L100</f>
        <v>0</v>
      </c>
      <c r="O20" s="627">
        <f>'専門家一覧(別添３)'!L101</f>
        <v>0</v>
      </c>
      <c r="P20" s="627">
        <f>'専門家一覧(別添３)'!L102</f>
        <v>0</v>
      </c>
      <c r="Q20" s="627">
        <f>'専門家一覧(別添３)'!L104</f>
        <v>0</v>
      </c>
    </row>
    <row r="21" spans="1:17" x14ac:dyDescent="0.15">
      <c r="A21" s="627">
        <v>20</v>
      </c>
      <c r="B21" s="627">
        <f>_xlfn.XLOOKUP($A21,'専門家一覧(別添３)'!$B$9:$B$284,'専門家一覧(別添３)'!C$9:C$284,"",0)</f>
        <v>0</v>
      </c>
      <c r="C21" s="627">
        <f>_xlfn.XLOOKUP($A21,'専門家一覧(別添３)'!$B$9:$B$284,'専門家一覧(別添３)'!D$9:D$284,"",0)</f>
        <v>0</v>
      </c>
      <c r="D21" s="627">
        <f>_xlfn.XLOOKUP($A21,'専門家一覧(別添３)'!$B$9:$B$284,'専門家一覧(別添３)'!E$9:E$284,"",0)</f>
        <v>0</v>
      </c>
      <c r="E21" s="627">
        <f>_xlfn.XLOOKUP($A21,'専門家一覧(別添３)'!$B$9:$B$284,'専門家一覧(別添３)'!F$9:F$284,"",0)</f>
        <v>0</v>
      </c>
      <c r="F21" s="627">
        <f>_xlfn.XLOOKUP($A21,'専門家一覧(別添３)'!$B$9:$B$284,'専門家一覧(別添３)'!G$9:G$284,"",0)</f>
        <v>0</v>
      </c>
      <c r="G21" s="627">
        <f>_xlfn.XLOOKUP($A21,'専門家一覧(別添３)'!$B$9:$B$284,'専門家一覧(別添３)'!H$9:H$284,"",0)</f>
        <v>0</v>
      </c>
      <c r="H21" s="627">
        <f>_xlfn.XLOOKUP($A21,'専門家一覧(別添３)'!$B$9:$B$284,'専門家一覧(別添３)'!I$9:I$284,"",0)</f>
        <v>0</v>
      </c>
      <c r="I21" s="627">
        <f>'専門家一覧(別添３)'!J105</f>
        <v>0</v>
      </c>
      <c r="J21" s="627">
        <f>'専門家一覧(別添３)'!J106</f>
        <v>0</v>
      </c>
      <c r="K21" s="627">
        <f>'専門家一覧(別添３)'!J107</f>
        <v>0</v>
      </c>
      <c r="L21" s="627">
        <f>'専門家一覧(別添３)'!J109</f>
        <v>0</v>
      </c>
      <c r="M21" s="627">
        <f>_xlfn.XLOOKUP($A21,'専門家一覧(別添３)'!$B$9:$B$284,'専門家一覧(別添３)'!K$9:K$284,"",0)</f>
        <v>0</v>
      </c>
      <c r="N21" s="627">
        <f>'専門家一覧(別添３)'!L105</f>
        <v>0</v>
      </c>
      <c r="O21" s="627">
        <f>'専門家一覧(別添３)'!L106</f>
        <v>0</v>
      </c>
      <c r="P21" s="627">
        <f>'専門家一覧(別添３)'!L107</f>
        <v>0</v>
      </c>
      <c r="Q21" s="627">
        <f>'専門家一覧(別添３)'!L109</f>
        <v>0</v>
      </c>
    </row>
    <row r="22" spans="1:17" x14ac:dyDescent="0.15">
      <c r="A22" s="627">
        <v>21</v>
      </c>
      <c r="B22" s="627">
        <f>_xlfn.XLOOKUP($A22,'専門家一覧(別添３)'!$B$9:$B$284,'専門家一覧(別添３)'!C$9:C$284,"",0)</f>
        <v>0</v>
      </c>
      <c r="C22" s="627">
        <f>_xlfn.XLOOKUP($A22,'専門家一覧(別添３)'!$B$9:$B$284,'専門家一覧(別添３)'!D$9:D$284,"",0)</f>
        <v>0</v>
      </c>
      <c r="D22" s="627">
        <f>_xlfn.XLOOKUP($A22,'専門家一覧(別添３)'!$B$9:$B$284,'専門家一覧(別添３)'!E$9:E$284,"",0)</f>
        <v>0</v>
      </c>
      <c r="E22" s="627">
        <f>_xlfn.XLOOKUP($A22,'専門家一覧(別添３)'!$B$9:$B$284,'専門家一覧(別添３)'!F$9:F$284,"",0)</f>
        <v>0</v>
      </c>
      <c r="F22" s="627">
        <f>_xlfn.XLOOKUP($A22,'専門家一覧(別添３)'!$B$9:$B$284,'専門家一覧(別添３)'!G$9:G$284,"",0)</f>
        <v>0</v>
      </c>
      <c r="G22" s="627">
        <f>_xlfn.XLOOKUP($A22,'専門家一覧(別添３)'!$B$9:$B$284,'専門家一覧(別添３)'!H$9:H$284,"",0)</f>
        <v>0</v>
      </c>
      <c r="H22" s="627">
        <f>_xlfn.XLOOKUP($A22,'専門家一覧(別添３)'!$B$9:$B$284,'専門家一覧(別添３)'!I$9:I$284,"",0)</f>
        <v>0</v>
      </c>
      <c r="I22" s="627">
        <f>'専門家一覧(別添３)'!J110</f>
        <v>0</v>
      </c>
      <c r="J22" s="627">
        <f>'専門家一覧(別添３)'!J111</f>
        <v>0</v>
      </c>
      <c r="K22" s="627">
        <f>'専門家一覧(別添３)'!J112</f>
        <v>0</v>
      </c>
      <c r="L22" s="627">
        <f>'専門家一覧(別添３)'!J114</f>
        <v>0</v>
      </c>
      <c r="M22" s="627">
        <f>_xlfn.XLOOKUP($A22,'専門家一覧(別添３)'!$B$9:$B$284,'専門家一覧(別添３)'!K$9:K$284,"",0)</f>
        <v>0</v>
      </c>
      <c r="N22" s="627">
        <f>'専門家一覧(別添３)'!L110</f>
        <v>0</v>
      </c>
      <c r="O22" s="627">
        <f>'専門家一覧(別添３)'!L111</f>
        <v>0</v>
      </c>
      <c r="P22" s="627">
        <f>'専門家一覧(別添３)'!L112</f>
        <v>0</v>
      </c>
      <c r="Q22" s="627">
        <f>'専門家一覧(別添３)'!L114</f>
        <v>0</v>
      </c>
    </row>
    <row r="23" spans="1:17" x14ac:dyDescent="0.15">
      <c r="A23" s="627">
        <v>22</v>
      </c>
      <c r="B23" s="627">
        <f>_xlfn.XLOOKUP($A23,'専門家一覧(別添３)'!$B$9:$B$284,'専門家一覧(別添３)'!C$9:C$284,"",0)</f>
        <v>0</v>
      </c>
      <c r="C23" s="627">
        <f>_xlfn.XLOOKUP($A23,'専門家一覧(別添３)'!$B$9:$B$284,'専門家一覧(別添３)'!D$9:D$284,"",0)</f>
        <v>0</v>
      </c>
      <c r="D23" s="627">
        <f>_xlfn.XLOOKUP($A23,'専門家一覧(別添３)'!$B$9:$B$284,'専門家一覧(別添３)'!E$9:E$284,"",0)</f>
        <v>0</v>
      </c>
      <c r="E23" s="627">
        <f>_xlfn.XLOOKUP($A23,'専門家一覧(別添３)'!$B$9:$B$284,'専門家一覧(別添３)'!F$9:F$284,"",0)</f>
        <v>0</v>
      </c>
      <c r="F23" s="627">
        <f>_xlfn.XLOOKUP($A23,'専門家一覧(別添３)'!$B$9:$B$284,'専門家一覧(別添３)'!G$9:G$284,"",0)</f>
        <v>0</v>
      </c>
      <c r="G23" s="627">
        <f>_xlfn.XLOOKUP($A23,'専門家一覧(別添３)'!$B$9:$B$284,'専門家一覧(別添３)'!H$9:H$284,"",0)</f>
        <v>0</v>
      </c>
      <c r="H23" s="627">
        <f>_xlfn.XLOOKUP($A23,'専門家一覧(別添３)'!$B$9:$B$284,'専門家一覧(別添３)'!I$9:I$284,"",0)</f>
        <v>0</v>
      </c>
      <c r="I23" s="627">
        <f>'専門家一覧(別添３)'!J115</f>
        <v>0</v>
      </c>
      <c r="J23" s="627">
        <f>'専門家一覧(別添３)'!J116</f>
        <v>0</v>
      </c>
      <c r="K23" s="627">
        <f>'専門家一覧(別添３)'!J117</f>
        <v>0</v>
      </c>
      <c r="L23" s="627">
        <f>'専門家一覧(別添３)'!J119</f>
        <v>0</v>
      </c>
      <c r="M23" s="627">
        <f>_xlfn.XLOOKUP($A23,'専門家一覧(別添３)'!$B$9:$B$284,'専門家一覧(別添３)'!K$9:K$284,"",0)</f>
        <v>0</v>
      </c>
      <c r="N23" s="627">
        <f>'専門家一覧(別添３)'!L115</f>
        <v>0</v>
      </c>
      <c r="O23" s="627">
        <f>'専門家一覧(別添３)'!L116</f>
        <v>0</v>
      </c>
      <c r="P23" s="627">
        <f>'専門家一覧(別添３)'!L117</f>
        <v>0</v>
      </c>
      <c r="Q23" s="627">
        <f>'専門家一覧(別添３)'!L119</f>
        <v>0</v>
      </c>
    </row>
    <row r="24" spans="1:17" x14ac:dyDescent="0.15">
      <c r="A24" s="627">
        <v>23</v>
      </c>
      <c r="B24" s="627">
        <f>_xlfn.XLOOKUP($A24,'専門家一覧(別添３)'!$B$9:$B$284,'専門家一覧(別添３)'!C$9:C$284,"",0)</f>
        <v>0</v>
      </c>
      <c r="C24" s="627">
        <f>_xlfn.XLOOKUP($A24,'専門家一覧(別添３)'!$B$9:$B$284,'専門家一覧(別添３)'!D$9:D$284,"",0)</f>
        <v>0</v>
      </c>
      <c r="D24" s="627">
        <f>_xlfn.XLOOKUP($A24,'専門家一覧(別添３)'!$B$9:$B$284,'専門家一覧(別添３)'!E$9:E$284,"",0)</f>
        <v>0</v>
      </c>
      <c r="E24" s="627">
        <f>_xlfn.XLOOKUP($A24,'専門家一覧(別添３)'!$B$9:$B$284,'専門家一覧(別添３)'!F$9:F$284,"",0)</f>
        <v>0</v>
      </c>
      <c r="F24" s="627">
        <f>_xlfn.XLOOKUP($A24,'専門家一覧(別添３)'!$B$9:$B$284,'専門家一覧(別添３)'!G$9:G$284,"",0)</f>
        <v>0</v>
      </c>
      <c r="G24" s="627">
        <f>_xlfn.XLOOKUP($A24,'専門家一覧(別添３)'!$B$9:$B$284,'専門家一覧(別添３)'!H$9:H$284,"",0)</f>
        <v>0</v>
      </c>
      <c r="H24" s="627">
        <f>_xlfn.XLOOKUP($A24,'専門家一覧(別添３)'!$B$9:$B$284,'専門家一覧(別添３)'!I$9:I$284,"",0)</f>
        <v>0</v>
      </c>
      <c r="I24" s="627">
        <f>'専門家一覧(別添３)'!J120</f>
        <v>0</v>
      </c>
      <c r="J24" s="627">
        <f>'専門家一覧(別添３)'!J121</f>
        <v>0</v>
      </c>
      <c r="K24" s="627">
        <f>'専門家一覧(別添３)'!J122</f>
        <v>0</v>
      </c>
      <c r="L24" s="627">
        <f>'専門家一覧(別添３)'!J124</f>
        <v>0</v>
      </c>
      <c r="M24" s="627">
        <f>_xlfn.XLOOKUP($A24,'専門家一覧(別添３)'!$B$9:$B$284,'専門家一覧(別添３)'!K$9:K$284,"",0)</f>
        <v>0</v>
      </c>
      <c r="N24" s="627">
        <f>'専門家一覧(別添３)'!L120</f>
        <v>0</v>
      </c>
      <c r="O24" s="627">
        <f>'専門家一覧(別添３)'!L121</f>
        <v>0</v>
      </c>
      <c r="P24" s="627">
        <f>'専門家一覧(別添３)'!L122</f>
        <v>0</v>
      </c>
      <c r="Q24" s="627">
        <f>'専門家一覧(別添３)'!L124</f>
        <v>0</v>
      </c>
    </row>
    <row r="25" spans="1:17" x14ac:dyDescent="0.15">
      <c r="A25" s="627">
        <v>24</v>
      </c>
      <c r="B25" s="627">
        <f>_xlfn.XLOOKUP($A25,'専門家一覧(別添３)'!$B$9:$B$284,'専門家一覧(別添３)'!C$9:C$284,"",0)</f>
        <v>0</v>
      </c>
      <c r="C25" s="627">
        <f>_xlfn.XLOOKUP($A25,'専門家一覧(別添３)'!$B$9:$B$284,'専門家一覧(別添３)'!D$9:D$284,"",0)</f>
        <v>0</v>
      </c>
      <c r="D25" s="627">
        <f>_xlfn.XLOOKUP($A25,'専門家一覧(別添３)'!$B$9:$B$284,'専門家一覧(別添３)'!E$9:E$284,"",0)</f>
        <v>0</v>
      </c>
      <c r="E25" s="627">
        <f>_xlfn.XLOOKUP($A25,'専門家一覧(別添３)'!$B$9:$B$284,'専門家一覧(別添３)'!F$9:F$284,"",0)</f>
        <v>0</v>
      </c>
      <c r="F25" s="627">
        <f>_xlfn.XLOOKUP($A25,'専門家一覧(別添３)'!$B$9:$B$284,'専門家一覧(別添３)'!G$9:G$284,"",0)</f>
        <v>0</v>
      </c>
      <c r="G25" s="627">
        <f>_xlfn.XLOOKUP($A25,'専門家一覧(別添３)'!$B$9:$B$284,'専門家一覧(別添３)'!H$9:H$284,"",0)</f>
        <v>0</v>
      </c>
      <c r="H25" s="627">
        <f>_xlfn.XLOOKUP($A25,'専門家一覧(別添３)'!$B$9:$B$284,'専門家一覧(別添３)'!I$9:I$284,"",0)</f>
        <v>0</v>
      </c>
      <c r="I25" s="627">
        <f>'専門家一覧(別添３)'!J125</f>
        <v>0</v>
      </c>
      <c r="J25" s="627">
        <f>'専門家一覧(別添３)'!J126</f>
        <v>0</v>
      </c>
      <c r="K25" s="627">
        <f>'専門家一覧(別添３)'!J127</f>
        <v>0</v>
      </c>
      <c r="L25" s="627">
        <f>'専門家一覧(別添３)'!J129</f>
        <v>0</v>
      </c>
      <c r="M25" s="627">
        <f>_xlfn.XLOOKUP($A25,'専門家一覧(別添３)'!$B$9:$B$284,'専門家一覧(別添３)'!K$9:K$284,"",0)</f>
        <v>0</v>
      </c>
      <c r="N25" s="627">
        <f>'専門家一覧(別添３)'!L125</f>
        <v>0</v>
      </c>
      <c r="O25" s="627">
        <f>'専門家一覧(別添３)'!L126</f>
        <v>0</v>
      </c>
      <c r="P25" s="627">
        <f>'専門家一覧(別添３)'!L127</f>
        <v>0</v>
      </c>
      <c r="Q25" s="627">
        <f>'専門家一覧(別添３)'!L129</f>
        <v>0</v>
      </c>
    </row>
    <row r="26" spans="1:17" x14ac:dyDescent="0.15">
      <c r="A26" s="627">
        <v>25</v>
      </c>
      <c r="B26" s="627">
        <f>_xlfn.XLOOKUP($A26,'専門家一覧(別添３)'!$B$9:$B$284,'専門家一覧(別添３)'!C$9:C$284,"",0)</f>
        <v>0</v>
      </c>
      <c r="C26" s="627">
        <f>_xlfn.XLOOKUP($A26,'専門家一覧(別添３)'!$B$9:$B$284,'専門家一覧(別添３)'!D$9:D$284,"",0)</f>
        <v>0</v>
      </c>
      <c r="D26" s="627">
        <f>_xlfn.XLOOKUP($A26,'専門家一覧(別添３)'!$B$9:$B$284,'専門家一覧(別添３)'!E$9:E$284,"",0)</f>
        <v>0</v>
      </c>
      <c r="E26" s="627">
        <f>_xlfn.XLOOKUP($A26,'専門家一覧(別添３)'!$B$9:$B$284,'専門家一覧(別添３)'!F$9:F$284,"",0)</f>
        <v>0</v>
      </c>
      <c r="F26" s="627">
        <f>_xlfn.XLOOKUP($A26,'専門家一覧(別添３)'!$B$9:$B$284,'専門家一覧(別添３)'!G$9:G$284,"",0)</f>
        <v>0</v>
      </c>
      <c r="G26" s="627">
        <f>_xlfn.XLOOKUP($A26,'専門家一覧(別添３)'!$B$9:$B$284,'専門家一覧(別添３)'!H$9:H$284,"",0)</f>
        <v>0</v>
      </c>
      <c r="H26" s="627">
        <f>_xlfn.XLOOKUP($A26,'専門家一覧(別添３)'!$B$9:$B$284,'専門家一覧(別添３)'!I$9:I$284,"",0)</f>
        <v>0</v>
      </c>
      <c r="I26" s="627">
        <f>'専門家一覧(別添３)'!J130</f>
        <v>0</v>
      </c>
      <c r="J26" s="627">
        <f>'専門家一覧(別添３)'!J131</f>
        <v>0</v>
      </c>
      <c r="K26" s="627">
        <f>'専門家一覧(別添３)'!J132</f>
        <v>0</v>
      </c>
      <c r="L26" s="627">
        <f>'専門家一覧(別添３)'!J134</f>
        <v>0</v>
      </c>
      <c r="M26" s="627">
        <f>_xlfn.XLOOKUP($A26,'専門家一覧(別添３)'!$B$9:$B$284,'専門家一覧(別添３)'!K$9:K$284,"",0)</f>
        <v>0</v>
      </c>
      <c r="N26" s="627">
        <f>'専門家一覧(別添３)'!L130</f>
        <v>0</v>
      </c>
      <c r="O26" s="627">
        <f>'専門家一覧(別添３)'!L131</f>
        <v>0</v>
      </c>
      <c r="P26" s="627">
        <f>'専門家一覧(別添３)'!L132</f>
        <v>0</v>
      </c>
      <c r="Q26" s="627">
        <f>'専門家一覧(別添３)'!L134</f>
        <v>0</v>
      </c>
    </row>
    <row r="27" spans="1:17" x14ac:dyDescent="0.15">
      <c r="A27" s="627">
        <v>26</v>
      </c>
      <c r="B27" s="627">
        <f>_xlfn.XLOOKUP($A27,'専門家一覧(別添３)'!$B$9:$B$284,'専門家一覧(別添３)'!C$9:C$284,"",0)</f>
        <v>0</v>
      </c>
      <c r="C27" s="627">
        <f>_xlfn.XLOOKUP($A27,'専門家一覧(別添３)'!$B$9:$B$284,'専門家一覧(別添３)'!D$9:D$284,"",0)</f>
        <v>0</v>
      </c>
      <c r="D27" s="627">
        <f>_xlfn.XLOOKUP($A27,'専門家一覧(別添３)'!$B$9:$B$284,'専門家一覧(別添３)'!E$9:E$284,"",0)</f>
        <v>0</v>
      </c>
      <c r="E27" s="627">
        <f>_xlfn.XLOOKUP($A27,'専門家一覧(別添３)'!$B$9:$B$284,'専門家一覧(別添３)'!F$9:F$284,"",0)</f>
        <v>0</v>
      </c>
      <c r="F27" s="627">
        <f>_xlfn.XLOOKUP($A27,'専門家一覧(別添３)'!$B$9:$B$284,'専門家一覧(別添３)'!G$9:G$284,"",0)</f>
        <v>0</v>
      </c>
      <c r="G27" s="627">
        <f>_xlfn.XLOOKUP($A27,'専門家一覧(別添３)'!$B$9:$B$284,'専門家一覧(別添３)'!H$9:H$284,"",0)</f>
        <v>0</v>
      </c>
      <c r="H27" s="627">
        <f>_xlfn.XLOOKUP($A27,'専門家一覧(別添３)'!$B$9:$B$284,'専門家一覧(別添３)'!I$9:I$284,"",0)</f>
        <v>0</v>
      </c>
      <c r="I27" s="627">
        <f>'専門家一覧(別添３)'!J135</f>
        <v>0</v>
      </c>
      <c r="J27" s="627">
        <f>'専門家一覧(別添３)'!J136</f>
        <v>0</v>
      </c>
      <c r="K27" s="627">
        <f>'専門家一覧(別添３)'!J137</f>
        <v>0</v>
      </c>
      <c r="L27" s="627">
        <f>'専門家一覧(別添３)'!J139</f>
        <v>0</v>
      </c>
      <c r="M27" s="627">
        <f>_xlfn.XLOOKUP($A27,'専門家一覧(別添３)'!$B$9:$B$284,'専門家一覧(別添３)'!K$9:K$284,"",0)</f>
        <v>0</v>
      </c>
      <c r="N27" s="627">
        <f>'専門家一覧(別添３)'!L135</f>
        <v>0</v>
      </c>
      <c r="O27" s="627">
        <f>'専門家一覧(別添３)'!L136</f>
        <v>0</v>
      </c>
      <c r="P27" s="627">
        <f>'専門家一覧(別添３)'!L137</f>
        <v>0</v>
      </c>
      <c r="Q27" s="627">
        <f>'専門家一覧(別添３)'!L139</f>
        <v>0</v>
      </c>
    </row>
    <row r="28" spans="1:17" x14ac:dyDescent="0.15">
      <c r="A28" s="627">
        <v>27</v>
      </c>
      <c r="B28" s="627">
        <f>_xlfn.XLOOKUP($A28,'専門家一覧(別添３)'!$B$9:$B$284,'専門家一覧(別添３)'!C$9:C$284,"",0)</f>
        <v>0</v>
      </c>
      <c r="C28" s="627">
        <f>_xlfn.XLOOKUP($A28,'専門家一覧(別添３)'!$B$9:$B$284,'専門家一覧(別添３)'!D$9:D$284,"",0)</f>
        <v>0</v>
      </c>
      <c r="D28" s="627">
        <f>_xlfn.XLOOKUP($A28,'専門家一覧(別添３)'!$B$9:$B$284,'専門家一覧(別添３)'!E$9:E$284,"",0)</f>
        <v>0</v>
      </c>
      <c r="E28" s="627">
        <f>_xlfn.XLOOKUP($A28,'専門家一覧(別添３)'!$B$9:$B$284,'専門家一覧(別添３)'!F$9:F$284,"",0)</f>
        <v>0</v>
      </c>
      <c r="F28" s="627">
        <f>_xlfn.XLOOKUP($A28,'専門家一覧(別添３)'!$B$9:$B$284,'専門家一覧(別添３)'!G$9:G$284,"",0)</f>
        <v>0</v>
      </c>
      <c r="G28" s="627">
        <f>_xlfn.XLOOKUP($A28,'専門家一覧(別添３)'!$B$9:$B$284,'専門家一覧(別添３)'!H$9:H$284,"",0)</f>
        <v>0</v>
      </c>
      <c r="H28" s="627">
        <f>_xlfn.XLOOKUP($A28,'専門家一覧(別添３)'!$B$9:$B$284,'専門家一覧(別添３)'!I$9:I$284,"",0)</f>
        <v>0</v>
      </c>
      <c r="I28" s="627">
        <f>'専門家一覧(別添３)'!J140</f>
        <v>0</v>
      </c>
      <c r="J28" s="627">
        <f>'専門家一覧(別添３)'!J141</f>
        <v>0</v>
      </c>
      <c r="K28" s="627">
        <f>'専門家一覧(別添３)'!J142</f>
        <v>0</v>
      </c>
      <c r="L28" s="627">
        <f>'専門家一覧(別添３)'!J144</f>
        <v>0</v>
      </c>
      <c r="M28" s="627">
        <f>_xlfn.XLOOKUP($A28,'専門家一覧(別添３)'!$B$9:$B$284,'専門家一覧(別添３)'!K$9:K$284,"",0)</f>
        <v>0</v>
      </c>
      <c r="N28" s="627">
        <f>'専門家一覧(別添３)'!L140</f>
        <v>0</v>
      </c>
      <c r="O28" s="627">
        <f>'専門家一覧(別添３)'!L141</f>
        <v>0</v>
      </c>
      <c r="P28" s="627">
        <f>'専門家一覧(別添３)'!L142</f>
        <v>0</v>
      </c>
      <c r="Q28" s="627">
        <f>'専門家一覧(別添３)'!L144</f>
        <v>0</v>
      </c>
    </row>
    <row r="29" spans="1:17" x14ac:dyDescent="0.15">
      <c r="A29" s="627">
        <v>28</v>
      </c>
      <c r="B29" s="627">
        <f>_xlfn.XLOOKUP($A29,'専門家一覧(別添３)'!$B$9:$B$284,'専門家一覧(別添３)'!C$9:C$284,"",0)</f>
        <v>0</v>
      </c>
      <c r="C29" s="627">
        <f>_xlfn.XLOOKUP($A29,'専門家一覧(別添３)'!$B$9:$B$284,'専門家一覧(別添３)'!D$9:D$284,"",0)</f>
        <v>0</v>
      </c>
      <c r="D29" s="627">
        <f>_xlfn.XLOOKUP($A29,'専門家一覧(別添３)'!$B$9:$B$284,'専門家一覧(別添３)'!E$9:E$284,"",0)</f>
        <v>0</v>
      </c>
      <c r="E29" s="627">
        <f>_xlfn.XLOOKUP($A29,'専門家一覧(別添３)'!$B$9:$B$284,'専門家一覧(別添３)'!F$9:F$284,"",0)</f>
        <v>0</v>
      </c>
      <c r="F29" s="627">
        <f>_xlfn.XLOOKUP($A29,'専門家一覧(別添３)'!$B$9:$B$284,'専門家一覧(別添３)'!G$9:G$284,"",0)</f>
        <v>0</v>
      </c>
      <c r="G29" s="627">
        <f>_xlfn.XLOOKUP($A29,'専門家一覧(別添３)'!$B$9:$B$284,'専門家一覧(別添３)'!H$9:H$284,"",0)</f>
        <v>0</v>
      </c>
      <c r="H29" s="627">
        <f>_xlfn.XLOOKUP($A29,'専門家一覧(別添３)'!$B$9:$B$284,'専門家一覧(別添３)'!I$9:I$284,"",0)</f>
        <v>0</v>
      </c>
      <c r="I29" s="627">
        <f>'専門家一覧(別添３)'!J145</f>
        <v>0</v>
      </c>
      <c r="J29" s="627">
        <f>'専門家一覧(別添３)'!J146</f>
        <v>0</v>
      </c>
      <c r="K29" s="627">
        <f>'専門家一覧(別添３)'!J147</f>
        <v>0</v>
      </c>
      <c r="L29" s="627">
        <f>'専門家一覧(別添３)'!J149</f>
        <v>0</v>
      </c>
      <c r="M29" s="627">
        <f>_xlfn.XLOOKUP($A29,'専門家一覧(別添３)'!$B$9:$B$284,'専門家一覧(別添３)'!K$9:K$284,"",0)</f>
        <v>0</v>
      </c>
      <c r="N29" s="627">
        <f>'専門家一覧(別添３)'!L145</f>
        <v>0</v>
      </c>
      <c r="O29" s="627">
        <f>'専門家一覧(別添３)'!L146</f>
        <v>0</v>
      </c>
      <c r="P29" s="627">
        <f>'専門家一覧(別添３)'!L147</f>
        <v>0</v>
      </c>
      <c r="Q29" s="627">
        <f>'専門家一覧(別添３)'!L149</f>
        <v>0</v>
      </c>
    </row>
    <row r="30" spans="1:17" x14ac:dyDescent="0.15">
      <c r="A30" s="627">
        <v>29</v>
      </c>
      <c r="B30" s="627">
        <f>_xlfn.XLOOKUP($A30,'専門家一覧(別添３)'!$B$9:$B$284,'専門家一覧(別添３)'!C$9:C$284,"",0)</f>
        <v>0</v>
      </c>
      <c r="C30" s="627">
        <f>_xlfn.XLOOKUP($A30,'専門家一覧(別添３)'!$B$9:$B$284,'専門家一覧(別添３)'!D$9:D$284,"",0)</f>
        <v>0</v>
      </c>
      <c r="D30" s="627">
        <f>_xlfn.XLOOKUP($A30,'専門家一覧(別添３)'!$B$9:$B$284,'専門家一覧(別添３)'!E$9:E$284,"",0)</f>
        <v>0</v>
      </c>
      <c r="E30" s="627">
        <f>_xlfn.XLOOKUP($A30,'専門家一覧(別添３)'!$B$9:$B$284,'専門家一覧(別添３)'!F$9:F$284,"",0)</f>
        <v>0</v>
      </c>
      <c r="F30" s="627">
        <f>_xlfn.XLOOKUP($A30,'専門家一覧(別添３)'!$B$9:$B$284,'専門家一覧(別添３)'!G$9:G$284,"",0)</f>
        <v>0</v>
      </c>
      <c r="G30" s="627">
        <f>_xlfn.XLOOKUP($A30,'専門家一覧(別添３)'!$B$9:$B$284,'専門家一覧(別添３)'!H$9:H$284,"",0)</f>
        <v>0</v>
      </c>
      <c r="H30" s="627">
        <f>_xlfn.XLOOKUP($A30,'専門家一覧(別添３)'!$B$9:$B$284,'専門家一覧(別添３)'!I$9:I$284,"",0)</f>
        <v>0</v>
      </c>
      <c r="I30" s="627">
        <f>'専門家一覧(別添３)'!J150</f>
        <v>0</v>
      </c>
      <c r="J30" s="627">
        <f>'専門家一覧(別添３)'!J151</f>
        <v>0</v>
      </c>
      <c r="K30" s="627">
        <f>'専門家一覧(別添３)'!J152</f>
        <v>0</v>
      </c>
      <c r="L30" s="627">
        <f>'専門家一覧(別添３)'!J154</f>
        <v>0</v>
      </c>
      <c r="M30" s="627">
        <f>_xlfn.XLOOKUP($A30,'専門家一覧(別添３)'!$B$9:$B$284,'専門家一覧(別添３)'!K$9:K$284,"",0)</f>
        <v>0</v>
      </c>
      <c r="N30" s="627">
        <f>'専門家一覧(別添３)'!L150</f>
        <v>0</v>
      </c>
      <c r="O30" s="627">
        <f>'専門家一覧(別添３)'!L151</f>
        <v>0</v>
      </c>
      <c r="P30" s="627">
        <f>'専門家一覧(別添３)'!L152</f>
        <v>0</v>
      </c>
      <c r="Q30" s="627">
        <f>'専門家一覧(別添３)'!L154</f>
        <v>0</v>
      </c>
    </row>
    <row r="31" spans="1:17" x14ac:dyDescent="0.15">
      <c r="A31" s="627">
        <v>30</v>
      </c>
      <c r="B31" s="627">
        <f>_xlfn.XLOOKUP($A31,'専門家一覧(別添３)'!$B$9:$B$284,'専門家一覧(別添３)'!C$9:C$284,"",0)</f>
        <v>0</v>
      </c>
      <c r="C31" s="627">
        <f>_xlfn.XLOOKUP($A31,'専門家一覧(別添３)'!$B$9:$B$284,'専門家一覧(別添３)'!D$9:D$284,"",0)</f>
        <v>0</v>
      </c>
      <c r="D31" s="627">
        <f>_xlfn.XLOOKUP($A31,'専門家一覧(別添３)'!$B$9:$B$284,'専門家一覧(別添３)'!E$9:E$284,"",0)</f>
        <v>0</v>
      </c>
      <c r="E31" s="627">
        <f>_xlfn.XLOOKUP($A31,'専門家一覧(別添３)'!$B$9:$B$284,'専門家一覧(別添３)'!F$9:F$284,"",0)</f>
        <v>0</v>
      </c>
      <c r="F31" s="627">
        <f>_xlfn.XLOOKUP($A31,'専門家一覧(別添３)'!$B$9:$B$284,'専門家一覧(別添３)'!G$9:G$284,"",0)</f>
        <v>0</v>
      </c>
      <c r="G31" s="627">
        <f>_xlfn.XLOOKUP($A31,'専門家一覧(別添３)'!$B$9:$B$284,'専門家一覧(別添３)'!H$9:H$284,"",0)</f>
        <v>0</v>
      </c>
      <c r="H31" s="627">
        <f>_xlfn.XLOOKUP($A31,'専門家一覧(別添３)'!$B$9:$B$284,'専門家一覧(別添３)'!I$9:I$284,"",0)</f>
        <v>0</v>
      </c>
      <c r="I31" s="627">
        <f>'専門家一覧(別添３)'!J155</f>
        <v>0</v>
      </c>
      <c r="J31" s="627">
        <f>'専門家一覧(別添３)'!J156</f>
        <v>0</v>
      </c>
      <c r="K31" s="627">
        <f>'専門家一覧(別添３)'!J57</f>
        <v>0</v>
      </c>
      <c r="L31" s="627">
        <f>'専門家一覧(別添３)'!J159</f>
        <v>0</v>
      </c>
      <c r="M31" s="627">
        <f>_xlfn.XLOOKUP($A31,'専門家一覧(別添３)'!$B$9:$B$284,'専門家一覧(別添３)'!K$9:K$284,"",0)</f>
        <v>0</v>
      </c>
      <c r="N31" s="627">
        <f>'専門家一覧(別添３)'!L155</f>
        <v>0</v>
      </c>
      <c r="O31" s="627">
        <f>'専門家一覧(別添３)'!L156</f>
        <v>0</v>
      </c>
      <c r="P31" s="627">
        <f>'専門家一覧(別添３)'!L57</f>
        <v>0</v>
      </c>
      <c r="Q31" s="627">
        <f>'専門家一覧(別添３)'!L159</f>
        <v>0</v>
      </c>
    </row>
    <row r="32" spans="1:17" x14ac:dyDescent="0.15">
      <c r="A32" s="627">
        <v>31</v>
      </c>
      <c r="B32" s="627">
        <f>_xlfn.XLOOKUP($A32,'専門家一覧(別添３)'!$B$9:$B$284,'専門家一覧(別添３)'!C$9:C$284,"",0)</f>
        <v>0</v>
      </c>
      <c r="C32" s="627">
        <f>_xlfn.XLOOKUP($A32,'専門家一覧(別添３)'!$B$9:$B$284,'専門家一覧(別添３)'!D$9:D$284,"",0)</f>
        <v>0</v>
      </c>
      <c r="D32" s="627">
        <f>_xlfn.XLOOKUP($A32,'専門家一覧(別添３)'!$B$9:$B$284,'専門家一覧(別添３)'!E$9:E$284,"",0)</f>
        <v>0</v>
      </c>
      <c r="E32" s="627">
        <f>_xlfn.XLOOKUP($A32,'専門家一覧(別添３)'!$B$9:$B$284,'専門家一覧(別添３)'!F$9:F$284,"",0)</f>
        <v>0</v>
      </c>
      <c r="F32" s="627">
        <f>_xlfn.XLOOKUP($A32,'専門家一覧(別添３)'!$B$9:$B$284,'専門家一覧(別添３)'!G$9:G$284,"",0)</f>
        <v>0</v>
      </c>
      <c r="G32" s="627">
        <f>_xlfn.XLOOKUP($A32,'専門家一覧(別添３)'!$B$9:$B$284,'専門家一覧(別添３)'!H$9:H$284,"",0)</f>
        <v>0</v>
      </c>
      <c r="H32" s="627">
        <f>_xlfn.XLOOKUP($A32,'専門家一覧(別添３)'!$B$9:$B$284,'専門家一覧(別添３)'!I$9:I$284,"",0)</f>
        <v>0</v>
      </c>
      <c r="I32" s="627">
        <f>'専門家一覧(別添３)'!J160</f>
        <v>0</v>
      </c>
      <c r="J32" s="627">
        <f>'専門家一覧(別添３)'!J161</f>
        <v>0</v>
      </c>
      <c r="K32" s="627">
        <f>'専門家一覧(別添３)'!J162</f>
        <v>0</v>
      </c>
      <c r="L32" s="627">
        <f>'専門家一覧(別添３)'!J164</f>
        <v>0</v>
      </c>
      <c r="M32" s="627">
        <f>_xlfn.XLOOKUP($A32,'専門家一覧(別添３)'!$B$9:$B$284,'専門家一覧(別添３)'!K$9:K$284,"",0)</f>
        <v>0</v>
      </c>
      <c r="N32" s="627">
        <f>'専門家一覧(別添３)'!L160</f>
        <v>0</v>
      </c>
      <c r="O32" s="627">
        <f>'専門家一覧(別添３)'!L161</f>
        <v>0</v>
      </c>
      <c r="P32" s="627">
        <f>'専門家一覧(別添３)'!L162</f>
        <v>0</v>
      </c>
      <c r="Q32" s="627">
        <f>'専門家一覧(別添３)'!L164</f>
        <v>0</v>
      </c>
    </row>
    <row r="33" spans="1:17" x14ac:dyDescent="0.15">
      <c r="A33" s="627">
        <v>32</v>
      </c>
      <c r="B33" s="627" t="str">
        <f>_xlfn.XLOOKUP($A33,'専門家一覧(別添３)'!$B$9:$B$284,'専門家一覧(別添３)'!C$9:C$284,"",0)</f>
        <v/>
      </c>
      <c r="C33" s="627" t="str">
        <f>_xlfn.XLOOKUP($A33,'専門家一覧(別添３)'!$B$9:$B$284,'専門家一覧(別添３)'!D$9:D$284,"",0)</f>
        <v/>
      </c>
      <c r="D33" s="627" t="str">
        <f>_xlfn.XLOOKUP($A33,'専門家一覧(別添３)'!$B$9:$B$284,'専門家一覧(別添３)'!E$9:E$284,"",0)</f>
        <v/>
      </c>
      <c r="E33" s="627" t="str">
        <f>_xlfn.XLOOKUP($A33,'専門家一覧(別添３)'!$B$9:$B$284,'専門家一覧(別添３)'!F$9:F$284,"",0)</f>
        <v/>
      </c>
      <c r="F33" s="627" t="str">
        <f>_xlfn.XLOOKUP($A33,'専門家一覧(別添３)'!$B$9:$B$284,'専門家一覧(別添３)'!G$9:G$284,"",0)</f>
        <v/>
      </c>
      <c r="G33" s="627" t="str">
        <f>_xlfn.XLOOKUP($A33,'専門家一覧(別添３)'!$B$9:$B$284,'専門家一覧(別添３)'!H$9:H$284,"",0)</f>
        <v/>
      </c>
      <c r="H33" s="627" t="str">
        <f>_xlfn.XLOOKUP($A33,'専門家一覧(別添３)'!$B$9:$B$284,'専門家一覧(別添３)'!I$9:I$284,"",0)</f>
        <v/>
      </c>
      <c r="I33" s="627">
        <f>'専門家一覧(別添３)'!J165</f>
        <v>0</v>
      </c>
      <c r="J33" s="627">
        <f>'専門家一覧(別添３)'!J166</f>
        <v>0</v>
      </c>
      <c r="K33" s="627">
        <f>'専門家一覧(別添３)'!J167</f>
        <v>0</v>
      </c>
      <c r="L33" s="627">
        <f>'専門家一覧(別添３)'!J169</f>
        <v>0</v>
      </c>
      <c r="M33" s="627" t="str">
        <f>_xlfn.XLOOKUP($A33,'専門家一覧(別添３)'!$B$9:$B$284,'専門家一覧(別添３)'!K$9:K$284,"",0)</f>
        <v/>
      </c>
      <c r="N33" s="627">
        <f>'専門家一覧(別添３)'!L165</f>
        <v>0</v>
      </c>
      <c r="O33" s="627">
        <f>'専門家一覧(別添３)'!L166</f>
        <v>0</v>
      </c>
      <c r="P33" s="627">
        <f>'専門家一覧(別添３)'!L167</f>
        <v>0</v>
      </c>
      <c r="Q33" s="627">
        <f>'専門家一覧(別添３)'!L169</f>
        <v>0</v>
      </c>
    </row>
    <row r="34" spans="1:17" x14ac:dyDescent="0.15">
      <c r="A34" s="627">
        <v>33</v>
      </c>
      <c r="B34" s="627" t="str">
        <f>_xlfn.XLOOKUP($A34,'専門家一覧(別添３)'!$B$9:$B$284,'専門家一覧(別添３)'!C$9:C$284,"",0)</f>
        <v/>
      </c>
      <c r="C34" s="627" t="str">
        <f>_xlfn.XLOOKUP($A34,'専門家一覧(別添３)'!$B$9:$B$284,'専門家一覧(別添３)'!D$9:D$284,"",0)</f>
        <v/>
      </c>
      <c r="D34" s="627" t="str">
        <f>_xlfn.XLOOKUP($A34,'専門家一覧(別添３)'!$B$9:$B$284,'専門家一覧(別添３)'!E$9:E$284,"",0)</f>
        <v/>
      </c>
      <c r="E34" s="627" t="str">
        <f>_xlfn.XLOOKUP($A34,'専門家一覧(別添３)'!$B$9:$B$284,'専門家一覧(別添３)'!F$9:F$284,"",0)</f>
        <v/>
      </c>
      <c r="F34" s="627" t="str">
        <f>_xlfn.XLOOKUP($A34,'専門家一覧(別添３)'!$B$9:$B$284,'専門家一覧(別添３)'!G$9:G$284,"",0)</f>
        <v/>
      </c>
      <c r="G34" s="627" t="str">
        <f>_xlfn.XLOOKUP($A34,'専門家一覧(別添３)'!$B$9:$B$284,'専門家一覧(別添３)'!H$9:H$284,"",0)</f>
        <v/>
      </c>
      <c r="H34" s="627" t="str">
        <f>_xlfn.XLOOKUP($A34,'専門家一覧(別添３)'!$B$9:$B$284,'専門家一覧(別添３)'!I$9:I$284,"",0)</f>
        <v/>
      </c>
      <c r="I34" s="627">
        <f>'専門家一覧(別添３)'!J170</f>
        <v>0</v>
      </c>
      <c r="J34" s="627">
        <f>'専門家一覧(別添３)'!J171</f>
        <v>0</v>
      </c>
      <c r="K34" s="627">
        <f>'専門家一覧(別添３)'!J172</f>
        <v>0</v>
      </c>
      <c r="L34" s="627">
        <f>'専門家一覧(別添３)'!J174</f>
        <v>0</v>
      </c>
      <c r="M34" s="627" t="str">
        <f>_xlfn.XLOOKUP($A34,'専門家一覧(別添３)'!$B$9:$B$284,'専門家一覧(別添３)'!K$9:K$284,"",0)</f>
        <v/>
      </c>
      <c r="N34" s="627">
        <f>'専門家一覧(別添３)'!L170</f>
        <v>0</v>
      </c>
      <c r="O34" s="627">
        <f>'専門家一覧(別添３)'!L171</f>
        <v>0</v>
      </c>
      <c r="P34" s="627">
        <f>'専門家一覧(別添３)'!L172</f>
        <v>0</v>
      </c>
      <c r="Q34" s="627">
        <f>'専門家一覧(別添３)'!L174</f>
        <v>0</v>
      </c>
    </row>
    <row r="35" spans="1:17" x14ac:dyDescent="0.15">
      <c r="A35" s="627">
        <v>34</v>
      </c>
      <c r="B35" s="627" t="str">
        <f>_xlfn.XLOOKUP($A35,'専門家一覧(別添３)'!$B$9:$B$284,'専門家一覧(別添３)'!C$9:C$284,"",0)</f>
        <v/>
      </c>
      <c r="C35" s="627" t="str">
        <f>_xlfn.XLOOKUP($A35,'専門家一覧(別添３)'!$B$9:$B$284,'専門家一覧(別添３)'!D$9:D$284,"",0)</f>
        <v/>
      </c>
      <c r="D35" s="627" t="str">
        <f>_xlfn.XLOOKUP($A35,'専門家一覧(別添３)'!$B$9:$B$284,'専門家一覧(別添３)'!E$9:E$284,"",0)</f>
        <v/>
      </c>
      <c r="E35" s="627" t="str">
        <f>_xlfn.XLOOKUP($A35,'専門家一覧(別添３)'!$B$9:$B$284,'専門家一覧(別添３)'!F$9:F$284,"",0)</f>
        <v/>
      </c>
      <c r="F35" s="627" t="str">
        <f>_xlfn.XLOOKUP($A35,'専門家一覧(別添３)'!$B$9:$B$284,'専門家一覧(別添３)'!G$9:G$284,"",0)</f>
        <v/>
      </c>
      <c r="G35" s="627" t="str">
        <f>_xlfn.XLOOKUP($A35,'専門家一覧(別添３)'!$B$9:$B$284,'専門家一覧(別添３)'!H$9:H$284,"",0)</f>
        <v/>
      </c>
      <c r="H35" s="627" t="str">
        <f>_xlfn.XLOOKUP($A35,'専門家一覧(別添３)'!$B$9:$B$284,'専門家一覧(別添３)'!I$9:I$284,"",0)</f>
        <v/>
      </c>
      <c r="I35" s="627">
        <f>'専門家一覧(別添３)'!J175</f>
        <v>0</v>
      </c>
      <c r="J35" s="627">
        <f>'専門家一覧(別添３)'!J176</f>
        <v>0</v>
      </c>
      <c r="K35" s="627">
        <f>'専門家一覧(別添３)'!J177</f>
        <v>0</v>
      </c>
      <c r="L35" s="627">
        <f>'専門家一覧(別添３)'!J179</f>
        <v>0</v>
      </c>
      <c r="M35" s="627" t="str">
        <f>_xlfn.XLOOKUP($A35,'専門家一覧(別添３)'!$B$9:$B$284,'専門家一覧(別添３)'!K$9:K$284,"",0)</f>
        <v/>
      </c>
      <c r="N35" s="627">
        <f>'専門家一覧(別添３)'!L175</f>
        <v>0</v>
      </c>
      <c r="O35" s="627">
        <f>'専門家一覧(別添３)'!L176</f>
        <v>0</v>
      </c>
      <c r="P35" s="627">
        <f>'専門家一覧(別添３)'!L177</f>
        <v>0</v>
      </c>
      <c r="Q35" s="627">
        <f>'専門家一覧(別添３)'!L179</f>
        <v>0</v>
      </c>
    </row>
    <row r="36" spans="1:17" x14ac:dyDescent="0.15">
      <c r="A36" s="627">
        <v>35</v>
      </c>
      <c r="B36" s="627" t="str">
        <f>_xlfn.XLOOKUP($A36,'専門家一覧(別添３)'!$B$9:$B$284,'専門家一覧(別添３)'!C$9:C$284,"",0)</f>
        <v/>
      </c>
      <c r="C36" s="627" t="str">
        <f>_xlfn.XLOOKUP($A36,'専門家一覧(別添３)'!$B$9:$B$284,'専門家一覧(別添３)'!D$9:D$284,"",0)</f>
        <v/>
      </c>
      <c r="D36" s="627" t="str">
        <f>_xlfn.XLOOKUP($A36,'専門家一覧(別添３)'!$B$9:$B$284,'専門家一覧(別添３)'!E$9:E$284,"",0)</f>
        <v/>
      </c>
      <c r="E36" s="627" t="str">
        <f>_xlfn.XLOOKUP($A36,'専門家一覧(別添３)'!$B$9:$B$284,'専門家一覧(別添３)'!F$9:F$284,"",0)</f>
        <v/>
      </c>
      <c r="F36" s="627" t="str">
        <f>_xlfn.XLOOKUP($A36,'専門家一覧(別添３)'!$B$9:$B$284,'専門家一覧(別添３)'!G$9:G$284,"",0)</f>
        <v/>
      </c>
      <c r="G36" s="627" t="str">
        <f>_xlfn.XLOOKUP($A36,'専門家一覧(別添３)'!$B$9:$B$284,'専門家一覧(別添３)'!H$9:H$284,"",0)</f>
        <v/>
      </c>
      <c r="H36" s="627" t="str">
        <f>_xlfn.XLOOKUP($A36,'専門家一覧(別添３)'!$B$9:$B$284,'専門家一覧(別添３)'!I$9:I$284,"",0)</f>
        <v/>
      </c>
      <c r="I36" s="627">
        <f>'専門家一覧(別添３)'!J180</f>
        <v>0</v>
      </c>
      <c r="J36" s="627">
        <f>'専門家一覧(別添３)'!J181</f>
        <v>0</v>
      </c>
      <c r="K36" s="627">
        <f>'専門家一覧(別添３)'!J182</f>
        <v>0</v>
      </c>
      <c r="L36" s="627">
        <f>'専門家一覧(別添３)'!J184</f>
        <v>0</v>
      </c>
      <c r="M36" s="627" t="str">
        <f>_xlfn.XLOOKUP($A36,'専門家一覧(別添３)'!$B$9:$B$284,'専門家一覧(別添３)'!K$9:K$284,"",0)</f>
        <v/>
      </c>
      <c r="N36" s="627">
        <f>'専門家一覧(別添３)'!L180</f>
        <v>0</v>
      </c>
      <c r="O36" s="627">
        <f>'専門家一覧(別添３)'!L181</f>
        <v>0</v>
      </c>
      <c r="P36" s="627">
        <f>'専門家一覧(別添３)'!L182</f>
        <v>0</v>
      </c>
      <c r="Q36" s="627">
        <f>'専門家一覧(別添３)'!L184</f>
        <v>0</v>
      </c>
    </row>
    <row r="37" spans="1:17" x14ac:dyDescent="0.15">
      <c r="A37" s="627">
        <v>36</v>
      </c>
      <c r="B37" s="627" t="str">
        <f>_xlfn.XLOOKUP($A37,'専門家一覧(別添３)'!$B$9:$B$284,'専門家一覧(別添３)'!C$9:C$284,"",0)</f>
        <v/>
      </c>
      <c r="C37" s="627" t="str">
        <f>_xlfn.XLOOKUP($A37,'専門家一覧(別添３)'!$B$9:$B$284,'専門家一覧(別添３)'!D$9:D$284,"",0)</f>
        <v/>
      </c>
      <c r="D37" s="627" t="str">
        <f>_xlfn.XLOOKUP($A37,'専門家一覧(別添３)'!$B$9:$B$284,'専門家一覧(別添３)'!E$9:E$284,"",0)</f>
        <v/>
      </c>
      <c r="E37" s="627" t="str">
        <f>_xlfn.XLOOKUP($A37,'専門家一覧(別添３)'!$B$9:$B$284,'専門家一覧(別添３)'!F$9:F$284,"",0)</f>
        <v/>
      </c>
      <c r="F37" s="627" t="str">
        <f>_xlfn.XLOOKUP($A37,'専門家一覧(別添３)'!$B$9:$B$284,'専門家一覧(別添３)'!G$9:G$284,"",0)</f>
        <v/>
      </c>
      <c r="G37" s="627" t="str">
        <f>_xlfn.XLOOKUP($A37,'専門家一覧(別添３)'!$B$9:$B$284,'専門家一覧(別添３)'!H$9:H$284,"",0)</f>
        <v/>
      </c>
      <c r="H37" s="627" t="str">
        <f>_xlfn.XLOOKUP($A37,'専門家一覧(別添３)'!$B$9:$B$284,'専門家一覧(別添３)'!I$9:I$284,"",0)</f>
        <v/>
      </c>
      <c r="I37" s="627">
        <f>'専門家一覧(別添３)'!J185</f>
        <v>0</v>
      </c>
      <c r="J37" s="627">
        <f>'専門家一覧(別添３)'!J186</f>
        <v>0</v>
      </c>
      <c r="K37" s="627">
        <f>'専門家一覧(別添３)'!J187</f>
        <v>0</v>
      </c>
      <c r="L37" s="627">
        <f>'専門家一覧(別添３)'!J189</f>
        <v>0</v>
      </c>
      <c r="M37" s="627" t="str">
        <f>_xlfn.XLOOKUP($A37,'専門家一覧(別添３)'!$B$9:$B$284,'専門家一覧(別添３)'!K$9:K$284,"",0)</f>
        <v/>
      </c>
      <c r="N37" s="627">
        <f>'専門家一覧(別添３)'!L185</f>
        <v>0</v>
      </c>
      <c r="O37" s="627">
        <f>'専門家一覧(別添３)'!L186</f>
        <v>0</v>
      </c>
      <c r="P37" s="627">
        <f>'専門家一覧(別添３)'!L187</f>
        <v>0</v>
      </c>
      <c r="Q37" s="627">
        <f>'専門家一覧(別添３)'!L189</f>
        <v>0</v>
      </c>
    </row>
    <row r="38" spans="1:17" x14ac:dyDescent="0.15">
      <c r="A38" s="627">
        <v>37</v>
      </c>
      <c r="B38" s="627" t="str">
        <f>_xlfn.XLOOKUP($A38,'専門家一覧(別添３)'!$B$9:$B$284,'専門家一覧(別添３)'!C$9:C$284,"",0)</f>
        <v/>
      </c>
      <c r="C38" s="627" t="str">
        <f>_xlfn.XLOOKUP($A38,'専門家一覧(別添３)'!$B$9:$B$284,'専門家一覧(別添３)'!D$9:D$284,"",0)</f>
        <v/>
      </c>
      <c r="D38" s="627" t="str">
        <f>_xlfn.XLOOKUP($A38,'専門家一覧(別添３)'!$B$9:$B$284,'専門家一覧(別添３)'!E$9:E$284,"",0)</f>
        <v/>
      </c>
      <c r="E38" s="627" t="str">
        <f>_xlfn.XLOOKUP($A38,'専門家一覧(別添３)'!$B$9:$B$284,'専門家一覧(別添３)'!F$9:F$284,"",0)</f>
        <v/>
      </c>
      <c r="F38" s="627" t="str">
        <f>_xlfn.XLOOKUP($A38,'専門家一覧(別添３)'!$B$9:$B$284,'専門家一覧(別添３)'!G$9:G$284,"",0)</f>
        <v/>
      </c>
      <c r="G38" s="627" t="str">
        <f>_xlfn.XLOOKUP($A38,'専門家一覧(別添３)'!$B$9:$B$284,'専門家一覧(別添３)'!H$9:H$284,"",0)</f>
        <v/>
      </c>
      <c r="H38" s="627" t="str">
        <f>_xlfn.XLOOKUP($A38,'専門家一覧(別添３)'!$B$9:$B$284,'専門家一覧(別添３)'!I$9:I$284,"",0)</f>
        <v/>
      </c>
      <c r="I38" s="627">
        <f>'専門家一覧(別添３)'!J190</f>
        <v>0</v>
      </c>
      <c r="J38" s="627">
        <f>'専門家一覧(別添３)'!J191</f>
        <v>0</v>
      </c>
      <c r="K38" s="627">
        <f>'専門家一覧(別添３)'!J192</f>
        <v>0</v>
      </c>
      <c r="L38" s="627">
        <f>'専門家一覧(別添３)'!J194</f>
        <v>0</v>
      </c>
      <c r="M38" s="627" t="str">
        <f>_xlfn.XLOOKUP($A38,'専門家一覧(別添３)'!$B$9:$B$284,'専門家一覧(別添３)'!K$9:K$284,"",0)</f>
        <v/>
      </c>
      <c r="N38" s="627">
        <f>'専門家一覧(別添３)'!L190</f>
        <v>0</v>
      </c>
      <c r="O38" s="627">
        <f>'専門家一覧(別添３)'!L191</f>
        <v>0</v>
      </c>
      <c r="P38" s="627">
        <f>'専門家一覧(別添３)'!L192</f>
        <v>0</v>
      </c>
      <c r="Q38" s="627">
        <f>'専門家一覧(別添３)'!L194</f>
        <v>0</v>
      </c>
    </row>
    <row r="39" spans="1:17" x14ac:dyDescent="0.15">
      <c r="A39" s="627">
        <v>38</v>
      </c>
      <c r="B39" s="627" t="str">
        <f>_xlfn.XLOOKUP($A39,'専門家一覧(別添３)'!$B$9:$B$284,'専門家一覧(別添３)'!C$9:C$284,"",0)</f>
        <v/>
      </c>
      <c r="C39" s="627" t="str">
        <f>_xlfn.XLOOKUP($A39,'専門家一覧(別添３)'!$B$9:$B$284,'専門家一覧(別添３)'!D$9:D$284,"",0)</f>
        <v/>
      </c>
      <c r="D39" s="627" t="str">
        <f>_xlfn.XLOOKUP($A39,'専門家一覧(別添３)'!$B$9:$B$284,'専門家一覧(別添３)'!E$9:E$284,"",0)</f>
        <v/>
      </c>
      <c r="E39" s="627" t="str">
        <f>_xlfn.XLOOKUP($A39,'専門家一覧(別添３)'!$B$9:$B$284,'専門家一覧(別添３)'!F$9:F$284,"",0)</f>
        <v/>
      </c>
      <c r="F39" s="627" t="str">
        <f>_xlfn.XLOOKUP($A39,'専門家一覧(別添３)'!$B$9:$B$284,'専門家一覧(別添３)'!G$9:G$284,"",0)</f>
        <v/>
      </c>
      <c r="G39" s="627" t="str">
        <f>_xlfn.XLOOKUP($A39,'専門家一覧(別添３)'!$B$9:$B$284,'専門家一覧(別添３)'!H$9:H$284,"",0)</f>
        <v/>
      </c>
      <c r="H39" s="627" t="str">
        <f>_xlfn.XLOOKUP($A39,'専門家一覧(別添３)'!$B$9:$B$284,'専門家一覧(別添３)'!I$9:I$284,"",0)</f>
        <v/>
      </c>
      <c r="I39" s="627">
        <f>'専門家一覧(別添３)'!J195</f>
        <v>0</v>
      </c>
      <c r="J39" s="627">
        <f>'専門家一覧(別添３)'!J196</f>
        <v>0</v>
      </c>
      <c r="K39" s="627">
        <f>'専門家一覧(別添３)'!J197</f>
        <v>0</v>
      </c>
      <c r="L39" s="627">
        <f>'専門家一覧(別添３)'!J199</f>
        <v>0</v>
      </c>
      <c r="M39" s="627" t="str">
        <f>_xlfn.XLOOKUP($A39,'専門家一覧(別添３)'!$B$9:$B$284,'専門家一覧(別添３)'!K$9:K$284,"",0)</f>
        <v/>
      </c>
      <c r="N39" s="627">
        <f>'専門家一覧(別添３)'!L195</f>
        <v>0</v>
      </c>
      <c r="O39" s="627">
        <f>'専門家一覧(別添３)'!L196</f>
        <v>0</v>
      </c>
      <c r="P39" s="627">
        <f>'専門家一覧(別添３)'!L197</f>
        <v>0</v>
      </c>
      <c r="Q39" s="627">
        <f>'専門家一覧(別添３)'!L199</f>
        <v>0</v>
      </c>
    </row>
    <row r="40" spans="1:17" x14ac:dyDescent="0.15">
      <c r="A40" s="627">
        <v>39</v>
      </c>
      <c r="B40" s="627" t="str">
        <f>_xlfn.XLOOKUP($A40,'専門家一覧(別添３)'!$B$9:$B$284,'専門家一覧(別添３)'!C$9:C$284,"",0)</f>
        <v/>
      </c>
      <c r="C40" s="627" t="str">
        <f>_xlfn.XLOOKUP($A40,'専門家一覧(別添３)'!$B$9:$B$284,'専門家一覧(別添３)'!D$9:D$284,"",0)</f>
        <v/>
      </c>
      <c r="D40" s="627" t="str">
        <f>_xlfn.XLOOKUP($A40,'専門家一覧(別添３)'!$B$9:$B$284,'専門家一覧(別添３)'!E$9:E$284,"",0)</f>
        <v/>
      </c>
      <c r="E40" s="627" t="str">
        <f>_xlfn.XLOOKUP($A40,'専門家一覧(別添３)'!$B$9:$B$284,'専門家一覧(別添３)'!F$9:F$284,"",0)</f>
        <v/>
      </c>
      <c r="F40" s="627" t="str">
        <f>_xlfn.XLOOKUP($A40,'専門家一覧(別添３)'!$B$9:$B$284,'専門家一覧(別添３)'!G$9:G$284,"",0)</f>
        <v/>
      </c>
      <c r="G40" s="627" t="str">
        <f>_xlfn.XLOOKUP($A40,'専門家一覧(別添３)'!$B$9:$B$284,'専門家一覧(別添３)'!H$9:H$284,"",0)</f>
        <v/>
      </c>
      <c r="H40" s="627" t="str">
        <f>_xlfn.XLOOKUP($A40,'専門家一覧(別添３)'!$B$9:$B$284,'専門家一覧(別添３)'!I$9:I$284,"",0)</f>
        <v/>
      </c>
      <c r="I40" s="627">
        <f>'専門家一覧(別添３)'!J200</f>
        <v>0</v>
      </c>
      <c r="J40" s="627">
        <f>'専門家一覧(別添３)'!J201</f>
        <v>0</v>
      </c>
      <c r="K40" s="627">
        <f>'専門家一覧(別添３)'!J202</f>
        <v>0</v>
      </c>
      <c r="L40" s="627">
        <f>'専門家一覧(別添３)'!J204</f>
        <v>0</v>
      </c>
      <c r="M40" s="627" t="str">
        <f>_xlfn.XLOOKUP($A40,'専門家一覧(別添３)'!$B$9:$B$284,'専門家一覧(別添３)'!K$9:K$284,"",0)</f>
        <v/>
      </c>
      <c r="N40" s="627">
        <f>'専門家一覧(別添３)'!L200</f>
        <v>0</v>
      </c>
      <c r="O40" s="627">
        <f>'専門家一覧(別添３)'!L201</f>
        <v>0</v>
      </c>
      <c r="P40" s="627">
        <f>'専門家一覧(別添３)'!L202</f>
        <v>0</v>
      </c>
      <c r="Q40" s="627">
        <f>'専門家一覧(別添３)'!L204</f>
        <v>0</v>
      </c>
    </row>
    <row r="41" spans="1:17" x14ac:dyDescent="0.15">
      <c r="A41" s="627">
        <v>40</v>
      </c>
      <c r="B41" s="627" t="str">
        <f>_xlfn.XLOOKUP($A41,'専門家一覧(別添３)'!$B$9:$B$284,'専門家一覧(別添３)'!C$9:C$284,"",0)</f>
        <v/>
      </c>
      <c r="C41" s="627" t="str">
        <f>_xlfn.XLOOKUP($A41,'専門家一覧(別添３)'!$B$9:$B$284,'専門家一覧(別添３)'!D$9:D$284,"",0)</f>
        <v/>
      </c>
      <c r="D41" s="627" t="str">
        <f>_xlfn.XLOOKUP($A41,'専門家一覧(別添３)'!$B$9:$B$284,'専門家一覧(別添３)'!E$9:E$284,"",0)</f>
        <v/>
      </c>
      <c r="E41" s="627" t="str">
        <f>_xlfn.XLOOKUP($A41,'専門家一覧(別添３)'!$B$9:$B$284,'専門家一覧(別添３)'!F$9:F$284,"",0)</f>
        <v/>
      </c>
      <c r="F41" s="627" t="str">
        <f>_xlfn.XLOOKUP($A41,'専門家一覧(別添３)'!$B$9:$B$284,'専門家一覧(別添３)'!G$9:G$284,"",0)</f>
        <v/>
      </c>
      <c r="G41" s="627" t="str">
        <f>_xlfn.XLOOKUP($A41,'専門家一覧(別添３)'!$B$9:$B$284,'専門家一覧(別添３)'!H$9:H$284,"",0)</f>
        <v/>
      </c>
      <c r="H41" s="627" t="str">
        <f>_xlfn.XLOOKUP($A41,'専門家一覧(別添３)'!$B$9:$B$284,'専門家一覧(別添３)'!I$9:I$284,"",0)</f>
        <v/>
      </c>
      <c r="I41" s="627">
        <f>'専門家一覧(別添３)'!J205</f>
        <v>0</v>
      </c>
      <c r="J41" s="627">
        <f>'専門家一覧(別添３)'!J206</f>
        <v>0</v>
      </c>
      <c r="K41" s="627">
        <f>'専門家一覧(別添３)'!J207</f>
        <v>0</v>
      </c>
      <c r="L41" s="627">
        <f>'専門家一覧(別添３)'!J209</f>
        <v>0</v>
      </c>
      <c r="M41" s="627" t="str">
        <f>_xlfn.XLOOKUP($A41,'専門家一覧(別添３)'!$B$9:$B$284,'専門家一覧(別添３)'!K$9:K$284,"",0)</f>
        <v/>
      </c>
      <c r="N41" s="627">
        <f>'専門家一覧(別添３)'!L205</f>
        <v>0</v>
      </c>
      <c r="O41" s="627">
        <f>'専門家一覧(別添３)'!L206</f>
        <v>0</v>
      </c>
      <c r="P41" s="627">
        <f>'専門家一覧(別添３)'!L207</f>
        <v>0</v>
      </c>
      <c r="Q41" s="627">
        <f>'専門家一覧(別添３)'!L209</f>
        <v>0</v>
      </c>
    </row>
    <row r="42" spans="1:17" x14ac:dyDescent="0.15">
      <c r="A42" s="627">
        <v>41</v>
      </c>
      <c r="B42" s="627" t="str">
        <f>_xlfn.XLOOKUP($A42,'専門家一覧(別添３)'!$B$9:$B$284,'専門家一覧(別添３)'!C$9:C$284,"",0)</f>
        <v/>
      </c>
      <c r="C42" s="627" t="str">
        <f>_xlfn.XLOOKUP($A42,'専門家一覧(別添３)'!$B$9:$B$284,'専門家一覧(別添３)'!D$9:D$284,"",0)</f>
        <v/>
      </c>
      <c r="D42" s="627" t="str">
        <f>_xlfn.XLOOKUP($A42,'専門家一覧(別添３)'!$B$9:$B$284,'専門家一覧(別添３)'!E$9:E$284,"",0)</f>
        <v/>
      </c>
      <c r="E42" s="627" t="str">
        <f>_xlfn.XLOOKUP($A42,'専門家一覧(別添３)'!$B$9:$B$284,'専門家一覧(別添３)'!F$9:F$284,"",0)</f>
        <v/>
      </c>
      <c r="F42" s="627" t="str">
        <f>_xlfn.XLOOKUP($A42,'専門家一覧(別添３)'!$B$9:$B$284,'専門家一覧(別添３)'!G$9:G$284,"",0)</f>
        <v/>
      </c>
      <c r="G42" s="627" t="str">
        <f>_xlfn.XLOOKUP($A42,'専門家一覧(別添３)'!$B$9:$B$284,'専門家一覧(別添３)'!H$9:H$284,"",0)</f>
        <v/>
      </c>
      <c r="H42" s="627" t="str">
        <f>_xlfn.XLOOKUP($A42,'専門家一覧(別添３)'!$B$9:$B$284,'専門家一覧(別添３)'!I$9:I$284,"",0)</f>
        <v/>
      </c>
      <c r="I42" s="627">
        <f>'専門家一覧(別添３)'!J210</f>
        <v>0</v>
      </c>
      <c r="J42" s="627">
        <f>'専門家一覧(別添３)'!J211</f>
        <v>0</v>
      </c>
      <c r="K42" s="627">
        <f>'専門家一覧(別添３)'!J212</f>
        <v>0</v>
      </c>
      <c r="L42" s="627">
        <f>'専門家一覧(別添３)'!J214</f>
        <v>0</v>
      </c>
      <c r="M42" s="627" t="str">
        <f>_xlfn.XLOOKUP($A42,'専門家一覧(別添３)'!$B$9:$B$284,'専門家一覧(別添３)'!K$9:K$284,"",0)</f>
        <v/>
      </c>
      <c r="N42" s="627">
        <f>'専門家一覧(別添３)'!L210</f>
        <v>0</v>
      </c>
      <c r="O42" s="627">
        <f>'専門家一覧(別添３)'!L211</f>
        <v>0</v>
      </c>
      <c r="P42" s="627">
        <f>'専門家一覧(別添３)'!L212</f>
        <v>0</v>
      </c>
      <c r="Q42" s="627">
        <f>'専門家一覧(別添３)'!L214</f>
        <v>0</v>
      </c>
    </row>
    <row r="43" spans="1:17" x14ac:dyDescent="0.15">
      <c r="A43" s="627">
        <v>42</v>
      </c>
      <c r="B43" s="627" t="str">
        <f>_xlfn.XLOOKUP($A43,'専門家一覧(別添３)'!$B$9:$B$284,'専門家一覧(別添３)'!C$9:C$284,"",0)</f>
        <v/>
      </c>
      <c r="C43" s="627" t="str">
        <f>_xlfn.XLOOKUP($A43,'専門家一覧(別添３)'!$B$9:$B$284,'専門家一覧(別添３)'!D$9:D$284,"",0)</f>
        <v/>
      </c>
      <c r="D43" s="627" t="str">
        <f>_xlfn.XLOOKUP($A43,'専門家一覧(別添３)'!$B$9:$B$284,'専門家一覧(別添３)'!E$9:E$284,"",0)</f>
        <v/>
      </c>
      <c r="E43" s="627" t="str">
        <f>_xlfn.XLOOKUP($A43,'専門家一覧(別添３)'!$B$9:$B$284,'専門家一覧(別添３)'!F$9:F$284,"",0)</f>
        <v/>
      </c>
      <c r="F43" s="627" t="str">
        <f>_xlfn.XLOOKUP($A43,'専門家一覧(別添３)'!$B$9:$B$284,'専門家一覧(別添３)'!G$9:G$284,"",0)</f>
        <v/>
      </c>
      <c r="G43" s="627" t="str">
        <f>_xlfn.XLOOKUP($A43,'専門家一覧(別添３)'!$B$9:$B$284,'専門家一覧(別添３)'!H$9:H$284,"",0)</f>
        <v/>
      </c>
      <c r="H43" s="627" t="str">
        <f>_xlfn.XLOOKUP($A43,'専門家一覧(別添３)'!$B$9:$B$284,'専門家一覧(別添３)'!I$9:I$284,"",0)</f>
        <v/>
      </c>
      <c r="I43" s="627">
        <f>'専門家一覧(別添３)'!J215</f>
        <v>0</v>
      </c>
      <c r="J43" s="627">
        <f>'専門家一覧(別添３)'!J216</f>
        <v>0</v>
      </c>
      <c r="K43" s="627">
        <f>'専門家一覧(別添３)'!J217</f>
        <v>0</v>
      </c>
      <c r="L43" s="627">
        <f>'専門家一覧(別添３)'!J219</f>
        <v>0</v>
      </c>
      <c r="M43" s="627" t="str">
        <f>_xlfn.XLOOKUP($A43,'専門家一覧(別添３)'!$B$9:$B$284,'専門家一覧(別添３)'!K$9:K$284,"",0)</f>
        <v/>
      </c>
      <c r="N43" s="627">
        <f>'専門家一覧(別添３)'!L215</f>
        <v>0</v>
      </c>
      <c r="O43" s="627">
        <f>'専門家一覧(別添３)'!L216</f>
        <v>0</v>
      </c>
      <c r="P43" s="627">
        <f>'専門家一覧(別添３)'!L217</f>
        <v>0</v>
      </c>
      <c r="Q43" s="627">
        <f>'専門家一覧(別添３)'!L219</f>
        <v>0</v>
      </c>
    </row>
    <row r="44" spans="1:17" x14ac:dyDescent="0.15">
      <c r="A44" s="627">
        <v>43</v>
      </c>
      <c r="B44" s="627" t="str">
        <f>_xlfn.XLOOKUP($A44,'専門家一覧(別添３)'!$B$9:$B$284,'専門家一覧(別添３)'!C$9:C$284,"",0)</f>
        <v/>
      </c>
      <c r="C44" s="627" t="str">
        <f>_xlfn.XLOOKUP($A44,'専門家一覧(別添３)'!$B$9:$B$284,'専門家一覧(別添３)'!D$9:D$284,"",0)</f>
        <v/>
      </c>
      <c r="D44" s="627" t="str">
        <f>_xlfn.XLOOKUP($A44,'専門家一覧(別添３)'!$B$9:$B$284,'専門家一覧(別添３)'!E$9:E$284,"",0)</f>
        <v/>
      </c>
      <c r="E44" s="627" t="str">
        <f>_xlfn.XLOOKUP($A44,'専門家一覧(別添３)'!$B$9:$B$284,'専門家一覧(別添３)'!F$9:F$284,"",0)</f>
        <v/>
      </c>
      <c r="F44" s="627" t="str">
        <f>_xlfn.XLOOKUP($A44,'専門家一覧(別添３)'!$B$9:$B$284,'専門家一覧(別添３)'!G$9:G$284,"",0)</f>
        <v/>
      </c>
      <c r="G44" s="627" t="str">
        <f>_xlfn.XLOOKUP($A44,'専門家一覧(別添３)'!$B$9:$B$284,'専門家一覧(別添３)'!H$9:H$284,"",0)</f>
        <v/>
      </c>
      <c r="H44" s="627" t="str">
        <f>_xlfn.XLOOKUP($A44,'専門家一覧(別添３)'!$B$9:$B$284,'専門家一覧(別添３)'!I$9:I$284,"",0)</f>
        <v/>
      </c>
      <c r="I44" s="627">
        <f>'専門家一覧(別添３)'!J220</f>
        <v>0</v>
      </c>
      <c r="J44" s="627">
        <f>'専門家一覧(別添３)'!J221</f>
        <v>0</v>
      </c>
      <c r="K44" s="627">
        <f>'専門家一覧(別添３)'!J222</f>
        <v>0</v>
      </c>
      <c r="L44" s="627">
        <f>'専門家一覧(別添３)'!J224</f>
        <v>0</v>
      </c>
      <c r="M44" s="627" t="str">
        <f>_xlfn.XLOOKUP($A44,'専門家一覧(別添３)'!$B$9:$B$284,'専門家一覧(別添３)'!K$9:K$284,"",0)</f>
        <v/>
      </c>
      <c r="N44" s="627">
        <f>'専門家一覧(別添３)'!L220</f>
        <v>0</v>
      </c>
      <c r="O44" s="627">
        <f>'専門家一覧(別添３)'!L221</f>
        <v>0</v>
      </c>
      <c r="P44" s="627">
        <f>'専門家一覧(別添３)'!L222</f>
        <v>0</v>
      </c>
      <c r="Q44" s="627">
        <f>'専門家一覧(別添３)'!L224</f>
        <v>0</v>
      </c>
    </row>
    <row r="45" spans="1:17" x14ac:dyDescent="0.15">
      <c r="A45" s="627">
        <v>44</v>
      </c>
      <c r="B45" s="627" t="str">
        <f>_xlfn.XLOOKUP($A45,'専門家一覧(別添３)'!$B$9:$B$284,'専門家一覧(別添３)'!C$9:C$284,"",0)</f>
        <v/>
      </c>
      <c r="C45" s="627" t="str">
        <f>_xlfn.XLOOKUP($A45,'専門家一覧(別添３)'!$B$9:$B$284,'専門家一覧(別添３)'!D$9:D$284,"",0)</f>
        <v/>
      </c>
      <c r="D45" s="627" t="str">
        <f>_xlfn.XLOOKUP($A45,'専門家一覧(別添３)'!$B$9:$B$284,'専門家一覧(別添３)'!E$9:E$284,"",0)</f>
        <v/>
      </c>
      <c r="E45" s="627" t="str">
        <f>_xlfn.XLOOKUP($A45,'専門家一覧(別添３)'!$B$9:$B$284,'専門家一覧(別添３)'!F$9:F$284,"",0)</f>
        <v/>
      </c>
      <c r="F45" s="627" t="str">
        <f>_xlfn.XLOOKUP($A45,'専門家一覧(別添３)'!$B$9:$B$284,'専門家一覧(別添３)'!G$9:G$284,"",0)</f>
        <v/>
      </c>
      <c r="G45" s="627" t="str">
        <f>_xlfn.XLOOKUP($A45,'専門家一覧(別添３)'!$B$9:$B$284,'専門家一覧(別添３)'!H$9:H$284,"",0)</f>
        <v/>
      </c>
      <c r="H45" s="627" t="str">
        <f>_xlfn.XLOOKUP($A45,'専門家一覧(別添３)'!$B$9:$B$284,'専門家一覧(別添３)'!I$9:I$284,"",0)</f>
        <v/>
      </c>
      <c r="I45" s="627">
        <f>'専門家一覧(別添３)'!J225</f>
        <v>0</v>
      </c>
      <c r="J45" s="627">
        <f>'専門家一覧(別添３)'!J226</f>
        <v>0</v>
      </c>
      <c r="K45" s="627">
        <f>'専門家一覧(別添３)'!J227</f>
        <v>0</v>
      </c>
      <c r="L45" s="627">
        <f>'専門家一覧(別添３)'!J229</f>
        <v>0</v>
      </c>
      <c r="M45" s="627" t="str">
        <f>_xlfn.XLOOKUP($A45,'専門家一覧(別添３)'!$B$9:$B$284,'専門家一覧(別添３)'!K$9:K$284,"",0)</f>
        <v/>
      </c>
      <c r="N45" s="627">
        <f>'専門家一覧(別添３)'!L225</f>
        <v>0</v>
      </c>
      <c r="O45" s="627">
        <f>'専門家一覧(別添３)'!L226</f>
        <v>0</v>
      </c>
      <c r="P45" s="627">
        <f>'専門家一覧(別添３)'!L227</f>
        <v>0</v>
      </c>
      <c r="Q45" s="627">
        <f>'専門家一覧(別添３)'!L229</f>
        <v>0</v>
      </c>
    </row>
    <row r="46" spans="1:17" x14ac:dyDescent="0.15">
      <c r="A46" s="627">
        <v>45</v>
      </c>
      <c r="B46" s="627" t="str">
        <f>_xlfn.XLOOKUP($A46,'専門家一覧(別添３)'!$B$9:$B$284,'専門家一覧(別添３)'!C$9:C$284,"",0)</f>
        <v/>
      </c>
      <c r="C46" s="627" t="str">
        <f>_xlfn.XLOOKUP($A46,'専門家一覧(別添３)'!$B$9:$B$284,'専門家一覧(別添３)'!D$9:D$284,"",0)</f>
        <v/>
      </c>
      <c r="D46" s="627" t="str">
        <f>_xlfn.XLOOKUP($A46,'専門家一覧(別添３)'!$B$9:$B$284,'専門家一覧(別添３)'!E$9:E$284,"",0)</f>
        <v/>
      </c>
      <c r="E46" s="627" t="str">
        <f>_xlfn.XLOOKUP($A46,'専門家一覧(別添３)'!$B$9:$B$284,'専門家一覧(別添３)'!F$9:F$284,"",0)</f>
        <v/>
      </c>
      <c r="F46" s="627" t="str">
        <f>_xlfn.XLOOKUP($A46,'専門家一覧(別添３)'!$B$9:$B$284,'専門家一覧(別添３)'!G$9:G$284,"",0)</f>
        <v/>
      </c>
      <c r="G46" s="627" t="str">
        <f>_xlfn.XLOOKUP($A46,'専門家一覧(別添３)'!$B$9:$B$284,'専門家一覧(別添３)'!H$9:H$284,"",0)</f>
        <v/>
      </c>
      <c r="H46" s="627" t="str">
        <f>_xlfn.XLOOKUP($A46,'専門家一覧(別添３)'!$B$9:$B$284,'専門家一覧(別添３)'!I$9:I$284,"",0)</f>
        <v/>
      </c>
      <c r="I46" s="627">
        <f>'専門家一覧(別添３)'!J230</f>
        <v>0</v>
      </c>
      <c r="J46" s="627">
        <f>'専門家一覧(別添３)'!J231</f>
        <v>0</v>
      </c>
      <c r="K46" s="627">
        <f>'専門家一覧(別添３)'!J232</f>
        <v>0</v>
      </c>
      <c r="L46" s="627">
        <f>'専門家一覧(別添３)'!J234</f>
        <v>0</v>
      </c>
      <c r="M46" s="627" t="str">
        <f>_xlfn.XLOOKUP($A46,'専門家一覧(別添３)'!$B$9:$B$284,'専門家一覧(別添３)'!K$9:K$284,"",0)</f>
        <v/>
      </c>
      <c r="N46" s="627">
        <f>'専門家一覧(別添３)'!L230</f>
        <v>0</v>
      </c>
      <c r="O46" s="627">
        <f>'専門家一覧(別添３)'!L231</f>
        <v>0</v>
      </c>
      <c r="P46" s="627">
        <f>'専門家一覧(別添３)'!L232</f>
        <v>0</v>
      </c>
      <c r="Q46" s="627">
        <f>'専門家一覧(別添３)'!L234</f>
        <v>0</v>
      </c>
    </row>
    <row r="47" spans="1:17" x14ac:dyDescent="0.15">
      <c r="A47" s="627">
        <v>46</v>
      </c>
      <c r="B47" s="627" t="str">
        <f>_xlfn.XLOOKUP($A47,'専門家一覧(別添３)'!$B$9:$B$284,'専門家一覧(別添３)'!C$9:C$284,"",0)</f>
        <v/>
      </c>
      <c r="C47" s="627" t="str">
        <f>_xlfn.XLOOKUP($A47,'専門家一覧(別添３)'!$B$9:$B$284,'専門家一覧(別添３)'!D$9:D$284,"",0)</f>
        <v/>
      </c>
      <c r="D47" s="627" t="str">
        <f>_xlfn.XLOOKUP($A47,'専門家一覧(別添３)'!$B$9:$B$284,'専門家一覧(別添３)'!E$9:E$284,"",0)</f>
        <v/>
      </c>
      <c r="E47" s="627" t="str">
        <f>_xlfn.XLOOKUP($A47,'専門家一覧(別添３)'!$B$9:$B$284,'専門家一覧(別添３)'!F$9:F$284,"",0)</f>
        <v/>
      </c>
      <c r="F47" s="627" t="str">
        <f>_xlfn.XLOOKUP($A47,'専門家一覧(別添３)'!$B$9:$B$284,'専門家一覧(別添３)'!G$9:G$284,"",0)</f>
        <v/>
      </c>
      <c r="G47" s="627" t="str">
        <f>_xlfn.XLOOKUP($A47,'専門家一覧(別添３)'!$B$9:$B$284,'専門家一覧(別添３)'!H$9:H$284,"",0)</f>
        <v/>
      </c>
      <c r="H47" s="627" t="str">
        <f>_xlfn.XLOOKUP($A47,'専門家一覧(別添３)'!$B$9:$B$284,'専門家一覧(別添３)'!I$9:I$284,"",0)</f>
        <v/>
      </c>
      <c r="I47" s="627">
        <f>'専門家一覧(別添３)'!J235</f>
        <v>0</v>
      </c>
      <c r="J47" s="627">
        <f>'専門家一覧(別添３)'!J236</f>
        <v>0</v>
      </c>
      <c r="K47" s="627">
        <f>'専門家一覧(別添３)'!J237</f>
        <v>0</v>
      </c>
      <c r="L47" s="627">
        <f>'専門家一覧(別添３)'!J239</f>
        <v>0</v>
      </c>
      <c r="M47" s="627" t="str">
        <f>_xlfn.XLOOKUP($A47,'専門家一覧(別添３)'!$B$9:$B$284,'専門家一覧(別添３)'!K$9:K$284,"",0)</f>
        <v/>
      </c>
      <c r="N47" s="627">
        <f>'専門家一覧(別添３)'!L235</f>
        <v>0</v>
      </c>
      <c r="O47" s="627">
        <f>'専門家一覧(別添３)'!L236</f>
        <v>0</v>
      </c>
      <c r="P47" s="627">
        <f>'専門家一覧(別添３)'!L237</f>
        <v>0</v>
      </c>
      <c r="Q47" s="627">
        <f>'専門家一覧(別添３)'!L239</f>
        <v>0</v>
      </c>
    </row>
    <row r="48" spans="1:17" x14ac:dyDescent="0.15">
      <c r="A48" s="627">
        <v>47</v>
      </c>
      <c r="B48" s="627" t="str">
        <f>_xlfn.XLOOKUP($A48,'専門家一覧(別添３)'!$B$9:$B$284,'専門家一覧(別添３)'!C$9:C$284,"",0)</f>
        <v/>
      </c>
      <c r="C48" s="627" t="str">
        <f>_xlfn.XLOOKUP($A48,'専門家一覧(別添３)'!$B$9:$B$284,'専門家一覧(別添３)'!D$9:D$284,"",0)</f>
        <v/>
      </c>
      <c r="D48" s="627" t="str">
        <f>_xlfn.XLOOKUP($A48,'専門家一覧(別添３)'!$B$9:$B$284,'専門家一覧(別添３)'!E$9:E$284,"",0)</f>
        <v/>
      </c>
      <c r="E48" s="627" t="str">
        <f>_xlfn.XLOOKUP($A48,'専門家一覧(別添３)'!$B$9:$B$284,'専門家一覧(別添３)'!F$9:F$284,"",0)</f>
        <v/>
      </c>
      <c r="F48" s="627" t="str">
        <f>_xlfn.XLOOKUP($A48,'専門家一覧(別添３)'!$B$9:$B$284,'専門家一覧(別添３)'!G$9:G$284,"",0)</f>
        <v/>
      </c>
      <c r="G48" s="627" t="str">
        <f>_xlfn.XLOOKUP($A48,'専門家一覧(別添３)'!$B$9:$B$284,'専門家一覧(別添３)'!H$9:H$284,"",0)</f>
        <v/>
      </c>
      <c r="H48" s="627" t="str">
        <f>_xlfn.XLOOKUP($A48,'専門家一覧(別添３)'!$B$9:$B$284,'専門家一覧(別添３)'!I$9:I$284,"",0)</f>
        <v/>
      </c>
      <c r="I48" s="627">
        <f>'専門家一覧(別添３)'!J240</f>
        <v>0</v>
      </c>
      <c r="J48" s="627">
        <f>'専門家一覧(別添３)'!J241</f>
        <v>0</v>
      </c>
      <c r="K48" s="627">
        <f>'専門家一覧(別添３)'!J242</f>
        <v>0</v>
      </c>
      <c r="L48" s="627">
        <f>'専門家一覧(別添３)'!J244</f>
        <v>0</v>
      </c>
      <c r="M48" s="627" t="str">
        <f>_xlfn.XLOOKUP($A48,'専門家一覧(別添３)'!$B$9:$B$284,'専門家一覧(別添３)'!K$9:K$284,"",0)</f>
        <v/>
      </c>
      <c r="N48" s="627">
        <f>'専門家一覧(別添３)'!L240</f>
        <v>0</v>
      </c>
      <c r="O48" s="627">
        <f>'専門家一覧(別添３)'!L241</f>
        <v>0</v>
      </c>
      <c r="P48" s="627">
        <f>'専門家一覧(別添３)'!L242</f>
        <v>0</v>
      </c>
      <c r="Q48" s="627">
        <f>'専門家一覧(別添３)'!L244</f>
        <v>0</v>
      </c>
    </row>
    <row r="49" spans="1:17" x14ac:dyDescent="0.15">
      <c r="A49" s="627">
        <v>48</v>
      </c>
      <c r="B49" s="627" t="str">
        <f>_xlfn.XLOOKUP($A49,'専門家一覧(別添３)'!$B$9:$B$284,'専門家一覧(別添３)'!C$9:C$284,"",0)</f>
        <v/>
      </c>
      <c r="C49" s="627" t="str">
        <f>_xlfn.XLOOKUP($A49,'専門家一覧(別添３)'!$B$9:$B$284,'専門家一覧(別添３)'!D$9:D$284,"",0)</f>
        <v/>
      </c>
      <c r="D49" s="627" t="str">
        <f>_xlfn.XLOOKUP($A49,'専門家一覧(別添３)'!$B$9:$B$284,'専門家一覧(別添３)'!E$9:E$284,"",0)</f>
        <v/>
      </c>
      <c r="E49" s="627" t="str">
        <f>_xlfn.XLOOKUP($A49,'専門家一覧(別添３)'!$B$9:$B$284,'専門家一覧(別添３)'!F$9:F$284,"",0)</f>
        <v/>
      </c>
      <c r="F49" s="627" t="str">
        <f>_xlfn.XLOOKUP($A49,'専門家一覧(別添３)'!$B$9:$B$284,'専門家一覧(別添３)'!G$9:G$284,"",0)</f>
        <v/>
      </c>
      <c r="G49" s="627" t="str">
        <f>_xlfn.XLOOKUP($A49,'専門家一覧(別添３)'!$B$9:$B$284,'専門家一覧(別添３)'!H$9:H$284,"",0)</f>
        <v/>
      </c>
      <c r="H49" s="627" t="str">
        <f>_xlfn.XLOOKUP($A49,'専門家一覧(別添３)'!$B$9:$B$284,'専門家一覧(別添３)'!I$9:I$284,"",0)</f>
        <v/>
      </c>
      <c r="I49" s="627">
        <f>'専門家一覧(別添３)'!J245</f>
        <v>0</v>
      </c>
      <c r="J49" s="627">
        <f>'専門家一覧(別添３)'!J246</f>
        <v>0</v>
      </c>
      <c r="K49" s="627">
        <f>'専門家一覧(別添３)'!J247</f>
        <v>0</v>
      </c>
      <c r="L49" s="627">
        <f>'専門家一覧(別添３)'!J249</f>
        <v>0</v>
      </c>
      <c r="M49" s="627" t="str">
        <f>_xlfn.XLOOKUP($A49,'専門家一覧(別添３)'!$B$9:$B$284,'専門家一覧(別添３)'!K$9:K$284,"",0)</f>
        <v/>
      </c>
      <c r="N49" s="627">
        <f>'専門家一覧(別添３)'!L245</f>
        <v>0</v>
      </c>
      <c r="O49" s="627">
        <f>'専門家一覧(別添３)'!L246</f>
        <v>0</v>
      </c>
      <c r="P49" s="627">
        <f>'専門家一覧(別添３)'!L247</f>
        <v>0</v>
      </c>
      <c r="Q49" s="627">
        <f>'専門家一覧(別添３)'!L249</f>
        <v>0</v>
      </c>
    </row>
    <row r="50" spans="1:17" x14ac:dyDescent="0.15">
      <c r="A50" s="627">
        <v>49</v>
      </c>
      <c r="B50" s="627" t="str">
        <f>_xlfn.XLOOKUP($A50,'専門家一覧(別添３)'!$B$9:$B$284,'専門家一覧(別添３)'!C$9:C$284,"",0)</f>
        <v/>
      </c>
      <c r="C50" s="627" t="str">
        <f>_xlfn.XLOOKUP($A50,'専門家一覧(別添３)'!$B$9:$B$284,'専門家一覧(別添３)'!D$9:D$284,"",0)</f>
        <v/>
      </c>
      <c r="D50" s="627" t="str">
        <f>_xlfn.XLOOKUP($A50,'専門家一覧(別添３)'!$B$9:$B$284,'専門家一覧(別添３)'!E$9:E$284,"",0)</f>
        <v/>
      </c>
      <c r="E50" s="627" t="str">
        <f>_xlfn.XLOOKUP($A50,'専門家一覧(別添３)'!$B$9:$B$284,'専門家一覧(別添３)'!F$9:F$284,"",0)</f>
        <v/>
      </c>
      <c r="F50" s="627" t="str">
        <f>_xlfn.XLOOKUP($A50,'専門家一覧(別添３)'!$B$9:$B$284,'専門家一覧(別添３)'!G$9:G$284,"",0)</f>
        <v/>
      </c>
      <c r="G50" s="627" t="str">
        <f>_xlfn.XLOOKUP($A50,'専門家一覧(別添３)'!$B$9:$B$284,'専門家一覧(別添３)'!H$9:H$284,"",0)</f>
        <v/>
      </c>
      <c r="H50" s="627" t="str">
        <f>_xlfn.XLOOKUP($A50,'専門家一覧(別添３)'!$B$9:$B$284,'専門家一覧(別添３)'!I$9:I$284,"",0)</f>
        <v/>
      </c>
      <c r="I50" s="627">
        <f>'専門家一覧(別添３)'!J250</f>
        <v>0</v>
      </c>
      <c r="J50" s="627">
        <f>'専門家一覧(別添３)'!J251</f>
        <v>0</v>
      </c>
      <c r="K50" s="627">
        <f>'専門家一覧(別添３)'!J252</f>
        <v>0</v>
      </c>
      <c r="L50" s="627">
        <f>'専門家一覧(別添３)'!J254</f>
        <v>0</v>
      </c>
      <c r="M50" s="627" t="str">
        <f>_xlfn.XLOOKUP($A50,'専門家一覧(別添３)'!$B$9:$B$284,'専門家一覧(別添３)'!K$9:K$284,"",0)</f>
        <v/>
      </c>
      <c r="N50" s="627">
        <f>'専門家一覧(別添３)'!L250</f>
        <v>0</v>
      </c>
      <c r="O50" s="627">
        <f>'専門家一覧(別添３)'!L251</f>
        <v>0</v>
      </c>
      <c r="P50" s="627">
        <f>'専門家一覧(別添３)'!L252</f>
        <v>0</v>
      </c>
      <c r="Q50" s="627">
        <f>'専門家一覧(別添３)'!L254</f>
        <v>0</v>
      </c>
    </row>
    <row r="51" spans="1:17" x14ac:dyDescent="0.15">
      <c r="A51" s="627">
        <v>50</v>
      </c>
      <c r="B51" s="627" t="str">
        <f>_xlfn.XLOOKUP($A51,'専門家一覧(別添３)'!$B$9:$B$284,'専門家一覧(別添３)'!C$9:C$284,"",0)</f>
        <v/>
      </c>
      <c r="C51" s="627" t="str">
        <f>_xlfn.XLOOKUP($A51,'専門家一覧(別添３)'!$B$9:$B$284,'専門家一覧(別添３)'!D$9:D$284,"",0)</f>
        <v/>
      </c>
      <c r="D51" s="627" t="str">
        <f>_xlfn.XLOOKUP($A51,'専門家一覧(別添３)'!$B$9:$B$284,'専門家一覧(別添３)'!E$9:E$284,"",0)</f>
        <v/>
      </c>
      <c r="E51" s="627" t="str">
        <f>_xlfn.XLOOKUP($A51,'専門家一覧(別添３)'!$B$9:$B$284,'専門家一覧(別添３)'!F$9:F$284,"",0)</f>
        <v/>
      </c>
      <c r="F51" s="627" t="str">
        <f>_xlfn.XLOOKUP($A51,'専門家一覧(別添３)'!$B$9:$B$284,'専門家一覧(別添３)'!G$9:G$284,"",0)</f>
        <v/>
      </c>
      <c r="G51" s="627" t="str">
        <f>_xlfn.XLOOKUP($A51,'専門家一覧(別添３)'!$B$9:$B$284,'専門家一覧(別添３)'!H$9:H$284,"",0)</f>
        <v/>
      </c>
      <c r="H51" s="627" t="str">
        <f>_xlfn.XLOOKUP($A51,'専門家一覧(別添３)'!$B$9:$B$284,'専門家一覧(別添３)'!I$9:I$284,"",0)</f>
        <v/>
      </c>
      <c r="I51" s="627">
        <f>'専門家一覧(別添３)'!J255</f>
        <v>0</v>
      </c>
      <c r="J51" s="627">
        <f>'専門家一覧(別添３)'!J256</f>
        <v>0</v>
      </c>
      <c r="K51" s="627">
        <f>'専門家一覧(別添３)'!J257</f>
        <v>0</v>
      </c>
      <c r="L51" s="627">
        <f>'専門家一覧(別添３)'!J259</f>
        <v>0</v>
      </c>
      <c r="M51" s="627" t="str">
        <f>_xlfn.XLOOKUP($A51,'専門家一覧(別添３)'!$B$9:$B$284,'専門家一覧(別添３)'!K$9:K$284,"",0)</f>
        <v/>
      </c>
      <c r="N51" s="627">
        <f>'専門家一覧(別添３)'!L255</f>
        <v>0</v>
      </c>
      <c r="O51" s="627">
        <f>'専門家一覧(別添３)'!L256</f>
        <v>0</v>
      </c>
      <c r="P51" s="627">
        <f>'専門家一覧(別添３)'!L257</f>
        <v>0</v>
      </c>
      <c r="Q51" s="627">
        <f>'専門家一覧(別添３)'!L259</f>
        <v>0</v>
      </c>
    </row>
    <row r="52" spans="1:17" x14ac:dyDescent="0.15">
      <c r="A52" s="627">
        <v>51</v>
      </c>
      <c r="B52" s="627" t="str">
        <f>_xlfn.XLOOKUP($A52,'専門家一覧(別添３)'!$B$9:$B$284,'専門家一覧(別添３)'!C$9:C$284,"",0)</f>
        <v/>
      </c>
      <c r="C52" s="627" t="str">
        <f>_xlfn.XLOOKUP($A52,'専門家一覧(別添３)'!$B$9:$B$284,'専門家一覧(別添３)'!D$9:D$284,"",0)</f>
        <v/>
      </c>
      <c r="D52" s="627" t="str">
        <f>_xlfn.XLOOKUP($A52,'専門家一覧(別添３)'!$B$9:$B$284,'専門家一覧(別添３)'!E$9:E$284,"",0)</f>
        <v/>
      </c>
      <c r="E52" s="627" t="str">
        <f>_xlfn.XLOOKUP($A52,'専門家一覧(別添３)'!$B$9:$B$284,'専門家一覧(別添３)'!F$9:F$284,"",0)</f>
        <v/>
      </c>
      <c r="F52" s="627" t="str">
        <f>_xlfn.XLOOKUP($A52,'専門家一覧(別添３)'!$B$9:$B$284,'専門家一覧(別添３)'!G$9:G$284,"",0)</f>
        <v/>
      </c>
      <c r="G52" s="627" t="str">
        <f>_xlfn.XLOOKUP($A52,'専門家一覧(別添３)'!$B$9:$B$284,'専門家一覧(別添３)'!H$9:H$284,"",0)</f>
        <v/>
      </c>
      <c r="H52" s="627" t="str">
        <f>_xlfn.XLOOKUP($A52,'専門家一覧(別添３)'!$B$9:$B$284,'専門家一覧(別添３)'!I$9:I$284,"",0)</f>
        <v/>
      </c>
      <c r="I52" s="627">
        <f>'専門家一覧(別添３)'!J260</f>
        <v>0</v>
      </c>
      <c r="J52" s="627">
        <f>'専門家一覧(別添３)'!J261</f>
        <v>0</v>
      </c>
      <c r="K52" s="627">
        <f>'専門家一覧(別添３)'!J262</f>
        <v>0</v>
      </c>
      <c r="L52" s="627">
        <f>'専門家一覧(別添３)'!J264</f>
        <v>0</v>
      </c>
      <c r="M52" s="627" t="str">
        <f>_xlfn.XLOOKUP($A52,'専門家一覧(別添３)'!$B$9:$B$284,'専門家一覧(別添３)'!K$9:K$284,"",0)</f>
        <v/>
      </c>
      <c r="N52" s="627">
        <f>'専門家一覧(別添３)'!L260</f>
        <v>0</v>
      </c>
      <c r="O52" s="627">
        <f>'専門家一覧(別添３)'!L261</f>
        <v>0</v>
      </c>
      <c r="P52" s="627">
        <f>'専門家一覧(別添３)'!L262</f>
        <v>0</v>
      </c>
      <c r="Q52" s="627">
        <f>'専門家一覧(別添３)'!L264</f>
        <v>0</v>
      </c>
    </row>
    <row r="53" spans="1:17" x14ac:dyDescent="0.15">
      <c r="A53" s="627">
        <v>52</v>
      </c>
      <c r="B53" s="627" t="str">
        <f>_xlfn.XLOOKUP($A53,'専門家一覧(別添３)'!$B$9:$B$284,'専門家一覧(別添３)'!C$9:C$284,"",0)</f>
        <v/>
      </c>
      <c r="C53" s="627" t="str">
        <f>_xlfn.XLOOKUP($A53,'専門家一覧(別添３)'!$B$9:$B$284,'専門家一覧(別添３)'!D$9:D$284,"",0)</f>
        <v/>
      </c>
      <c r="D53" s="627" t="str">
        <f>_xlfn.XLOOKUP($A53,'専門家一覧(別添３)'!$B$9:$B$284,'専門家一覧(別添３)'!E$9:E$284,"",0)</f>
        <v/>
      </c>
      <c r="E53" s="627" t="str">
        <f>_xlfn.XLOOKUP($A53,'専門家一覧(別添３)'!$B$9:$B$284,'専門家一覧(別添３)'!F$9:F$284,"",0)</f>
        <v/>
      </c>
      <c r="F53" s="627" t="str">
        <f>_xlfn.XLOOKUP($A53,'専門家一覧(別添３)'!$B$9:$B$284,'専門家一覧(別添３)'!G$9:G$284,"",0)</f>
        <v/>
      </c>
      <c r="G53" s="627" t="str">
        <f>_xlfn.XLOOKUP($A53,'専門家一覧(別添３)'!$B$9:$B$284,'専門家一覧(別添３)'!H$9:H$284,"",0)</f>
        <v/>
      </c>
      <c r="H53" s="627" t="str">
        <f>_xlfn.XLOOKUP($A53,'専門家一覧(別添３)'!$B$9:$B$284,'専門家一覧(別添３)'!I$9:I$284,"",0)</f>
        <v/>
      </c>
      <c r="I53" s="627">
        <f>'専門家一覧(別添３)'!J265</f>
        <v>0</v>
      </c>
      <c r="J53" s="627">
        <f>'専門家一覧(別添３)'!J266</f>
        <v>0</v>
      </c>
      <c r="K53" s="627">
        <f>'専門家一覧(別添３)'!J267</f>
        <v>0</v>
      </c>
      <c r="L53" s="627">
        <f>'専門家一覧(別添３)'!J269</f>
        <v>0</v>
      </c>
      <c r="M53" s="627" t="str">
        <f>_xlfn.XLOOKUP($A53,'専門家一覧(別添３)'!$B$9:$B$284,'専門家一覧(別添３)'!K$9:K$284,"",0)</f>
        <v/>
      </c>
      <c r="N53" s="627">
        <f>'専門家一覧(別添３)'!L265</f>
        <v>0</v>
      </c>
      <c r="O53" s="627">
        <f>'専門家一覧(別添３)'!L266</f>
        <v>0</v>
      </c>
      <c r="P53" s="627">
        <f>'専門家一覧(別添３)'!L267</f>
        <v>0</v>
      </c>
      <c r="Q53" s="627">
        <f>'専門家一覧(別添３)'!L269</f>
        <v>0</v>
      </c>
    </row>
    <row r="54" spans="1:17" x14ac:dyDescent="0.15">
      <c r="A54" s="627">
        <v>53</v>
      </c>
      <c r="B54" s="627" t="str">
        <f>_xlfn.XLOOKUP($A54,'専門家一覧(別添３)'!$B$9:$B$284,'専門家一覧(別添３)'!C$9:C$284,"",0)</f>
        <v/>
      </c>
      <c r="C54" s="627" t="str">
        <f>_xlfn.XLOOKUP($A54,'専門家一覧(別添３)'!$B$9:$B$284,'専門家一覧(別添３)'!D$9:D$284,"",0)</f>
        <v/>
      </c>
      <c r="D54" s="627" t="str">
        <f>_xlfn.XLOOKUP($A54,'専門家一覧(別添３)'!$B$9:$B$284,'専門家一覧(別添３)'!E$9:E$284,"",0)</f>
        <v/>
      </c>
      <c r="E54" s="627" t="str">
        <f>_xlfn.XLOOKUP($A54,'専門家一覧(別添３)'!$B$9:$B$284,'専門家一覧(別添３)'!F$9:F$284,"",0)</f>
        <v/>
      </c>
      <c r="F54" s="627" t="str">
        <f>_xlfn.XLOOKUP($A54,'専門家一覧(別添３)'!$B$9:$B$284,'専門家一覧(別添３)'!G$9:G$284,"",0)</f>
        <v/>
      </c>
      <c r="G54" s="627" t="str">
        <f>_xlfn.XLOOKUP($A54,'専門家一覧(別添３)'!$B$9:$B$284,'専門家一覧(別添３)'!H$9:H$284,"",0)</f>
        <v/>
      </c>
      <c r="H54" s="627" t="str">
        <f>_xlfn.XLOOKUP($A54,'専門家一覧(別添３)'!$B$9:$B$284,'専門家一覧(別添３)'!I$9:I$284,"",0)</f>
        <v/>
      </c>
      <c r="I54" s="627">
        <f>'専門家一覧(別添３)'!J270</f>
        <v>0</v>
      </c>
      <c r="J54" s="627">
        <f>'専門家一覧(別添３)'!J271</f>
        <v>0</v>
      </c>
      <c r="K54" s="627">
        <f>'専門家一覧(別添３)'!J272</f>
        <v>0</v>
      </c>
      <c r="L54" s="627">
        <f>'専門家一覧(別添３)'!J274</f>
        <v>0</v>
      </c>
      <c r="M54" s="627" t="str">
        <f>_xlfn.XLOOKUP($A54,'専門家一覧(別添３)'!$B$9:$B$284,'専門家一覧(別添３)'!K$9:K$284,"",0)</f>
        <v/>
      </c>
      <c r="N54" s="627">
        <f>'専門家一覧(別添３)'!L270</f>
        <v>0</v>
      </c>
      <c r="O54" s="627">
        <f>'専門家一覧(別添３)'!L271</f>
        <v>0</v>
      </c>
      <c r="P54" s="627">
        <f>'専門家一覧(別添３)'!L272</f>
        <v>0</v>
      </c>
      <c r="Q54" s="627">
        <f>'専門家一覧(別添３)'!L274</f>
        <v>0</v>
      </c>
    </row>
    <row r="55" spans="1:17" x14ac:dyDescent="0.15">
      <c r="A55" s="627">
        <v>54</v>
      </c>
      <c r="B55" s="627" t="str">
        <f>_xlfn.XLOOKUP($A55,'専門家一覧(別添３)'!$B$9:$B$284,'専門家一覧(別添３)'!C$9:C$284,"",0)</f>
        <v/>
      </c>
      <c r="C55" s="627" t="str">
        <f>_xlfn.XLOOKUP($A55,'専門家一覧(別添３)'!$B$9:$B$284,'専門家一覧(別添３)'!D$9:D$284,"",0)</f>
        <v/>
      </c>
      <c r="D55" s="627" t="str">
        <f>_xlfn.XLOOKUP($A55,'専門家一覧(別添３)'!$B$9:$B$284,'専門家一覧(別添３)'!E$9:E$284,"",0)</f>
        <v/>
      </c>
      <c r="E55" s="627" t="str">
        <f>_xlfn.XLOOKUP($A55,'専門家一覧(別添３)'!$B$9:$B$284,'専門家一覧(別添３)'!F$9:F$284,"",0)</f>
        <v/>
      </c>
      <c r="F55" s="627" t="str">
        <f>_xlfn.XLOOKUP($A55,'専門家一覧(別添３)'!$B$9:$B$284,'専門家一覧(別添３)'!G$9:G$284,"",0)</f>
        <v/>
      </c>
      <c r="G55" s="627" t="str">
        <f>_xlfn.XLOOKUP($A55,'専門家一覧(別添３)'!$B$9:$B$284,'専門家一覧(別添３)'!H$9:H$284,"",0)</f>
        <v/>
      </c>
      <c r="H55" s="627" t="str">
        <f>_xlfn.XLOOKUP($A55,'専門家一覧(別添３)'!$B$9:$B$284,'専門家一覧(別添３)'!I$9:I$284,"",0)</f>
        <v/>
      </c>
      <c r="I55" s="627">
        <f>'専門家一覧(別添３)'!J275</f>
        <v>0</v>
      </c>
      <c r="J55" s="627">
        <f>'専門家一覧(別添３)'!J276</f>
        <v>0</v>
      </c>
      <c r="K55" s="627">
        <f>'専門家一覧(別添３)'!J277</f>
        <v>0</v>
      </c>
      <c r="L55" s="627">
        <f>'専門家一覧(別添３)'!J279</f>
        <v>0</v>
      </c>
      <c r="M55" s="627" t="str">
        <f>_xlfn.XLOOKUP($A55,'専門家一覧(別添３)'!$B$9:$B$284,'専門家一覧(別添３)'!K$9:K$284,"",0)</f>
        <v/>
      </c>
      <c r="N55" s="627">
        <f>'専門家一覧(別添３)'!L275</f>
        <v>0</v>
      </c>
      <c r="O55" s="627">
        <f>'専門家一覧(別添３)'!L276</f>
        <v>0</v>
      </c>
      <c r="P55" s="627">
        <f>'専門家一覧(別添３)'!L277</f>
        <v>0</v>
      </c>
      <c r="Q55" s="627">
        <f>'専門家一覧(別添３)'!L279</f>
        <v>0</v>
      </c>
    </row>
    <row r="56" spans="1:17" x14ac:dyDescent="0.15">
      <c r="A56" s="627">
        <v>55</v>
      </c>
      <c r="B56" s="627" t="str">
        <f>_xlfn.XLOOKUP($A56,'専門家一覧(別添３)'!$B$9:$B$284,'専門家一覧(別添３)'!C$9:C$284,"",0)</f>
        <v/>
      </c>
      <c r="C56" s="627" t="str">
        <f>_xlfn.XLOOKUP($A56,'専門家一覧(別添３)'!$B$9:$B$284,'専門家一覧(別添３)'!D$9:D$284,"",0)</f>
        <v/>
      </c>
      <c r="D56" s="627" t="str">
        <f>_xlfn.XLOOKUP($A56,'専門家一覧(別添３)'!$B$9:$B$284,'専門家一覧(別添３)'!E$9:E$284,"",0)</f>
        <v/>
      </c>
      <c r="E56" s="627" t="str">
        <f>_xlfn.XLOOKUP($A56,'専門家一覧(別添３)'!$B$9:$B$284,'専門家一覧(別添３)'!F$9:F$284,"",0)</f>
        <v/>
      </c>
      <c r="F56" s="627" t="str">
        <f>_xlfn.XLOOKUP($A56,'専門家一覧(別添３)'!$B$9:$B$284,'専門家一覧(別添３)'!G$9:G$284,"",0)</f>
        <v/>
      </c>
      <c r="G56" s="627" t="str">
        <f>_xlfn.XLOOKUP($A56,'専門家一覧(別添３)'!$B$9:$B$284,'専門家一覧(別添３)'!H$9:H$284,"",0)</f>
        <v/>
      </c>
      <c r="H56" s="627" t="str">
        <f>_xlfn.XLOOKUP($A56,'専門家一覧(別添３)'!$B$9:$B$284,'専門家一覧(別添３)'!I$9:I$284,"",0)</f>
        <v/>
      </c>
      <c r="I56" s="627">
        <f>'専門家一覧(別添３)'!J280</f>
        <v>0</v>
      </c>
      <c r="J56" s="627">
        <f>'専門家一覧(別添３)'!J281</f>
        <v>0</v>
      </c>
      <c r="K56" s="627">
        <f>'専門家一覧(別添３)'!J282</f>
        <v>0</v>
      </c>
      <c r="L56" s="627">
        <f>'専門家一覧(別添３)'!J284</f>
        <v>0</v>
      </c>
      <c r="M56" s="627" t="str">
        <f>_xlfn.XLOOKUP($A56,'専門家一覧(別添３)'!$B$9:$B$284,'専門家一覧(別添３)'!K$9:K$284,"",0)</f>
        <v/>
      </c>
      <c r="N56" s="627">
        <f>'専門家一覧(別添３)'!L280</f>
        <v>0</v>
      </c>
      <c r="O56" s="627">
        <f>'専門家一覧(別添３)'!L281</f>
        <v>0</v>
      </c>
      <c r="P56" s="627">
        <f>'専門家一覧(別添３)'!L282</f>
        <v>0</v>
      </c>
      <c r="Q56" s="627">
        <f>'専門家一覧(別添３)'!L284</f>
        <v>0</v>
      </c>
    </row>
    <row r="57" spans="1:17" x14ac:dyDescent="0.15">
      <c r="A57" s="627">
        <v>56</v>
      </c>
      <c r="B57" s="627" t="str">
        <f>_xlfn.XLOOKUP($A57,'専門家一覧(別添３)'!$B$9:$B$284,'専門家一覧(別添３)'!C$9:C$284,"",0)</f>
        <v/>
      </c>
      <c r="C57" s="627" t="str">
        <f>_xlfn.XLOOKUP($A57,'専門家一覧(別添３)'!$B$9:$B$284,'専門家一覧(別添３)'!D$9:D$284,"",0)</f>
        <v/>
      </c>
      <c r="D57" s="627" t="str">
        <f>_xlfn.XLOOKUP($A57,'専門家一覧(別添３)'!$B$9:$B$284,'専門家一覧(別添３)'!E$9:E$284,"",0)</f>
        <v/>
      </c>
      <c r="E57" s="627" t="str">
        <f>_xlfn.XLOOKUP($A57,'専門家一覧(別添３)'!$B$9:$B$284,'専門家一覧(別添３)'!F$9:F$284,"",0)</f>
        <v/>
      </c>
      <c r="F57" s="627" t="str">
        <f>_xlfn.XLOOKUP($A57,'専門家一覧(別添３)'!$B$9:$B$284,'専門家一覧(別添３)'!G$9:G$284,"",0)</f>
        <v/>
      </c>
      <c r="G57" s="627" t="str">
        <f>_xlfn.XLOOKUP($A57,'専門家一覧(別添３)'!$B$9:$B$284,'専門家一覧(別添３)'!H$9:H$284,"",0)</f>
        <v/>
      </c>
      <c r="H57" s="627" t="str">
        <f>_xlfn.XLOOKUP($A57,'専門家一覧(別添３)'!$B$9:$B$284,'専門家一覧(別添３)'!I$9:I$284,"",0)</f>
        <v/>
      </c>
      <c r="I57" s="627">
        <f>'専門家一覧(別添３)'!J285</f>
        <v>0</v>
      </c>
      <c r="J57" s="627">
        <f>'専門家一覧(別添３)'!J286</f>
        <v>0</v>
      </c>
      <c r="K57" s="627">
        <f>'専門家一覧(別添３)'!J287</f>
        <v>0</v>
      </c>
      <c r="L57" s="627">
        <f>'専門家一覧(別添３)'!J289</f>
        <v>0</v>
      </c>
      <c r="M57" s="627" t="str">
        <f>_xlfn.XLOOKUP($A57,'専門家一覧(別添３)'!$B$9:$B$284,'専門家一覧(別添３)'!K$9:K$284,"",0)</f>
        <v/>
      </c>
      <c r="N57" s="627">
        <f>'専門家一覧(別添３)'!L285</f>
        <v>0</v>
      </c>
      <c r="O57" s="627">
        <f>'専門家一覧(別添３)'!L286</f>
        <v>0</v>
      </c>
      <c r="P57" s="627">
        <f>'専門家一覧(別添３)'!L287</f>
        <v>0</v>
      </c>
      <c r="Q57" s="627">
        <f>'専門家一覧(別添３)'!L289</f>
        <v>0</v>
      </c>
    </row>
  </sheetData>
  <phoneticPr fontId="1"/>
  <conditionalFormatting sqref="G1">
    <cfRule type="containsBlanks" dxfId="93" priority="3">
      <formula>LEN(TRIM(G1))=0</formula>
    </cfRule>
  </conditionalFormatting>
  <conditionalFormatting sqref="D1">
    <cfRule type="containsBlanks" dxfId="92" priority="7">
      <formula>LEN(TRIM(D1))=0</formula>
    </cfRule>
  </conditionalFormatting>
  <conditionalFormatting sqref="D1">
    <cfRule type="containsBlanks" dxfId="91" priority="6">
      <formula>LEN(TRIM(D1))=0</formula>
    </cfRule>
  </conditionalFormatting>
  <conditionalFormatting sqref="D1">
    <cfRule type="containsBlanks" dxfId="90" priority="5">
      <formula>LEN(TRIM(D1))=0</formula>
    </cfRule>
  </conditionalFormatting>
  <conditionalFormatting sqref="G1">
    <cfRule type="containsBlanks" dxfId="89" priority="4">
      <formula>LEN(TRIM(G1))=0</formula>
    </cfRule>
  </conditionalFormatting>
  <conditionalFormatting sqref="H1">
    <cfRule type="containsBlanks" dxfId="88" priority="2">
      <formula>LEN(TRIM(H1))=0</formula>
    </cfRule>
  </conditionalFormatting>
  <conditionalFormatting sqref="H1">
    <cfRule type="containsBlanks" dxfId="87" priority="1">
      <formula>LEN(TRIM(H1))=0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3105A-D68C-47CC-9B6E-3FE7CC980ACD}">
  <sheetPr codeName="Sheet14">
    <tabColor theme="8" tint="0.39997558519241921"/>
  </sheetPr>
  <dimension ref="A1:X127"/>
  <sheetViews>
    <sheetView showGridLines="0" zoomScale="85" zoomScaleNormal="85" zoomScaleSheetLayoutView="70" workbookViewId="0"/>
  </sheetViews>
  <sheetFormatPr defaultColWidth="8.875" defaultRowHeight="15.75" customHeight="1" x14ac:dyDescent="0.15"/>
  <cols>
    <col min="1" max="1" width="1.375" style="149" customWidth="1"/>
    <col min="2" max="2" width="5.25" style="149" customWidth="1"/>
    <col min="3" max="3" width="11.875" style="149" customWidth="1"/>
    <col min="4" max="4" width="25.25" style="149" bestFit="1" customWidth="1"/>
    <col min="5" max="5" width="15.625" style="149" customWidth="1"/>
    <col min="6" max="6" width="10" style="149" bestFit="1" customWidth="1"/>
    <col min="7" max="7" width="34.375" style="149" customWidth="1"/>
    <col min="8" max="8" width="15.625" style="291" customWidth="1"/>
    <col min="9" max="9" width="13.375" style="149" bestFit="1" customWidth="1"/>
    <col min="10" max="10" width="15.625" style="96" customWidth="1"/>
    <col min="11" max="11" width="1.5" style="149" customWidth="1"/>
    <col min="12" max="24" width="8.875" style="120"/>
    <col min="25" max="16384" width="8.875" style="149"/>
  </cols>
  <sheetData>
    <row r="1" spans="1:24" ht="51" customHeight="1" x14ac:dyDescent="0.15"/>
    <row r="2" spans="1:24" ht="15.75" customHeight="1" x14ac:dyDescent="0.15">
      <c r="B2" s="98" t="s">
        <v>203</v>
      </c>
      <c r="C2" s="99"/>
      <c r="D2" s="150"/>
      <c r="E2" s="150"/>
      <c r="F2" s="150"/>
      <c r="G2" s="150"/>
      <c r="J2" s="254"/>
      <c r="R2" s="149"/>
      <c r="S2" s="149"/>
      <c r="T2" s="149"/>
      <c r="U2" s="149"/>
      <c r="V2" s="149"/>
      <c r="W2" s="149"/>
      <c r="X2" s="149"/>
    </row>
    <row r="3" spans="1:24" s="151" customFormat="1" ht="30" customHeight="1" x14ac:dyDescent="0.15">
      <c r="B3" s="100" t="s">
        <v>305</v>
      </c>
      <c r="C3" s="101"/>
      <c r="D3" s="152"/>
      <c r="E3" s="152"/>
      <c r="F3" s="152"/>
      <c r="G3" s="152"/>
      <c r="H3" s="292"/>
      <c r="J3" s="255"/>
      <c r="L3" s="115"/>
      <c r="M3" s="115"/>
      <c r="N3" s="115"/>
      <c r="O3" s="115"/>
      <c r="P3" s="115"/>
      <c r="Q3" s="115"/>
    </row>
    <row r="4" spans="1:24" ht="27" customHeight="1" x14ac:dyDescent="0.15">
      <c r="B4" s="418" t="s">
        <v>405</v>
      </c>
      <c r="C4" s="377"/>
      <c r="D4" s="170"/>
      <c r="E4" s="170"/>
      <c r="F4" s="170"/>
      <c r="G4" s="170"/>
      <c r="H4" s="293"/>
      <c r="I4" s="299" t="s">
        <v>347</v>
      </c>
      <c r="J4" s="300">
        <f>COUNTIF($D$13:$D$122,"*未定*")</f>
        <v>0</v>
      </c>
    </row>
    <row r="5" spans="1:24" s="151" customFormat="1" ht="27" customHeight="1" x14ac:dyDescent="0.15">
      <c r="B5" s="286" t="s">
        <v>348</v>
      </c>
      <c r="C5" s="170"/>
      <c r="D5" s="170"/>
      <c r="E5" s="170"/>
      <c r="F5" s="170"/>
      <c r="G5" s="170"/>
      <c r="H5" s="293"/>
      <c r="I5" s="299" t="s">
        <v>354</v>
      </c>
      <c r="J5" s="300">
        <f>COUNTIF($D$13:$D$122,"&lt;&gt;")</f>
        <v>0</v>
      </c>
      <c r="L5" s="1087" t="s">
        <v>2</v>
      </c>
      <c r="M5" s="1088"/>
      <c r="N5" s="1088"/>
      <c r="O5" s="1088"/>
      <c r="P5" s="1088"/>
      <c r="Q5" s="1088"/>
      <c r="R5" s="1088"/>
      <c r="S5" s="1088"/>
      <c r="T5" s="1088"/>
      <c r="U5" s="1088"/>
      <c r="V5" s="1088"/>
      <c r="W5" s="1088"/>
      <c r="X5" s="1089"/>
    </row>
    <row r="6" spans="1:24" s="151" customFormat="1" ht="27.75" customHeight="1" x14ac:dyDescent="0.15">
      <c r="B6" s="1070" t="s">
        <v>25</v>
      </c>
      <c r="C6" s="1071"/>
      <c r="D6" s="1084">
        <f>'補助事業概要説明書(別添１)１～２'!$E$6</f>
        <v>0</v>
      </c>
      <c r="E6" s="1084"/>
      <c r="F6" s="1084"/>
      <c r="G6" s="1084"/>
      <c r="H6" s="293"/>
      <c r="I6" s="299" t="s">
        <v>355</v>
      </c>
      <c r="J6" s="301" t="str">
        <f>IFERROR(J4/J5,"0")</f>
        <v>0</v>
      </c>
      <c r="L6" s="1090" t="s">
        <v>582</v>
      </c>
      <c r="M6" s="1091"/>
      <c r="N6" s="1091"/>
      <c r="O6" s="1091"/>
      <c r="P6" s="1091"/>
      <c r="Q6" s="1091"/>
      <c r="R6" s="1091"/>
      <c r="S6" s="1091"/>
      <c r="T6" s="1091"/>
      <c r="U6" s="1091"/>
      <c r="V6" s="1091"/>
      <c r="W6" s="1091"/>
      <c r="X6" s="1092"/>
    </row>
    <row r="7" spans="1:24" s="290" customFormat="1" ht="9.75" customHeight="1" x14ac:dyDescent="0.15">
      <c r="B7" s="265"/>
      <c r="C7" s="266"/>
      <c r="D7" s="267"/>
      <c r="E7" s="267"/>
      <c r="F7" s="267"/>
      <c r="G7" s="267"/>
      <c r="H7" s="294"/>
      <c r="I7" s="264"/>
      <c r="J7" s="289"/>
      <c r="L7" s="288"/>
      <c r="M7" s="288"/>
      <c r="N7" s="288"/>
      <c r="O7" s="288"/>
      <c r="P7" s="288"/>
      <c r="Q7" s="288"/>
      <c r="R7" s="288"/>
      <c r="S7" s="288"/>
      <c r="T7" s="288"/>
      <c r="U7" s="288"/>
      <c r="V7" s="288"/>
      <c r="W7" s="288"/>
      <c r="X7" s="288"/>
    </row>
    <row r="8" spans="1:24" s="287" customFormat="1" ht="27.75" customHeight="1" x14ac:dyDescent="0.15">
      <c r="B8" s="1085" t="s">
        <v>349</v>
      </c>
      <c r="C8" s="1085"/>
      <c r="D8" s="1093" t="s">
        <v>350</v>
      </c>
      <c r="E8" s="1094"/>
      <c r="F8" s="1086" t="s">
        <v>351</v>
      </c>
      <c r="G8" s="1086"/>
      <c r="H8" s="295"/>
      <c r="I8" s="288"/>
      <c r="J8" s="288"/>
      <c r="K8" s="288"/>
      <c r="L8" s="288"/>
      <c r="M8" s="288"/>
      <c r="N8" s="288"/>
      <c r="O8" s="288"/>
      <c r="P8" s="288"/>
      <c r="Q8" s="288"/>
      <c r="R8" s="288"/>
      <c r="S8" s="288"/>
      <c r="T8" s="288"/>
      <c r="U8" s="288"/>
    </row>
    <row r="9" spans="1:24" s="287" customFormat="1" ht="27.75" customHeight="1" x14ac:dyDescent="0.15">
      <c r="B9" s="1085"/>
      <c r="C9" s="1085"/>
      <c r="D9" s="1093" t="s">
        <v>352</v>
      </c>
      <c r="E9" s="1094"/>
      <c r="F9" s="1086" t="s">
        <v>353</v>
      </c>
      <c r="G9" s="1086"/>
      <c r="H9" s="295"/>
      <c r="I9" s="288"/>
      <c r="J9" s="288"/>
      <c r="K9" s="288"/>
      <c r="L9" s="288"/>
      <c r="M9" s="288"/>
      <c r="N9" s="288"/>
      <c r="O9" s="288"/>
      <c r="P9" s="288"/>
      <c r="Q9" s="288"/>
      <c r="R9" s="288"/>
      <c r="S9" s="288"/>
      <c r="T9" s="288"/>
      <c r="U9" s="288"/>
    </row>
    <row r="10" spans="1:24" s="151" customFormat="1" ht="24.95" customHeight="1" x14ac:dyDescent="0.15">
      <c r="B10" s="153"/>
      <c r="C10" s="153"/>
      <c r="D10" s="153"/>
      <c r="E10" s="153"/>
      <c r="F10" s="102" t="s">
        <v>30</v>
      </c>
      <c r="H10" s="296"/>
      <c r="I10" s="268"/>
      <c r="J10" s="97"/>
      <c r="L10" s="1067" t="s">
        <v>2</v>
      </c>
      <c r="M10" s="1068"/>
      <c r="N10" s="1068"/>
      <c r="O10" s="1068"/>
      <c r="P10" s="1068"/>
      <c r="Q10" s="1068"/>
      <c r="R10" s="1068"/>
      <c r="S10" s="1068"/>
      <c r="T10" s="1068"/>
      <c r="U10" s="1068"/>
      <c r="V10" s="1068"/>
      <c r="W10" s="1068"/>
      <c r="X10" s="1069"/>
    </row>
    <row r="11" spans="1:24" s="151" customFormat="1" ht="17.25" customHeight="1" x14ac:dyDescent="0.15">
      <c r="B11" s="1072" t="s">
        <v>223</v>
      </c>
      <c r="C11" s="1072" t="s">
        <v>143</v>
      </c>
      <c r="D11" s="1072" t="s">
        <v>306</v>
      </c>
      <c r="E11" s="1080" t="s">
        <v>29</v>
      </c>
      <c r="F11" s="1004" t="s">
        <v>26</v>
      </c>
      <c r="G11" s="1006"/>
      <c r="H11" s="1082" t="s">
        <v>28</v>
      </c>
      <c r="I11" s="1072" t="s">
        <v>304</v>
      </c>
      <c r="J11" s="1080" t="s">
        <v>88</v>
      </c>
      <c r="L11" s="1074" t="s">
        <v>160</v>
      </c>
      <c r="M11" s="1075"/>
      <c r="N11" s="1075"/>
      <c r="O11" s="1075"/>
      <c r="P11" s="1075"/>
      <c r="Q11" s="1075"/>
      <c r="R11" s="1075"/>
      <c r="S11" s="1075"/>
      <c r="T11" s="1075"/>
      <c r="U11" s="1075"/>
      <c r="V11" s="1075"/>
      <c r="W11" s="1075"/>
      <c r="X11" s="1076"/>
    </row>
    <row r="12" spans="1:24" s="151" customFormat="1" ht="16.5" customHeight="1" x14ac:dyDescent="0.15">
      <c r="B12" s="1073"/>
      <c r="C12" s="1073"/>
      <c r="D12" s="1073"/>
      <c r="E12" s="1081"/>
      <c r="F12" s="103" t="s">
        <v>74</v>
      </c>
      <c r="G12" s="104" t="s">
        <v>75</v>
      </c>
      <c r="H12" s="1083"/>
      <c r="I12" s="1081"/>
      <c r="J12" s="1081"/>
      <c r="L12" s="1077"/>
      <c r="M12" s="1078"/>
      <c r="N12" s="1078"/>
      <c r="O12" s="1078"/>
      <c r="P12" s="1078"/>
      <c r="Q12" s="1078"/>
      <c r="R12" s="1078"/>
      <c r="S12" s="1078"/>
      <c r="T12" s="1078"/>
      <c r="U12" s="1078"/>
      <c r="V12" s="1078"/>
      <c r="W12" s="1078"/>
      <c r="X12" s="1079"/>
    </row>
    <row r="13" spans="1:24" s="97" customFormat="1" ht="30" customHeight="1" x14ac:dyDescent="0.15">
      <c r="A13" s="105"/>
      <c r="B13" s="225">
        <v>1</v>
      </c>
      <c r="C13" s="171"/>
      <c r="D13" s="171"/>
      <c r="E13" s="269"/>
      <c r="F13" s="270"/>
      <c r="G13" s="106"/>
      <c r="H13" s="297"/>
      <c r="I13" s="357"/>
      <c r="J13" s="269"/>
      <c r="L13" s="358" t="s">
        <v>432</v>
      </c>
      <c r="M13" s="359"/>
      <c r="N13" s="359"/>
      <c r="O13" s="359"/>
      <c r="P13" s="359"/>
      <c r="Q13" s="359"/>
      <c r="R13" s="359"/>
      <c r="S13" s="359"/>
      <c r="T13" s="359"/>
      <c r="U13" s="359"/>
      <c r="V13" s="359"/>
      <c r="W13" s="359"/>
      <c r="X13" s="360"/>
    </row>
    <row r="14" spans="1:24" s="97" customFormat="1" ht="30" customHeight="1" x14ac:dyDescent="0.15">
      <c r="A14" s="107"/>
      <c r="B14" s="225">
        <v>2</v>
      </c>
      <c r="C14" s="171"/>
      <c r="D14" s="171"/>
      <c r="E14" s="269"/>
      <c r="F14" s="270"/>
      <c r="G14" s="106"/>
      <c r="H14" s="297"/>
      <c r="I14" s="357"/>
      <c r="J14" s="269"/>
      <c r="L14" s="358"/>
      <c r="M14" s="359"/>
      <c r="N14" s="359"/>
      <c r="O14" s="359"/>
      <c r="P14" s="359"/>
      <c r="Q14" s="359"/>
      <c r="R14" s="359"/>
      <c r="S14" s="359"/>
      <c r="T14" s="359"/>
      <c r="U14" s="359"/>
      <c r="V14" s="359"/>
      <c r="W14" s="359"/>
      <c r="X14" s="360"/>
    </row>
    <row r="15" spans="1:24" s="97" customFormat="1" ht="30" customHeight="1" x14ac:dyDescent="0.15">
      <c r="A15" s="107"/>
      <c r="B15" s="225">
        <v>3</v>
      </c>
      <c r="C15" s="171"/>
      <c r="D15" s="171"/>
      <c r="E15" s="269"/>
      <c r="F15" s="270"/>
      <c r="G15" s="106"/>
      <c r="H15" s="297"/>
      <c r="I15" s="357"/>
      <c r="J15" s="269"/>
      <c r="L15" s="358"/>
      <c r="M15" s="359"/>
      <c r="N15" s="359"/>
      <c r="O15" s="359"/>
      <c r="P15" s="359"/>
      <c r="Q15" s="359"/>
      <c r="R15" s="359"/>
      <c r="S15" s="359"/>
      <c r="T15" s="359"/>
      <c r="U15" s="359"/>
      <c r="V15" s="359"/>
      <c r="W15" s="359"/>
      <c r="X15" s="360"/>
    </row>
    <row r="16" spans="1:24" s="97" customFormat="1" ht="30" customHeight="1" x14ac:dyDescent="0.15">
      <c r="A16" s="107"/>
      <c r="B16" s="225">
        <v>4</v>
      </c>
      <c r="C16" s="171"/>
      <c r="D16" s="171"/>
      <c r="E16" s="269"/>
      <c r="F16" s="270"/>
      <c r="G16" s="106"/>
      <c r="H16" s="297"/>
      <c r="I16" s="357"/>
      <c r="J16" s="269"/>
      <c r="L16" s="358"/>
      <c r="M16" s="359"/>
      <c r="N16" s="359"/>
      <c r="O16" s="359"/>
      <c r="P16" s="359"/>
      <c r="Q16" s="359"/>
      <c r="R16" s="359"/>
      <c r="S16" s="359"/>
      <c r="T16" s="226"/>
      <c r="U16" s="227"/>
      <c r="V16" s="359"/>
      <c r="W16" s="359"/>
      <c r="X16" s="360"/>
    </row>
    <row r="17" spans="1:24" s="97" customFormat="1" ht="30" customHeight="1" x14ac:dyDescent="0.15">
      <c r="A17" s="107"/>
      <c r="B17" s="225">
        <v>5</v>
      </c>
      <c r="C17" s="171"/>
      <c r="D17" s="171"/>
      <c r="E17" s="269"/>
      <c r="F17" s="270"/>
      <c r="G17" s="106"/>
      <c r="H17" s="297"/>
      <c r="I17" s="357"/>
      <c r="J17" s="269"/>
      <c r="L17" s="358"/>
      <c r="M17" s="359"/>
      <c r="N17" s="359"/>
      <c r="O17" s="359"/>
      <c r="P17" s="359"/>
      <c r="Q17" s="359"/>
      <c r="R17" s="359"/>
      <c r="S17" s="359"/>
      <c r="T17" s="359"/>
      <c r="U17" s="359"/>
      <c r="V17" s="359"/>
      <c r="W17" s="359"/>
      <c r="X17" s="360"/>
    </row>
    <row r="18" spans="1:24" s="97" customFormat="1" ht="30" customHeight="1" x14ac:dyDescent="0.15">
      <c r="A18" s="107"/>
      <c r="B18" s="225">
        <v>6</v>
      </c>
      <c r="C18" s="171"/>
      <c r="D18" s="171"/>
      <c r="E18" s="269"/>
      <c r="F18" s="270"/>
      <c r="G18" s="106"/>
      <c r="H18" s="297"/>
      <c r="I18" s="357"/>
      <c r="J18" s="269"/>
      <c r="L18" s="358"/>
      <c r="M18" s="359"/>
      <c r="N18" s="359"/>
      <c r="O18" s="359"/>
      <c r="P18" s="359"/>
      <c r="Q18" s="359"/>
      <c r="R18" s="359"/>
      <c r="S18" s="359"/>
      <c r="T18" s="359"/>
      <c r="U18" s="359"/>
      <c r="V18" s="359"/>
      <c r="W18" s="359"/>
      <c r="X18" s="360"/>
    </row>
    <row r="19" spans="1:24" s="97" customFormat="1" ht="30" customHeight="1" x14ac:dyDescent="0.15">
      <c r="A19" s="107"/>
      <c r="B19" s="225">
        <v>7</v>
      </c>
      <c r="C19" s="171"/>
      <c r="D19" s="171"/>
      <c r="E19" s="269"/>
      <c r="F19" s="270"/>
      <c r="G19" s="106"/>
      <c r="H19" s="297"/>
      <c r="I19" s="357"/>
      <c r="J19" s="269"/>
      <c r="L19" s="358"/>
      <c r="M19" s="359"/>
      <c r="N19" s="359"/>
      <c r="O19" s="359"/>
      <c r="P19" s="359"/>
      <c r="Q19" s="359"/>
      <c r="R19" s="359"/>
      <c r="S19" s="359"/>
      <c r="T19" s="359"/>
      <c r="U19" s="359"/>
      <c r="V19" s="359"/>
      <c r="W19" s="359"/>
      <c r="X19" s="360"/>
    </row>
    <row r="20" spans="1:24" s="97" customFormat="1" ht="30" customHeight="1" x14ac:dyDescent="0.15">
      <c r="A20" s="107"/>
      <c r="B20" s="225">
        <v>8</v>
      </c>
      <c r="C20" s="171"/>
      <c r="D20" s="171"/>
      <c r="E20" s="269"/>
      <c r="F20" s="270"/>
      <c r="G20" s="106"/>
      <c r="H20" s="297"/>
      <c r="I20" s="357"/>
      <c r="J20" s="269"/>
      <c r="L20" s="358"/>
      <c r="M20" s="359"/>
      <c r="N20" s="359"/>
      <c r="O20" s="359"/>
      <c r="P20" s="359"/>
      <c r="Q20" s="359"/>
      <c r="R20" s="359"/>
      <c r="S20" s="359"/>
      <c r="T20" s="359"/>
      <c r="U20" s="359"/>
      <c r="V20" s="359"/>
      <c r="W20" s="359"/>
      <c r="X20" s="360"/>
    </row>
    <row r="21" spans="1:24" s="97" customFormat="1" ht="30" customHeight="1" x14ac:dyDescent="0.15">
      <c r="A21" s="107"/>
      <c r="B21" s="225">
        <v>9</v>
      </c>
      <c r="C21" s="171"/>
      <c r="D21" s="171"/>
      <c r="E21" s="269"/>
      <c r="F21" s="270"/>
      <c r="G21" s="106"/>
      <c r="H21" s="297"/>
      <c r="I21" s="357"/>
      <c r="J21" s="269"/>
      <c r="L21" s="358"/>
      <c r="M21" s="359"/>
      <c r="N21" s="359"/>
      <c r="O21" s="359"/>
      <c r="P21" s="359"/>
      <c r="Q21" s="359"/>
      <c r="R21" s="359"/>
      <c r="S21" s="359"/>
      <c r="T21" s="359"/>
      <c r="U21" s="359"/>
      <c r="V21" s="359"/>
      <c r="W21" s="359"/>
      <c r="X21" s="360"/>
    </row>
    <row r="22" spans="1:24" s="97" customFormat="1" ht="30" customHeight="1" x14ac:dyDescent="0.15">
      <c r="A22" s="107"/>
      <c r="B22" s="225">
        <v>10</v>
      </c>
      <c r="C22" s="171"/>
      <c r="D22" s="171"/>
      <c r="E22" s="269"/>
      <c r="F22" s="270"/>
      <c r="G22" s="106"/>
      <c r="H22" s="297"/>
      <c r="I22" s="357"/>
      <c r="J22" s="269"/>
      <c r="L22" s="358"/>
      <c r="M22" s="359"/>
      <c r="N22" s="359"/>
      <c r="O22" s="359"/>
      <c r="P22" s="359"/>
      <c r="Q22" s="359"/>
      <c r="R22" s="359"/>
      <c r="S22" s="359"/>
      <c r="T22" s="359"/>
      <c r="U22" s="359"/>
      <c r="V22" s="359"/>
      <c r="W22" s="359"/>
      <c r="X22" s="360"/>
    </row>
    <row r="23" spans="1:24" s="97" customFormat="1" ht="30" customHeight="1" x14ac:dyDescent="0.15">
      <c r="A23" s="107"/>
      <c r="B23" s="225">
        <v>11</v>
      </c>
      <c r="C23" s="171"/>
      <c r="D23" s="171"/>
      <c r="E23" s="269"/>
      <c r="F23" s="270"/>
      <c r="G23" s="106"/>
      <c r="H23" s="297"/>
      <c r="I23" s="357"/>
      <c r="J23" s="269"/>
      <c r="L23" s="358"/>
      <c r="M23" s="359"/>
      <c r="N23" s="359"/>
      <c r="O23" s="359"/>
      <c r="P23" s="359"/>
      <c r="Q23" s="359"/>
      <c r="R23" s="359"/>
      <c r="S23" s="359"/>
      <c r="T23" s="359"/>
      <c r="U23" s="359"/>
      <c r="V23" s="359"/>
      <c r="W23" s="359"/>
      <c r="X23" s="360"/>
    </row>
    <row r="24" spans="1:24" s="97" customFormat="1" ht="30" customHeight="1" x14ac:dyDescent="0.15">
      <c r="A24" s="107"/>
      <c r="B24" s="225">
        <v>12</v>
      </c>
      <c r="C24" s="171"/>
      <c r="D24" s="171"/>
      <c r="E24" s="269"/>
      <c r="F24" s="270"/>
      <c r="G24" s="106"/>
      <c r="H24" s="297"/>
      <c r="I24" s="357"/>
      <c r="J24" s="269"/>
      <c r="L24" s="358" t="s">
        <v>419</v>
      </c>
      <c r="M24" s="359"/>
      <c r="N24" s="359"/>
      <c r="O24" s="359"/>
      <c r="P24" s="359"/>
      <c r="Q24" s="359"/>
      <c r="R24" s="359"/>
      <c r="S24" s="359"/>
      <c r="T24" s="359"/>
      <c r="U24" s="359"/>
      <c r="V24" s="359"/>
      <c r="W24" s="359"/>
      <c r="X24" s="360"/>
    </row>
    <row r="25" spans="1:24" s="97" customFormat="1" ht="30" customHeight="1" x14ac:dyDescent="0.15">
      <c r="A25" s="107"/>
      <c r="B25" s="225">
        <v>13</v>
      </c>
      <c r="C25" s="171"/>
      <c r="D25" s="171"/>
      <c r="E25" s="269"/>
      <c r="F25" s="270"/>
      <c r="G25" s="106"/>
      <c r="H25" s="297"/>
      <c r="I25" s="357"/>
      <c r="J25" s="269"/>
      <c r="L25" s="358" t="s">
        <v>279</v>
      </c>
      <c r="M25" s="359"/>
      <c r="N25" s="359"/>
      <c r="O25" s="359"/>
      <c r="P25" s="359"/>
      <c r="Q25" s="359"/>
      <c r="R25" s="359"/>
      <c r="S25" s="359"/>
      <c r="T25" s="359"/>
      <c r="U25" s="359"/>
      <c r="V25" s="359"/>
      <c r="W25" s="359"/>
      <c r="X25" s="360"/>
    </row>
    <row r="26" spans="1:24" s="97" customFormat="1" ht="30" customHeight="1" x14ac:dyDescent="0.15">
      <c r="A26" s="107"/>
      <c r="B26" s="225">
        <v>14</v>
      </c>
      <c r="C26" s="171"/>
      <c r="D26" s="171"/>
      <c r="E26" s="269"/>
      <c r="F26" s="270"/>
      <c r="G26" s="106"/>
      <c r="H26" s="297"/>
      <c r="I26" s="357"/>
      <c r="J26" s="269"/>
      <c r="L26" s="358" t="s">
        <v>123</v>
      </c>
      <c r="M26" s="359"/>
      <c r="N26" s="359"/>
      <c r="O26" s="359"/>
      <c r="P26" s="359"/>
      <c r="Q26" s="359"/>
      <c r="R26" s="359"/>
      <c r="S26" s="359"/>
      <c r="T26" s="359"/>
      <c r="U26" s="359"/>
      <c r="V26" s="359"/>
      <c r="W26" s="359"/>
      <c r="X26" s="360"/>
    </row>
    <row r="27" spans="1:24" s="97" customFormat="1" ht="30" customHeight="1" x14ac:dyDescent="0.15">
      <c r="A27" s="107"/>
      <c r="B27" s="225">
        <v>15</v>
      </c>
      <c r="C27" s="171"/>
      <c r="D27" s="171"/>
      <c r="E27" s="269"/>
      <c r="F27" s="270"/>
      <c r="G27" s="106"/>
      <c r="H27" s="297"/>
      <c r="I27" s="357"/>
      <c r="J27" s="269"/>
      <c r="L27" s="358" t="s">
        <v>157</v>
      </c>
      <c r="M27" s="359"/>
      <c r="N27" s="359"/>
      <c r="O27" s="359"/>
      <c r="P27" s="359"/>
      <c r="Q27" s="359"/>
      <c r="R27" s="359"/>
      <c r="S27" s="359"/>
      <c r="T27" s="359"/>
      <c r="U27" s="359"/>
      <c r="V27" s="359"/>
      <c r="W27" s="359"/>
      <c r="X27" s="360"/>
    </row>
    <row r="28" spans="1:24" s="97" customFormat="1" ht="30" customHeight="1" x14ac:dyDescent="0.15">
      <c r="A28" s="107"/>
      <c r="B28" s="225">
        <v>16</v>
      </c>
      <c r="C28" s="171"/>
      <c r="D28" s="171"/>
      <c r="E28" s="269"/>
      <c r="F28" s="270"/>
      <c r="G28" s="106"/>
      <c r="H28" s="297"/>
      <c r="I28" s="357"/>
      <c r="J28" s="269"/>
      <c r="L28" s="358"/>
      <c r="M28" s="228"/>
      <c r="N28" s="228"/>
      <c r="O28" s="228"/>
      <c r="P28" s="228"/>
      <c r="Q28" s="228"/>
      <c r="R28" s="228"/>
      <c r="S28" s="228"/>
      <c r="T28" s="228"/>
      <c r="U28" s="228"/>
      <c r="V28" s="228"/>
      <c r="W28" s="228"/>
      <c r="X28" s="229"/>
    </row>
    <row r="29" spans="1:24" s="97" customFormat="1" ht="30" customHeight="1" x14ac:dyDescent="0.15">
      <c r="A29" s="107"/>
      <c r="B29" s="225">
        <v>17</v>
      </c>
      <c r="C29" s="171"/>
      <c r="D29" s="171"/>
      <c r="E29" s="269"/>
      <c r="F29" s="270"/>
      <c r="G29" s="106"/>
      <c r="H29" s="297"/>
      <c r="I29" s="357"/>
      <c r="J29" s="269"/>
      <c r="L29" s="356"/>
      <c r="M29" s="274"/>
      <c r="N29" s="274"/>
      <c r="O29" s="274"/>
      <c r="P29" s="274"/>
      <c r="Q29" s="274"/>
      <c r="R29" s="274"/>
      <c r="S29" s="274"/>
      <c r="T29" s="274"/>
      <c r="U29" s="274"/>
      <c r="V29" s="274"/>
      <c r="W29" s="274"/>
      <c r="X29" s="275"/>
    </row>
    <row r="30" spans="1:24" s="97" customFormat="1" ht="30" customHeight="1" x14ac:dyDescent="0.15">
      <c r="A30" s="107"/>
      <c r="B30" s="225">
        <v>18</v>
      </c>
      <c r="C30" s="171"/>
      <c r="D30" s="171"/>
      <c r="E30" s="269"/>
      <c r="F30" s="270"/>
      <c r="G30" s="106"/>
      <c r="H30" s="297"/>
      <c r="I30" s="357"/>
      <c r="J30" s="269"/>
      <c r="L30" s="356"/>
      <c r="M30" s="274"/>
      <c r="N30" s="274"/>
      <c r="O30" s="274"/>
      <c r="P30" s="274"/>
      <c r="Q30" s="274"/>
      <c r="R30" s="274"/>
      <c r="S30" s="274"/>
      <c r="T30" s="274"/>
      <c r="U30" s="274"/>
      <c r="V30" s="274"/>
      <c r="W30" s="274"/>
      <c r="X30" s="275"/>
    </row>
    <row r="31" spans="1:24" s="97" customFormat="1" ht="30" customHeight="1" x14ac:dyDescent="0.15">
      <c r="A31" s="107"/>
      <c r="B31" s="225">
        <v>19</v>
      </c>
      <c r="C31" s="171"/>
      <c r="D31" s="171"/>
      <c r="E31" s="269"/>
      <c r="F31" s="270"/>
      <c r="G31" s="106"/>
      <c r="H31" s="297"/>
      <c r="I31" s="357"/>
      <c r="J31" s="269"/>
      <c r="L31" s="356"/>
      <c r="M31" s="274"/>
      <c r="N31" s="274"/>
      <c r="O31" s="274"/>
      <c r="P31" s="274"/>
      <c r="Q31" s="274"/>
      <c r="R31" s="274"/>
      <c r="S31" s="274"/>
      <c r="T31" s="274"/>
      <c r="U31" s="274"/>
      <c r="V31" s="274"/>
      <c r="W31" s="274"/>
      <c r="X31" s="275"/>
    </row>
    <row r="32" spans="1:24" s="97" customFormat="1" ht="30" customHeight="1" x14ac:dyDescent="0.15">
      <c r="A32" s="107"/>
      <c r="B32" s="225">
        <v>20</v>
      </c>
      <c r="C32" s="171"/>
      <c r="D32" s="171"/>
      <c r="E32" s="269"/>
      <c r="F32" s="270"/>
      <c r="G32" s="106"/>
      <c r="H32" s="297"/>
      <c r="I32" s="357"/>
      <c r="J32" s="269"/>
      <c r="L32" s="356"/>
      <c r="M32" s="274"/>
      <c r="N32" s="274"/>
      <c r="O32" s="274"/>
      <c r="P32" s="274"/>
      <c r="Q32" s="274"/>
      <c r="R32" s="274"/>
      <c r="S32" s="274"/>
      <c r="T32" s="274"/>
      <c r="U32" s="274"/>
      <c r="V32" s="274"/>
      <c r="W32" s="274"/>
      <c r="X32" s="275"/>
    </row>
    <row r="33" spans="1:24" s="97" customFormat="1" ht="30" customHeight="1" x14ac:dyDescent="0.15">
      <c r="A33" s="107"/>
      <c r="B33" s="225">
        <v>21</v>
      </c>
      <c r="C33" s="171"/>
      <c r="D33" s="171"/>
      <c r="E33" s="269"/>
      <c r="F33" s="270"/>
      <c r="G33" s="106"/>
      <c r="H33" s="297"/>
      <c r="I33" s="386"/>
      <c r="J33" s="269"/>
      <c r="L33" s="356"/>
      <c r="M33" s="274"/>
      <c r="N33" s="274"/>
      <c r="O33" s="274"/>
      <c r="P33" s="274"/>
      <c r="Q33" s="274"/>
      <c r="R33" s="274"/>
      <c r="S33" s="274"/>
      <c r="T33" s="274"/>
      <c r="U33" s="274"/>
      <c r="V33" s="274"/>
      <c r="W33" s="274"/>
      <c r="X33" s="275"/>
    </row>
    <row r="34" spans="1:24" s="97" customFormat="1" ht="30" customHeight="1" x14ac:dyDescent="0.15">
      <c r="A34" s="107"/>
      <c r="B34" s="225">
        <v>22</v>
      </c>
      <c r="C34" s="171"/>
      <c r="D34" s="171"/>
      <c r="E34" s="269"/>
      <c r="F34" s="270"/>
      <c r="G34" s="106"/>
      <c r="H34" s="297"/>
      <c r="I34" s="386"/>
      <c r="J34" s="269"/>
      <c r="L34" s="356"/>
      <c r="M34" s="274"/>
      <c r="N34" s="274"/>
      <c r="O34" s="274"/>
      <c r="P34" s="274"/>
      <c r="Q34" s="274"/>
      <c r="R34" s="274"/>
      <c r="S34" s="274"/>
      <c r="T34" s="274"/>
      <c r="U34" s="274"/>
      <c r="V34" s="274"/>
      <c r="W34" s="274"/>
      <c r="X34" s="275"/>
    </row>
    <row r="35" spans="1:24" s="97" customFormat="1" ht="30" customHeight="1" x14ac:dyDescent="0.15">
      <c r="A35" s="107"/>
      <c r="B35" s="225">
        <v>23</v>
      </c>
      <c r="C35" s="171"/>
      <c r="D35" s="171"/>
      <c r="E35" s="269"/>
      <c r="F35" s="270"/>
      <c r="G35" s="106"/>
      <c r="H35" s="297"/>
      <c r="I35" s="386"/>
      <c r="J35" s="269"/>
      <c r="L35" s="356"/>
      <c r="M35" s="274"/>
      <c r="N35" s="274"/>
      <c r="O35" s="274"/>
      <c r="P35" s="274"/>
      <c r="Q35" s="274"/>
      <c r="R35" s="274"/>
      <c r="S35" s="274"/>
      <c r="T35" s="274"/>
      <c r="U35" s="274"/>
      <c r="V35" s="274"/>
      <c r="W35" s="274"/>
      <c r="X35" s="275"/>
    </row>
    <row r="36" spans="1:24" s="97" customFormat="1" ht="30" customHeight="1" x14ac:dyDescent="0.15">
      <c r="A36" s="107"/>
      <c r="B36" s="225">
        <v>24</v>
      </c>
      <c r="C36" s="171"/>
      <c r="D36" s="171"/>
      <c r="E36" s="269"/>
      <c r="F36" s="270"/>
      <c r="G36" s="106"/>
      <c r="H36" s="297"/>
      <c r="I36" s="386"/>
      <c r="J36" s="269"/>
      <c r="L36" s="356"/>
      <c r="M36" s="274"/>
      <c r="N36" s="274"/>
      <c r="O36" s="274"/>
      <c r="P36" s="274"/>
      <c r="Q36" s="274"/>
      <c r="R36" s="274"/>
      <c r="S36" s="274"/>
      <c r="T36" s="274"/>
      <c r="U36" s="274"/>
      <c r="V36" s="274"/>
      <c r="W36" s="274"/>
      <c r="X36" s="275"/>
    </row>
    <row r="37" spans="1:24" s="97" customFormat="1" ht="30" customHeight="1" x14ac:dyDescent="0.15">
      <c r="A37" s="107"/>
      <c r="B37" s="225">
        <v>25</v>
      </c>
      <c r="C37" s="171"/>
      <c r="D37" s="171"/>
      <c r="E37" s="269"/>
      <c r="F37" s="270"/>
      <c r="G37" s="106"/>
      <c r="H37" s="297"/>
      <c r="I37" s="357"/>
      <c r="J37" s="269"/>
      <c r="L37" s="356"/>
      <c r="M37" s="274"/>
      <c r="N37" s="274"/>
      <c r="O37" s="274"/>
      <c r="P37" s="274"/>
      <c r="Q37" s="274"/>
      <c r="R37" s="274"/>
      <c r="S37" s="274"/>
      <c r="T37" s="274"/>
      <c r="U37" s="274"/>
      <c r="V37" s="274"/>
      <c r="W37" s="274"/>
      <c r="X37" s="275"/>
    </row>
    <row r="38" spans="1:24" s="97" customFormat="1" ht="30" customHeight="1" x14ac:dyDescent="0.15">
      <c r="A38" s="107"/>
      <c r="B38" s="225">
        <v>26</v>
      </c>
      <c r="C38" s="171"/>
      <c r="D38" s="171"/>
      <c r="E38" s="269"/>
      <c r="F38" s="270"/>
      <c r="G38" s="106"/>
      <c r="H38" s="297"/>
      <c r="I38" s="357"/>
      <c r="J38" s="269"/>
      <c r="L38" s="356"/>
      <c r="M38" s="274"/>
      <c r="N38" s="274"/>
      <c r="O38" s="274"/>
      <c r="P38" s="274"/>
      <c r="Q38" s="274"/>
      <c r="R38" s="274"/>
      <c r="S38" s="274"/>
      <c r="T38" s="274"/>
      <c r="U38" s="274"/>
      <c r="V38" s="274"/>
      <c r="W38" s="274"/>
      <c r="X38" s="275"/>
    </row>
    <row r="39" spans="1:24" s="97" customFormat="1" ht="30" customHeight="1" x14ac:dyDescent="0.15">
      <c r="A39" s="107"/>
      <c r="B39" s="225">
        <v>27</v>
      </c>
      <c r="C39" s="171"/>
      <c r="D39" s="171"/>
      <c r="E39" s="269"/>
      <c r="F39" s="270"/>
      <c r="G39" s="106"/>
      <c r="H39" s="297"/>
      <c r="I39" s="357"/>
      <c r="J39" s="269"/>
      <c r="L39" s="356"/>
      <c r="M39" s="274"/>
      <c r="N39" s="274"/>
      <c r="O39" s="274"/>
      <c r="P39" s="274"/>
      <c r="Q39" s="274"/>
      <c r="R39" s="274"/>
      <c r="S39" s="274"/>
      <c r="T39" s="274"/>
      <c r="U39" s="274"/>
      <c r="V39" s="274"/>
      <c r="W39" s="274"/>
      <c r="X39" s="275"/>
    </row>
    <row r="40" spans="1:24" s="97" customFormat="1" ht="30" customHeight="1" x14ac:dyDescent="0.15">
      <c r="A40" s="107"/>
      <c r="B40" s="225">
        <v>28</v>
      </c>
      <c r="C40" s="171"/>
      <c r="D40" s="171"/>
      <c r="E40" s="269"/>
      <c r="F40" s="270"/>
      <c r="G40" s="106"/>
      <c r="H40" s="297"/>
      <c r="I40" s="357"/>
      <c r="J40" s="269"/>
      <c r="L40" s="356"/>
      <c r="M40" s="274"/>
      <c r="N40" s="274"/>
      <c r="O40" s="274"/>
      <c r="P40" s="274"/>
      <c r="Q40" s="274"/>
      <c r="R40" s="274"/>
      <c r="S40" s="274"/>
      <c r="T40" s="274"/>
      <c r="U40" s="274"/>
      <c r="V40" s="274"/>
      <c r="W40" s="274"/>
      <c r="X40" s="275"/>
    </row>
    <row r="41" spans="1:24" s="97" customFormat="1" ht="30" customHeight="1" x14ac:dyDescent="0.15">
      <c r="A41" s="107"/>
      <c r="B41" s="225">
        <v>29</v>
      </c>
      <c r="C41" s="171"/>
      <c r="D41" s="171"/>
      <c r="E41" s="269"/>
      <c r="F41" s="270"/>
      <c r="G41" s="106"/>
      <c r="H41" s="297"/>
      <c r="I41" s="357"/>
      <c r="J41" s="269"/>
      <c r="L41" s="358" t="s">
        <v>618</v>
      </c>
      <c r="M41" s="274"/>
      <c r="N41" s="274"/>
      <c r="O41" s="274"/>
      <c r="P41" s="274"/>
      <c r="Q41" s="274"/>
      <c r="R41" s="274"/>
      <c r="S41" s="274"/>
      <c r="T41" s="274"/>
      <c r="U41" s="274"/>
      <c r="V41" s="274"/>
      <c r="W41" s="274"/>
      <c r="X41" s="275"/>
    </row>
    <row r="42" spans="1:24" s="97" customFormat="1" ht="30" customHeight="1" x14ac:dyDescent="0.15">
      <c r="A42" s="107"/>
      <c r="B42" s="225">
        <v>30</v>
      </c>
      <c r="C42" s="171"/>
      <c r="D42" s="171"/>
      <c r="E42" s="269"/>
      <c r="F42" s="270"/>
      <c r="G42" s="106"/>
      <c r="H42" s="297"/>
      <c r="I42" s="357"/>
      <c r="J42" s="269"/>
      <c r="L42" s="383"/>
      <c r="M42" s="274"/>
      <c r="N42" s="274"/>
      <c r="O42" s="274"/>
      <c r="P42" s="274"/>
      <c r="Q42" s="274"/>
      <c r="R42" s="274"/>
      <c r="S42" s="274"/>
      <c r="T42" s="274"/>
      <c r="U42" s="274"/>
      <c r="V42" s="274"/>
      <c r="W42" s="274"/>
      <c r="X42" s="275"/>
    </row>
    <row r="43" spans="1:24" s="97" customFormat="1" ht="30" customHeight="1" x14ac:dyDescent="0.15">
      <c r="A43" s="107"/>
      <c r="B43" s="225">
        <v>31</v>
      </c>
      <c r="C43" s="171"/>
      <c r="D43" s="171"/>
      <c r="E43" s="269"/>
      <c r="F43" s="270"/>
      <c r="G43" s="106"/>
      <c r="H43" s="297"/>
      <c r="I43" s="357"/>
      <c r="J43" s="269"/>
      <c r="L43" s="414"/>
      <c r="M43" s="274"/>
      <c r="N43" s="274"/>
      <c r="O43" s="274"/>
      <c r="P43" s="274"/>
      <c r="Q43" s="274"/>
      <c r="R43" s="274"/>
      <c r="S43" s="274"/>
      <c r="T43" s="274"/>
      <c r="U43" s="274"/>
      <c r="V43" s="274"/>
      <c r="W43" s="274"/>
      <c r="X43" s="275"/>
    </row>
    <row r="44" spans="1:24" s="97" customFormat="1" ht="30" customHeight="1" x14ac:dyDescent="0.15">
      <c r="A44" s="107"/>
      <c r="B44" s="225">
        <v>32</v>
      </c>
      <c r="C44" s="171"/>
      <c r="D44" s="171"/>
      <c r="E44" s="269"/>
      <c r="F44" s="270"/>
      <c r="G44" s="106"/>
      <c r="H44" s="297"/>
      <c r="I44" s="357"/>
      <c r="J44" s="269"/>
      <c r="L44" s="414"/>
      <c r="M44" s="274"/>
      <c r="N44" s="274"/>
      <c r="O44" s="274"/>
      <c r="P44" s="274"/>
      <c r="Q44" s="274"/>
      <c r="R44" s="274"/>
      <c r="S44" s="274"/>
      <c r="T44" s="274"/>
      <c r="U44" s="274"/>
      <c r="V44" s="274"/>
      <c r="W44" s="274"/>
      <c r="X44" s="275"/>
    </row>
    <row r="45" spans="1:24" s="97" customFormat="1" ht="30" customHeight="1" x14ac:dyDescent="0.15">
      <c r="A45" s="107"/>
      <c r="B45" s="225">
        <v>33</v>
      </c>
      <c r="C45" s="171"/>
      <c r="D45" s="171"/>
      <c r="E45" s="269"/>
      <c r="F45" s="270"/>
      <c r="G45" s="106"/>
      <c r="H45" s="297"/>
      <c r="I45" s="357"/>
      <c r="J45" s="269"/>
      <c r="L45" s="414"/>
      <c r="M45" s="274"/>
      <c r="N45" s="274"/>
      <c r="O45" s="274"/>
      <c r="P45" s="274"/>
      <c r="Q45" s="274"/>
      <c r="R45" s="274"/>
      <c r="S45" s="274"/>
      <c r="T45" s="274"/>
      <c r="U45" s="274"/>
      <c r="V45" s="274"/>
      <c r="W45" s="274"/>
      <c r="X45" s="275"/>
    </row>
    <row r="46" spans="1:24" s="97" customFormat="1" ht="30" customHeight="1" x14ac:dyDescent="0.15">
      <c r="A46" s="107"/>
      <c r="B46" s="225">
        <v>34</v>
      </c>
      <c r="C46" s="171"/>
      <c r="D46" s="171"/>
      <c r="E46" s="269"/>
      <c r="F46" s="270"/>
      <c r="G46" s="106"/>
      <c r="H46" s="297"/>
      <c r="I46" s="357"/>
      <c r="J46" s="269"/>
      <c r="L46" s="414"/>
      <c r="M46" s="274"/>
      <c r="N46" s="274"/>
      <c r="O46" s="274"/>
      <c r="P46" s="274"/>
      <c r="Q46" s="274"/>
      <c r="R46" s="274"/>
      <c r="S46" s="274"/>
      <c r="T46" s="274"/>
      <c r="U46" s="274"/>
      <c r="V46" s="274"/>
      <c r="W46" s="274"/>
      <c r="X46" s="275"/>
    </row>
    <row r="47" spans="1:24" s="97" customFormat="1" ht="30" customHeight="1" x14ac:dyDescent="0.15">
      <c r="A47" s="107"/>
      <c r="B47" s="225">
        <v>35</v>
      </c>
      <c r="C47" s="171"/>
      <c r="D47" s="171"/>
      <c r="E47" s="269"/>
      <c r="F47" s="270"/>
      <c r="G47" s="106"/>
      <c r="H47" s="297"/>
      <c r="I47" s="357"/>
      <c r="J47" s="269"/>
      <c r="L47" s="414"/>
      <c r="M47" s="274"/>
      <c r="N47" s="274"/>
      <c r="O47" s="274"/>
      <c r="P47" s="274"/>
      <c r="Q47" s="274"/>
      <c r="R47" s="274"/>
      <c r="S47" s="274"/>
      <c r="T47" s="274"/>
      <c r="U47" s="274"/>
      <c r="V47" s="274"/>
      <c r="W47" s="274"/>
      <c r="X47" s="275"/>
    </row>
    <row r="48" spans="1:24" s="97" customFormat="1" ht="30" customHeight="1" x14ac:dyDescent="0.15">
      <c r="A48" s="107"/>
      <c r="B48" s="225">
        <v>36</v>
      </c>
      <c r="C48" s="171"/>
      <c r="D48" s="171"/>
      <c r="E48" s="269"/>
      <c r="F48" s="270"/>
      <c r="G48" s="106"/>
      <c r="H48" s="297"/>
      <c r="I48" s="357"/>
      <c r="J48" s="269"/>
      <c r="L48" s="414"/>
      <c r="M48" s="274"/>
      <c r="N48" s="274"/>
      <c r="O48" s="274"/>
      <c r="P48" s="274"/>
      <c r="Q48" s="274"/>
      <c r="R48" s="274"/>
      <c r="S48" s="274"/>
      <c r="T48" s="274"/>
      <c r="U48" s="274"/>
      <c r="V48" s="274"/>
      <c r="W48" s="274"/>
      <c r="X48" s="275"/>
    </row>
    <row r="49" spans="1:24" s="97" customFormat="1" ht="30" customHeight="1" x14ac:dyDescent="0.15">
      <c r="A49" s="107"/>
      <c r="B49" s="225">
        <v>37</v>
      </c>
      <c r="C49" s="171"/>
      <c r="D49" s="171"/>
      <c r="E49" s="269"/>
      <c r="F49" s="270"/>
      <c r="G49" s="106"/>
      <c r="H49" s="297"/>
      <c r="I49" s="357"/>
      <c r="J49" s="269"/>
      <c r="L49" s="414"/>
      <c r="M49" s="274"/>
      <c r="N49" s="274"/>
      <c r="O49" s="274"/>
      <c r="P49" s="274"/>
      <c r="Q49" s="274"/>
      <c r="R49" s="274"/>
      <c r="S49" s="274"/>
      <c r="T49" s="274"/>
      <c r="U49" s="274"/>
      <c r="V49" s="274"/>
      <c r="W49" s="274"/>
      <c r="X49" s="275"/>
    </row>
    <row r="50" spans="1:24" s="97" customFormat="1" ht="30" customHeight="1" x14ac:dyDescent="0.15">
      <c r="A50" s="107"/>
      <c r="B50" s="225">
        <v>38</v>
      </c>
      <c r="C50" s="171"/>
      <c r="D50" s="171"/>
      <c r="E50" s="269"/>
      <c r="F50" s="270"/>
      <c r="G50" s="106"/>
      <c r="H50" s="297"/>
      <c r="I50" s="357"/>
      <c r="J50" s="269"/>
      <c r="L50" s="414"/>
      <c r="M50" s="274"/>
      <c r="N50" s="274"/>
      <c r="O50" s="274"/>
      <c r="P50" s="274"/>
      <c r="Q50" s="274"/>
      <c r="R50" s="274"/>
      <c r="S50" s="274"/>
      <c r="T50" s="274"/>
      <c r="U50" s="274"/>
      <c r="V50" s="274"/>
      <c r="W50" s="274"/>
      <c r="X50" s="275"/>
    </row>
    <row r="51" spans="1:24" s="97" customFormat="1" ht="30" customHeight="1" x14ac:dyDescent="0.15">
      <c r="A51" s="107"/>
      <c r="B51" s="225">
        <v>39</v>
      </c>
      <c r="C51" s="171"/>
      <c r="D51" s="171"/>
      <c r="E51" s="269"/>
      <c r="F51" s="270"/>
      <c r="G51" s="106"/>
      <c r="H51" s="297"/>
      <c r="I51" s="357"/>
      <c r="J51" s="269"/>
      <c r="L51" s="415"/>
      <c r="M51" s="274"/>
      <c r="N51" s="274"/>
      <c r="O51" s="274"/>
      <c r="P51" s="274"/>
      <c r="Q51" s="274"/>
      <c r="R51" s="274"/>
      <c r="S51" s="274"/>
      <c r="T51" s="274"/>
      <c r="U51" s="274"/>
      <c r="V51" s="274"/>
      <c r="W51" s="274"/>
      <c r="X51" s="275"/>
    </row>
    <row r="52" spans="1:24" s="97" customFormat="1" ht="30" customHeight="1" x14ac:dyDescent="0.15">
      <c r="A52" s="107"/>
      <c r="B52" s="225">
        <v>40</v>
      </c>
      <c r="C52" s="171"/>
      <c r="D52" s="171"/>
      <c r="E52" s="269"/>
      <c r="F52" s="270"/>
      <c r="G52" s="106"/>
      <c r="H52" s="297"/>
      <c r="I52" s="357"/>
      <c r="J52" s="269"/>
      <c r="L52" s="383"/>
      <c r="M52" s="274"/>
      <c r="N52" s="274"/>
      <c r="O52" s="274"/>
      <c r="P52" s="274"/>
      <c r="Q52" s="274"/>
      <c r="R52" s="274"/>
      <c r="S52" s="274"/>
      <c r="T52" s="274"/>
      <c r="U52" s="274"/>
      <c r="V52" s="274"/>
      <c r="W52" s="274"/>
      <c r="X52" s="275"/>
    </row>
    <row r="53" spans="1:24" s="97" customFormat="1" ht="30" customHeight="1" x14ac:dyDescent="0.15">
      <c r="A53" s="107"/>
      <c r="B53" s="225">
        <v>41</v>
      </c>
      <c r="C53" s="171"/>
      <c r="D53" s="171"/>
      <c r="E53" s="269"/>
      <c r="F53" s="270"/>
      <c r="G53" s="106"/>
      <c r="H53" s="297"/>
      <c r="I53" s="357"/>
      <c r="J53" s="269"/>
      <c r="L53" s="414"/>
      <c r="M53" s="274"/>
      <c r="N53" s="274"/>
      <c r="O53" s="274"/>
      <c r="P53" s="274"/>
      <c r="Q53" s="274"/>
      <c r="R53" s="274"/>
      <c r="S53" s="274"/>
      <c r="T53" s="274"/>
      <c r="U53" s="274"/>
      <c r="V53" s="274"/>
      <c r="W53" s="274"/>
      <c r="X53" s="275"/>
    </row>
    <row r="54" spans="1:24" s="97" customFormat="1" ht="30" customHeight="1" x14ac:dyDescent="0.15">
      <c r="A54" s="107"/>
      <c r="B54" s="225">
        <v>42</v>
      </c>
      <c r="C54" s="171"/>
      <c r="D54" s="171"/>
      <c r="E54" s="269"/>
      <c r="F54" s="270"/>
      <c r="G54" s="106"/>
      <c r="H54" s="297"/>
      <c r="I54" s="357"/>
      <c r="J54" s="269"/>
      <c r="L54" s="414"/>
      <c r="M54" s="274"/>
      <c r="N54" s="274"/>
      <c r="O54" s="274"/>
      <c r="P54" s="274"/>
      <c r="Q54" s="274"/>
      <c r="R54" s="274"/>
      <c r="S54" s="274"/>
      <c r="T54" s="274"/>
      <c r="U54" s="274"/>
      <c r="V54" s="274"/>
      <c r="W54" s="274"/>
      <c r="X54" s="275"/>
    </row>
    <row r="55" spans="1:24" s="97" customFormat="1" ht="30" customHeight="1" x14ac:dyDescent="0.15">
      <c r="A55" s="107"/>
      <c r="B55" s="225">
        <v>43</v>
      </c>
      <c r="C55" s="171"/>
      <c r="D55" s="171"/>
      <c r="E55" s="269"/>
      <c r="F55" s="270"/>
      <c r="G55" s="106"/>
      <c r="H55" s="297"/>
      <c r="I55" s="357"/>
      <c r="J55" s="269"/>
      <c r="L55" s="414"/>
      <c r="M55" s="274"/>
      <c r="N55" s="274"/>
      <c r="O55" s="274"/>
      <c r="P55" s="274"/>
      <c r="Q55" s="274"/>
      <c r="R55" s="274"/>
      <c r="S55" s="274"/>
      <c r="T55" s="274"/>
      <c r="U55" s="274"/>
      <c r="V55" s="274"/>
      <c r="W55" s="274"/>
      <c r="X55" s="275"/>
    </row>
    <row r="56" spans="1:24" s="97" customFormat="1" ht="30" customHeight="1" x14ac:dyDescent="0.15">
      <c r="A56" s="107"/>
      <c r="B56" s="225">
        <v>44</v>
      </c>
      <c r="C56" s="171"/>
      <c r="D56" s="171"/>
      <c r="E56" s="269"/>
      <c r="F56" s="270"/>
      <c r="G56" s="106"/>
      <c r="H56" s="297"/>
      <c r="I56" s="357"/>
      <c r="J56" s="269"/>
      <c r="L56" s="414"/>
      <c r="M56" s="274"/>
      <c r="N56" s="274"/>
      <c r="O56" s="274"/>
      <c r="P56" s="274"/>
      <c r="Q56" s="274"/>
      <c r="R56" s="274"/>
      <c r="S56" s="274"/>
      <c r="T56" s="274"/>
      <c r="U56" s="274"/>
      <c r="V56" s="274"/>
      <c r="W56" s="274"/>
      <c r="X56" s="275"/>
    </row>
    <row r="57" spans="1:24" s="97" customFormat="1" ht="30" customHeight="1" x14ac:dyDescent="0.15">
      <c r="A57" s="107"/>
      <c r="B57" s="225">
        <v>45</v>
      </c>
      <c r="C57" s="171"/>
      <c r="D57" s="171"/>
      <c r="E57" s="269"/>
      <c r="F57" s="270"/>
      <c r="G57" s="106"/>
      <c r="H57" s="297"/>
      <c r="I57" s="357"/>
      <c r="J57" s="269"/>
      <c r="L57" s="414"/>
      <c r="M57" s="274"/>
      <c r="N57" s="274"/>
      <c r="O57" s="274"/>
      <c r="P57" s="274"/>
      <c r="Q57" s="274"/>
      <c r="R57" s="274"/>
      <c r="S57" s="274"/>
      <c r="T57" s="274"/>
      <c r="U57" s="274"/>
      <c r="V57" s="274"/>
      <c r="W57" s="274"/>
      <c r="X57" s="275"/>
    </row>
    <row r="58" spans="1:24" s="97" customFormat="1" ht="30" customHeight="1" x14ac:dyDescent="0.15">
      <c r="A58" s="107"/>
      <c r="B58" s="225">
        <v>46</v>
      </c>
      <c r="C58" s="171"/>
      <c r="D58" s="171"/>
      <c r="E58" s="269"/>
      <c r="F58" s="270"/>
      <c r="G58" s="106"/>
      <c r="H58" s="297"/>
      <c r="I58" s="357"/>
      <c r="J58" s="269"/>
      <c r="L58" s="414"/>
      <c r="M58" s="274"/>
      <c r="N58" s="274"/>
      <c r="O58" s="274"/>
      <c r="P58" s="274"/>
      <c r="Q58" s="274"/>
      <c r="R58" s="274"/>
      <c r="S58" s="274"/>
      <c r="T58" s="274"/>
      <c r="U58" s="274"/>
      <c r="V58" s="274"/>
      <c r="W58" s="274"/>
      <c r="X58" s="275"/>
    </row>
    <row r="59" spans="1:24" s="97" customFormat="1" ht="30" customHeight="1" x14ac:dyDescent="0.15">
      <c r="A59" s="107"/>
      <c r="B59" s="225">
        <v>47</v>
      </c>
      <c r="C59" s="171"/>
      <c r="D59" s="171"/>
      <c r="E59" s="269"/>
      <c r="F59" s="270"/>
      <c r="G59" s="106"/>
      <c r="H59" s="297"/>
      <c r="I59" s="357"/>
      <c r="J59" s="269"/>
      <c r="L59" s="414"/>
      <c r="M59" s="274"/>
      <c r="N59" s="274"/>
      <c r="O59" s="274"/>
      <c r="P59" s="274"/>
      <c r="Q59" s="274"/>
      <c r="R59" s="274"/>
      <c r="S59" s="274"/>
      <c r="T59" s="274"/>
      <c r="U59" s="274"/>
      <c r="V59" s="274"/>
      <c r="W59" s="274"/>
      <c r="X59" s="275"/>
    </row>
    <row r="60" spans="1:24" s="97" customFormat="1" ht="30" customHeight="1" x14ac:dyDescent="0.15">
      <c r="A60" s="107"/>
      <c r="B60" s="225">
        <v>48</v>
      </c>
      <c r="C60" s="171"/>
      <c r="D60" s="171"/>
      <c r="E60" s="269"/>
      <c r="F60" s="270"/>
      <c r="G60" s="106"/>
      <c r="H60" s="297"/>
      <c r="I60" s="357"/>
      <c r="J60" s="269"/>
      <c r="L60" s="414"/>
      <c r="M60" s="274"/>
      <c r="N60" s="274"/>
      <c r="O60" s="274"/>
      <c r="P60" s="274"/>
      <c r="Q60" s="274"/>
      <c r="R60" s="274"/>
      <c r="S60" s="274"/>
      <c r="T60" s="274"/>
      <c r="U60" s="274"/>
      <c r="V60" s="274"/>
      <c r="W60" s="274"/>
      <c r="X60" s="275"/>
    </row>
    <row r="61" spans="1:24" s="97" customFormat="1" ht="30" customHeight="1" x14ac:dyDescent="0.15">
      <c r="A61" s="107"/>
      <c r="B61" s="225">
        <v>49</v>
      </c>
      <c r="C61" s="171"/>
      <c r="D61" s="171"/>
      <c r="E61" s="269"/>
      <c r="F61" s="270"/>
      <c r="G61" s="106"/>
      <c r="H61" s="297"/>
      <c r="I61" s="357"/>
      <c r="J61" s="269"/>
      <c r="L61" s="415"/>
      <c r="M61" s="274"/>
      <c r="N61" s="274"/>
      <c r="O61" s="274"/>
      <c r="P61" s="274"/>
      <c r="Q61" s="274"/>
      <c r="R61" s="274"/>
      <c r="S61" s="274"/>
      <c r="T61" s="274"/>
      <c r="U61" s="274"/>
      <c r="V61" s="274"/>
      <c r="W61" s="274"/>
      <c r="X61" s="275"/>
    </row>
    <row r="62" spans="1:24" s="97" customFormat="1" ht="30" customHeight="1" x14ac:dyDescent="0.15">
      <c r="A62" s="107"/>
      <c r="B62" s="225">
        <v>50</v>
      </c>
      <c r="C62" s="171"/>
      <c r="D62" s="171"/>
      <c r="E62" s="269"/>
      <c r="F62" s="270"/>
      <c r="G62" s="106"/>
      <c r="H62" s="297"/>
      <c r="I62" s="357"/>
      <c r="J62" s="269"/>
      <c r="L62" s="383"/>
      <c r="M62" s="274"/>
      <c r="N62" s="274"/>
      <c r="O62" s="274"/>
      <c r="P62" s="274"/>
      <c r="Q62" s="274"/>
      <c r="R62" s="274"/>
      <c r="S62" s="274"/>
      <c r="T62" s="274"/>
      <c r="U62" s="274"/>
      <c r="V62" s="274"/>
      <c r="W62" s="274"/>
      <c r="X62" s="275"/>
    </row>
    <row r="63" spans="1:24" s="97" customFormat="1" ht="30" customHeight="1" x14ac:dyDescent="0.15">
      <c r="A63" s="105"/>
      <c r="B63" s="225">
        <v>51</v>
      </c>
      <c r="C63" s="171"/>
      <c r="D63" s="171"/>
      <c r="E63" s="269"/>
      <c r="F63" s="270"/>
      <c r="G63" s="106"/>
      <c r="H63" s="297"/>
      <c r="I63" s="271"/>
      <c r="J63" s="269"/>
      <c r="L63" s="415"/>
      <c r="M63" s="416"/>
      <c r="N63" s="416"/>
      <c r="O63" s="416"/>
      <c r="P63" s="416"/>
      <c r="Q63" s="416"/>
      <c r="R63" s="416"/>
      <c r="S63" s="416"/>
      <c r="T63" s="416"/>
      <c r="U63" s="416"/>
      <c r="V63" s="416"/>
      <c r="W63" s="416"/>
      <c r="X63" s="417"/>
    </row>
    <row r="64" spans="1:24" s="97" customFormat="1" ht="30" customHeight="1" x14ac:dyDescent="0.15">
      <c r="A64" s="107"/>
      <c r="B64" s="225">
        <v>52</v>
      </c>
      <c r="C64" s="171"/>
      <c r="D64" s="171"/>
      <c r="E64" s="269"/>
      <c r="F64" s="270"/>
      <c r="G64" s="106"/>
      <c r="H64" s="297"/>
      <c r="I64" s="271"/>
      <c r="J64" s="269"/>
      <c r="L64" s="415"/>
      <c r="M64" s="416"/>
      <c r="N64" s="416"/>
      <c r="O64" s="416"/>
      <c r="P64" s="416"/>
      <c r="Q64" s="416"/>
      <c r="R64" s="416"/>
      <c r="S64" s="416"/>
      <c r="T64" s="416"/>
      <c r="U64" s="416"/>
      <c r="V64" s="416"/>
      <c r="W64" s="416"/>
      <c r="X64" s="417"/>
    </row>
    <row r="65" spans="1:24" s="97" customFormat="1" ht="30" customHeight="1" x14ac:dyDescent="0.15">
      <c r="A65" s="107"/>
      <c r="B65" s="225">
        <v>53</v>
      </c>
      <c r="C65" s="171"/>
      <c r="D65" s="171"/>
      <c r="E65" s="269"/>
      <c r="F65" s="270"/>
      <c r="G65" s="106"/>
      <c r="H65" s="297"/>
      <c r="I65" s="271"/>
      <c r="J65" s="269"/>
      <c r="L65" s="415"/>
      <c r="M65" s="416"/>
      <c r="N65" s="416"/>
      <c r="O65" s="416"/>
      <c r="P65" s="416"/>
      <c r="Q65" s="416"/>
      <c r="R65" s="416"/>
      <c r="S65" s="416"/>
      <c r="T65" s="416"/>
      <c r="U65" s="416"/>
      <c r="V65" s="416"/>
      <c r="W65" s="416"/>
      <c r="X65" s="417"/>
    </row>
    <row r="66" spans="1:24" s="97" customFormat="1" ht="30" customHeight="1" x14ac:dyDescent="0.15">
      <c r="A66" s="107"/>
      <c r="B66" s="225">
        <v>54</v>
      </c>
      <c r="C66" s="171"/>
      <c r="D66" s="171"/>
      <c r="E66" s="269"/>
      <c r="F66" s="270"/>
      <c r="G66" s="106"/>
      <c r="H66" s="297"/>
      <c r="I66" s="271"/>
      <c r="J66" s="269"/>
      <c r="L66" s="415"/>
      <c r="M66" s="416"/>
      <c r="N66" s="416"/>
      <c r="O66" s="416"/>
      <c r="P66" s="416"/>
      <c r="Q66" s="416"/>
      <c r="R66" s="416"/>
      <c r="S66" s="416"/>
      <c r="T66" s="226"/>
      <c r="U66" s="227"/>
      <c r="V66" s="416"/>
      <c r="W66" s="416"/>
      <c r="X66" s="417"/>
    </row>
    <row r="67" spans="1:24" s="97" customFormat="1" ht="30" customHeight="1" x14ac:dyDescent="0.15">
      <c r="A67" s="107"/>
      <c r="B67" s="225">
        <v>55</v>
      </c>
      <c r="C67" s="171"/>
      <c r="D67" s="171"/>
      <c r="E67" s="269"/>
      <c r="F67" s="270"/>
      <c r="G67" s="106"/>
      <c r="H67" s="297"/>
      <c r="I67" s="271"/>
      <c r="J67" s="269"/>
      <c r="L67" s="415"/>
      <c r="M67" s="416"/>
      <c r="N67" s="416"/>
      <c r="O67" s="416"/>
      <c r="P67" s="416"/>
      <c r="Q67" s="416"/>
      <c r="R67" s="416"/>
      <c r="S67" s="416"/>
      <c r="T67" s="416"/>
      <c r="U67" s="416"/>
      <c r="V67" s="416"/>
      <c r="W67" s="416"/>
      <c r="X67" s="417"/>
    </row>
    <row r="68" spans="1:24" s="97" customFormat="1" ht="30" customHeight="1" x14ac:dyDescent="0.15">
      <c r="A68" s="107"/>
      <c r="B68" s="225">
        <v>56</v>
      </c>
      <c r="C68" s="171"/>
      <c r="D68" s="171"/>
      <c r="E68" s="269"/>
      <c r="F68" s="270"/>
      <c r="G68" s="106"/>
      <c r="H68" s="297"/>
      <c r="I68" s="271"/>
      <c r="J68" s="269"/>
      <c r="L68" s="415"/>
      <c r="M68" s="416"/>
      <c r="N68" s="416"/>
      <c r="O68" s="416"/>
      <c r="P68" s="416"/>
      <c r="Q68" s="416"/>
      <c r="R68" s="416"/>
      <c r="S68" s="416"/>
      <c r="T68" s="416"/>
      <c r="U68" s="416"/>
      <c r="V68" s="416"/>
      <c r="W68" s="416"/>
      <c r="X68" s="417"/>
    </row>
    <row r="69" spans="1:24" s="97" customFormat="1" ht="30" customHeight="1" x14ac:dyDescent="0.15">
      <c r="A69" s="107"/>
      <c r="B69" s="225">
        <v>57</v>
      </c>
      <c r="C69" s="171"/>
      <c r="D69" s="171"/>
      <c r="E69" s="269"/>
      <c r="F69" s="270"/>
      <c r="G69" s="106"/>
      <c r="H69" s="297"/>
      <c r="I69" s="271"/>
      <c r="J69" s="269"/>
      <c r="L69" s="415"/>
      <c r="M69" s="416"/>
      <c r="N69" s="416"/>
      <c r="O69" s="416"/>
      <c r="P69" s="416"/>
      <c r="Q69" s="416"/>
      <c r="R69" s="416"/>
      <c r="S69" s="416"/>
      <c r="T69" s="416"/>
      <c r="U69" s="416"/>
      <c r="V69" s="416"/>
      <c r="W69" s="416"/>
      <c r="X69" s="417"/>
    </row>
    <row r="70" spans="1:24" s="97" customFormat="1" ht="30" customHeight="1" x14ac:dyDescent="0.15">
      <c r="A70" s="107"/>
      <c r="B70" s="225">
        <v>58</v>
      </c>
      <c r="C70" s="171"/>
      <c r="D70" s="171"/>
      <c r="E70" s="269"/>
      <c r="F70" s="270"/>
      <c r="G70" s="106"/>
      <c r="H70" s="297"/>
      <c r="I70" s="271"/>
      <c r="J70" s="269"/>
      <c r="L70" s="415"/>
      <c r="M70" s="416"/>
      <c r="N70" s="416"/>
      <c r="O70" s="416"/>
      <c r="P70" s="416"/>
      <c r="Q70" s="416"/>
      <c r="R70" s="416"/>
      <c r="S70" s="416"/>
      <c r="T70" s="416"/>
      <c r="U70" s="416"/>
      <c r="V70" s="416"/>
      <c r="W70" s="416"/>
      <c r="X70" s="417"/>
    </row>
    <row r="71" spans="1:24" s="97" customFormat="1" ht="30" customHeight="1" x14ac:dyDescent="0.15">
      <c r="A71" s="107"/>
      <c r="B71" s="225">
        <v>59</v>
      </c>
      <c r="C71" s="171"/>
      <c r="D71" s="171"/>
      <c r="E71" s="269"/>
      <c r="F71" s="270"/>
      <c r="G71" s="106"/>
      <c r="H71" s="297"/>
      <c r="I71" s="271"/>
      <c r="J71" s="269"/>
      <c r="L71" s="415"/>
      <c r="M71" s="416"/>
      <c r="N71" s="416"/>
      <c r="O71" s="416"/>
      <c r="P71" s="416"/>
      <c r="Q71" s="416"/>
      <c r="R71" s="416"/>
      <c r="S71" s="416"/>
      <c r="T71" s="416"/>
      <c r="U71" s="416"/>
      <c r="V71" s="416"/>
      <c r="W71" s="416"/>
      <c r="X71" s="417"/>
    </row>
    <row r="72" spans="1:24" s="97" customFormat="1" ht="30" customHeight="1" x14ac:dyDescent="0.15">
      <c r="A72" s="107"/>
      <c r="B72" s="225">
        <v>60</v>
      </c>
      <c r="C72" s="171"/>
      <c r="D72" s="171"/>
      <c r="E72" s="269"/>
      <c r="F72" s="270"/>
      <c r="G72" s="106"/>
      <c r="H72" s="297"/>
      <c r="I72" s="271"/>
      <c r="J72" s="269"/>
      <c r="L72" s="415"/>
      <c r="M72" s="416"/>
      <c r="N72" s="416"/>
      <c r="O72" s="416"/>
      <c r="P72" s="416"/>
      <c r="Q72" s="416"/>
      <c r="R72" s="416"/>
      <c r="S72" s="416"/>
      <c r="T72" s="416"/>
      <c r="U72" s="416"/>
      <c r="V72" s="416"/>
      <c r="W72" s="416"/>
      <c r="X72" s="417"/>
    </row>
    <row r="73" spans="1:24" s="97" customFormat="1" ht="30" customHeight="1" x14ac:dyDescent="0.15">
      <c r="A73" s="107"/>
      <c r="B73" s="225">
        <v>61</v>
      </c>
      <c r="C73" s="171"/>
      <c r="D73" s="171"/>
      <c r="E73" s="269"/>
      <c r="F73" s="270"/>
      <c r="G73" s="106"/>
      <c r="H73" s="297"/>
      <c r="I73" s="271"/>
      <c r="J73" s="269"/>
      <c r="L73" s="415"/>
      <c r="M73" s="416"/>
      <c r="N73" s="416"/>
      <c r="O73" s="416"/>
      <c r="P73" s="416"/>
      <c r="Q73" s="416"/>
      <c r="R73" s="416"/>
      <c r="S73" s="416"/>
      <c r="T73" s="416"/>
      <c r="U73" s="416"/>
      <c r="V73" s="416"/>
      <c r="W73" s="416"/>
      <c r="X73" s="417"/>
    </row>
    <row r="74" spans="1:24" s="97" customFormat="1" ht="30" customHeight="1" x14ac:dyDescent="0.15">
      <c r="A74" s="107"/>
      <c r="B74" s="225">
        <v>62</v>
      </c>
      <c r="C74" s="171"/>
      <c r="D74" s="171"/>
      <c r="E74" s="269"/>
      <c r="F74" s="270"/>
      <c r="G74" s="106"/>
      <c r="H74" s="297"/>
      <c r="I74" s="271"/>
      <c r="J74" s="269"/>
      <c r="L74" s="415"/>
      <c r="M74" s="416"/>
      <c r="N74" s="416"/>
      <c r="O74" s="416"/>
      <c r="P74" s="416"/>
      <c r="Q74" s="416"/>
      <c r="R74" s="416"/>
      <c r="S74" s="416"/>
      <c r="T74" s="416"/>
      <c r="U74" s="416"/>
      <c r="V74" s="416"/>
      <c r="W74" s="416"/>
      <c r="X74" s="417"/>
    </row>
    <row r="75" spans="1:24" s="97" customFormat="1" ht="30" customHeight="1" x14ac:dyDescent="0.15">
      <c r="A75" s="107"/>
      <c r="B75" s="225">
        <v>63</v>
      </c>
      <c r="C75" s="171"/>
      <c r="D75" s="171"/>
      <c r="E75" s="269"/>
      <c r="F75" s="270"/>
      <c r="G75" s="106"/>
      <c r="H75" s="297"/>
      <c r="I75" s="271"/>
      <c r="J75" s="269"/>
      <c r="L75" s="415"/>
      <c r="M75" s="416"/>
      <c r="N75" s="416"/>
      <c r="O75" s="416"/>
      <c r="P75" s="416"/>
      <c r="Q75" s="416"/>
      <c r="R75" s="416"/>
      <c r="S75" s="416"/>
      <c r="T75" s="416"/>
      <c r="U75" s="416"/>
      <c r="V75" s="416"/>
      <c r="W75" s="416"/>
      <c r="X75" s="417"/>
    </row>
    <row r="76" spans="1:24" s="97" customFormat="1" ht="30" customHeight="1" x14ac:dyDescent="0.15">
      <c r="A76" s="107"/>
      <c r="B76" s="225">
        <v>64</v>
      </c>
      <c r="C76" s="171"/>
      <c r="D76" s="171"/>
      <c r="E76" s="269"/>
      <c r="F76" s="270"/>
      <c r="G76" s="106"/>
      <c r="H76" s="297"/>
      <c r="I76" s="271"/>
      <c r="J76" s="269"/>
      <c r="L76" s="415"/>
      <c r="M76" s="416"/>
      <c r="N76" s="416"/>
      <c r="O76" s="416"/>
      <c r="P76" s="416"/>
      <c r="Q76" s="416"/>
      <c r="R76" s="416"/>
      <c r="S76" s="416"/>
      <c r="T76" s="416"/>
      <c r="U76" s="416"/>
      <c r="V76" s="416"/>
      <c r="W76" s="416"/>
      <c r="X76" s="417"/>
    </row>
    <row r="77" spans="1:24" s="97" customFormat="1" ht="30" customHeight="1" x14ac:dyDescent="0.15">
      <c r="A77" s="107"/>
      <c r="B77" s="225">
        <v>65</v>
      </c>
      <c r="C77" s="171"/>
      <c r="D77" s="171"/>
      <c r="E77" s="269"/>
      <c r="F77" s="270"/>
      <c r="G77" s="106"/>
      <c r="H77" s="297"/>
      <c r="I77" s="382"/>
      <c r="J77" s="269"/>
      <c r="L77" s="415"/>
      <c r="M77" s="416"/>
      <c r="N77" s="416"/>
      <c r="O77" s="416"/>
      <c r="P77" s="416"/>
      <c r="Q77" s="416"/>
      <c r="R77" s="416"/>
      <c r="S77" s="416"/>
      <c r="T77" s="416"/>
      <c r="U77" s="416"/>
      <c r="V77" s="416"/>
      <c r="W77" s="416"/>
      <c r="X77" s="417"/>
    </row>
    <row r="78" spans="1:24" s="97" customFormat="1" ht="30" customHeight="1" x14ac:dyDescent="0.15">
      <c r="A78" s="107"/>
      <c r="B78" s="225">
        <v>66</v>
      </c>
      <c r="C78" s="171"/>
      <c r="D78" s="171"/>
      <c r="E78" s="269"/>
      <c r="F78" s="270"/>
      <c r="G78" s="106"/>
      <c r="H78" s="297"/>
      <c r="I78" s="382"/>
      <c r="J78" s="269"/>
      <c r="L78" s="415"/>
      <c r="M78" s="228"/>
      <c r="N78" s="228"/>
      <c r="O78" s="228"/>
      <c r="P78" s="228"/>
      <c r="Q78" s="228"/>
      <c r="R78" s="228"/>
      <c r="S78" s="228"/>
      <c r="T78" s="228"/>
      <c r="U78" s="228"/>
      <c r="V78" s="228"/>
      <c r="W78" s="228"/>
      <c r="X78" s="229"/>
    </row>
    <row r="79" spans="1:24" s="97" customFormat="1" ht="30" customHeight="1" x14ac:dyDescent="0.15">
      <c r="A79" s="107"/>
      <c r="B79" s="225">
        <v>67</v>
      </c>
      <c r="C79" s="171"/>
      <c r="D79" s="171"/>
      <c r="E79" s="269"/>
      <c r="F79" s="270"/>
      <c r="G79" s="106"/>
      <c r="H79" s="297"/>
      <c r="I79" s="382"/>
      <c r="J79" s="269"/>
      <c r="L79" s="414"/>
      <c r="M79" s="274"/>
      <c r="N79" s="274"/>
      <c r="O79" s="274"/>
      <c r="P79" s="274"/>
      <c r="Q79" s="274"/>
      <c r="R79" s="274"/>
      <c r="S79" s="274"/>
      <c r="T79" s="274"/>
      <c r="U79" s="274"/>
      <c r="V79" s="274"/>
      <c r="W79" s="274"/>
      <c r="X79" s="275"/>
    </row>
    <row r="80" spans="1:24" s="97" customFormat="1" ht="30" customHeight="1" x14ac:dyDescent="0.15">
      <c r="A80" s="107"/>
      <c r="B80" s="225">
        <v>68</v>
      </c>
      <c r="C80" s="171"/>
      <c r="D80" s="171"/>
      <c r="E80" s="269"/>
      <c r="F80" s="270"/>
      <c r="G80" s="106"/>
      <c r="H80" s="297"/>
      <c r="I80" s="382"/>
      <c r="J80" s="269"/>
      <c r="L80" s="414"/>
      <c r="M80" s="274"/>
      <c r="N80" s="274"/>
      <c r="O80" s="274"/>
      <c r="P80" s="274"/>
      <c r="Q80" s="274"/>
      <c r="R80" s="274"/>
      <c r="S80" s="274"/>
      <c r="T80" s="274"/>
      <c r="U80" s="274"/>
      <c r="V80" s="274"/>
      <c r="W80" s="274"/>
      <c r="X80" s="275"/>
    </row>
    <row r="81" spans="1:24" s="97" customFormat="1" ht="30" customHeight="1" x14ac:dyDescent="0.15">
      <c r="A81" s="107"/>
      <c r="B81" s="225">
        <v>69</v>
      </c>
      <c r="C81" s="171"/>
      <c r="D81" s="171"/>
      <c r="E81" s="269"/>
      <c r="F81" s="270"/>
      <c r="G81" s="106"/>
      <c r="H81" s="297"/>
      <c r="I81" s="382"/>
      <c r="J81" s="269"/>
      <c r="L81" s="414"/>
      <c r="M81" s="274"/>
      <c r="N81" s="274"/>
      <c r="O81" s="274"/>
      <c r="P81" s="274"/>
      <c r="Q81" s="274"/>
      <c r="R81" s="274"/>
      <c r="S81" s="274"/>
      <c r="T81" s="274"/>
      <c r="U81" s="274"/>
      <c r="V81" s="274"/>
      <c r="W81" s="274"/>
      <c r="X81" s="275"/>
    </row>
    <row r="82" spans="1:24" s="97" customFormat="1" ht="30" customHeight="1" x14ac:dyDescent="0.15">
      <c r="A82" s="107"/>
      <c r="B82" s="225">
        <v>70</v>
      </c>
      <c r="C82" s="171"/>
      <c r="D82" s="171"/>
      <c r="E82" s="269"/>
      <c r="F82" s="270"/>
      <c r="G82" s="106"/>
      <c r="H82" s="297"/>
      <c r="I82" s="382"/>
      <c r="J82" s="269"/>
      <c r="L82" s="414"/>
      <c r="M82" s="274"/>
      <c r="N82" s="274"/>
      <c r="O82" s="274"/>
      <c r="P82" s="274"/>
      <c r="Q82" s="274"/>
      <c r="R82" s="274"/>
      <c r="S82" s="274"/>
      <c r="T82" s="274"/>
      <c r="U82" s="274"/>
      <c r="V82" s="274"/>
      <c r="W82" s="274"/>
      <c r="X82" s="275"/>
    </row>
    <row r="83" spans="1:24" s="97" customFormat="1" ht="30" customHeight="1" x14ac:dyDescent="0.15">
      <c r="A83" s="107"/>
      <c r="B83" s="225">
        <v>71</v>
      </c>
      <c r="C83" s="171"/>
      <c r="D83" s="171"/>
      <c r="E83" s="269"/>
      <c r="F83" s="270"/>
      <c r="G83" s="106"/>
      <c r="H83" s="297"/>
      <c r="I83" s="382"/>
      <c r="J83" s="269"/>
      <c r="L83" s="414"/>
      <c r="M83" s="274"/>
      <c r="N83" s="274"/>
      <c r="O83" s="274"/>
      <c r="P83" s="274"/>
      <c r="Q83" s="274"/>
      <c r="R83" s="274"/>
      <c r="S83" s="274"/>
      <c r="T83" s="274"/>
      <c r="U83" s="274"/>
      <c r="V83" s="274"/>
      <c r="W83" s="274"/>
      <c r="X83" s="275"/>
    </row>
    <row r="84" spans="1:24" s="97" customFormat="1" ht="30" customHeight="1" x14ac:dyDescent="0.15">
      <c r="A84" s="107"/>
      <c r="B84" s="225">
        <v>72</v>
      </c>
      <c r="C84" s="171"/>
      <c r="D84" s="171"/>
      <c r="E84" s="269"/>
      <c r="F84" s="270"/>
      <c r="G84" s="106"/>
      <c r="H84" s="297"/>
      <c r="I84" s="382"/>
      <c r="J84" s="269"/>
      <c r="L84" s="414"/>
      <c r="M84" s="274"/>
      <c r="N84" s="274"/>
      <c r="O84" s="274"/>
      <c r="P84" s="274"/>
      <c r="Q84" s="274"/>
      <c r="R84" s="274"/>
      <c r="S84" s="274"/>
      <c r="T84" s="274"/>
      <c r="U84" s="274"/>
      <c r="V84" s="274"/>
      <c r="W84" s="274"/>
      <c r="X84" s="275"/>
    </row>
    <row r="85" spans="1:24" s="97" customFormat="1" ht="30" customHeight="1" x14ac:dyDescent="0.15">
      <c r="A85" s="107"/>
      <c r="B85" s="225">
        <v>73</v>
      </c>
      <c r="C85" s="171"/>
      <c r="D85" s="171"/>
      <c r="E85" s="269"/>
      <c r="F85" s="270"/>
      <c r="G85" s="106"/>
      <c r="H85" s="297"/>
      <c r="I85" s="382"/>
      <c r="J85" s="269"/>
      <c r="L85" s="414"/>
      <c r="M85" s="274"/>
      <c r="N85" s="274"/>
      <c r="O85" s="274"/>
      <c r="P85" s="274"/>
      <c r="Q85" s="274"/>
      <c r="R85" s="274"/>
      <c r="S85" s="274"/>
      <c r="T85" s="274"/>
      <c r="U85" s="274"/>
      <c r="V85" s="274"/>
      <c r="W85" s="274"/>
      <c r="X85" s="275"/>
    </row>
    <row r="86" spans="1:24" s="97" customFormat="1" ht="30" customHeight="1" x14ac:dyDescent="0.15">
      <c r="A86" s="107"/>
      <c r="B86" s="225">
        <v>74</v>
      </c>
      <c r="C86" s="171"/>
      <c r="D86" s="171"/>
      <c r="E86" s="269"/>
      <c r="F86" s="270"/>
      <c r="G86" s="106"/>
      <c r="H86" s="297"/>
      <c r="I86" s="382"/>
      <c r="J86" s="269"/>
      <c r="L86" s="414"/>
      <c r="M86" s="274"/>
      <c r="N86" s="274"/>
      <c r="O86" s="274"/>
      <c r="P86" s="274"/>
      <c r="Q86" s="274"/>
      <c r="R86" s="274"/>
      <c r="S86" s="274"/>
      <c r="T86" s="274"/>
      <c r="U86" s="274"/>
      <c r="V86" s="274"/>
      <c r="W86" s="274"/>
      <c r="X86" s="275"/>
    </row>
    <row r="87" spans="1:24" s="97" customFormat="1" ht="30" customHeight="1" x14ac:dyDescent="0.15">
      <c r="A87" s="107"/>
      <c r="B87" s="225">
        <v>75</v>
      </c>
      <c r="C87" s="171"/>
      <c r="D87" s="171"/>
      <c r="E87" s="269"/>
      <c r="F87" s="270"/>
      <c r="G87" s="106"/>
      <c r="H87" s="297"/>
      <c r="I87" s="382"/>
      <c r="J87" s="269"/>
      <c r="L87" s="414"/>
      <c r="M87" s="274"/>
      <c r="N87" s="274"/>
      <c r="O87" s="274"/>
      <c r="P87" s="274"/>
      <c r="Q87" s="274"/>
      <c r="R87" s="274"/>
      <c r="S87" s="274"/>
      <c r="T87" s="274"/>
      <c r="U87" s="274"/>
      <c r="V87" s="274"/>
      <c r="W87" s="274"/>
      <c r="X87" s="275"/>
    </row>
    <row r="88" spans="1:24" s="97" customFormat="1" ht="30" customHeight="1" x14ac:dyDescent="0.15">
      <c r="A88" s="107"/>
      <c r="B88" s="225">
        <v>76</v>
      </c>
      <c r="C88" s="171"/>
      <c r="D88" s="171"/>
      <c r="E88" s="269"/>
      <c r="F88" s="270"/>
      <c r="G88" s="106"/>
      <c r="H88" s="297"/>
      <c r="I88" s="382"/>
      <c r="J88" s="269"/>
      <c r="L88" s="414"/>
      <c r="M88" s="274"/>
      <c r="N88" s="274"/>
      <c r="O88" s="274"/>
      <c r="P88" s="274"/>
      <c r="Q88" s="274"/>
      <c r="R88" s="274"/>
      <c r="S88" s="274"/>
      <c r="T88" s="274"/>
      <c r="U88" s="274"/>
      <c r="V88" s="274"/>
      <c r="W88" s="274"/>
      <c r="X88" s="275"/>
    </row>
    <row r="89" spans="1:24" s="97" customFormat="1" ht="30" customHeight="1" x14ac:dyDescent="0.15">
      <c r="A89" s="107"/>
      <c r="B89" s="225">
        <v>77</v>
      </c>
      <c r="C89" s="171"/>
      <c r="D89" s="171"/>
      <c r="E89" s="269"/>
      <c r="F89" s="270"/>
      <c r="G89" s="106"/>
      <c r="H89" s="297"/>
      <c r="I89" s="382"/>
      <c r="J89" s="269"/>
      <c r="L89" s="414"/>
      <c r="M89" s="274"/>
      <c r="N89" s="274"/>
      <c r="O89" s="274"/>
      <c r="P89" s="274"/>
      <c r="Q89" s="274"/>
      <c r="R89" s="274"/>
      <c r="S89" s="274"/>
      <c r="T89" s="274"/>
      <c r="U89" s="274"/>
      <c r="V89" s="274"/>
      <c r="W89" s="274"/>
      <c r="X89" s="275"/>
    </row>
    <row r="90" spans="1:24" s="97" customFormat="1" ht="30" customHeight="1" x14ac:dyDescent="0.15">
      <c r="A90" s="107"/>
      <c r="B90" s="225">
        <v>78</v>
      </c>
      <c r="C90" s="171"/>
      <c r="D90" s="171"/>
      <c r="E90" s="269"/>
      <c r="F90" s="270"/>
      <c r="G90" s="106"/>
      <c r="H90" s="297"/>
      <c r="I90" s="382"/>
      <c r="J90" s="269"/>
      <c r="L90" s="414"/>
      <c r="M90" s="274"/>
      <c r="N90" s="274"/>
      <c r="O90" s="274"/>
      <c r="P90" s="274"/>
      <c r="Q90" s="274"/>
      <c r="R90" s="274"/>
      <c r="S90" s="274"/>
      <c r="T90" s="274"/>
      <c r="U90" s="274"/>
      <c r="V90" s="274"/>
      <c r="W90" s="274"/>
      <c r="X90" s="275"/>
    </row>
    <row r="91" spans="1:24" s="97" customFormat="1" ht="30" customHeight="1" x14ac:dyDescent="0.15">
      <c r="A91" s="107"/>
      <c r="B91" s="225">
        <v>79</v>
      </c>
      <c r="C91" s="171"/>
      <c r="D91" s="171"/>
      <c r="E91" s="269"/>
      <c r="F91" s="270"/>
      <c r="G91" s="106"/>
      <c r="H91" s="297"/>
      <c r="I91" s="382"/>
      <c r="J91" s="269"/>
      <c r="L91" s="415"/>
      <c r="M91" s="274"/>
      <c r="N91" s="274"/>
      <c r="O91" s="274"/>
      <c r="P91" s="274"/>
      <c r="Q91" s="274"/>
      <c r="R91" s="274"/>
      <c r="S91" s="274"/>
      <c r="T91" s="274"/>
      <c r="U91" s="274"/>
      <c r="V91" s="274"/>
      <c r="W91" s="274"/>
      <c r="X91" s="275"/>
    </row>
    <row r="92" spans="1:24" s="97" customFormat="1" ht="30" customHeight="1" x14ac:dyDescent="0.15">
      <c r="A92" s="107"/>
      <c r="B92" s="225">
        <v>80</v>
      </c>
      <c r="C92" s="171"/>
      <c r="D92" s="171"/>
      <c r="E92" s="269"/>
      <c r="F92" s="270"/>
      <c r="G92" s="106"/>
      <c r="H92" s="297"/>
      <c r="I92" s="382"/>
      <c r="J92" s="269"/>
      <c r="L92" s="383"/>
      <c r="M92" s="274"/>
      <c r="N92" s="274"/>
      <c r="O92" s="274"/>
      <c r="P92" s="274"/>
      <c r="Q92" s="274"/>
      <c r="R92" s="274"/>
      <c r="S92" s="274"/>
      <c r="T92" s="274"/>
      <c r="U92" s="274"/>
      <c r="V92" s="274"/>
      <c r="W92" s="274"/>
      <c r="X92" s="275"/>
    </row>
    <row r="93" spans="1:24" s="97" customFormat="1" ht="30" customHeight="1" x14ac:dyDescent="0.15">
      <c r="A93" s="107"/>
      <c r="B93" s="225">
        <v>81</v>
      </c>
      <c r="C93" s="171"/>
      <c r="D93" s="171"/>
      <c r="E93" s="269"/>
      <c r="F93" s="270"/>
      <c r="G93" s="106"/>
      <c r="H93" s="297"/>
      <c r="I93" s="382"/>
      <c r="J93" s="269"/>
      <c r="L93" s="414"/>
      <c r="M93" s="274"/>
      <c r="N93" s="274"/>
      <c r="O93" s="274"/>
      <c r="P93" s="274"/>
      <c r="Q93" s="274"/>
      <c r="R93" s="274"/>
      <c r="S93" s="274"/>
      <c r="T93" s="274"/>
      <c r="U93" s="274"/>
      <c r="V93" s="274"/>
      <c r="W93" s="274"/>
      <c r="X93" s="275"/>
    </row>
    <row r="94" spans="1:24" s="97" customFormat="1" ht="30" customHeight="1" x14ac:dyDescent="0.15">
      <c r="A94" s="107"/>
      <c r="B94" s="225">
        <v>82</v>
      </c>
      <c r="C94" s="171"/>
      <c r="D94" s="171"/>
      <c r="E94" s="269"/>
      <c r="F94" s="270"/>
      <c r="G94" s="106"/>
      <c r="H94" s="297"/>
      <c r="I94" s="382"/>
      <c r="J94" s="269"/>
      <c r="L94" s="414"/>
      <c r="M94" s="274"/>
      <c r="N94" s="274"/>
      <c r="O94" s="274"/>
      <c r="P94" s="274"/>
      <c r="Q94" s="274"/>
      <c r="R94" s="274"/>
      <c r="S94" s="274"/>
      <c r="T94" s="274"/>
      <c r="U94" s="274"/>
      <c r="V94" s="274"/>
      <c r="W94" s="274"/>
      <c r="X94" s="275"/>
    </row>
    <row r="95" spans="1:24" s="97" customFormat="1" ht="30" customHeight="1" x14ac:dyDescent="0.15">
      <c r="A95" s="107"/>
      <c r="B95" s="225">
        <v>83</v>
      </c>
      <c r="C95" s="171"/>
      <c r="D95" s="171"/>
      <c r="E95" s="269"/>
      <c r="F95" s="270"/>
      <c r="G95" s="106"/>
      <c r="H95" s="297"/>
      <c r="I95" s="382"/>
      <c r="J95" s="269"/>
      <c r="L95" s="414"/>
      <c r="M95" s="274"/>
      <c r="N95" s="274"/>
      <c r="O95" s="274"/>
      <c r="P95" s="274"/>
      <c r="Q95" s="274"/>
      <c r="R95" s="274"/>
      <c r="S95" s="274"/>
      <c r="T95" s="274"/>
      <c r="U95" s="274"/>
      <c r="V95" s="274"/>
      <c r="W95" s="274"/>
      <c r="X95" s="275"/>
    </row>
    <row r="96" spans="1:24" s="97" customFormat="1" ht="30" customHeight="1" x14ac:dyDescent="0.15">
      <c r="A96" s="107"/>
      <c r="B96" s="225">
        <v>84</v>
      </c>
      <c r="C96" s="171"/>
      <c r="D96" s="171"/>
      <c r="E96" s="269"/>
      <c r="F96" s="270"/>
      <c r="G96" s="106"/>
      <c r="H96" s="297"/>
      <c r="I96" s="382"/>
      <c r="J96" s="269"/>
      <c r="L96" s="414"/>
      <c r="M96" s="274"/>
      <c r="N96" s="274"/>
      <c r="O96" s="274"/>
      <c r="P96" s="274"/>
      <c r="Q96" s="274"/>
      <c r="R96" s="274"/>
      <c r="S96" s="274"/>
      <c r="T96" s="274"/>
      <c r="U96" s="274"/>
      <c r="V96" s="274"/>
      <c r="W96" s="274"/>
      <c r="X96" s="275"/>
    </row>
    <row r="97" spans="1:24" s="97" customFormat="1" ht="30" customHeight="1" x14ac:dyDescent="0.15">
      <c r="A97" s="107"/>
      <c r="B97" s="225">
        <v>85</v>
      </c>
      <c r="C97" s="171"/>
      <c r="D97" s="171"/>
      <c r="E97" s="269"/>
      <c r="F97" s="270"/>
      <c r="G97" s="106"/>
      <c r="H97" s="297"/>
      <c r="I97" s="382"/>
      <c r="J97" s="269"/>
      <c r="L97" s="414"/>
      <c r="M97" s="274"/>
      <c r="N97" s="274"/>
      <c r="O97" s="274"/>
      <c r="P97" s="274"/>
      <c r="Q97" s="274"/>
      <c r="R97" s="274"/>
      <c r="S97" s="274"/>
      <c r="T97" s="274"/>
      <c r="U97" s="274"/>
      <c r="V97" s="274"/>
      <c r="W97" s="274"/>
      <c r="X97" s="275"/>
    </row>
    <row r="98" spans="1:24" s="97" customFormat="1" ht="30" customHeight="1" x14ac:dyDescent="0.15">
      <c r="A98" s="107"/>
      <c r="B98" s="225">
        <v>86</v>
      </c>
      <c r="C98" s="171"/>
      <c r="D98" s="171"/>
      <c r="E98" s="269"/>
      <c r="F98" s="270"/>
      <c r="G98" s="106"/>
      <c r="H98" s="297"/>
      <c r="I98" s="382"/>
      <c r="J98" s="269"/>
      <c r="L98" s="414"/>
      <c r="M98" s="274"/>
      <c r="N98" s="274"/>
      <c r="O98" s="274"/>
      <c r="P98" s="274"/>
      <c r="Q98" s="274"/>
      <c r="R98" s="274"/>
      <c r="S98" s="274"/>
      <c r="T98" s="274"/>
      <c r="U98" s="274"/>
      <c r="V98" s="274"/>
      <c r="W98" s="274"/>
      <c r="X98" s="275"/>
    </row>
    <row r="99" spans="1:24" s="97" customFormat="1" ht="30" customHeight="1" x14ac:dyDescent="0.15">
      <c r="A99" s="107"/>
      <c r="B99" s="225">
        <v>87</v>
      </c>
      <c r="C99" s="171"/>
      <c r="D99" s="171"/>
      <c r="E99" s="269"/>
      <c r="F99" s="270"/>
      <c r="G99" s="106"/>
      <c r="H99" s="297"/>
      <c r="I99" s="382"/>
      <c r="J99" s="269"/>
      <c r="L99" s="414"/>
      <c r="M99" s="274"/>
      <c r="N99" s="274"/>
      <c r="O99" s="274"/>
      <c r="P99" s="274"/>
      <c r="Q99" s="274"/>
      <c r="R99" s="274"/>
      <c r="S99" s="274"/>
      <c r="T99" s="274"/>
      <c r="U99" s="274"/>
      <c r="V99" s="274"/>
      <c r="W99" s="274"/>
      <c r="X99" s="275"/>
    </row>
    <row r="100" spans="1:24" s="97" customFormat="1" ht="30" customHeight="1" x14ac:dyDescent="0.15">
      <c r="A100" s="107"/>
      <c r="B100" s="225">
        <v>88</v>
      </c>
      <c r="C100" s="171"/>
      <c r="D100" s="171"/>
      <c r="E100" s="269"/>
      <c r="F100" s="270"/>
      <c r="G100" s="106"/>
      <c r="H100" s="297"/>
      <c r="I100" s="382"/>
      <c r="J100" s="269"/>
      <c r="L100" s="414"/>
      <c r="M100" s="274"/>
      <c r="N100" s="274"/>
      <c r="O100" s="274"/>
      <c r="P100" s="274"/>
      <c r="Q100" s="274"/>
      <c r="R100" s="274"/>
      <c r="S100" s="274"/>
      <c r="T100" s="274"/>
      <c r="U100" s="274"/>
      <c r="V100" s="274"/>
      <c r="W100" s="274"/>
      <c r="X100" s="275"/>
    </row>
    <row r="101" spans="1:24" s="97" customFormat="1" ht="30" customHeight="1" x14ac:dyDescent="0.15">
      <c r="A101" s="107"/>
      <c r="B101" s="225">
        <v>89</v>
      </c>
      <c r="C101" s="171"/>
      <c r="D101" s="171"/>
      <c r="E101" s="269"/>
      <c r="F101" s="270"/>
      <c r="G101" s="106"/>
      <c r="H101" s="297"/>
      <c r="I101" s="382"/>
      <c r="J101" s="269"/>
      <c r="L101" s="415"/>
      <c r="M101" s="274"/>
      <c r="N101" s="274"/>
      <c r="O101" s="274"/>
      <c r="P101" s="274"/>
      <c r="Q101" s="274"/>
      <c r="R101" s="274"/>
      <c r="S101" s="274"/>
      <c r="T101" s="274"/>
      <c r="U101" s="274"/>
      <c r="V101" s="274"/>
      <c r="W101" s="274"/>
      <c r="X101" s="275"/>
    </row>
    <row r="102" spans="1:24" s="97" customFormat="1" ht="30" customHeight="1" x14ac:dyDescent="0.15">
      <c r="A102" s="107"/>
      <c r="B102" s="225">
        <v>90</v>
      </c>
      <c r="C102" s="171"/>
      <c r="D102" s="171"/>
      <c r="E102" s="269"/>
      <c r="F102" s="270"/>
      <c r="G102" s="106"/>
      <c r="H102" s="297"/>
      <c r="I102" s="382"/>
      <c r="J102" s="269"/>
      <c r="L102" s="383"/>
      <c r="M102" s="274"/>
      <c r="N102" s="274"/>
      <c r="O102" s="274"/>
      <c r="P102" s="274"/>
      <c r="Q102" s="274"/>
      <c r="R102" s="274"/>
      <c r="S102" s="274"/>
      <c r="T102" s="274"/>
      <c r="U102" s="274"/>
      <c r="V102" s="274"/>
      <c r="W102" s="274"/>
      <c r="X102" s="275"/>
    </row>
    <row r="103" spans="1:24" s="97" customFormat="1" ht="30" customHeight="1" x14ac:dyDescent="0.15">
      <c r="A103" s="107"/>
      <c r="B103" s="225">
        <v>91</v>
      </c>
      <c r="C103" s="171"/>
      <c r="D103" s="171"/>
      <c r="E103" s="269"/>
      <c r="F103" s="270"/>
      <c r="G103" s="106"/>
      <c r="H103" s="297"/>
      <c r="I103" s="382"/>
      <c r="J103" s="269"/>
      <c r="L103" s="414"/>
      <c r="M103" s="274"/>
      <c r="N103" s="274"/>
      <c r="O103" s="274"/>
      <c r="P103" s="274"/>
      <c r="Q103" s="274"/>
      <c r="R103" s="274"/>
      <c r="S103" s="274"/>
      <c r="T103" s="274"/>
      <c r="U103" s="274"/>
      <c r="V103" s="274"/>
      <c r="W103" s="274"/>
      <c r="X103" s="275"/>
    </row>
    <row r="104" spans="1:24" s="97" customFormat="1" ht="30" customHeight="1" x14ac:dyDescent="0.15">
      <c r="A104" s="107"/>
      <c r="B104" s="225">
        <v>92</v>
      </c>
      <c r="C104" s="171"/>
      <c r="D104" s="171"/>
      <c r="E104" s="269"/>
      <c r="F104" s="270"/>
      <c r="G104" s="106"/>
      <c r="H104" s="297"/>
      <c r="I104" s="382"/>
      <c r="J104" s="269"/>
      <c r="L104" s="414"/>
      <c r="M104" s="274"/>
      <c r="N104" s="274"/>
      <c r="O104" s="274"/>
      <c r="P104" s="274"/>
      <c r="Q104" s="274"/>
      <c r="R104" s="274"/>
      <c r="S104" s="274"/>
      <c r="T104" s="274"/>
      <c r="U104" s="274"/>
      <c r="V104" s="274"/>
      <c r="W104" s="274"/>
      <c r="X104" s="275"/>
    </row>
    <row r="105" spans="1:24" s="97" customFormat="1" ht="30" customHeight="1" x14ac:dyDescent="0.15">
      <c r="A105" s="107"/>
      <c r="B105" s="225">
        <v>93</v>
      </c>
      <c r="C105" s="171"/>
      <c r="D105" s="171"/>
      <c r="E105" s="269"/>
      <c r="F105" s="270"/>
      <c r="G105" s="106"/>
      <c r="H105" s="297"/>
      <c r="I105" s="382"/>
      <c r="J105" s="269"/>
      <c r="L105" s="414"/>
      <c r="M105" s="274"/>
      <c r="N105" s="274"/>
      <c r="O105" s="274"/>
      <c r="P105" s="274"/>
      <c r="Q105" s="274"/>
      <c r="R105" s="274"/>
      <c r="S105" s="274"/>
      <c r="T105" s="274"/>
      <c r="U105" s="274"/>
      <c r="V105" s="274"/>
      <c r="W105" s="274"/>
      <c r="X105" s="275"/>
    </row>
    <row r="106" spans="1:24" s="97" customFormat="1" ht="30" customHeight="1" x14ac:dyDescent="0.15">
      <c r="A106" s="107"/>
      <c r="B106" s="225">
        <v>94</v>
      </c>
      <c r="C106" s="171"/>
      <c r="D106" s="171"/>
      <c r="E106" s="269"/>
      <c r="F106" s="270"/>
      <c r="G106" s="106"/>
      <c r="H106" s="297"/>
      <c r="I106" s="382"/>
      <c r="J106" s="269"/>
      <c r="L106" s="414"/>
      <c r="M106" s="274"/>
      <c r="N106" s="274"/>
      <c r="O106" s="274"/>
      <c r="P106" s="274"/>
      <c r="Q106" s="274"/>
      <c r="R106" s="274"/>
      <c r="S106" s="274"/>
      <c r="T106" s="274"/>
      <c r="U106" s="274"/>
      <c r="V106" s="274"/>
      <c r="W106" s="274"/>
      <c r="X106" s="275"/>
    </row>
    <row r="107" spans="1:24" s="97" customFormat="1" ht="30" customHeight="1" x14ac:dyDescent="0.15">
      <c r="A107" s="107"/>
      <c r="B107" s="225">
        <v>95</v>
      </c>
      <c r="C107" s="171"/>
      <c r="D107" s="171"/>
      <c r="E107" s="269"/>
      <c r="F107" s="270"/>
      <c r="G107" s="106"/>
      <c r="H107" s="297"/>
      <c r="I107" s="382"/>
      <c r="J107" s="269"/>
      <c r="L107" s="414"/>
      <c r="M107" s="274"/>
      <c r="N107" s="274"/>
      <c r="O107" s="274"/>
      <c r="P107" s="274"/>
      <c r="Q107" s="274"/>
      <c r="R107" s="274"/>
      <c r="S107" s="274"/>
      <c r="T107" s="274"/>
      <c r="U107" s="274"/>
      <c r="V107" s="274"/>
      <c r="W107" s="274"/>
      <c r="X107" s="275"/>
    </row>
    <row r="108" spans="1:24" s="97" customFormat="1" ht="30" customHeight="1" x14ac:dyDescent="0.15">
      <c r="A108" s="107"/>
      <c r="B108" s="225">
        <v>96</v>
      </c>
      <c r="C108" s="171"/>
      <c r="D108" s="171"/>
      <c r="E108" s="269"/>
      <c r="F108" s="270"/>
      <c r="G108" s="106"/>
      <c r="H108" s="297"/>
      <c r="I108" s="382"/>
      <c r="J108" s="269"/>
      <c r="L108" s="414"/>
      <c r="M108" s="274"/>
      <c r="N108" s="274"/>
      <c r="O108" s="274"/>
      <c r="P108" s="274"/>
      <c r="Q108" s="274"/>
      <c r="R108" s="274"/>
      <c r="S108" s="274"/>
      <c r="T108" s="274"/>
      <c r="U108" s="274"/>
      <c r="V108" s="274"/>
      <c r="W108" s="274"/>
      <c r="X108" s="275"/>
    </row>
    <row r="109" spans="1:24" s="97" customFormat="1" ht="30" customHeight="1" x14ac:dyDescent="0.15">
      <c r="A109" s="107"/>
      <c r="B109" s="225">
        <v>97</v>
      </c>
      <c r="C109" s="171"/>
      <c r="D109" s="171"/>
      <c r="E109" s="269"/>
      <c r="F109" s="270"/>
      <c r="G109" s="106"/>
      <c r="H109" s="297"/>
      <c r="I109" s="382"/>
      <c r="J109" s="269"/>
      <c r="L109" s="414"/>
      <c r="M109" s="274"/>
      <c r="N109" s="274"/>
      <c r="O109" s="274"/>
      <c r="P109" s="274"/>
      <c r="Q109" s="274"/>
      <c r="R109" s="274"/>
      <c r="S109" s="274"/>
      <c r="T109" s="274"/>
      <c r="U109" s="274"/>
      <c r="V109" s="274"/>
      <c r="W109" s="274"/>
      <c r="X109" s="275"/>
    </row>
    <row r="110" spans="1:24" s="97" customFormat="1" ht="30" customHeight="1" x14ac:dyDescent="0.15">
      <c r="A110" s="107"/>
      <c r="B110" s="225">
        <v>98</v>
      </c>
      <c r="C110" s="171"/>
      <c r="D110" s="171"/>
      <c r="E110" s="269"/>
      <c r="F110" s="270"/>
      <c r="G110" s="106"/>
      <c r="H110" s="297"/>
      <c r="I110" s="382"/>
      <c r="J110" s="269"/>
      <c r="L110" s="414"/>
      <c r="M110" s="274"/>
      <c r="N110" s="274"/>
      <c r="O110" s="274"/>
      <c r="P110" s="274"/>
      <c r="Q110" s="274"/>
      <c r="R110" s="274"/>
      <c r="S110" s="274"/>
      <c r="T110" s="274"/>
      <c r="U110" s="274"/>
      <c r="V110" s="274"/>
      <c r="W110" s="274"/>
      <c r="X110" s="275"/>
    </row>
    <row r="111" spans="1:24" s="97" customFormat="1" ht="30" customHeight="1" x14ac:dyDescent="0.15">
      <c r="A111" s="107"/>
      <c r="B111" s="225">
        <v>99</v>
      </c>
      <c r="C111" s="171"/>
      <c r="D111" s="171"/>
      <c r="E111" s="269"/>
      <c r="F111" s="270"/>
      <c r="G111" s="106"/>
      <c r="H111" s="297"/>
      <c r="I111" s="382"/>
      <c r="J111" s="269"/>
      <c r="L111" s="415"/>
      <c r="M111" s="274"/>
      <c r="N111" s="274"/>
      <c r="O111" s="274"/>
      <c r="P111" s="274"/>
      <c r="Q111" s="274"/>
      <c r="R111" s="274"/>
      <c r="S111" s="274"/>
      <c r="T111" s="274"/>
      <c r="U111" s="274"/>
      <c r="V111" s="274"/>
      <c r="W111" s="274"/>
      <c r="X111" s="275"/>
    </row>
    <row r="112" spans="1:24" s="97" customFormat="1" ht="30" customHeight="1" x14ac:dyDescent="0.15">
      <c r="A112" s="107"/>
      <c r="B112" s="225">
        <v>100</v>
      </c>
      <c r="C112" s="171"/>
      <c r="D112" s="171"/>
      <c r="E112" s="269"/>
      <c r="F112" s="270"/>
      <c r="G112" s="106"/>
      <c r="H112" s="297"/>
      <c r="I112" s="382"/>
      <c r="J112" s="269"/>
      <c r="L112" s="383"/>
      <c r="M112" s="274"/>
      <c r="N112" s="274"/>
      <c r="O112" s="274"/>
      <c r="P112" s="274"/>
      <c r="Q112" s="274"/>
      <c r="R112" s="274"/>
      <c r="S112" s="274"/>
      <c r="T112" s="274"/>
      <c r="U112" s="274"/>
      <c r="V112" s="274"/>
      <c r="W112" s="274"/>
      <c r="X112" s="275"/>
    </row>
    <row r="113" spans="1:24" s="97" customFormat="1" ht="30" customHeight="1" x14ac:dyDescent="0.15">
      <c r="A113" s="107"/>
      <c r="B113" s="225">
        <v>101</v>
      </c>
      <c r="C113" s="171"/>
      <c r="D113" s="171"/>
      <c r="E113" s="269"/>
      <c r="F113" s="270"/>
      <c r="G113" s="106"/>
      <c r="H113" s="297"/>
      <c r="I113" s="382"/>
      <c r="J113" s="269"/>
      <c r="L113" s="414"/>
      <c r="M113" s="274"/>
      <c r="N113" s="274"/>
      <c r="O113" s="274"/>
      <c r="P113" s="274"/>
      <c r="Q113" s="274"/>
      <c r="R113" s="274"/>
      <c r="S113" s="274"/>
      <c r="T113" s="274"/>
      <c r="U113" s="274"/>
      <c r="V113" s="274"/>
      <c r="W113" s="274"/>
      <c r="X113" s="275"/>
    </row>
    <row r="114" spans="1:24" s="97" customFormat="1" ht="30" customHeight="1" x14ac:dyDescent="0.15">
      <c r="A114" s="107"/>
      <c r="B114" s="225">
        <v>102</v>
      </c>
      <c r="C114" s="171"/>
      <c r="D114" s="171"/>
      <c r="E114" s="269"/>
      <c r="F114" s="270"/>
      <c r="G114" s="106"/>
      <c r="H114" s="297"/>
      <c r="I114" s="382"/>
      <c r="J114" s="269"/>
      <c r="L114" s="414"/>
      <c r="M114" s="274"/>
      <c r="N114" s="274"/>
      <c r="O114" s="274"/>
      <c r="P114" s="274"/>
      <c r="Q114" s="274"/>
      <c r="R114" s="274"/>
      <c r="S114" s="274"/>
      <c r="T114" s="274"/>
      <c r="U114" s="274"/>
      <c r="V114" s="274"/>
      <c r="W114" s="274"/>
      <c r="X114" s="275"/>
    </row>
    <row r="115" spans="1:24" s="97" customFormat="1" ht="30" customHeight="1" x14ac:dyDescent="0.15">
      <c r="A115" s="107"/>
      <c r="B115" s="225">
        <v>103</v>
      </c>
      <c r="C115" s="171"/>
      <c r="D115" s="171"/>
      <c r="E115" s="269"/>
      <c r="F115" s="270"/>
      <c r="G115" s="106"/>
      <c r="H115" s="297"/>
      <c r="I115" s="382"/>
      <c r="J115" s="269"/>
      <c r="L115" s="414"/>
      <c r="M115" s="274"/>
      <c r="N115" s="274"/>
      <c r="O115" s="274"/>
      <c r="P115" s="274"/>
      <c r="Q115" s="274"/>
      <c r="R115" s="274"/>
      <c r="S115" s="274"/>
      <c r="T115" s="274"/>
      <c r="U115" s="274"/>
      <c r="V115" s="274"/>
      <c r="W115" s="274"/>
      <c r="X115" s="275"/>
    </row>
    <row r="116" spans="1:24" s="97" customFormat="1" ht="30" customHeight="1" x14ac:dyDescent="0.15">
      <c r="A116" s="107"/>
      <c r="B116" s="225">
        <v>104</v>
      </c>
      <c r="C116" s="171"/>
      <c r="D116" s="171"/>
      <c r="E116" s="269"/>
      <c r="F116" s="270"/>
      <c r="G116" s="106"/>
      <c r="H116" s="297"/>
      <c r="I116" s="382"/>
      <c r="J116" s="269"/>
      <c r="L116" s="414"/>
      <c r="M116" s="274"/>
      <c r="N116" s="274"/>
      <c r="O116" s="274"/>
      <c r="P116" s="274"/>
      <c r="Q116" s="274"/>
      <c r="R116" s="274"/>
      <c r="S116" s="274"/>
      <c r="T116" s="274"/>
      <c r="U116" s="274"/>
      <c r="V116" s="274"/>
      <c r="W116" s="274"/>
      <c r="X116" s="275"/>
    </row>
    <row r="117" spans="1:24" s="97" customFormat="1" ht="30" customHeight="1" x14ac:dyDescent="0.15">
      <c r="A117" s="107"/>
      <c r="B117" s="225">
        <v>105</v>
      </c>
      <c r="C117" s="171"/>
      <c r="D117" s="171"/>
      <c r="E117" s="269"/>
      <c r="F117" s="270"/>
      <c r="G117" s="106"/>
      <c r="H117" s="297"/>
      <c r="I117" s="382"/>
      <c r="J117" s="269"/>
      <c r="L117" s="414"/>
      <c r="M117" s="274"/>
      <c r="N117" s="274"/>
      <c r="O117" s="274"/>
      <c r="P117" s="274"/>
      <c r="Q117" s="274"/>
      <c r="R117" s="274"/>
      <c r="S117" s="274"/>
      <c r="T117" s="274"/>
      <c r="U117" s="274"/>
      <c r="V117" s="274"/>
      <c r="W117" s="274"/>
      <c r="X117" s="275"/>
    </row>
    <row r="118" spans="1:24" s="97" customFormat="1" ht="30" customHeight="1" x14ac:dyDescent="0.15">
      <c r="A118" s="107"/>
      <c r="B118" s="225">
        <v>106</v>
      </c>
      <c r="C118" s="171"/>
      <c r="D118" s="171"/>
      <c r="E118" s="269"/>
      <c r="F118" s="270"/>
      <c r="G118" s="106"/>
      <c r="H118" s="297"/>
      <c r="I118" s="382"/>
      <c r="J118" s="269"/>
      <c r="L118" s="414"/>
      <c r="M118" s="274"/>
      <c r="N118" s="274"/>
      <c r="O118" s="274"/>
      <c r="P118" s="274"/>
      <c r="Q118" s="274"/>
      <c r="R118" s="274"/>
      <c r="S118" s="274"/>
      <c r="T118" s="274"/>
      <c r="U118" s="274"/>
      <c r="V118" s="274"/>
      <c r="W118" s="274"/>
      <c r="X118" s="275"/>
    </row>
    <row r="119" spans="1:24" s="97" customFormat="1" ht="30" customHeight="1" x14ac:dyDescent="0.15">
      <c r="A119" s="107"/>
      <c r="B119" s="225">
        <v>107</v>
      </c>
      <c r="C119" s="171"/>
      <c r="D119" s="171"/>
      <c r="E119" s="269"/>
      <c r="F119" s="270"/>
      <c r="G119" s="106"/>
      <c r="H119" s="297"/>
      <c r="I119" s="382"/>
      <c r="J119" s="269"/>
      <c r="L119" s="414"/>
      <c r="M119" s="274"/>
      <c r="N119" s="274"/>
      <c r="O119" s="274"/>
      <c r="P119" s="274"/>
      <c r="Q119" s="274"/>
      <c r="R119" s="274"/>
      <c r="S119" s="274"/>
      <c r="T119" s="274"/>
      <c r="U119" s="274"/>
      <c r="V119" s="274"/>
      <c r="W119" s="274"/>
      <c r="X119" s="275"/>
    </row>
    <row r="120" spans="1:24" s="97" customFormat="1" ht="30" customHeight="1" x14ac:dyDescent="0.15">
      <c r="A120" s="107"/>
      <c r="B120" s="225">
        <v>108</v>
      </c>
      <c r="C120" s="171"/>
      <c r="D120" s="171"/>
      <c r="E120" s="269"/>
      <c r="F120" s="270"/>
      <c r="G120" s="106"/>
      <c r="H120" s="297"/>
      <c r="I120" s="382"/>
      <c r="J120" s="269"/>
      <c r="L120" s="414"/>
      <c r="M120" s="274"/>
      <c r="N120" s="274"/>
      <c r="O120" s="274"/>
      <c r="P120" s="274"/>
      <c r="Q120" s="274"/>
      <c r="R120" s="274"/>
      <c r="S120" s="274"/>
      <c r="T120" s="274"/>
      <c r="U120" s="274"/>
      <c r="V120" s="274"/>
      <c r="W120" s="274"/>
      <c r="X120" s="275"/>
    </row>
    <row r="121" spans="1:24" s="97" customFormat="1" ht="30" customHeight="1" x14ac:dyDescent="0.15">
      <c r="A121" s="107"/>
      <c r="B121" s="225">
        <v>109</v>
      </c>
      <c r="C121" s="171"/>
      <c r="D121" s="171"/>
      <c r="E121" s="269"/>
      <c r="F121" s="270"/>
      <c r="G121" s="106"/>
      <c r="H121" s="297"/>
      <c r="I121" s="271"/>
      <c r="J121" s="269"/>
      <c r="L121" s="415"/>
      <c r="M121" s="274"/>
      <c r="N121" s="274"/>
      <c r="O121" s="274"/>
      <c r="P121" s="274"/>
      <c r="Q121" s="274"/>
      <c r="R121" s="274"/>
      <c r="S121" s="274"/>
      <c r="T121" s="274"/>
      <c r="U121" s="274"/>
      <c r="V121" s="274"/>
      <c r="W121" s="274"/>
      <c r="X121" s="275"/>
    </row>
    <row r="122" spans="1:24" s="97" customFormat="1" ht="30" customHeight="1" x14ac:dyDescent="0.15">
      <c r="A122" s="107"/>
      <c r="B122" s="225">
        <v>110</v>
      </c>
      <c r="C122" s="171"/>
      <c r="D122" s="171"/>
      <c r="E122" s="269"/>
      <c r="F122" s="270"/>
      <c r="G122" s="106"/>
      <c r="H122" s="297"/>
      <c r="I122" s="271"/>
      <c r="J122" s="269"/>
      <c r="L122" s="230"/>
      <c r="M122" s="231"/>
      <c r="N122" s="231"/>
      <c r="O122" s="231"/>
      <c r="P122" s="231"/>
      <c r="Q122" s="231"/>
      <c r="R122" s="231"/>
      <c r="S122" s="231"/>
      <c r="T122" s="231"/>
      <c r="U122" s="231"/>
      <c r="V122" s="231"/>
      <c r="W122" s="231"/>
      <c r="X122" s="232"/>
    </row>
    <row r="123" spans="1:24" s="151" customFormat="1" ht="6" customHeight="1" x14ac:dyDescent="0.15">
      <c r="B123" s="154"/>
      <c r="C123" s="154"/>
      <c r="D123" s="154"/>
      <c r="E123" s="154"/>
      <c r="F123" s="154"/>
      <c r="G123" s="154"/>
      <c r="H123" s="298"/>
      <c r="I123" s="154"/>
      <c r="J123" s="256"/>
      <c r="L123" s="120"/>
      <c r="M123" s="120"/>
      <c r="N123" s="120"/>
      <c r="O123" s="120"/>
      <c r="P123" s="120"/>
      <c r="Q123" s="120"/>
      <c r="R123" s="120"/>
      <c r="S123" s="120"/>
      <c r="T123" s="120"/>
      <c r="U123" s="120"/>
      <c r="V123" s="120"/>
      <c r="W123" s="120"/>
      <c r="X123" s="120"/>
    </row>
    <row r="124" spans="1:24" s="151" customFormat="1" ht="15.75" customHeight="1" x14ac:dyDescent="0.15">
      <c r="H124" s="292"/>
      <c r="J124" s="97"/>
      <c r="L124" s="120"/>
      <c r="M124" s="120"/>
      <c r="N124" s="120"/>
      <c r="O124" s="120"/>
      <c r="P124" s="120"/>
      <c r="Q124" s="120"/>
      <c r="R124" s="120"/>
      <c r="S124" s="120"/>
      <c r="T124" s="120"/>
      <c r="U124" s="120"/>
      <c r="V124" s="120"/>
      <c r="W124" s="120"/>
      <c r="X124" s="120"/>
    </row>
    <row r="125" spans="1:24" s="151" customFormat="1" ht="15.75" customHeight="1" x14ac:dyDescent="0.15">
      <c r="H125" s="292"/>
      <c r="J125" s="97"/>
      <c r="L125" s="120"/>
      <c r="M125" s="120"/>
      <c r="N125" s="120"/>
      <c r="O125" s="120"/>
      <c r="P125" s="120"/>
      <c r="Q125" s="120"/>
      <c r="R125" s="120"/>
      <c r="S125" s="120"/>
      <c r="T125" s="120"/>
      <c r="U125" s="120"/>
      <c r="V125" s="120"/>
      <c r="W125" s="120"/>
      <c r="X125" s="120"/>
    </row>
    <row r="126" spans="1:24" s="151" customFormat="1" ht="15.75" customHeight="1" x14ac:dyDescent="0.15">
      <c r="H126" s="292"/>
      <c r="J126" s="97"/>
      <c r="L126" s="120"/>
      <c r="M126" s="120"/>
      <c r="N126" s="120"/>
      <c r="O126" s="120"/>
      <c r="P126" s="120"/>
      <c r="Q126" s="120"/>
      <c r="R126" s="120"/>
      <c r="S126" s="120"/>
      <c r="T126" s="120"/>
      <c r="U126" s="120"/>
      <c r="V126" s="120"/>
      <c r="W126" s="120"/>
      <c r="X126" s="120"/>
    </row>
    <row r="127" spans="1:24" s="151" customFormat="1" ht="15.75" customHeight="1" x14ac:dyDescent="0.15">
      <c r="H127" s="292"/>
      <c r="J127" s="97"/>
      <c r="L127" s="120"/>
      <c r="M127" s="120"/>
      <c r="N127" s="120"/>
      <c r="O127" s="120"/>
      <c r="P127" s="120"/>
      <c r="Q127" s="120"/>
      <c r="R127" s="120"/>
      <c r="S127" s="120"/>
      <c r="T127" s="120"/>
      <c r="U127" s="120"/>
      <c r="V127" s="120"/>
      <c r="W127" s="120"/>
      <c r="X127" s="120"/>
    </row>
  </sheetData>
  <sheetProtection algorithmName="SHA-512" hashValue="94aIpyeQ6oUgCr0rwtOLiHAZ42ZTSTr86DT9SwBTiQRSUCH6G8KTsJeSoE2QLdwDRKyLwVi1ABhjo7xzqZ21PQ==" saltValue="U/noNvxLFsfO3SVlbKv6hg==" spinCount="100000" sheet="1" objects="1" insertColumns="0" insertRows="0" deleteColumns="0" deleteRows="0"/>
  <mergeCells count="19">
    <mergeCell ref="L5:X5"/>
    <mergeCell ref="L6:X6"/>
    <mergeCell ref="F9:G9"/>
    <mergeCell ref="D8:E8"/>
    <mergeCell ref="D9:E9"/>
    <mergeCell ref="L10:X10"/>
    <mergeCell ref="B6:C6"/>
    <mergeCell ref="D11:D12"/>
    <mergeCell ref="L11:X12"/>
    <mergeCell ref="B11:B12"/>
    <mergeCell ref="C11:C12"/>
    <mergeCell ref="E11:E12"/>
    <mergeCell ref="F11:G11"/>
    <mergeCell ref="H11:H12"/>
    <mergeCell ref="I11:I12"/>
    <mergeCell ref="J11:J12"/>
    <mergeCell ref="D6:G6"/>
    <mergeCell ref="B8:C9"/>
    <mergeCell ref="F8:G8"/>
  </mergeCells>
  <phoneticPr fontId="1"/>
  <conditionalFormatting sqref="C63:J100 C101:H102 J101:J102 C113:J122">
    <cfRule type="containsBlanks" dxfId="86" priority="21">
      <formula>LEN(TRIM(C63))=0</formula>
    </cfRule>
  </conditionalFormatting>
  <conditionalFormatting sqref="D6">
    <cfRule type="cellIs" dxfId="85" priority="19" operator="equal">
      <formula>0</formula>
    </cfRule>
  </conditionalFormatting>
  <conditionalFormatting sqref="D8 F8:F9">
    <cfRule type="cellIs" dxfId="84" priority="17" operator="equal">
      <formula>0</formula>
    </cfRule>
  </conditionalFormatting>
  <conditionalFormatting sqref="D9">
    <cfRule type="cellIs" dxfId="83" priority="16" operator="equal">
      <formula>0</formula>
    </cfRule>
  </conditionalFormatting>
  <conditionalFormatting sqref="D93:J100 D101:H102 J101:J102">
    <cfRule type="containsBlanks" dxfId="82" priority="14">
      <formula>LEN(TRIM(D93))=0</formula>
    </cfRule>
  </conditionalFormatting>
  <conditionalFormatting sqref="D83:J92">
    <cfRule type="containsBlanks" dxfId="81" priority="12">
      <formula>LEN(TRIM(D83))=0</formula>
    </cfRule>
  </conditionalFormatting>
  <conditionalFormatting sqref="C63:C102 C113:C122">
    <cfRule type="containsBlanks" dxfId="80" priority="10">
      <formula>LEN(TRIM(C63))=0</formula>
    </cfRule>
  </conditionalFormatting>
  <conditionalFormatting sqref="C13:J62">
    <cfRule type="containsBlanks" dxfId="79" priority="9">
      <formula>LEN(TRIM(C13))=0</formula>
    </cfRule>
  </conditionalFormatting>
  <conditionalFormatting sqref="D43:J52">
    <cfRule type="containsBlanks" dxfId="78" priority="8">
      <formula>LEN(TRIM(D43))=0</formula>
    </cfRule>
  </conditionalFormatting>
  <conditionalFormatting sqref="D33:J42">
    <cfRule type="containsBlanks" dxfId="77" priority="7">
      <formula>LEN(TRIM(D33))=0</formula>
    </cfRule>
  </conditionalFormatting>
  <conditionalFormatting sqref="C13:C62">
    <cfRule type="containsBlanks" dxfId="76" priority="6">
      <formula>LEN(TRIM(C13))=0</formula>
    </cfRule>
  </conditionalFormatting>
  <conditionalFormatting sqref="C103:H112 J103:J112">
    <cfRule type="containsBlanks" dxfId="75" priority="5">
      <formula>LEN(TRIM(C103))=0</formula>
    </cfRule>
  </conditionalFormatting>
  <conditionalFormatting sqref="C103:C112">
    <cfRule type="containsBlanks" dxfId="74" priority="4">
      <formula>LEN(TRIM(C103))=0</formula>
    </cfRule>
  </conditionalFormatting>
  <conditionalFormatting sqref="I101:I104">
    <cfRule type="containsBlanks" dxfId="73" priority="3">
      <formula>LEN(TRIM(I101))=0</formula>
    </cfRule>
  </conditionalFormatting>
  <conditionalFormatting sqref="I105:I108">
    <cfRule type="containsBlanks" dxfId="72" priority="2">
      <formula>LEN(TRIM(I105))=0</formula>
    </cfRule>
  </conditionalFormatting>
  <conditionalFormatting sqref="I109:I112">
    <cfRule type="containsBlanks" dxfId="71" priority="1">
      <formula>LEN(TRIM(I109))=0</formula>
    </cfRule>
  </conditionalFormatting>
  <dataValidations count="2">
    <dataValidation type="list" allowBlank="1" showInputMessage="1" showErrorMessage="1" promptTitle="下記から番号選択" prompt="1.実施同意が取れている_x000a_2.本事業の説明を行い、実施意向を確認している_x000a_3.近く事業説明を行う予定である_x000a_4.接触を図っている段階である_x000a_" sqref="I13:I122" xr:uid="{1F3BB02F-9DEF-46FA-95E8-7A733EBFBDD1}">
      <formula1>"1,2,3,4"</formula1>
    </dataValidation>
    <dataValidation type="list" allowBlank="1" showInputMessage="1" showErrorMessage="1" sqref="C13:C122" xr:uid="{3C1E11EF-22DC-4656-9204-B411F4922375}">
      <formula1>地域</formula1>
    </dataValidation>
  </dataValidations>
  <pageMargins left="0.74803149606299213" right="0.15748031496062992" top="0.55118110236220474" bottom="0.43307086614173229" header="0.31496062992125984" footer="0.15748031496062992"/>
  <pageSetup paperSize="9" scale="63" fitToHeight="0" orientation="portrait" r:id="rId1"/>
  <rowBreaks count="3" manualBreakCount="3">
    <brk id="42" min="1" max="9" man="1"/>
    <brk id="82" min="1" max="9" man="1"/>
    <brk id="122" min="1" max="9" man="1"/>
  </row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EB4A3-4985-4006-A4D7-C89D1F645F54}">
  <sheetPr codeName="Sheet1">
    <tabColor theme="8" tint="0.39997558519241921"/>
  </sheetPr>
  <dimension ref="B4:P1345"/>
  <sheetViews>
    <sheetView zoomScaleNormal="100" zoomScaleSheetLayoutView="100" workbookViewId="0"/>
  </sheetViews>
  <sheetFormatPr defaultRowHeight="12" x14ac:dyDescent="0.15"/>
  <cols>
    <col min="1" max="1" width="2.125" style="86" customWidth="1"/>
    <col min="2" max="2" width="21.375" style="86" customWidth="1"/>
    <col min="3" max="3" width="14.125" style="86" customWidth="1"/>
    <col min="4" max="4" width="15.625" style="86" customWidth="1"/>
    <col min="5" max="5" width="26.5" style="233" customWidth="1"/>
    <col min="6" max="6" width="19.125" style="234" customWidth="1"/>
    <col min="7" max="7" width="2.25" style="86" customWidth="1"/>
    <col min="8" max="16384" width="9" style="86"/>
  </cols>
  <sheetData>
    <row r="4" spans="2:16" ht="13.5" customHeight="1" x14ac:dyDescent="0.15">
      <c r="B4" s="206" t="s">
        <v>406</v>
      </c>
    </row>
    <row r="5" spans="2:16" ht="20.100000000000001" customHeight="1" x14ac:dyDescent="0.15">
      <c r="B5" s="235" t="s">
        <v>227</v>
      </c>
      <c r="E5" s="1101" t="s">
        <v>228</v>
      </c>
      <c r="F5" s="1101"/>
      <c r="H5" s="1100" t="s">
        <v>2</v>
      </c>
      <c r="I5" s="1100"/>
      <c r="J5" s="1100"/>
      <c r="K5" s="1100"/>
      <c r="L5" s="1100"/>
      <c r="M5" s="1100"/>
      <c r="N5" s="1100"/>
      <c r="O5" s="1100"/>
      <c r="P5" s="1100"/>
    </row>
    <row r="6" spans="2:16" ht="20.100000000000001" customHeight="1" x14ac:dyDescent="0.15">
      <c r="E6" s="1102">
        <f>'補助事業概要説明書(別添１)１～２'!$E$6</f>
        <v>0</v>
      </c>
      <c r="F6" s="1103"/>
      <c r="H6" s="650" t="s">
        <v>582</v>
      </c>
      <c r="I6" s="651"/>
      <c r="J6" s="651"/>
      <c r="K6" s="651"/>
      <c r="L6" s="651"/>
      <c r="M6" s="651"/>
      <c r="N6" s="651"/>
      <c r="O6" s="651"/>
      <c r="P6" s="652"/>
    </row>
    <row r="7" spans="2:16" x14ac:dyDescent="0.15">
      <c r="B7" s="236" t="s">
        <v>307</v>
      </c>
      <c r="H7" s="317"/>
      <c r="I7" s="317"/>
      <c r="J7" s="317"/>
      <c r="K7" s="317"/>
      <c r="L7" s="317"/>
      <c r="M7" s="317"/>
      <c r="N7" s="317"/>
      <c r="O7" s="317"/>
      <c r="P7" s="317"/>
    </row>
    <row r="8" spans="2:16" ht="30" customHeight="1" x14ac:dyDescent="0.15">
      <c r="B8" s="237" t="s">
        <v>141</v>
      </c>
      <c r="C8" s="238" t="s">
        <v>142</v>
      </c>
      <c r="D8" s="239" t="s">
        <v>196</v>
      </c>
      <c r="E8" s="240" t="s">
        <v>382</v>
      </c>
      <c r="F8" s="241" t="s">
        <v>222</v>
      </c>
      <c r="H8" s="653" t="s">
        <v>583</v>
      </c>
      <c r="I8" s="654"/>
      <c r="J8" s="654"/>
      <c r="K8" s="654"/>
      <c r="L8" s="654"/>
      <c r="M8" s="654"/>
      <c r="N8" s="654"/>
      <c r="O8" s="654"/>
      <c r="P8" s="655"/>
    </row>
    <row r="9" spans="2:16" ht="39.950000000000003" customHeight="1" x14ac:dyDescent="0.15">
      <c r="B9" s="169"/>
      <c r="C9" s="242" t="str">
        <f>IFERROR(VLOOKUP(B9,'補助事業概要説明書(別添１)１～２'!$C$43:$D$62,2,0)," ")</f>
        <v xml:space="preserve"> </v>
      </c>
      <c r="D9" s="242" t="str">
        <f>IFERROR(VLOOKUP(B9,'補助事業概要説明書(別添１)１～２'!$C$43:$E$62,3,0)," ")</f>
        <v xml:space="preserve"> </v>
      </c>
      <c r="E9" s="243" t="str">
        <f>IFERROR(VLOOKUP(B9,'補助事業概要説明書(別添１)１～２'!$C$43:$F$62,4,0)," ")</f>
        <v xml:space="preserve"> </v>
      </c>
      <c r="F9" s="243" t="str">
        <f>IFERROR(VLOOKUP(B9,'補助事業概要説明書(別添１)１～２'!$C$43:$G$62,5,0)," ")</f>
        <v xml:space="preserve"> </v>
      </c>
      <c r="H9" s="656"/>
      <c r="I9" s="657"/>
      <c r="J9" s="657"/>
      <c r="K9" s="657"/>
      <c r="L9" s="657"/>
      <c r="M9" s="657"/>
      <c r="N9" s="657"/>
      <c r="O9" s="657"/>
      <c r="P9" s="658"/>
    </row>
    <row r="10" spans="2:16" ht="8.25" customHeight="1" x14ac:dyDescent="0.15"/>
    <row r="11" spans="2:16" x14ac:dyDescent="0.15">
      <c r="B11" s="236" t="s">
        <v>230</v>
      </c>
      <c r="E11" s="244"/>
    </row>
    <row r="12" spans="2:16" ht="16.5" customHeight="1" x14ac:dyDescent="0.15">
      <c r="B12" s="1098" t="s">
        <v>226</v>
      </c>
      <c r="C12" s="1098"/>
      <c r="D12" s="1098"/>
      <c r="E12" s="1098"/>
      <c r="F12" s="1098"/>
    </row>
    <row r="13" spans="2:16" x14ac:dyDescent="0.15">
      <c r="B13" s="172" t="b">
        <v>1</v>
      </c>
      <c r="C13" s="245"/>
    </row>
    <row r="14" spans="2:16" x14ac:dyDescent="0.15">
      <c r="B14" s="272" t="b">
        <v>1</v>
      </c>
      <c r="J14" s="233"/>
    </row>
    <row r="15" spans="2:16" s="317" customFormat="1" x14ac:dyDescent="0.15">
      <c r="B15" s="461" t="s">
        <v>539</v>
      </c>
      <c r="E15" s="462"/>
      <c r="F15" s="463"/>
    </row>
    <row r="16" spans="2:16" s="317" customFormat="1" ht="16.5" customHeight="1" x14ac:dyDescent="0.15">
      <c r="B16" s="1099" t="s">
        <v>540</v>
      </c>
      <c r="C16" s="1099"/>
      <c r="D16" s="1099"/>
      <c r="E16" s="1099"/>
      <c r="F16" s="1099"/>
    </row>
    <row r="17" spans="2:10" s="317" customFormat="1" x14ac:dyDescent="0.15">
      <c r="B17" s="464" t="b">
        <v>1</v>
      </c>
      <c r="C17" s="465"/>
      <c r="E17" s="285"/>
      <c r="F17" s="463"/>
    </row>
    <row r="18" spans="2:10" s="317" customFormat="1" x14ac:dyDescent="0.15">
      <c r="B18" s="272" t="b">
        <v>1</v>
      </c>
      <c r="E18" s="285"/>
      <c r="F18" s="463"/>
      <c r="J18" s="285"/>
    </row>
    <row r="19" spans="2:10" x14ac:dyDescent="0.15">
      <c r="B19" s="236" t="s">
        <v>231</v>
      </c>
      <c r="C19" s="245" t="s">
        <v>327</v>
      </c>
    </row>
    <row r="20" spans="2:10" ht="11.1" customHeight="1" x14ac:dyDescent="0.15">
      <c r="B20" s="1096" t="s">
        <v>414</v>
      </c>
      <c r="C20" s="1095"/>
      <c r="D20" s="1095"/>
      <c r="E20" s="1095"/>
      <c r="F20" s="1095"/>
    </row>
    <row r="21" spans="2:10" ht="11.1" customHeight="1" x14ac:dyDescent="0.15">
      <c r="B21" s="1104"/>
      <c r="C21" s="1095"/>
      <c r="D21" s="1095"/>
      <c r="E21" s="1095"/>
      <c r="F21" s="1095"/>
    </row>
    <row r="22" spans="2:10" ht="11.1" customHeight="1" x14ac:dyDescent="0.15">
      <c r="B22" s="1104"/>
      <c r="C22" s="1095"/>
      <c r="D22" s="1095"/>
      <c r="E22" s="1095"/>
      <c r="F22" s="1095"/>
    </row>
    <row r="23" spans="2:10" ht="11.1" customHeight="1" x14ac:dyDescent="0.15">
      <c r="B23" s="1104"/>
      <c r="C23" s="1095"/>
      <c r="D23" s="1095"/>
      <c r="E23" s="1095"/>
      <c r="F23" s="1095"/>
    </row>
    <row r="24" spans="2:10" ht="11.1" customHeight="1" x14ac:dyDescent="0.15">
      <c r="B24" s="1104"/>
      <c r="C24" s="1095"/>
      <c r="D24" s="1095"/>
      <c r="E24" s="1095"/>
      <c r="F24" s="1095"/>
    </row>
    <row r="25" spans="2:10" ht="11.1" customHeight="1" x14ac:dyDescent="0.15">
      <c r="B25" s="1096"/>
      <c r="C25" s="1095"/>
      <c r="D25" s="1095"/>
      <c r="E25" s="1095"/>
      <c r="F25" s="1095"/>
    </row>
    <row r="26" spans="2:10" ht="11.1" customHeight="1" x14ac:dyDescent="0.15">
      <c r="B26" s="1096"/>
      <c r="C26" s="1095"/>
      <c r="D26" s="1095"/>
      <c r="E26" s="1095"/>
      <c r="F26" s="1095"/>
    </row>
    <row r="27" spans="2:10" ht="11.1" customHeight="1" x14ac:dyDescent="0.15">
      <c r="B27" s="1096"/>
      <c r="C27" s="1095"/>
      <c r="D27" s="1095"/>
      <c r="E27" s="1095"/>
      <c r="F27" s="1095"/>
    </row>
    <row r="28" spans="2:10" ht="11.1" customHeight="1" x14ac:dyDescent="0.15">
      <c r="B28" s="1096"/>
      <c r="C28" s="1095"/>
      <c r="D28" s="1095"/>
      <c r="E28" s="1095"/>
      <c r="F28" s="1095"/>
    </row>
    <row r="29" spans="2:10" ht="11.1" customHeight="1" x14ac:dyDescent="0.15">
      <c r="B29" s="1096"/>
      <c r="C29" s="1095"/>
      <c r="D29" s="1095"/>
      <c r="E29" s="1095"/>
      <c r="F29" s="1095"/>
    </row>
    <row r="30" spans="2:10" ht="11.1" customHeight="1" x14ac:dyDescent="0.15">
      <c r="B30" s="1096"/>
      <c r="C30" s="1095"/>
      <c r="D30" s="1095"/>
      <c r="E30" s="1095"/>
      <c r="F30" s="1095"/>
    </row>
    <row r="31" spans="2:10" ht="11.1" customHeight="1" x14ac:dyDescent="0.15">
      <c r="B31" s="1096"/>
      <c r="C31" s="1095"/>
      <c r="D31" s="1095"/>
      <c r="E31" s="1095"/>
      <c r="F31" s="1095"/>
    </row>
    <row r="32" spans="2:10" ht="11.1" customHeight="1" x14ac:dyDescent="0.15">
      <c r="B32" s="1096"/>
      <c r="C32" s="1095"/>
      <c r="D32" s="1095"/>
      <c r="E32" s="1095"/>
      <c r="F32" s="1095"/>
    </row>
    <row r="33" spans="2:6" ht="11.1" customHeight="1" x14ac:dyDescent="0.15">
      <c r="B33" s="1096"/>
      <c r="C33" s="1095"/>
      <c r="D33" s="1095"/>
      <c r="E33" s="1095"/>
      <c r="F33" s="1095"/>
    </row>
    <row r="34" spans="2:6" ht="11.1" customHeight="1" x14ac:dyDescent="0.15">
      <c r="B34" s="1096"/>
      <c r="C34" s="1095"/>
      <c r="D34" s="1095"/>
      <c r="E34" s="1095"/>
      <c r="F34" s="1095"/>
    </row>
    <row r="35" spans="2:6" ht="11.1" customHeight="1" x14ac:dyDescent="0.15">
      <c r="B35" s="1096"/>
      <c r="C35" s="1095"/>
      <c r="D35" s="1095"/>
      <c r="E35" s="1095"/>
      <c r="F35" s="1095"/>
    </row>
    <row r="36" spans="2:6" ht="11.1" customHeight="1" x14ac:dyDescent="0.15">
      <c r="B36" s="1096"/>
      <c r="C36" s="1095"/>
      <c r="D36" s="1095"/>
      <c r="E36" s="1095"/>
      <c r="F36" s="1095"/>
    </row>
    <row r="37" spans="2:6" ht="11.1" customHeight="1" x14ac:dyDescent="0.15">
      <c r="B37" s="1096"/>
      <c r="C37" s="1095"/>
      <c r="D37" s="1095"/>
      <c r="E37" s="1095"/>
      <c r="F37" s="1095"/>
    </row>
    <row r="38" spans="2:6" ht="11.1" customHeight="1" x14ac:dyDescent="0.15">
      <c r="B38" s="1096"/>
      <c r="C38" s="1095"/>
      <c r="D38" s="1095"/>
      <c r="E38" s="1095"/>
      <c r="F38" s="1095"/>
    </row>
    <row r="39" spans="2:6" ht="11.1" customHeight="1" x14ac:dyDescent="0.15">
      <c r="B39" s="1096"/>
      <c r="C39" s="1095"/>
      <c r="D39" s="1095"/>
      <c r="E39" s="1095"/>
      <c r="F39" s="1095"/>
    </row>
    <row r="40" spans="2:6" ht="11.1" customHeight="1" x14ac:dyDescent="0.15">
      <c r="B40" s="1096"/>
      <c r="C40" s="1095"/>
      <c r="D40" s="1095"/>
      <c r="E40" s="1095"/>
      <c r="F40" s="1095"/>
    </row>
    <row r="41" spans="2:6" ht="11.1" customHeight="1" x14ac:dyDescent="0.15">
      <c r="B41" s="1096"/>
      <c r="C41" s="1095"/>
      <c r="D41" s="1095"/>
      <c r="E41" s="1095"/>
      <c r="F41" s="1095"/>
    </row>
    <row r="42" spans="2:6" ht="11.1" customHeight="1" x14ac:dyDescent="0.15">
      <c r="B42" s="1096"/>
      <c r="C42" s="1095"/>
      <c r="D42" s="1095"/>
      <c r="E42" s="1095"/>
      <c r="F42" s="1095"/>
    </row>
    <row r="43" spans="2:6" ht="11.1" customHeight="1" x14ac:dyDescent="0.15">
      <c r="B43" s="1096"/>
      <c r="C43" s="1095"/>
      <c r="D43" s="1095"/>
      <c r="E43" s="1095"/>
      <c r="F43" s="1095"/>
    </row>
    <row r="44" spans="2:6" ht="11.1" customHeight="1" x14ac:dyDescent="0.15">
      <c r="B44" s="1096"/>
      <c r="C44" s="1095"/>
      <c r="D44" s="1095"/>
      <c r="E44" s="1095"/>
      <c r="F44" s="1095"/>
    </row>
    <row r="45" spans="2:6" ht="11.1" customHeight="1" x14ac:dyDescent="0.15">
      <c r="B45" s="1096"/>
      <c r="C45" s="1095"/>
      <c r="D45" s="1095"/>
      <c r="E45" s="1095"/>
      <c r="F45" s="1095"/>
    </row>
    <row r="46" spans="2:6" ht="11.1" customHeight="1" x14ac:dyDescent="0.15">
      <c r="B46" s="1096"/>
      <c r="C46" s="1095"/>
      <c r="D46" s="1095"/>
      <c r="E46" s="1095"/>
      <c r="F46" s="1095"/>
    </row>
    <row r="47" spans="2:6" ht="11.1" customHeight="1" x14ac:dyDescent="0.15">
      <c r="B47" s="1096"/>
      <c r="C47" s="1095"/>
      <c r="D47" s="1095"/>
      <c r="E47" s="1095"/>
      <c r="F47" s="1095"/>
    </row>
    <row r="48" spans="2:6" ht="11.1" customHeight="1" x14ac:dyDescent="0.15">
      <c r="B48" s="1096"/>
      <c r="C48" s="1095"/>
      <c r="D48" s="1095"/>
      <c r="E48" s="1095"/>
      <c r="F48" s="1095"/>
    </row>
    <row r="49" spans="2:6" ht="11.1" customHeight="1" x14ac:dyDescent="0.15">
      <c r="B49" s="1096"/>
      <c r="C49" s="1095"/>
      <c r="D49" s="1095"/>
      <c r="E49" s="1095"/>
      <c r="F49" s="1095"/>
    </row>
    <row r="50" spans="2:6" ht="11.1" customHeight="1" x14ac:dyDescent="0.15">
      <c r="B50" s="1096" t="s">
        <v>415</v>
      </c>
      <c r="C50" s="1095"/>
      <c r="D50" s="1095"/>
      <c r="E50" s="1095"/>
      <c r="F50" s="1095"/>
    </row>
    <row r="51" spans="2:6" ht="11.1" customHeight="1" x14ac:dyDescent="0.15">
      <c r="B51" s="1096"/>
      <c r="C51" s="1095"/>
      <c r="D51" s="1095"/>
      <c r="E51" s="1095"/>
      <c r="F51" s="1095"/>
    </row>
    <row r="52" spans="2:6" ht="11.1" customHeight="1" x14ac:dyDescent="0.15">
      <c r="B52" s="1096"/>
      <c r="C52" s="1095"/>
      <c r="D52" s="1095"/>
      <c r="E52" s="1095"/>
      <c r="F52" s="1095"/>
    </row>
    <row r="53" spans="2:6" ht="11.1" customHeight="1" x14ac:dyDescent="0.15">
      <c r="B53" s="1096"/>
      <c r="C53" s="1095"/>
      <c r="D53" s="1095"/>
      <c r="E53" s="1095"/>
      <c r="F53" s="1095"/>
    </row>
    <row r="54" spans="2:6" ht="11.1" customHeight="1" x14ac:dyDescent="0.15">
      <c r="B54" s="1096"/>
      <c r="C54" s="1095"/>
      <c r="D54" s="1095"/>
      <c r="E54" s="1095"/>
      <c r="F54" s="1095"/>
    </row>
    <row r="55" spans="2:6" ht="11.1" customHeight="1" x14ac:dyDescent="0.15">
      <c r="B55" s="1096"/>
      <c r="C55" s="1095"/>
      <c r="D55" s="1095"/>
      <c r="E55" s="1095"/>
      <c r="F55" s="1095"/>
    </row>
    <row r="56" spans="2:6" ht="11.1" customHeight="1" x14ac:dyDescent="0.15">
      <c r="B56" s="1096"/>
      <c r="C56" s="1095"/>
      <c r="D56" s="1095"/>
      <c r="E56" s="1095"/>
      <c r="F56" s="1095"/>
    </row>
    <row r="57" spans="2:6" ht="11.1" customHeight="1" x14ac:dyDescent="0.15">
      <c r="B57" s="1096"/>
      <c r="C57" s="1095"/>
      <c r="D57" s="1095"/>
      <c r="E57" s="1095"/>
      <c r="F57" s="1095"/>
    </row>
    <row r="58" spans="2:6" ht="11.1" customHeight="1" x14ac:dyDescent="0.15">
      <c r="B58" s="1096"/>
      <c r="C58" s="1095"/>
      <c r="D58" s="1095"/>
      <c r="E58" s="1095"/>
      <c r="F58" s="1095"/>
    </row>
    <row r="59" spans="2:6" ht="11.1" customHeight="1" x14ac:dyDescent="0.15">
      <c r="B59" s="1096"/>
      <c r="C59" s="1095"/>
      <c r="D59" s="1095"/>
      <c r="E59" s="1095"/>
      <c r="F59" s="1095"/>
    </row>
    <row r="60" spans="2:6" ht="11.1" customHeight="1" x14ac:dyDescent="0.15">
      <c r="B60" s="1096"/>
      <c r="C60" s="1095"/>
      <c r="D60" s="1095"/>
      <c r="E60" s="1095"/>
      <c r="F60" s="1095"/>
    </row>
    <row r="61" spans="2:6" ht="11.1" customHeight="1" x14ac:dyDescent="0.15">
      <c r="B61" s="1096"/>
      <c r="C61" s="1095"/>
      <c r="D61" s="1095"/>
      <c r="E61" s="1095"/>
      <c r="F61" s="1095"/>
    </row>
    <row r="62" spans="2:6" ht="11.1" customHeight="1" x14ac:dyDescent="0.15">
      <c r="B62" s="1096"/>
      <c r="C62" s="1095"/>
      <c r="D62" s="1095"/>
      <c r="E62" s="1095"/>
      <c r="F62" s="1095"/>
    </row>
    <row r="63" spans="2:6" ht="11.1" customHeight="1" x14ac:dyDescent="0.15">
      <c r="B63" s="1096"/>
      <c r="C63" s="1095"/>
      <c r="D63" s="1095"/>
      <c r="E63" s="1095"/>
      <c r="F63" s="1095"/>
    </row>
    <row r="64" spans="2:6" ht="11.1" customHeight="1" x14ac:dyDescent="0.15">
      <c r="B64" s="1096"/>
      <c r="C64" s="1095"/>
      <c r="D64" s="1095"/>
      <c r="E64" s="1095"/>
      <c r="F64" s="1095"/>
    </row>
    <row r="65" spans="2:6" ht="11.1" customHeight="1" x14ac:dyDescent="0.15">
      <c r="B65" s="1096"/>
      <c r="C65" s="1095"/>
      <c r="D65" s="1095"/>
      <c r="E65" s="1095"/>
      <c r="F65" s="1095"/>
    </row>
    <row r="66" spans="2:6" ht="11.1" customHeight="1" x14ac:dyDescent="0.15">
      <c r="B66" s="1096"/>
      <c r="C66" s="1095"/>
      <c r="D66" s="1095"/>
      <c r="E66" s="1095"/>
      <c r="F66" s="1095"/>
    </row>
    <row r="67" spans="2:6" ht="11.1" customHeight="1" x14ac:dyDescent="0.15">
      <c r="B67" s="1096"/>
      <c r="C67" s="1095"/>
      <c r="D67" s="1095"/>
      <c r="E67" s="1095"/>
      <c r="F67" s="1095"/>
    </row>
    <row r="68" spans="2:6" ht="11.1" customHeight="1" x14ac:dyDescent="0.15">
      <c r="B68" s="1096"/>
      <c r="C68" s="1095"/>
      <c r="D68" s="1095"/>
      <c r="E68" s="1095"/>
      <c r="F68" s="1095"/>
    </row>
    <row r="69" spans="2:6" ht="11.1" customHeight="1" x14ac:dyDescent="0.15">
      <c r="B69" s="1096"/>
      <c r="C69" s="1095"/>
      <c r="D69" s="1095"/>
      <c r="E69" s="1095"/>
      <c r="F69" s="1095"/>
    </row>
    <row r="70" spans="2:6" ht="11.1" customHeight="1" x14ac:dyDescent="0.15">
      <c r="B70" s="1096"/>
      <c r="C70" s="1095"/>
      <c r="D70" s="1095"/>
      <c r="E70" s="1095"/>
      <c r="F70" s="1095"/>
    </row>
    <row r="71" spans="2:6" ht="11.1" customHeight="1" x14ac:dyDescent="0.15">
      <c r="B71" s="1096"/>
      <c r="C71" s="1095"/>
      <c r="D71" s="1095"/>
      <c r="E71" s="1095"/>
      <c r="F71" s="1095"/>
    </row>
    <row r="72" spans="2:6" ht="11.1" customHeight="1" x14ac:dyDescent="0.15">
      <c r="B72" s="1096"/>
      <c r="C72" s="1095"/>
      <c r="D72" s="1095"/>
      <c r="E72" s="1095"/>
      <c r="F72" s="1095"/>
    </row>
    <row r="73" spans="2:6" ht="11.1" customHeight="1" x14ac:dyDescent="0.15">
      <c r="B73" s="1096"/>
      <c r="C73" s="1095"/>
      <c r="D73" s="1095"/>
      <c r="E73" s="1095"/>
      <c r="F73" s="1095"/>
    </row>
    <row r="74" spans="2:6" ht="11.1" customHeight="1" x14ac:dyDescent="0.15">
      <c r="B74" s="1096"/>
      <c r="C74" s="1095"/>
      <c r="D74" s="1095"/>
      <c r="E74" s="1095"/>
      <c r="F74" s="1095"/>
    </row>
    <row r="75" spans="2:6" ht="11.1" customHeight="1" x14ac:dyDescent="0.15">
      <c r="B75" s="1096"/>
      <c r="C75" s="1095"/>
      <c r="D75" s="1095"/>
      <c r="E75" s="1095"/>
      <c r="F75" s="1095"/>
    </row>
    <row r="76" spans="2:6" ht="11.1" customHeight="1" x14ac:dyDescent="0.15">
      <c r="B76" s="1096"/>
      <c r="C76" s="1095"/>
      <c r="D76" s="1095"/>
      <c r="E76" s="1095"/>
      <c r="F76" s="1095"/>
    </row>
    <row r="77" spans="2:6" ht="11.1" customHeight="1" x14ac:dyDescent="0.15">
      <c r="B77" s="1096"/>
      <c r="C77" s="1095"/>
      <c r="D77" s="1095"/>
      <c r="E77" s="1095"/>
      <c r="F77" s="1095"/>
    </row>
    <row r="78" spans="2:6" ht="11.1" customHeight="1" x14ac:dyDescent="0.15">
      <c r="B78" s="1096"/>
      <c r="C78" s="1095"/>
      <c r="D78" s="1095"/>
      <c r="E78" s="1095"/>
      <c r="F78" s="1095"/>
    </row>
    <row r="79" spans="2:6" ht="11.1" customHeight="1" x14ac:dyDescent="0.15">
      <c r="B79" s="1096"/>
      <c r="C79" s="1095"/>
      <c r="D79" s="1095"/>
      <c r="E79" s="1095"/>
      <c r="F79" s="1095"/>
    </row>
    <row r="80" spans="2:6" ht="11.1" customHeight="1" x14ac:dyDescent="0.15">
      <c r="B80" s="1096" t="s">
        <v>416</v>
      </c>
      <c r="C80" s="1095"/>
      <c r="D80" s="1095"/>
      <c r="E80" s="1095"/>
      <c r="F80" s="1095"/>
    </row>
    <row r="81" spans="2:6" ht="11.1" customHeight="1" x14ac:dyDescent="0.15">
      <c r="B81" s="1096"/>
      <c r="C81" s="1095"/>
      <c r="D81" s="1095"/>
      <c r="E81" s="1095"/>
      <c r="F81" s="1095"/>
    </row>
    <row r="82" spans="2:6" ht="11.1" customHeight="1" x14ac:dyDescent="0.15">
      <c r="B82" s="1096"/>
      <c r="C82" s="1095"/>
      <c r="D82" s="1095"/>
      <c r="E82" s="1095"/>
      <c r="F82" s="1095"/>
    </row>
    <row r="83" spans="2:6" ht="11.1" customHeight="1" x14ac:dyDescent="0.15">
      <c r="B83" s="1096"/>
      <c r="C83" s="1095"/>
      <c r="D83" s="1095"/>
      <c r="E83" s="1095"/>
      <c r="F83" s="1095"/>
    </row>
    <row r="84" spans="2:6" ht="11.1" customHeight="1" x14ac:dyDescent="0.15">
      <c r="B84" s="1096"/>
      <c r="C84" s="1095"/>
      <c r="D84" s="1095"/>
      <c r="E84" s="1095"/>
      <c r="F84" s="1095"/>
    </row>
    <row r="85" spans="2:6" ht="11.1" customHeight="1" x14ac:dyDescent="0.15">
      <c r="B85" s="1096"/>
      <c r="C85" s="1095"/>
      <c r="D85" s="1095"/>
      <c r="E85" s="1095"/>
      <c r="F85" s="1095"/>
    </row>
    <row r="86" spans="2:6" ht="11.1" customHeight="1" x14ac:dyDescent="0.15">
      <c r="B86" s="1096"/>
      <c r="C86" s="1095"/>
      <c r="D86" s="1095"/>
      <c r="E86" s="1095"/>
      <c r="F86" s="1095"/>
    </row>
    <row r="87" spans="2:6" ht="11.1" customHeight="1" x14ac:dyDescent="0.15">
      <c r="B87" s="1096"/>
      <c r="C87" s="1095"/>
      <c r="D87" s="1095"/>
      <c r="E87" s="1095"/>
      <c r="F87" s="1095"/>
    </row>
    <row r="88" spans="2:6" ht="11.1" customHeight="1" x14ac:dyDescent="0.15">
      <c r="B88" s="1096"/>
      <c r="C88" s="1095"/>
      <c r="D88" s="1095"/>
      <c r="E88" s="1095"/>
      <c r="F88" s="1095"/>
    </row>
    <row r="89" spans="2:6" ht="11.1" customHeight="1" x14ac:dyDescent="0.15">
      <c r="B89" s="1096"/>
      <c r="C89" s="1095"/>
      <c r="D89" s="1095"/>
      <c r="E89" s="1095"/>
      <c r="F89" s="1095"/>
    </row>
    <row r="90" spans="2:6" ht="11.1" customHeight="1" x14ac:dyDescent="0.15">
      <c r="B90" s="1096"/>
      <c r="C90" s="1095"/>
      <c r="D90" s="1095"/>
      <c r="E90" s="1095"/>
      <c r="F90" s="1095"/>
    </row>
    <row r="91" spans="2:6" ht="11.1" customHeight="1" x14ac:dyDescent="0.15">
      <c r="B91" s="1096"/>
      <c r="C91" s="1095"/>
      <c r="D91" s="1095"/>
      <c r="E91" s="1095"/>
      <c r="F91" s="1095"/>
    </row>
    <row r="92" spans="2:6" ht="11.1" customHeight="1" x14ac:dyDescent="0.15">
      <c r="B92" s="1096"/>
      <c r="C92" s="1095"/>
      <c r="D92" s="1095"/>
      <c r="E92" s="1095"/>
      <c r="F92" s="1095"/>
    </row>
    <row r="93" spans="2:6" ht="11.1" customHeight="1" x14ac:dyDescent="0.15">
      <c r="B93" s="1096"/>
      <c r="C93" s="1095"/>
      <c r="D93" s="1095"/>
      <c r="E93" s="1095"/>
      <c r="F93" s="1095"/>
    </row>
    <row r="94" spans="2:6" ht="11.1" customHeight="1" x14ac:dyDescent="0.15">
      <c r="B94" s="1096"/>
      <c r="C94" s="1095"/>
      <c r="D94" s="1095"/>
      <c r="E94" s="1095"/>
      <c r="F94" s="1095"/>
    </row>
    <row r="95" spans="2:6" ht="11.1" customHeight="1" x14ac:dyDescent="0.15">
      <c r="B95" s="1096"/>
      <c r="C95" s="1095"/>
      <c r="D95" s="1095"/>
      <c r="E95" s="1095"/>
      <c r="F95" s="1095"/>
    </row>
    <row r="96" spans="2:6" ht="11.1" customHeight="1" x14ac:dyDescent="0.15">
      <c r="B96" s="1096"/>
      <c r="C96" s="1095"/>
      <c r="D96" s="1095"/>
      <c r="E96" s="1095"/>
      <c r="F96" s="1095"/>
    </row>
    <row r="97" spans="2:6" ht="11.1" customHeight="1" x14ac:dyDescent="0.15">
      <c r="B97" s="1096"/>
      <c r="C97" s="1095"/>
      <c r="D97" s="1095"/>
      <c r="E97" s="1095"/>
      <c r="F97" s="1095"/>
    </row>
    <row r="98" spans="2:6" ht="11.1" customHeight="1" x14ac:dyDescent="0.15">
      <c r="B98" s="1096"/>
      <c r="C98" s="1095"/>
      <c r="D98" s="1095"/>
      <c r="E98" s="1095"/>
      <c r="F98" s="1095"/>
    </row>
    <row r="99" spans="2:6" ht="11.1" customHeight="1" x14ac:dyDescent="0.15">
      <c r="B99" s="1096"/>
      <c r="C99" s="1095"/>
      <c r="D99" s="1095"/>
      <c r="E99" s="1095"/>
      <c r="F99" s="1095"/>
    </row>
    <row r="100" spans="2:6" ht="11.1" customHeight="1" x14ac:dyDescent="0.15">
      <c r="B100" s="1096"/>
      <c r="C100" s="1095"/>
      <c r="D100" s="1095"/>
      <c r="E100" s="1095"/>
      <c r="F100" s="1095"/>
    </row>
    <row r="101" spans="2:6" ht="11.1" customHeight="1" x14ac:dyDescent="0.15">
      <c r="B101" s="1096"/>
      <c r="C101" s="1095"/>
      <c r="D101" s="1095"/>
      <c r="E101" s="1095"/>
      <c r="F101" s="1095"/>
    </row>
    <row r="102" spans="2:6" ht="11.1" customHeight="1" x14ac:dyDescent="0.15">
      <c r="B102" s="1096"/>
      <c r="C102" s="1095"/>
      <c r="D102" s="1095"/>
      <c r="E102" s="1095"/>
      <c r="F102" s="1095"/>
    </row>
    <row r="103" spans="2:6" ht="11.1" customHeight="1" x14ac:dyDescent="0.15">
      <c r="B103" s="1096"/>
      <c r="C103" s="1095"/>
      <c r="D103" s="1095"/>
      <c r="E103" s="1095"/>
      <c r="F103" s="1095"/>
    </row>
    <row r="104" spans="2:6" ht="11.1" customHeight="1" x14ac:dyDescent="0.15">
      <c r="B104" s="1096"/>
      <c r="C104" s="1095"/>
      <c r="D104" s="1095"/>
      <c r="E104" s="1095"/>
      <c r="F104" s="1095"/>
    </row>
    <row r="105" spans="2:6" ht="11.1" customHeight="1" x14ac:dyDescent="0.15">
      <c r="B105" s="1096"/>
      <c r="C105" s="1095"/>
      <c r="D105" s="1095"/>
      <c r="E105" s="1095"/>
      <c r="F105" s="1095"/>
    </row>
    <row r="106" spans="2:6" ht="11.1" customHeight="1" x14ac:dyDescent="0.15">
      <c r="B106" s="1096"/>
      <c r="C106" s="1095"/>
      <c r="D106" s="1095"/>
      <c r="E106" s="1095"/>
      <c r="F106" s="1095"/>
    </row>
    <row r="107" spans="2:6" ht="11.1" customHeight="1" x14ac:dyDescent="0.15">
      <c r="B107" s="1096"/>
      <c r="C107" s="1095"/>
      <c r="D107" s="1095"/>
      <c r="E107" s="1095"/>
      <c r="F107" s="1095"/>
    </row>
    <row r="108" spans="2:6" ht="11.1" customHeight="1" x14ac:dyDescent="0.15">
      <c r="B108" s="1096"/>
      <c r="C108" s="1095"/>
      <c r="D108" s="1095"/>
      <c r="E108" s="1095"/>
      <c r="F108" s="1095"/>
    </row>
    <row r="109" spans="2:6" ht="11.1" customHeight="1" x14ac:dyDescent="0.15">
      <c r="B109" s="1096"/>
      <c r="C109" s="1095"/>
      <c r="D109" s="1095"/>
      <c r="E109" s="1095"/>
      <c r="F109" s="1095"/>
    </row>
    <row r="110" spans="2:6" ht="11.1" customHeight="1" x14ac:dyDescent="0.15">
      <c r="B110" s="1096" t="s">
        <v>417</v>
      </c>
      <c r="C110" s="1097" t="s">
        <v>383</v>
      </c>
      <c r="D110" s="1097"/>
      <c r="E110" s="1097"/>
      <c r="F110" s="1097"/>
    </row>
    <row r="111" spans="2:6" ht="11.1" customHeight="1" x14ac:dyDescent="0.15">
      <c r="B111" s="1096"/>
      <c r="C111" s="1097"/>
      <c r="D111" s="1097"/>
      <c r="E111" s="1097"/>
      <c r="F111" s="1097"/>
    </row>
    <row r="112" spans="2:6" ht="11.1" customHeight="1" x14ac:dyDescent="0.15">
      <c r="B112" s="1096"/>
      <c r="C112" s="1097"/>
      <c r="D112" s="1097"/>
      <c r="E112" s="1097"/>
      <c r="F112" s="1097"/>
    </row>
    <row r="113" spans="2:6" ht="11.1" customHeight="1" x14ac:dyDescent="0.15">
      <c r="B113" s="1096"/>
      <c r="C113" s="1097"/>
      <c r="D113" s="1097"/>
      <c r="E113" s="1097"/>
      <c r="F113" s="1097"/>
    </row>
    <row r="114" spans="2:6" ht="11.1" customHeight="1" x14ac:dyDescent="0.15">
      <c r="B114" s="1096"/>
      <c r="C114" s="1097"/>
      <c r="D114" s="1097"/>
      <c r="E114" s="1097"/>
      <c r="F114" s="1097"/>
    </row>
    <row r="115" spans="2:6" ht="11.1" customHeight="1" x14ac:dyDescent="0.15">
      <c r="B115" s="1096"/>
      <c r="C115" s="1097"/>
      <c r="D115" s="1097"/>
      <c r="E115" s="1097" t="b">
        <v>0</v>
      </c>
      <c r="F115" s="1097"/>
    </row>
    <row r="116" spans="2:6" ht="11.1" customHeight="1" x14ac:dyDescent="0.15">
      <c r="B116" s="1096"/>
      <c r="C116" s="1097"/>
      <c r="D116" s="1097"/>
      <c r="E116" s="1097" t="b">
        <v>0</v>
      </c>
      <c r="F116" s="1097"/>
    </row>
    <row r="117" spans="2:6" ht="11.1" customHeight="1" x14ac:dyDescent="0.15">
      <c r="B117" s="1096"/>
      <c r="C117" s="1097"/>
      <c r="D117" s="1097"/>
      <c r="E117" s="1097"/>
      <c r="F117" s="1097"/>
    </row>
    <row r="118" spans="2:6" ht="11.1" customHeight="1" x14ac:dyDescent="0.15">
      <c r="B118" s="1096"/>
      <c r="C118" s="1097"/>
      <c r="D118" s="1097"/>
      <c r="E118" s="1097"/>
      <c r="F118" s="1097"/>
    </row>
    <row r="119" spans="2:6" ht="11.1" customHeight="1" x14ac:dyDescent="0.15">
      <c r="B119" s="1096"/>
      <c r="C119" s="1097"/>
      <c r="D119" s="1097"/>
      <c r="E119" s="1097"/>
      <c r="F119" s="1097"/>
    </row>
    <row r="120" spans="2:6" ht="11.1" customHeight="1" x14ac:dyDescent="0.15">
      <c r="B120" s="1096"/>
      <c r="C120" s="1097"/>
      <c r="D120" s="1097"/>
      <c r="E120" s="1097"/>
      <c r="F120" s="1097"/>
    </row>
    <row r="121" spans="2:6" ht="11.1" customHeight="1" x14ac:dyDescent="0.15">
      <c r="B121" s="1096"/>
      <c r="C121" s="1097"/>
      <c r="D121" s="1097"/>
      <c r="E121" s="1097"/>
      <c r="F121" s="1097"/>
    </row>
    <row r="122" spans="2:6" ht="11.1" customHeight="1" x14ac:dyDescent="0.15">
      <c r="B122" s="1096"/>
      <c r="C122" s="1097"/>
      <c r="D122" s="1097"/>
      <c r="E122" s="1097" t="b">
        <v>1</v>
      </c>
      <c r="F122" s="1097"/>
    </row>
    <row r="123" spans="2:6" ht="11.1" customHeight="1" x14ac:dyDescent="0.15">
      <c r="B123" s="1096"/>
      <c r="C123" s="1097"/>
      <c r="D123" s="1097"/>
      <c r="E123" s="1097"/>
      <c r="F123" s="1097"/>
    </row>
    <row r="124" spans="2:6" ht="11.1" customHeight="1" x14ac:dyDescent="0.15">
      <c r="B124" s="1096"/>
      <c r="C124" s="1097"/>
      <c r="D124" s="1097"/>
      <c r="E124" s="1097"/>
      <c r="F124" s="1097"/>
    </row>
    <row r="125" spans="2:6" ht="11.1" customHeight="1" x14ac:dyDescent="0.15">
      <c r="B125" s="1096"/>
      <c r="C125" s="1097"/>
      <c r="D125" s="1097"/>
      <c r="E125" s="1097"/>
      <c r="F125" s="1097"/>
    </row>
    <row r="126" spans="2:6" ht="11.1" customHeight="1" x14ac:dyDescent="0.15">
      <c r="B126" s="1096"/>
      <c r="C126" s="1097"/>
      <c r="D126" s="1097"/>
      <c r="E126" s="1097"/>
      <c r="F126" s="1097"/>
    </row>
    <row r="127" spans="2:6" ht="11.1" customHeight="1" x14ac:dyDescent="0.15">
      <c r="B127" s="1096"/>
      <c r="C127" s="1097"/>
      <c r="D127" s="1097"/>
      <c r="E127" s="1097"/>
      <c r="F127" s="1097"/>
    </row>
    <row r="128" spans="2:6" ht="11.1" customHeight="1" x14ac:dyDescent="0.15">
      <c r="B128" s="1096"/>
      <c r="C128" s="1097"/>
      <c r="D128" s="1097"/>
      <c r="E128" s="1097"/>
      <c r="F128" s="1097"/>
    </row>
    <row r="129" spans="2:6" ht="11.1" customHeight="1" x14ac:dyDescent="0.15">
      <c r="B129" s="1096"/>
      <c r="C129" s="1097"/>
      <c r="D129" s="1097"/>
      <c r="E129" s="1097"/>
      <c r="F129" s="1097"/>
    </row>
    <row r="130" spans="2:6" ht="11.1" customHeight="1" x14ac:dyDescent="0.15">
      <c r="B130" s="1096"/>
      <c r="C130" s="1097"/>
      <c r="D130" s="1097"/>
      <c r="E130" s="1097"/>
      <c r="F130" s="1097"/>
    </row>
    <row r="131" spans="2:6" ht="11.1" customHeight="1" x14ac:dyDescent="0.15">
      <c r="B131" s="1096"/>
      <c r="C131" s="1097"/>
      <c r="D131" s="1097"/>
      <c r="E131" s="1097"/>
      <c r="F131" s="1097"/>
    </row>
    <row r="132" spans="2:6" ht="11.1" customHeight="1" x14ac:dyDescent="0.15">
      <c r="B132" s="1096"/>
      <c r="C132" s="1097"/>
      <c r="D132" s="1097"/>
      <c r="E132" s="1097"/>
      <c r="F132" s="1097"/>
    </row>
    <row r="133" spans="2:6" ht="11.1" customHeight="1" x14ac:dyDescent="0.15">
      <c r="B133" s="1096"/>
      <c r="C133" s="1097"/>
      <c r="D133" s="1097"/>
      <c r="E133" s="1097"/>
      <c r="F133" s="1097"/>
    </row>
    <row r="134" spans="2:6" ht="11.1" customHeight="1" x14ac:dyDescent="0.15">
      <c r="B134" s="1096"/>
      <c r="C134" s="1097"/>
      <c r="D134" s="1097"/>
      <c r="E134" s="1097"/>
      <c r="F134" s="1097"/>
    </row>
    <row r="135" spans="2:6" ht="11.1" customHeight="1" x14ac:dyDescent="0.15">
      <c r="B135" s="1096"/>
      <c r="C135" s="1097"/>
      <c r="D135" s="1097"/>
      <c r="E135" s="1097"/>
      <c r="F135" s="1097"/>
    </row>
    <row r="136" spans="2:6" ht="11.1" customHeight="1" x14ac:dyDescent="0.15">
      <c r="B136" s="1096"/>
      <c r="C136" s="1097"/>
      <c r="D136" s="1097"/>
      <c r="E136" s="1097"/>
      <c r="F136" s="1097"/>
    </row>
    <row r="137" spans="2:6" ht="11.1" customHeight="1" x14ac:dyDescent="0.15">
      <c r="B137" s="1096"/>
      <c r="C137" s="1097"/>
      <c r="D137" s="1097"/>
      <c r="E137" s="1097"/>
      <c r="F137" s="1097"/>
    </row>
    <row r="138" spans="2:6" ht="11.1" customHeight="1" x14ac:dyDescent="0.15">
      <c r="B138" s="1096"/>
      <c r="C138" s="1097"/>
      <c r="D138" s="1097"/>
      <c r="E138" s="1097"/>
      <c r="F138" s="1097"/>
    </row>
    <row r="139" spans="2:6" ht="11.1" customHeight="1" x14ac:dyDescent="0.15">
      <c r="B139" s="1096"/>
      <c r="C139" s="1097"/>
      <c r="D139" s="1097"/>
      <c r="E139" s="1097"/>
      <c r="F139" s="1097"/>
    </row>
    <row r="141" spans="2:6" x14ac:dyDescent="0.15">
      <c r="B141" s="236" t="s">
        <v>314</v>
      </c>
      <c r="F141" s="273">
        <f>$E$6</f>
        <v>0</v>
      </c>
    </row>
    <row r="142" spans="2:6" ht="30" customHeight="1" x14ac:dyDescent="0.15">
      <c r="B142" s="237" t="s">
        <v>141</v>
      </c>
      <c r="C142" s="238" t="s">
        <v>142</v>
      </c>
      <c r="D142" s="239" t="s">
        <v>196</v>
      </c>
      <c r="E142" s="240" t="s">
        <v>382</v>
      </c>
      <c r="F142" s="241" t="s">
        <v>222</v>
      </c>
    </row>
    <row r="143" spans="2:6" ht="39.950000000000003" customHeight="1" x14ac:dyDescent="0.15">
      <c r="B143" s="169"/>
      <c r="C143" s="242" t="str">
        <f>IFERROR(VLOOKUP(B143,'補助事業概要説明書(別添１)１～２'!$C$43:$D$62,2,0)," ")</f>
        <v xml:space="preserve"> </v>
      </c>
      <c r="D143" s="242" t="str">
        <f>IFERROR(VLOOKUP(B143,'補助事業概要説明書(別添１)１～２'!$C$43:$E$62,3,0)," ")</f>
        <v xml:space="preserve"> </v>
      </c>
      <c r="E143" s="243" t="str">
        <f>IFERROR(VLOOKUP(B143,'補助事業概要説明書(別添１)１～２'!$C$43:$F$62,4,0)," ")</f>
        <v xml:space="preserve"> </v>
      </c>
      <c r="F143" s="243" t="str">
        <f>IFERROR(VLOOKUP(B143,'補助事業概要説明書(別添１)１～２'!$C$43:$G$62,5,0)," ")</f>
        <v xml:space="preserve"> </v>
      </c>
    </row>
    <row r="144" spans="2:6" ht="8.25" customHeight="1" x14ac:dyDescent="0.15"/>
    <row r="145" spans="2:10" x14ac:dyDescent="0.15">
      <c r="B145" s="236" t="s">
        <v>230</v>
      </c>
      <c r="E145" s="244"/>
    </row>
    <row r="146" spans="2:10" ht="16.5" customHeight="1" x14ac:dyDescent="0.15">
      <c r="B146" s="1098" t="s">
        <v>226</v>
      </c>
      <c r="C146" s="1098"/>
      <c r="D146" s="1098"/>
      <c r="E146" s="1098"/>
      <c r="F146" s="1098"/>
    </row>
    <row r="147" spans="2:10" x14ac:dyDescent="0.15">
      <c r="B147" s="172" t="b">
        <v>1</v>
      </c>
      <c r="C147" s="245"/>
    </row>
    <row r="148" spans="2:10" x14ac:dyDescent="0.15">
      <c r="B148" s="272" t="b">
        <v>1</v>
      </c>
      <c r="J148" s="233"/>
    </row>
    <row r="149" spans="2:10" s="317" customFormat="1" x14ac:dyDescent="0.15">
      <c r="B149" s="461" t="s">
        <v>539</v>
      </c>
      <c r="E149" s="462"/>
      <c r="F149" s="463"/>
    </row>
    <row r="150" spans="2:10" s="317" customFormat="1" ht="16.5" customHeight="1" x14ac:dyDescent="0.15">
      <c r="B150" s="1099" t="s">
        <v>540</v>
      </c>
      <c r="C150" s="1099"/>
      <c r="D150" s="1099"/>
      <c r="E150" s="1099"/>
      <c r="F150" s="1099"/>
    </row>
    <row r="151" spans="2:10" s="317" customFormat="1" x14ac:dyDescent="0.15">
      <c r="B151" s="464" t="b">
        <v>1</v>
      </c>
      <c r="C151" s="465"/>
      <c r="E151" s="285"/>
      <c r="F151" s="463"/>
    </row>
    <row r="152" spans="2:10" s="317" customFormat="1" x14ac:dyDescent="0.15">
      <c r="B152" s="272" t="b">
        <v>1</v>
      </c>
      <c r="E152" s="285"/>
      <c r="F152" s="463"/>
      <c r="J152" s="285"/>
    </row>
    <row r="153" spans="2:10" x14ac:dyDescent="0.15">
      <c r="B153" s="236" t="s">
        <v>231</v>
      </c>
      <c r="C153" s="245" t="s">
        <v>327</v>
      </c>
    </row>
    <row r="154" spans="2:10" ht="11.1" customHeight="1" x14ac:dyDescent="0.15">
      <c r="B154" s="1096" t="s">
        <v>234</v>
      </c>
      <c r="C154" s="1095"/>
      <c r="D154" s="1095"/>
      <c r="E154" s="1095"/>
      <c r="F154" s="1095"/>
    </row>
    <row r="155" spans="2:10" ht="11.1" customHeight="1" x14ac:dyDescent="0.15">
      <c r="B155" s="1096"/>
      <c r="C155" s="1095"/>
      <c r="D155" s="1095"/>
      <c r="E155" s="1095"/>
      <c r="F155" s="1095"/>
    </row>
    <row r="156" spans="2:10" ht="11.1" customHeight="1" x14ac:dyDescent="0.15">
      <c r="B156" s="1096"/>
      <c r="C156" s="1095"/>
      <c r="D156" s="1095"/>
      <c r="E156" s="1095"/>
      <c r="F156" s="1095"/>
    </row>
    <row r="157" spans="2:10" ht="11.1" customHeight="1" x14ac:dyDescent="0.15">
      <c r="B157" s="1096"/>
      <c r="C157" s="1095"/>
      <c r="D157" s="1095"/>
      <c r="E157" s="1095"/>
      <c r="F157" s="1095"/>
    </row>
    <row r="158" spans="2:10" ht="11.1" customHeight="1" x14ac:dyDescent="0.15">
      <c r="B158" s="1096"/>
      <c r="C158" s="1095"/>
      <c r="D158" s="1095"/>
      <c r="E158" s="1095"/>
      <c r="F158" s="1095"/>
    </row>
    <row r="159" spans="2:10" ht="11.1" customHeight="1" x14ac:dyDescent="0.15">
      <c r="B159" s="1096"/>
      <c r="C159" s="1095"/>
      <c r="D159" s="1095"/>
      <c r="E159" s="1095"/>
      <c r="F159" s="1095"/>
    </row>
    <row r="160" spans="2:10" ht="11.1" customHeight="1" x14ac:dyDescent="0.15">
      <c r="B160" s="1096"/>
      <c r="C160" s="1095"/>
      <c r="D160" s="1095"/>
      <c r="E160" s="1095"/>
      <c r="F160" s="1095"/>
    </row>
    <row r="161" spans="2:6" ht="11.1" customHeight="1" x14ac:dyDescent="0.15">
      <c r="B161" s="1096"/>
      <c r="C161" s="1095"/>
      <c r="D161" s="1095"/>
      <c r="E161" s="1095"/>
      <c r="F161" s="1095"/>
    </row>
    <row r="162" spans="2:6" ht="11.1" customHeight="1" x14ac:dyDescent="0.15">
      <c r="B162" s="1096"/>
      <c r="C162" s="1095"/>
      <c r="D162" s="1095"/>
      <c r="E162" s="1095"/>
      <c r="F162" s="1095"/>
    </row>
    <row r="163" spans="2:6" ht="11.1" customHeight="1" x14ac:dyDescent="0.15">
      <c r="B163" s="1096"/>
      <c r="C163" s="1095"/>
      <c r="D163" s="1095"/>
      <c r="E163" s="1095"/>
      <c r="F163" s="1095"/>
    </row>
    <row r="164" spans="2:6" ht="11.1" customHeight="1" x14ac:dyDescent="0.15">
      <c r="B164" s="1096"/>
      <c r="C164" s="1095"/>
      <c r="D164" s="1095"/>
      <c r="E164" s="1095"/>
      <c r="F164" s="1095"/>
    </row>
    <row r="165" spans="2:6" ht="11.1" customHeight="1" x14ac:dyDescent="0.15">
      <c r="B165" s="1096"/>
      <c r="C165" s="1095"/>
      <c r="D165" s="1095"/>
      <c r="E165" s="1095"/>
      <c r="F165" s="1095"/>
    </row>
    <row r="166" spans="2:6" ht="11.1" customHeight="1" x14ac:dyDescent="0.15">
      <c r="B166" s="1096"/>
      <c r="C166" s="1095"/>
      <c r="D166" s="1095"/>
      <c r="E166" s="1095"/>
      <c r="F166" s="1095"/>
    </row>
    <row r="167" spans="2:6" ht="11.1" customHeight="1" x14ac:dyDescent="0.15">
      <c r="B167" s="1096"/>
      <c r="C167" s="1095"/>
      <c r="D167" s="1095"/>
      <c r="E167" s="1095"/>
      <c r="F167" s="1095"/>
    </row>
    <row r="168" spans="2:6" ht="11.1" customHeight="1" x14ac:dyDescent="0.15">
      <c r="B168" s="1096"/>
      <c r="C168" s="1095"/>
      <c r="D168" s="1095"/>
      <c r="E168" s="1095"/>
      <c r="F168" s="1095"/>
    </row>
    <row r="169" spans="2:6" ht="11.1" customHeight="1" x14ac:dyDescent="0.15">
      <c r="B169" s="1096"/>
      <c r="C169" s="1095"/>
      <c r="D169" s="1095"/>
      <c r="E169" s="1095"/>
      <c r="F169" s="1095"/>
    </row>
    <row r="170" spans="2:6" ht="11.1" customHeight="1" x14ac:dyDescent="0.15">
      <c r="B170" s="1096"/>
      <c r="C170" s="1095"/>
      <c r="D170" s="1095"/>
      <c r="E170" s="1095"/>
      <c r="F170" s="1095"/>
    </row>
    <row r="171" spans="2:6" ht="11.1" customHeight="1" x14ac:dyDescent="0.15">
      <c r="B171" s="1096"/>
      <c r="C171" s="1095"/>
      <c r="D171" s="1095"/>
      <c r="E171" s="1095"/>
      <c r="F171" s="1095"/>
    </row>
    <row r="172" spans="2:6" ht="11.1" customHeight="1" x14ac:dyDescent="0.15">
      <c r="B172" s="1096"/>
      <c r="C172" s="1095"/>
      <c r="D172" s="1095"/>
      <c r="E172" s="1095"/>
      <c r="F172" s="1095"/>
    </row>
    <row r="173" spans="2:6" ht="11.1" customHeight="1" x14ac:dyDescent="0.15">
      <c r="B173" s="1096"/>
      <c r="C173" s="1095"/>
      <c r="D173" s="1095"/>
      <c r="E173" s="1095"/>
      <c r="F173" s="1095"/>
    </row>
    <row r="174" spans="2:6" ht="11.1" customHeight="1" x14ac:dyDescent="0.15">
      <c r="B174" s="1096"/>
      <c r="C174" s="1095"/>
      <c r="D174" s="1095"/>
      <c r="E174" s="1095"/>
      <c r="F174" s="1095"/>
    </row>
    <row r="175" spans="2:6" ht="11.1" customHeight="1" x14ac:dyDescent="0.15">
      <c r="B175" s="1096"/>
      <c r="C175" s="1095"/>
      <c r="D175" s="1095"/>
      <c r="E175" s="1095"/>
      <c r="F175" s="1095"/>
    </row>
    <row r="176" spans="2:6" ht="11.1" customHeight="1" x14ac:dyDescent="0.15">
      <c r="B176" s="1096"/>
      <c r="C176" s="1095"/>
      <c r="D176" s="1095"/>
      <c r="E176" s="1095"/>
      <c r="F176" s="1095"/>
    </row>
    <row r="177" spans="2:6" ht="11.1" customHeight="1" x14ac:dyDescent="0.15">
      <c r="B177" s="1096"/>
      <c r="C177" s="1095"/>
      <c r="D177" s="1095"/>
      <c r="E177" s="1095"/>
      <c r="F177" s="1095"/>
    </row>
    <row r="178" spans="2:6" ht="11.1" customHeight="1" x14ac:dyDescent="0.15">
      <c r="B178" s="1096"/>
      <c r="C178" s="1095"/>
      <c r="D178" s="1095"/>
      <c r="E178" s="1095"/>
      <c r="F178" s="1095"/>
    </row>
    <row r="179" spans="2:6" ht="11.1" customHeight="1" x14ac:dyDescent="0.15">
      <c r="B179" s="1096"/>
      <c r="C179" s="1095"/>
      <c r="D179" s="1095"/>
      <c r="E179" s="1095"/>
      <c r="F179" s="1095"/>
    </row>
    <row r="180" spans="2:6" ht="11.1" customHeight="1" x14ac:dyDescent="0.15">
      <c r="B180" s="1096"/>
      <c r="C180" s="1095"/>
      <c r="D180" s="1095"/>
      <c r="E180" s="1095"/>
      <c r="F180" s="1095"/>
    </row>
    <row r="181" spans="2:6" ht="11.1" customHeight="1" x14ac:dyDescent="0.15">
      <c r="B181" s="1096"/>
      <c r="C181" s="1095"/>
      <c r="D181" s="1095"/>
      <c r="E181" s="1095"/>
      <c r="F181" s="1095"/>
    </row>
    <row r="182" spans="2:6" ht="11.1" customHeight="1" x14ac:dyDescent="0.15">
      <c r="B182" s="1096"/>
      <c r="C182" s="1095"/>
      <c r="D182" s="1095"/>
      <c r="E182" s="1095"/>
      <c r="F182" s="1095"/>
    </row>
    <row r="183" spans="2:6" ht="11.1" customHeight="1" x14ac:dyDescent="0.15">
      <c r="B183" s="1096"/>
      <c r="C183" s="1095"/>
      <c r="D183" s="1095"/>
      <c r="E183" s="1095"/>
      <c r="F183" s="1095"/>
    </row>
    <row r="184" spans="2:6" ht="11.1" customHeight="1" x14ac:dyDescent="0.15">
      <c r="B184" s="1096" t="s">
        <v>233</v>
      </c>
      <c r="C184" s="1095"/>
      <c r="D184" s="1095"/>
      <c r="E184" s="1095"/>
      <c r="F184" s="1095"/>
    </row>
    <row r="185" spans="2:6" ht="11.1" customHeight="1" x14ac:dyDescent="0.15">
      <c r="B185" s="1096"/>
      <c r="C185" s="1095"/>
      <c r="D185" s="1095"/>
      <c r="E185" s="1095"/>
      <c r="F185" s="1095"/>
    </row>
    <row r="186" spans="2:6" ht="11.1" customHeight="1" x14ac:dyDescent="0.15">
      <c r="B186" s="1096"/>
      <c r="C186" s="1095"/>
      <c r="D186" s="1095"/>
      <c r="E186" s="1095"/>
      <c r="F186" s="1095"/>
    </row>
    <row r="187" spans="2:6" ht="11.1" customHeight="1" x14ac:dyDescent="0.15">
      <c r="B187" s="1096"/>
      <c r="C187" s="1095"/>
      <c r="D187" s="1095"/>
      <c r="E187" s="1095"/>
      <c r="F187" s="1095"/>
    </row>
    <row r="188" spans="2:6" ht="11.1" customHeight="1" x14ac:dyDescent="0.15">
      <c r="B188" s="1096"/>
      <c r="C188" s="1095"/>
      <c r="D188" s="1095"/>
      <c r="E188" s="1095"/>
      <c r="F188" s="1095"/>
    </row>
    <row r="189" spans="2:6" ht="11.1" customHeight="1" x14ac:dyDescent="0.15">
      <c r="B189" s="1096"/>
      <c r="C189" s="1095"/>
      <c r="D189" s="1095"/>
      <c r="E189" s="1095"/>
      <c r="F189" s="1095"/>
    </row>
    <row r="190" spans="2:6" ht="11.1" customHeight="1" x14ac:dyDescent="0.15">
      <c r="B190" s="1096"/>
      <c r="C190" s="1095"/>
      <c r="D190" s="1095"/>
      <c r="E190" s="1095"/>
      <c r="F190" s="1095"/>
    </row>
    <row r="191" spans="2:6" ht="11.1" customHeight="1" x14ac:dyDescent="0.15">
      <c r="B191" s="1096"/>
      <c r="C191" s="1095"/>
      <c r="D191" s="1095"/>
      <c r="E191" s="1095"/>
      <c r="F191" s="1095"/>
    </row>
    <row r="192" spans="2:6" ht="11.1" customHeight="1" x14ac:dyDescent="0.15">
      <c r="B192" s="1096"/>
      <c r="C192" s="1095"/>
      <c r="D192" s="1095"/>
      <c r="E192" s="1095"/>
      <c r="F192" s="1095"/>
    </row>
    <row r="193" spans="2:6" ht="11.1" customHeight="1" x14ac:dyDescent="0.15">
      <c r="B193" s="1096"/>
      <c r="C193" s="1095"/>
      <c r="D193" s="1095"/>
      <c r="E193" s="1095"/>
      <c r="F193" s="1095"/>
    </row>
    <row r="194" spans="2:6" ht="11.1" customHeight="1" x14ac:dyDescent="0.15">
      <c r="B194" s="1096"/>
      <c r="C194" s="1095"/>
      <c r="D194" s="1095"/>
      <c r="E194" s="1095"/>
      <c r="F194" s="1095"/>
    </row>
    <row r="195" spans="2:6" ht="11.1" customHeight="1" x14ac:dyDescent="0.15">
      <c r="B195" s="1096"/>
      <c r="C195" s="1095"/>
      <c r="D195" s="1095"/>
      <c r="E195" s="1095"/>
      <c r="F195" s="1095"/>
    </row>
    <row r="196" spans="2:6" ht="11.1" customHeight="1" x14ac:dyDescent="0.15">
      <c r="B196" s="1096"/>
      <c r="C196" s="1095"/>
      <c r="D196" s="1095"/>
      <c r="E196" s="1095"/>
      <c r="F196" s="1095"/>
    </row>
    <row r="197" spans="2:6" ht="11.1" customHeight="1" x14ac:dyDescent="0.15">
      <c r="B197" s="1096"/>
      <c r="C197" s="1095"/>
      <c r="D197" s="1095"/>
      <c r="E197" s="1095"/>
      <c r="F197" s="1095"/>
    </row>
    <row r="198" spans="2:6" ht="11.1" customHeight="1" x14ac:dyDescent="0.15">
      <c r="B198" s="1096"/>
      <c r="C198" s="1095"/>
      <c r="D198" s="1095"/>
      <c r="E198" s="1095"/>
      <c r="F198" s="1095"/>
    </row>
    <row r="199" spans="2:6" ht="11.1" customHeight="1" x14ac:dyDescent="0.15">
      <c r="B199" s="1096"/>
      <c r="C199" s="1095"/>
      <c r="D199" s="1095"/>
      <c r="E199" s="1095"/>
      <c r="F199" s="1095"/>
    </row>
    <row r="200" spans="2:6" ht="11.1" customHeight="1" x14ac:dyDescent="0.15">
      <c r="B200" s="1096"/>
      <c r="C200" s="1095"/>
      <c r="D200" s="1095"/>
      <c r="E200" s="1095"/>
      <c r="F200" s="1095"/>
    </row>
    <row r="201" spans="2:6" ht="11.1" customHeight="1" x14ac:dyDescent="0.15">
      <c r="B201" s="1096"/>
      <c r="C201" s="1095"/>
      <c r="D201" s="1095"/>
      <c r="E201" s="1095"/>
      <c r="F201" s="1095"/>
    </row>
    <row r="202" spans="2:6" ht="11.1" customHeight="1" x14ac:dyDescent="0.15">
      <c r="B202" s="1096"/>
      <c r="C202" s="1095"/>
      <c r="D202" s="1095"/>
      <c r="E202" s="1095"/>
      <c r="F202" s="1095"/>
    </row>
    <row r="203" spans="2:6" ht="11.1" customHeight="1" x14ac:dyDescent="0.15">
      <c r="B203" s="1096"/>
      <c r="C203" s="1095"/>
      <c r="D203" s="1095"/>
      <c r="E203" s="1095"/>
      <c r="F203" s="1095"/>
    </row>
    <row r="204" spans="2:6" ht="11.1" customHeight="1" x14ac:dyDescent="0.15">
      <c r="B204" s="1096"/>
      <c r="C204" s="1095"/>
      <c r="D204" s="1095"/>
      <c r="E204" s="1095"/>
      <c r="F204" s="1095"/>
    </row>
    <row r="205" spans="2:6" ht="11.1" customHeight="1" x14ac:dyDescent="0.15">
      <c r="B205" s="1096"/>
      <c r="C205" s="1095"/>
      <c r="D205" s="1095"/>
      <c r="E205" s="1095"/>
      <c r="F205" s="1095"/>
    </row>
    <row r="206" spans="2:6" ht="11.1" customHeight="1" x14ac:dyDescent="0.15">
      <c r="B206" s="1096"/>
      <c r="C206" s="1095"/>
      <c r="D206" s="1095"/>
      <c r="E206" s="1095"/>
      <c r="F206" s="1095"/>
    </row>
    <row r="207" spans="2:6" ht="11.1" customHeight="1" x14ac:dyDescent="0.15">
      <c r="B207" s="1096"/>
      <c r="C207" s="1095"/>
      <c r="D207" s="1095"/>
      <c r="E207" s="1095"/>
      <c r="F207" s="1095"/>
    </row>
    <row r="208" spans="2:6" ht="11.1" customHeight="1" x14ac:dyDescent="0.15">
      <c r="B208" s="1096"/>
      <c r="C208" s="1095"/>
      <c r="D208" s="1095"/>
      <c r="E208" s="1095"/>
      <c r="F208" s="1095"/>
    </row>
    <row r="209" spans="2:6" ht="11.1" customHeight="1" x14ac:dyDescent="0.15">
      <c r="B209" s="1096"/>
      <c r="C209" s="1095"/>
      <c r="D209" s="1095"/>
      <c r="E209" s="1095"/>
      <c r="F209" s="1095"/>
    </row>
    <row r="210" spans="2:6" ht="11.1" customHeight="1" x14ac:dyDescent="0.15">
      <c r="B210" s="1096"/>
      <c r="C210" s="1095"/>
      <c r="D210" s="1095"/>
      <c r="E210" s="1095"/>
      <c r="F210" s="1095"/>
    </row>
    <row r="211" spans="2:6" ht="11.1" customHeight="1" x14ac:dyDescent="0.15">
      <c r="B211" s="1096"/>
      <c r="C211" s="1095"/>
      <c r="D211" s="1095"/>
      <c r="E211" s="1095"/>
      <c r="F211" s="1095"/>
    </row>
    <row r="212" spans="2:6" ht="11.1" customHeight="1" x14ac:dyDescent="0.15">
      <c r="B212" s="1096"/>
      <c r="C212" s="1095"/>
      <c r="D212" s="1095"/>
      <c r="E212" s="1095"/>
      <c r="F212" s="1095"/>
    </row>
    <row r="213" spans="2:6" ht="11.1" customHeight="1" x14ac:dyDescent="0.15">
      <c r="B213" s="1096"/>
      <c r="C213" s="1095"/>
      <c r="D213" s="1095"/>
      <c r="E213" s="1095"/>
      <c r="F213" s="1095"/>
    </row>
    <row r="214" spans="2:6" ht="11.1" customHeight="1" x14ac:dyDescent="0.15">
      <c r="B214" s="1096" t="s">
        <v>235</v>
      </c>
      <c r="C214" s="1095"/>
      <c r="D214" s="1095"/>
      <c r="E214" s="1095"/>
      <c r="F214" s="1095"/>
    </row>
    <row r="215" spans="2:6" ht="11.1" customHeight="1" x14ac:dyDescent="0.15">
      <c r="B215" s="1096"/>
      <c r="C215" s="1095"/>
      <c r="D215" s="1095"/>
      <c r="E215" s="1095"/>
      <c r="F215" s="1095"/>
    </row>
    <row r="216" spans="2:6" ht="11.1" customHeight="1" x14ac:dyDescent="0.15">
      <c r="B216" s="1096"/>
      <c r="C216" s="1095"/>
      <c r="D216" s="1095"/>
      <c r="E216" s="1095"/>
      <c r="F216" s="1095"/>
    </row>
    <row r="217" spans="2:6" ht="11.1" customHeight="1" x14ac:dyDescent="0.15">
      <c r="B217" s="1096"/>
      <c r="C217" s="1095"/>
      <c r="D217" s="1095"/>
      <c r="E217" s="1095"/>
      <c r="F217" s="1095"/>
    </row>
    <row r="218" spans="2:6" ht="11.1" customHeight="1" x14ac:dyDescent="0.15">
      <c r="B218" s="1096"/>
      <c r="C218" s="1095"/>
      <c r="D218" s="1095"/>
      <c r="E218" s="1095"/>
      <c r="F218" s="1095"/>
    </row>
    <row r="219" spans="2:6" ht="11.1" customHeight="1" x14ac:dyDescent="0.15">
      <c r="B219" s="1096"/>
      <c r="C219" s="1095"/>
      <c r="D219" s="1095"/>
      <c r="E219" s="1095"/>
      <c r="F219" s="1095"/>
    </row>
    <row r="220" spans="2:6" ht="11.1" customHeight="1" x14ac:dyDescent="0.15">
      <c r="B220" s="1096"/>
      <c r="C220" s="1095"/>
      <c r="D220" s="1095"/>
      <c r="E220" s="1095"/>
      <c r="F220" s="1095"/>
    </row>
    <row r="221" spans="2:6" ht="11.1" customHeight="1" x14ac:dyDescent="0.15">
      <c r="B221" s="1096"/>
      <c r="C221" s="1095"/>
      <c r="D221" s="1095"/>
      <c r="E221" s="1095"/>
      <c r="F221" s="1095"/>
    </row>
    <row r="222" spans="2:6" ht="11.1" customHeight="1" x14ac:dyDescent="0.15">
      <c r="B222" s="1096"/>
      <c r="C222" s="1095"/>
      <c r="D222" s="1095"/>
      <c r="E222" s="1095"/>
      <c r="F222" s="1095"/>
    </row>
    <row r="223" spans="2:6" ht="11.1" customHeight="1" x14ac:dyDescent="0.15">
      <c r="B223" s="1096"/>
      <c r="C223" s="1095"/>
      <c r="D223" s="1095"/>
      <c r="E223" s="1095"/>
      <c r="F223" s="1095"/>
    </row>
    <row r="224" spans="2:6" ht="11.1" customHeight="1" x14ac:dyDescent="0.15">
      <c r="B224" s="1096"/>
      <c r="C224" s="1095"/>
      <c r="D224" s="1095"/>
      <c r="E224" s="1095"/>
      <c r="F224" s="1095"/>
    </row>
    <row r="225" spans="2:6" ht="11.1" customHeight="1" x14ac:dyDescent="0.15">
      <c r="B225" s="1096"/>
      <c r="C225" s="1095"/>
      <c r="D225" s="1095"/>
      <c r="E225" s="1095"/>
      <c r="F225" s="1095"/>
    </row>
    <row r="226" spans="2:6" ht="11.1" customHeight="1" x14ac:dyDescent="0.15">
      <c r="B226" s="1096"/>
      <c r="C226" s="1095"/>
      <c r="D226" s="1095"/>
      <c r="E226" s="1095"/>
      <c r="F226" s="1095"/>
    </row>
    <row r="227" spans="2:6" ht="11.1" customHeight="1" x14ac:dyDescent="0.15">
      <c r="B227" s="1096"/>
      <c r="C227" s="1095"/>
      <c r="D227" s="1095"/>
      <c r="E227" s="1095"/>
      <c r="F227" s="1095"/>
    </row>
    <row r="228" spans="2:6" ht="11.1" customHeight="1" x14ac:dyDescent="0.15">
      <c r="B228" s="1096"/>
      <c r="C228" s="1095"/>
      <c r="D228" s="1095"/>
      <c r="E228" s="1095"/>
      <c r="F228" s="1095"/>
    </row>
    <row r="229" spans="2:6" ht="11.1" customHeight="1" x14ac:dyDescent="0.15">
      <c r="B229" s="1096"/>
      <c r="C229" s="1095"/>
      <c r="D229" s="1095"/>
      <c r="E229" s="1095"/>
      <c r="F229" s="1095"/>
    </row>
    <row r="230" spans="2:6" ht="11.1" customHeight="1" x14ac:dyDescent="0.15">
      <c r="B230" s="1096"/>
      <c r="C230" s="1095"/>
      <c r="D230" s="1095"/>
      <c r="E230" s="1095"/>
      <c r="F230" s="1095"/>
    </row>
    <row r="231" spans="2:6" ht="11.1" customHeight="1" x14ac:dyDescent="0.15">
      <c r="B231" s="1096"/>
      <c r="C231" s="1095"/>
      <c r="D231" s="1095"/>
      <c r="E231" s="1095"/>
      <c r="F231" s="1095"/>
    </row>
    <row r="232" spans="2:6" ht="11.1" customHeight="1" x14ac:dyDescent="0.15">
      <c r="B232" s="1096"/>
      <c r="C232" s="1095"/>
      <c r="D232" s="1095"/>
      <c r="E232" s="1095"/>
      <c r="F232" s="1095"/>
    </row>
    <row r="233" spans="2:6" ht="11.1" customHeight="1" x14ac:dyDescent="0.15">
      <c r="B233" s="1096"/>
      <c r="C233" s="1095"/>
      <c r="D233" s="1095"/>
      <c r="E233" s="1095"/>
      <c r="F233" s="1095"/>
    </row>
    <row r="234" spans="2:6" ht="11.1" customHeight="1" x14ac:dyDescent="0.15">
      <c r="B234" s="1096"/>
      <c r="C234" s="1095"/>
      <c r="D234" s="1095"/>
      <c r="E234" s="1095"/>
      <c r="F234" s="1095"/>
    </row>
    <row r="235" spans="2:6" ht="11.1" customHeight="1" x14ac:dyDescent="0.15">
      <c r="B235" s="1096"/>
      <c r="C235" s="1095"/>
      <c r="D235" s="1095"/>
      <c r="E235" s="1095"/>
      <c r="F235" s="1095"/>
    </row>
    <row r="236" spans="2:6" ht="11.1" customHeight="1" x14ac:dyDescent="0.15">
      <c r="B236" s="1096"/>
      <c r="C236" s="1095"/>
      <c r="D236" s="1095"/>
      <c r="E236" s="1095"/>
      <c r="F236" s="1095"/>
    </row>
    <row r="237" spans="2:6" ht="11.1" customHeight="1" x14ac:dyDescent="0.15">
      <c r="B237" s="1096"/>
      <c r="C237" s="1095"/>
      <c r="D237" s="1095"/>
      <c r="E237" s="1095"/>
      <c r="F237" s="1095"/>
    </row>
    <row r="238" spans="2:6" ht="11.1" customHeight="1" x14ac:dyDescent="0.15">
      <c r="B238" s="1096"/>
      <c r="C238" s="1095"/>
      <c r="D238" s="1095"/>
      <c r="E238" s="1095"/>
      <c r="F238" s="1095"/>
    </row>
    <row r="239" spans="2:6" ht="11.1" customHeight="1" x14ac:dyDescent="0.15">
      <c r="B239" s="1096"/>
      <c r="C239" s="1095"/>
      <c r="D239" s="1095"/>
      <c r="E239" s="1095"/>
      <c r="F239" s="1095"/>
    </row>
    <row r="240" spans="2:6" ht="11.1" customHeight="1" x14ac:dyDescent="0.15">
      <c r="B240" s="1096"/>
      <c r="C240" s="1095"/>
      <c r="D240" s="1095"/>
      <c r="E240" s="1095"/>
      <c r="F240" s="1095"/>
    </row>
    <row r="241" spans="2:6" ht="11.1" customHeight="1" x14ac:dyDescent="0.15">
      <c r="B241" s="1096"/>
      <c r="C241" s="1095"/>
      <c r="D241" s="1095"/>
      <c r="E241" s="1095"/>
      <c r="F241" s="1095"/>
    </row>
    <row r="242" spans="2:6" ht="11.1" customHeight="1" x14ac:dyDescent="0.15">
      <c r="B242" s="1096"/>
      <c r="C242" s="1095"/>
      <c r="D242" s="1095"/>
      <c r="E242" s="1095"/>
      <c r="F242" s="1095"/>
    </row>
    <row r="243" spans="2:6" ht="11.1" customHeight="1" x14ac:dyDescent="0.15">
      <c r="B243" s="1096"/>
      <c r="C243" s="1095"/>
      <c r="D243" s="1095"/>
      <c r="E243" s="1095"/>
      <c r="F243" s="1095"/>
    </row>
    <row r="244" spans="2:6" ht="11.1" customHeight="1" x14ac:dyDescent="0.15">
      <c r="B244" s="1096" t="s">
        <v>417</v>
      </c>
      <c r="C244" s="1097" t="s">
        <v>383</v>
      </c>
      <c r="D244" s="1097"/>
      <c r="E244" s="1097"/>
      <c r="F244" s="1097"/>
    </row>
    <row r="245" spans="2:6" ht="11.1" customHeight="1" x14ac:dyDescent="0.15">
      <c r="B245" s="1096"/>
      <c r="C245" s="1097"/>
      <c r="D245" s="1097"/>
      <c r="E245" s="1097"/>
      <c r="F245" s="1097"/>
    </row>
    <row r="246" spans="2:6" ht="11.1" customHeight="1" x14ac:dyDescent="0.15">
      <c r="B246" s="1096"/>
      <c r="C246" s="1097"/>
      <c r="D246" s="1097"/>
      <c r="E246" s="1097"/>
      <c r="F246" s="1097"/>
    </row>
    <row r="247" spans="2:6" ht="11.1" customHeight="1" x14ac:dyDescent="0.15">
      <c r="B247" s="1096"/>
      <c r="C247" s="1097"/>
      <c r="D247" s="1097"/>
      <c r="E247" s="1097"/>
      <c r="F247" s="1097"/>
    </row>
    <row r="248" spans="2:6" ht="11.1" customHeight="1" x14ac:dyDescent="0.15">
      <c r="B248" s="1096"/>
      <c r="C248" s="1097"/>
      <c r="D248" s="1097"/>
      <c r="E248" s="1097"/>
      <c r="F248" s="1097"/>
    </row>
    <row r="249" spans="2:6" ht="11.1" customHeight="1" x14ac:dyDescent="0.15">
      <c r="B249" s="1096"/>
      <c r="C249" s="1097"/>
      <c r="D249" s="1097"/>
      <c r="E249" s="1097" t="b">
        <v>0</v>
      </c>
      <c r="F249" s="1097"/>
    </row>
    <row r="250" spans="2:6" ht="11.1" customHeight="1" x14ac:dyDescent="0.15">
      <c r="B250" s="1096"/>
      <c r="C250" s="1097"/>
      <c r="D250" s="1097"/>
      <c r="E250" s="1097" t="b">
        <v>0</v>
      </c>
      <c r="F250" s="1097"/>
    </row>
    <row r="251" spans="2:6" ht="11.1" customHeight="1" x14ac:dyDescent="0.15">
      <c r="B251" s="1096"/>
      <c r="C251" s="1097"/>
      <c r="D251" s="1097"/>
      <c r="E251" s="1097"/>
      <c r="F251" s="1097"/>
    </row>
    <row r="252" spans="2:6" ht="11.1" customHeight="1" x14ac:dyDescent="0.15">
      <c r="B252" s="1096"/>
      <c r="C252" s="1097"/>
      <c r="D252" s="1097"/>
      <c r="E252" s="1097"/>
      <c r="F252" s="1097"/>
    </row>
    <row r="253" spans="2:6" ht="11.1" customHeight="1" x14ac:dyDescent="0.15">
      <c r="B253" s="1096"/>
      <c r="C253" s="1097"/>
      <c r="D253" s="1097"/>
      <c r="E253" s="1097"/>
      <c r="F253" s="1097"/>
    </row>
    <row r="254" spans="2:6" ht="11.1" customHeight="1" x14ac:dyDescent="0.15">
      <c r="B254" s="1096"/>
      <c r="C254" s="1097"/>
      <c r="D254" s="1097"/>
      <c r="E254" s="1097"/>
      <c r="F254" s="1097"/>
    </row>
    <row r="255" spans="2:6" ht="11.1" customHeight="1" x14ac:dyDescent="0.15">
      <c r="B255" s="1096"/>
      <c r="C255" s="1097"/>
      <c r="D255" s="1097"/>
      <c r="E255" s="1097"/>
      <c r="F255" s="1097"/>
    </row>
    <row r="256" spans="2:6" ht="11.1" customHeight="1" x14ac:dyDescent="0.15">
      <c r="B256" s="1096"/>
      <c r="C256" s="1097"/>
      <c r="D256" s="1097"/>
      <c r="E256" s="1097" t="b">
        <v>1</v>
      </c>
      <c r="F256" s="1097"/>
    </row>
    <row r="257" spans="2:6" ht="11.1" customHeight="1" x14ac:dyDescent="0.15">
      <c r="B257" s="1096"/>
      <c r="C257" s="1097"/>
      <c r="D257" s="1097"/>
      <c r="E257" s="1097"/>
      <c r="F257" s="1097"/>
    </row>
    <row r="258" spans="2:6" ht="11.1" customHeight="1" x14ac:dyDescent="0.15">
      <c r="B258" s="1096"/>
      <c r="C258" s="1097"/>
      <c r="D258" s="1097"/>
      <c r="E258" s="1097"/>
      <c r="F258" s="1097"/>
    </row>
    <row r="259" spans="2:6" ht="11.1" customHeight="1" x14ac:dyDescent="0.15">
      <c r="B259" s="1096"/>
      <c r="C259" s="1097"/>
      <c r="D259" s="1097"/>
      <c r="E259" s="1097"/>
      <c r="F259" s="1097"/>
    </row>
    <row r="260" spans="2:6" ht="11.1" customHeight="1" x14ac:dyDescent="0.15">
      <c r="B260" s="1096"/>
      <c r="C260" s="1097"/>
      <c r="D260" s="1097"/>
      <c r="E260" s="1097"/>
      <c r="F260" s="1097"/>
    </row>
    <row r="261" spans="2:6" ht="11.1" customHeight="1" x14ac:dyDescent="0.15">
      <c r="B261" s="1096"/>
      <c r="C261" s="1097"/>
      <c r="D261" s="1097"/>
      <c r="E261" s="1097"/>
      <c r="F261" s="1097"/>
    </row>
    <row r="262" spans="2:6" ht="11.1" customHeight="1" x14ac:dyDescent="0.15">
      <c r="B262" s="1096"/>
      <c r="C262" s="1097"/>
      <c r="D262" s="1097"/>
      <c r="E262" s="1097"/>
      <c r="F262" s="1097"/>
    </row>
    <row r="263" spans="2:6" ht="11.1" customHeight="1" x14ac:dyDescent="0.15">
      <c r="B263" s="1096"/>
      <c r="C263" s="1097"/>
      <c r="D263" s="1097"/>
      <c r="E263" s="1097"/>
      <c r="F263" s="1097"/>
    </row>
    <row r="264" spans="2:6" ht="11.1" customHeight="1" x14ac:dyDescent="0.15">
      <c r="B264" s="1096"/>
      <c r="C264" s="1097"/>
      <c r="D264" s="1097"/>
      <c r="E264" s="1097"/>
      <c r="F264" s="1097"/>
    </row>
    <row r="265" spans="2:6" ht="11.1" customHeight="1" x14ac:dyDescent="0.15">
      <c r="B265" s="1096"/>
      <c r="C265" s="1097"/>
      <c r="D265" s="1097"/>
      <c r="E265" s="1097"/>
      <c r="F265" s="1097"/>
    </row>
    <row r="266" spans="2:6" ht="11.1" customHeight="1" x14ac:dyDescent="0.15">
      <c r="B266" s="1096"/>
      <c r="C266" s="1097"/>
      <c r="D266" s="1097"/>
      <c r="E266" s="1097"/>
      <c r="F266" s="1097"/>
    </row>
    <row r="267" spans="2:6" ht="11.1" customHeight="1" x14ac:dyDescent="0.15">
      <c r="B267" s="1096"/>
      <c r="C267" s="1097"/>
      <c r="D267" s="1097"/>
      <c r="E267" s="1097"/>
      <c r="F267" s="1097"/>
    </row>
    <row r="268" spans="2:6" ht="11.1" customHeight="1" x14ac:dyDescent="0.15">
      <c r="B268" s="1096"/>
      <c r="C268" s="1097"/>
      <c r="D268" s="1097"/>
      <c r="E268" s="1097"/>
      <c r="F268" s="1097"/>
    </row>
    <row r="269" spans="2:6" ht="11.1" customHeight="1" x14ac:dyDescent="0.15">
      <c r="B269" s="1096"/>
      <c r="C269" s="1097"/>
      <c r="D269" s="1097"/>
      <c r="E269" s="1097"/>
      <c r="F269" s="1097"/>
    </row>
    <row r="270" spans="2:6" ht="11.1" customHeight="1" x14ac:dyDescent="0.15">
      <c r="B270" s="1096"/>
      <c r="C270" s="1097"/>
      <c r="D270" s="1097"/>
      <c r="E270" s="1097"/>
      <c r="F270" s="1097"/>
    </row>
    <row r="271" spans="2:6" ht="11.1" customHeight="1" x14ac:dyDescent="0.15">
      <c r="B271" s="1096"/>
      <c r="C271" s="1097"/>
      <c r="D271" s="1097"/>
      <c r="E271" s="1097"/>
      <c r="F271" s="1097"/>
    </row>
    <row r="272" spans="2:6" ht="11.1" customHeight="1" x14ac:dyDescent="0.15">
      <c r="B272" s="1096"/>
      <c r="C272" s="1097"/>
      <c r="D272" s="1097"/>
      <c r="E272" s="1097"/>
      <c r="F272" s="1097"/>
    </row>
    <row r="273" spans="2:10" ht="11.1" customHeight="1" x14ac:dyDescent="0.15">
      <c r="B273" s="1096"/>
      <c r="C273" s="1097"/>
      <c r="D273" s="1097"/>
      <c r="E273" s="1097"/>
      <c r="F273" s="1097"/>
    </row>
    <row r="275" spans="2:10" x14ac:dyDescent="0.15">
      <c r="B275" s="236" t="s">
        <v>313</v>
      </c>
      <c r="F275" s="273">
        <f>$E$6</f>
        <v>0</v>
      </c>
    </row>
    <row r="276" spans="2:10" ht="30" customHeight="1" x14ac:dyDescent="0.15">
      <c r="B276" s="237" t="s">
        <v>141</v>
      </c>
      <c r="C276" s="238" t="s">
        <v>142</v>
      </c>
      <c r="D276" s="239" t="s">
        <v>196</v>
      </c>
      <c r="E276" s="240" t="s">
        <v>382</v>
      </c>
      <c r="F276" s="241" t="s">
        <v>222</v>
      </c>
    </row>
    <row r="277" spans="2:10" ht="39.950000000000003" customHeight="1" x14ac:dyDescent="0.15">
      <c r="B277" s="169"/>
      <c r="C277" s="242" t="str">
        <f>IFERROR(VLOOKUP(B277,'補助事業概要説明書(別添１)１～２'!$C$43:$D$62,2,0)," ")</f>
        <v xml:space="preserve"> </v>
      </c>
      <c r="D277" s="242" t="str">
        <f>IFERROR(VLOOKUP(B277,'補助事業概要説明書(別添１)１～２'!$C$43:$E$62,3,0)," ")</f>
        <v xml:space="preserve"> </v>
      </c>
      <c r="E277" s="243" t="str">
        <f>IFERROR(VLOOKUP(B277,'補助事業概要説明書(別添１)１～２'!$C$43:$F$62,4,0)," ")</f>
        <v xml:space="preserve"> </v>
      </c>
      <c r="F277" s="243" t="str">
        <f>IFERROR(VLOOKUP(B277,'補助事業概要説明書(別添１)１～２'!$C$43:$G$62,5,0)," ")</f>
        <v xml:space="preserve"> </v>
      </c>
    </row>
    <row r="278" spans="2:10" ht="8.25" customHeight="1" x14ac:dyDescent="0.15"/>
    <row r="279" spans="2:10" x14ac:dyDescent="0.15">
      <c r="B279" s="236" t="s">
        <v>230</v>
      </c>
      <c r="E279" s="244"/>
    </row>
    <row r="280" spans="2:10" ht="16.5" customHeight="1" x14ac:dyDescent="0.15">
      <c r="B280" s="1098" t="s">
        <v>226</v>
      </c>
      <c r="C280" s="1098"/>
      <c r="D280" s="1098"/>
      <c r="E280" s="1098"/>
      <c r="F280" s="1098"/>
    </row>
    <row r="281" spans="2:10" x14ac:dyDescent="0.15">
      <c r="B281" s="172" t="b">
        <v>1</v>
      </c>
      <c r="C281" s="245"/>
    </row>
    <row r="282" spans="2:10" x14ac:dyDescent="0.15">
      <c r="B282" s="272" t="b">
        <v>1</v>
      </c>
      <c r="J282" s="233"/>
    </row>
    <row r="283" spans="2:10" s="317" customFormat="1" x14ac:dyDescent="0.15">
      <c r="B283" s="461" t="s">
        <v>539</v>
      </c>
      <c r="E283" s="462"/>
      <c r="F283" s="463"/>
    </row>
    <row r="284" spans="2:10" s="317" customFormat="1" ht="16.5" customHeight="1" x14ac:dyDescent="0.15">
      <c r="B284" s="1099" t="s">
        <v>540</v>
      </c>
      <c r="C284" s="1099"/>
      <c r="D284" s="1099"/>
      <c r="E284" s="1099"/>
      <c r="F284" s="1099"/>
    </row>
    <row r="285" spans="2:10" s="317" customFormat="1" x14ac:dyDescent="0.15">
      <c r="B285" s="464" t="b">
        <v>1</v>
      </c>
      <c r="C285" s="465"/>
      <c r="E285" s="285"/>
      <c r="F285" s="463"/>
    </row>
    <row r="286" spans="2:10" s="317" customFormat="1" x14ac:dyDescent="0.15">
      <c r="B286" s="272" t="b">
        <v>1</v>
      </c>
      <c r="E286" s="285"/>
      <c r="F286" s="463"/>
      <c r="J286" s="285"/>
    </row>
    <row r="287" spans="2:10" x14ac:dyDescent="0.15">
      <c r="B287" s="236" t="s">
        <v>231</v>
      </c>
      <c r="C287" s="245" t="s">
        <v>327</v>
      </c>
    </row>
    <row r="288" spans="2:10" ht="11.1" customHeight="1" x14ac:dyDescent="0.15">
      <c r="B288" s="1096" t="s">
        <v>234</v>
      </c>
      <c r="C288" s="1095"/>
      <c r="D288" s="1095"/>
      <c r="E288" s="1095"/>
      <c r="F288" s="1095"/>
    </row>
    <row r="289" spans="2:6" ht="11.1" customHeight="1" x14ac:dyDescent="0.15">
      <c r="B289" s="1096"/>
      <c r="C289" s="1095"/>
      <c r="D289" s="1095"/>
      <c r="E289" s="1095"/>
      <c r="F289" s="1095"/>
    </row>
    <row r="290" spans="2:6" ht="11.1" customHeight="1" x14ac:dyDescent="0.15">
      <c r="B290" s="1096"/>
      <c r="C290" s="1095"/>
      <c r="D290" s="1095"/>
      <c r="E290" s="1095"/>
      <c r="F290" s="1095"/>
    </row>
    <row r="291" spans="2:6" ht="11.1" customHeight="1" x14ac:dyDescent="0.15">
      <c r="B291" s="1096"/>
      <c r="C291" s="1095"/>
      <c r="D291" s="1095"/>
      <c r="E291" s="1095"/>
      <c r="F291" s="1095"/>
    </row>
    <row r="292" spans="2:6" ht="11.1" customHeight="1" x14ac:dyDescent="0.15">
      <c r="B292" s="1096"/>
      <c r="C292" s="1095"/>
      <c r="D292" s="1095"/>
      <c r="E292" s="1095"/>
      <c r="F292" s="1095"/>
    </row>
    <row r="293" spans="2:6" ht="11.1" customHeight="1" x14ac:dyDescent="0.15">
      <c r="B293" s="1096"/>
      <c r="C293" s="1095"/>
      <c r="D293" s="1095"/>
      <c r="E293" s="1095"/>
      <c r="F293" s="1095"/>
    </row>
    <row r="294" spans="2:6" ht="11.1" customHeight="1" x14ac:dyDescent="0.15">
      <c r="B294" s="1096"/>
      <c r="C294" s="1095"/>
      <c r="D294" s="1095"/>
      <c r="E294" s="1095"/>
      <c r="F294" s="1095"/>
    </row>
    <row r="295" spans="2:6" ht="11.1" customHeight="1" x14ac:dyDescent="0.15">
      <c r="B295" s="1096"/>
      <c r="C295" s="1095"/>
      <c r="D295" s="1095"/>
      <c r="E295" s="1095"/>
      <c r="F295" s="1095"/>
    </row>
    <row r="296" spans="2:6" ht="11.1" customHeight="1" x14ac:dyDescent="0.15">
      <c r="B296" s="1096"/>
      <c r="C296" s="1095"/>
      <c r="D296" s="1095"/>
      <c r="E296" s="1095"/>
      <c r="F296" s="1095"/>
    </row>
    <row r="297" spans="2:6" ht="11.1" customHeight="1" x14ac:dyDescent="0.15">
      <c r="B297" s="1096"/>
      <c r="C297" s="1095"/>
      <c r="D297" s="1095"/>
      <c r="E297" s="1095"/>
      <c r="F297" s="1095"/>
    </row>
    <row r="298" spans="2:6" ht="11.1" customHeight="1" x14ac:dyDescent="0.15">
      <c r="B298" s="1096"/>
      <c r="C298" s="1095"/>
      <c r="D298" s="1095"/>
      <c r="E298" s="1095"/>
      <c r="F298" s="1095"/>
    </row>
    <row r="299" spans="2:6" ht="11.1" customHeight="1" x14ac:dyDescent="0.15">
      <c r="B299" s="1096"/>
      <c r="C299" s="1095"/>
      <c r="D299" s="1095"/>
      <c r="E299" s="1095"/>
      <c r="F299" s="1095"/>
    </row>
    <row r="300" spans="2:6" ht="11.1" customHeight="1" x14ac:dyDescent="0.15">
      <c r="B300" s="1096"/>
      <c r="C300" s="1095"/>
      <c r="D300" s="1095"/>
      <c r="E300" s="1095"/>
      <c r="F300" s="1095"/>
    </row>
    <row r="301" spans="2:6" ht="11.1" customHeight="1" x14ac:dyDescent="0.15">
      <c r="B301" s="1096"/>
      <c r="C301" s="1095"/>
      <c r="D301" s="1095"/>
      <c r="E301" s="1095"/>
      <c r="F301" s="1095"/>
    </row>
    <row r="302" spans="2:6" ht="11.1" customHeight="1" x14ac:dyDescent="0.15">
      <c r="B302" s="1096"/>
      <c r="C302" s="1095"/>
      <c r="D302" s="1095"/>
      <c r="E302" s="1095"/>
      <c r="F302" s="1095"/>
    </row>
    <row r="303" spans="2:6" ht="11.1" customHeight="1" x14ac:dyDescent="0.15">
      <c r="B303" s="1096"/>
      <c r="C303" s="1095"/>
      <c r="D303" s="1095"/>
      <c r="E303" s="1095"/>
      <c r="F303" s="1095"/>
    </row>
    <row r="304" spans="2:6" ht="11.1" customHeight="1" x14ac:dyDescent="0.15">
      <c r="B304" s="1096"/>
      <c r="C304" s="1095"/>
      <c r="D304" s="1095"/>
      <c r="E304" s="1095"/>
      <c r="F304" s="1095"/>
    </row>
    <row r="305" spans="2:6" ht="11.1" customHeight="1" x14ac:dyDescent="0.15">
      <c r="B305" s="1096"/>
      <c r="C305" s="1095"/>
      <c r="D305" s="1095"/>
      <c r="E305" s="1095"/>
      <c r="F305" s="1095"/>
    </row>
    <row r="306" spans="2:6" ht="11.1" customHeight="1" x14ac:dyDescent="0.15">
      <c r="B306" s="1096"/>
      <c r="C306" s="1095"/>
      <c r="D306" s="1095"/>
      <c r="E306" s="1095"/>
      <c r="F306" s="1095"/>
    </row>
    <row r="307" spans="2:6" ht="11.1" customHeight="1" x14ac:dyDescent="0.15">
      <c r="B307" s="1096"/>
      <c r="C307" s="1095"/>
      <c r="D307" s="1095"/>
      <c r="E307" s="1095"/>
      <c r="F307" s="1095"/>
    </row>
    <row r="308" spans="2:6" ht="11.1" customHeight="1" x14ac:dyDescent="0.15">
      <c r="B308" s="1096"/>
      <c r="C308" s="1095"/>
      <c r="D308" s="1095"/>
      <c r="E308" s="1095"/>
      <c r="F308" s="1095"/>
    </row>
    <row r="309" spans="2:6" ht="11.1" customHeight="1" x14ac:dyDescent="0.15">
      <c r="B309" s="1096"/>
      <c r="C309" s="1095"/>
      <c r="D309" s="1095"/>
      <c r="E309" s="1095"/>
      <c r="F309" s="1095"/>
    </row>
    <row r="310" spans="2:6" ht="11.1" customHeight="1" x14ac:dyDescent="0.15">
      <c r="B310" s="1096"/>
      <c r="C310" s="1095"/>
      <c r="D310" s="1095"/>
      <c r="E310" s="1095"/>
      <c r="F310" s="1095"/>
    </row>
    <row r="311" spans="2:6" ht="11.1" customHeight="1" x14ac:dyDescent="0.15">
      <c r="B311" s="1096"/>
      <c r="C311" s="1095"/>
      <c r="D311" s="1095"/>
      <c r="E311" s="1095"/>
      <c r="F311" s="1095"/>
    </row>
    <row r="312" spans="2:6" ht="11.1" customHeight="1" x14ac:dyDescent="0.15">
      <c r="B312" s="1096"/>
      <c r="C312" s="1095"/>
      <c r="D312" s="1095"/>
      <c r="E312" s="1095"/>
      <c r="F312" s="1095"/>
    </row>
    <row r="313" spans="2:6" ht="11.1" customHeight="1" x14ac:dyDescent="0.15">
      <c r="B313" s="1096"/>
      <c r="C313" s="1095"/>
      <c r="D313" s="1095"/>
      <c r="E313" s="1095"/>
      <c r="F313" s="1095"/>
    </row>
    <row r="314" spans="2:6" ht="11.1" customHeight="1" x14ac:dyDescent="0.15">
      <c r="B314" s="1096"/>
      <c r="C314" s="1095"/>
      <c r="D314" s="1095"/>
      <c r="E314" s="1095"/>
      <c r="F314" s="1095"/>
    </row>
    <row r="315" spans="2:6" ht="11.1" customHeight="1" x14ac:dyDescent="0.15">
      <c r="B315" s="1096"/>
      <c r="C315" s="1095"/>
      <c r="D315" s="1095"/>
      <c r="E315" s="1095"/>
      <c r="F315" s="1095"/>
    </row>
    <row r="316" spans="2:6" ht="11.1" customHeight="1" x14ac:dyDescent="0.15">
      <c r="B316" s="1096"/>
      <c r="C316" s="1095"/>
      <c r="D316" s="1095"/>
      <c r="E316" s="1095"/>
      <c r="F316" s="1095"/>
    </row>
    <row r="317" spans="2:6" ht="11.1" customHeight="1" x14ac:dyDescent="0.15">
      <c r="B317" s="1096"/>
      <c r="C317" s="1095"/>
      <c r="D317" s="1095"/>
      <c r="E317" s="1095"/>
      <c r="F317" s="1095"/>
    </row>
    <row r="318" spans="2:6" ht="11.1" customHeight="1" x14ac:dyDescent="0.15">
      <c r="B318" s="1096" t="s">
        <v>233</v>
      </c>
      <c r="C318" s="1095"/>
      <c r="D318" s="1095"/>
      <c r="E318" s="1095"/>
      <c r="F318" s="1095"/>
    </row>
    <row r="319" spans="2:6" ht="11.1" customHeight="1" x14ac:dyDescent="0.15">
      <c r="B319" s="1096"/>
      <c r="C319" s="1095"/>
      <c r="D319" s="1095"/>
      <c r="E319" s="1095"/>
      <c r="F319" s="1095"/>
    </row>
    <row r="320" spans="2:6" ht="11.1" customHeight="1" x14ac:dyDescent="0.15">
      <c r="B320" s="1096"/>
      <c r="C320" s="1095"/>
      <c r="D320" s="1095"/>
      <c r="E320" s="1095"/>
      <c r="F320" s="1095"/>
    </row>
    <row r="321" spans="2:6" ht="11.1" customHeight="1" x14ac:dyDescent="0.15">
      <c r="B321" s="1096"/>
      <c r="C321" s="1095"/>
      <c r="D321" s="1095"/>
      <c r="E321" s="1095"/>
      <c r="F321" s="1095"/>
    </row>
    <row r="322" spans="2:6" ht="11.1" customHeight="1" x14ac:dyDescent="0.15">
      <c r="B322" s="1096"/>
      <c r="C322" s="1095"/>
      <c r="D322" s="1095"/>
      <c r="E322" s="1095"/>
      <c r="F322" s="1095"/>
    </row>
    <row r="323" spans="2:6" ht="11.1" customHeight="1" x14ac:dyDescent="0.15">
      <c r="B323" s="1096"/>
      <c r="C323" s="1095"/>
      <c r="D323" s="1095"/>
      <c r="E323" s="1095"/>
      <c r="F323" s="1095"/>
    </row>
    <row r="324" spans="2:6" ht="11.1" customHeight="1" x14ac:dyDescent="0.15">
      <c r="B324" s="1096"/>
      <c r="C324" s="1095"/>
      <c r="D324" s="1095"/>
      <c r="E324" s="1095"/>
      <c r="F324" s="1095"/>
    </row>
    <row r="325" spans="2:6" ht="11.1" customHeight="1" x14ac:dyDescent="0.15">
      <c r="B325" s="1096"/>
      <c r="C325" s="1095"/>
      <c r="D325" s="1095"/>
      <c r="E325" s="1095"/>
      <c r="F325" s="1095"/>
    </row>
    <row r="326" spans="2:6" ht="11.1" customHeight="1" x14ac:dyDescent="0.15">
      <c r="B326" s="1096"/>
      <c r="C326" s="1095"/>
      <c r="D326" s="1095"/>
      <c r="E326" s="1095"/>
      <c r="F326" s="1095"/>
    </row>
    <row r="327" spans="2:6" ht="11.1" customHeight="1" x14ac:dyDescent="0.15">
      <c r="B327" s="1096"/>
      <c r="C327" s="1095"/>
      <c r="D327" s="1095"/>
      <c r="E327" s="1095"/>
      <c r="F327" s="1095"/>
    </row>
    <row r="328" spans="2:6" ht="11.1" customHeight="1" x14ac:dyDescent="0.15">
      <c r="B328" s="1096"/>
      <c r="C328" s="1095"/>
      <c r="D328" s="1095"/>
      <c r="E328" s="1095"/>
      <c r="F328" s="1095"/>
    </row>
    <row r="329" spans="2:6" ht="11.1" customHeight="1" x14ac:dyDescent="0.15">
      <c r="B329" s="1096"/>
      <c r="C329" s="1095"/>
      <c r="D329" s="1095"/>
      <c r="E329" s="1095"/>
      <c r="F329" s="1095"/>
    </row>
    <row r="330" spans="2:6" ht="11.1" customHeight="1" x14ac:dyDescent="0.15">
      <c r="B330" s="1096"/>
      <c r="C330" s="1095"/>
      <c r="D330" s="1095"/>
      <c r="E330" s="1095"/>
      <c r="F330" s="1095"/>
    </row>
    <row r="331" spans="2:6" ht="11.1" customHeight="1" x14ac:dyDescent="0.15">
      <c r="B331" s="1096"/>
      <c r="C331" s="1095"/>
      <c r="D331" s="1095"/>
      <c r="E331" s="1095"/>
      <c r="F331" s="1095"/>
    </row>
    <row r="332" spans="2:6" ht="11.1" customHeight="1" x14ac:dyDescent="0.15">
      <c r="B332" s="1096"/>
      <c r="C332" s="1095"/>
      <c r="D332" s="1095"/>
      <c r="E332" s="1095"/>
      <c r="F332" s="1095"/>
    </row>
    <row r="333" spans="2:6" ht="11.1" customHeight="1" x14ac:dyDescent="0.15">
      <c r="B333" s="1096"/>
      <c r="C333" s="1095"/>
      <c r="D333" s="1095"/>
      <c r="E333" s="1095"/>
      <c r="F333" s="1095"/>
    </row>
    <row r="334" spans="2:6" ht="11.1" customHeight="1" x14ac:dyDescent="0.15">
      <c r="B334" s="1096"/>
      <c r="C334" s="1095"/>
      <c r="D334" s="1095"/>
      <c r="E334" s="1095"/>
      <c r="F334" s="1095"/>
    </row>
    <row r="335" spans="2:6" ht="11.1" customHeight="1" x14ac:dyDescent="0.15">
      <c r="B335" s="1096"/>
      <c r="C335" s="1095"/>
      <c r="D335" s="1095"/>
      <c r="E335" s="1095"/>
      <c r="F335" s="1095"/>
    </row>
    <row r="336" spans="2:6" ht="11.1" customHeight="1" x14ac:dyDescent="0.15">
      <c r="B336" s="1096"/>
      <c r="C336" s="1095"/>
      <c r="D336" s="1095"/>
      <c r="E336" s="1095"/>
      <c r="F336" s="1095"/>
    </row>
    <row r="337" spans="2:6" ht="11.1" customHeight="1" x14ac:dyDescent="0.15">
      <c r="B337" s="1096"/>
      <c r="C337" s="1095"/>
      <c r="D337" s="1095"/>
      <c r="E337" s="1095"/>
      <c r="F337" s="1095"/>
    </row>
    <row r="338" spans="2:6" ht="11.1" customHeight="1" x14ac:dyDescent="0.15">
      <c r="B338" s="1096"/>
      <c r="C338" s="1095"/>
      <c r="D338" s="1095"/>
      <c r="E338" s="1095"/>
      <c r="F338" s="1095"/>
    </row>
    <row r="339" spans="2:6" ht="11.1" customHeight="1" x14ac:dyDescent="0.15">
      <c r="B339" s="1096"/>
      <c r="C339" s="1095"/>
      <c r="D339" s="1095"/>
      <c r="E339" s="1095"/>
      <c r="F339" s="1095"/>
    </row>
    <row r="340" spans="2:6" ht="11.1" customHeight="1" x14ac:dyDescent="0.15">
      <c r="B340" s="1096"/>
      <c r="C340" s="1095"/>
      <c r="D340" s="1095"/>
      <c r="E340" s="1095"/>
      <c r="F340" s="1095"/>
    </row>
    <row r="341" spans="2:6" ht="11.1" customHeight="1" x14ac:dyDescent="0.15">
      <c r="B341" s="1096"/>
      <c r="C341" s="1095"/>
      <c r="D341" s="1095"/>
      <c r="E341" s="1095"/>
      <c r="F341" s="1095"/>
    </row>
    <row r="342" spans="2:6" ht="11.1" customHeight="1" x14ac:dyDescent="0.15">
      <c r="B342" s="1096"/>
      <c r="C342" s="1095"/>
      <c r="D342" s="1095"/>
      <c r="E342" s="1095"/>
      <c r="F342" s="1095"/>
    </row>
    <row r="343" spans="2:6" ht="11.1" customHeight="1" x14ac:dyDescent="0.15">
      <c r="B343" s="1096"/>
      <c r="C343" s="1095"/>
      <c r="D343" s="1095"/>
      <c r="E343" s="1095"/>
      <c r="F343" s="1095"/>
    </row>
    <row r="344" spans="2:6" ht="11.1" customHeight="1" x14ac:dyDescent="0.15">
      <c r="B344" s="1096"/>
      <c r="C344" s="1095"/>
      <c r="D344" s="1095"/>
      <c r="E344" s="1095"/>
      <c r="F344" s="1095"/>
    </row>
    <row r="345" spans="2:6" ht="11.1" customHeight="1" x14ac:dyDescent="0.15">
      <c r="B345" s="1096"/>
      <c r="C345" s="1095"/>
      <c r="D345" s="1095"/>
      <c r="E345" s="1095"/>
      <c r="F345" s="1095"/>
    </row>
    <row r="346" spans="2:6" ht="11.1" customHeight="1" x14ac:dyDescent="0.15">
      <c r="B346" s="1096"/>
      <c r="C346" s="1095"/>
      <c r="D346" s="1095"/>
      <c r="E346" s="1095"/>
      <c r="F346" s="1095"/>
    </row>
    <row r="347" spans="2:6" ht="11.1" customHeight="1" x14ac:dyDescent="0.15">
      <c r="B347" s="1096"/>
      <c r="C347" s="1095"/>
      <c r="D347" s="1095"/>
      <c r="E347" s="1095"/>
      <c r="F347" s="1095"/>
    </row>
    <row r="348" spans="2:6" ht="11.1" customHeight="1" x14ac:dyDescent="0.15">
      <c r="B348" s="1096" t="s">
        <v>235</v>
      </c>
      <c r="C348" s="1095"/>
      <c r="D348" s="1095"/>
      <c r="E348" s="1095"/>
      <c r="F348" s="1095"/>
    </row>
    <row r="349" spans="2:6" ht="11.1" customHeight="1" x14ac:dyDescent="0.15">
      <c r="B349" s="1096"/>
      <c r="C349" s="1095"/>
      <c r="D349" s="1095"/>
      <c r="E349" s="1095"/>
      <c r="F349" s="1095"/>
    </row>
    <row r="350" spans="2:6" ht="11.1" customHeight="1" x14ac:dyDescent="0.15">
      <c r="B350" s="1096"/>
      <c r="C350" s="1095"/>
      <c r="D350" s="1095"/>
      <c r="E350" s="1095"/>
      <c r="F350" s="1095"/>
    </row>
    <row r="351" spans="2:6" ht="11.1" customHeight="1" x14ac:dyDescent="0.15">
      <c r="B351" s="1096"/>
      <c r="C351" s="1095"/>
      <c r="D351" s="1095"/>
      <c r="E351" s="1095"/>
      <c r="F351" s="1095"/>
    </row>
    <row r="352" spans="2:6" ht="11.1" customHeight="1" x14ac:dyDescent="0.15">
      <c r="B352" s="1096"/>
      <c r="C352" s="1095"/>
      <c r="D352" s="1095"/>
      <c r="E352" s="1095"/>
      <c r="F352" s="1095"/>
    </row>
    <row r="353" spans="2:6" ht="11.1" customHeight="1" x14ac:dyDescent="0.15">
      <c r="B353" s="1096"/>
      <c r="C353" s="1095"/>
      <c r="D353" s="1095"/>
      <c r="E353" s="1095"/>
      <c r="F353" s="1095"/>
    </row>
    <row r="354" spans="2:6" ht="11.1" customHeight="1" x14ac:dyDescent="0.15">
      <c r="B354" s="1096"/>
      <c r="C354" s="1095"/>
      <c r="D354" s="1095"/>
      <c r="E354" s="1095"/>
      <c r="F354" s="1095"/>
    </row>
    <row r="355" spans="2:6" ht="11.1" customHeight="1" x14ac:dyDescent="0.15">
      <c r="B355" s="1096"/>
      <c r="C355" s="1095"/>
      <c r="D355" s="1095"/>
      <c r="E355" s="1095"/>
      <c r="F355" s="1095"/>
    </row>
    <row r="356" spans="2:6" ht="11.1" customHeight="1" x14ac:dyDescent="0.15">
      <c r="B356" s="1096"/>
      <c r="C356" s="1095"/>
      <c r="D356" s="1095"/>
      <c r="E356" s="1095"/>
      <c r="F356" s="1095"/>
    </row>
    <row r="357" spans="2:6" ht="11.1" customHeight="1" x14ac:dyDescent="0.15">
      <c r="B357" s="1096"/>
      <c r="C357" s="1095"/>
      <c r="D357" s="1095"/>
      <c r="E357" s="1095"/>
      <c r="F357" s="1095"/>
    </row>
    <row r="358" spans="2:6" ht="11.1" customHeight="1" x14ac:dyDescent="0.15">
      <c r="B358" s="1096"/>
      <c r="C358" s="1095"/>
      <c r="D358" s="1095"/>
      <c r="E358" s="1095"/>
      <c r="F358" s="1095"/>
    </row>
    <row r="359" spans="2:6" ht="11.1" customHeight="1" x14ac:dyDescent="0.15">
      <c r="B359" s="1096"/>
      <c r="C359" s="1095"/>
      <c r="D359" s="1095"/>
      <c r="E359" s="1095"/>
      <c r="F359" s="1095"/>
    </row>
    <row r="360" spans="2:6" ht="11.1" customHeight="1" x14ac:dyDescent="0.15">
      <c r="B360" s="1096"/>
      <c r="C360" s="1095"/>
      <c r="D360" s="1095"/>
      <c r="E360" s="1095"/>
      <c r="F360" s="1095"/>
    </row>
    <row r="361" spans="2:6" ht="11.1" customHeight="1" x14ac:dyDescent="0.15">
      <c r="B361" s="1096"/>
      <c r="C361" s="1095"/>
      <c r="D361" s="1095"/>
      <c r="E361" s="1095"/>
      <c r="F361" s="1095"/>
    </row>
    <row r="362" spans="2:6" ht="11.1" customHeight="1" x14ac:dyDescent="0.15">
      <c r="B362" s="1096"/>
      <c r="C362" s="1095"/>
      <c r="D362" s="1095"/>
      <c r="E362" s="1095"/>
      <c r="F362" s="1095"/>
    </row>
    <row r="363" spans="2:6" ht="11.1" customHeight="1" x14ac:dyDescent="0.15">
      <c r="B363" s="1096"/>
      <c r="C363" s="1095"/>
      <c r="D363" s="1095"/>
      <c r="E363" s="1095"/>
      <c r="F363" s="1095"/>
    </row>
    <row r="364" spans="2:6" ht="11.1" customHeight="1" x14ac:dyDescent="0.15">
      <c r="B364" s="1096"/>
      <c r="C364" s="1095"/>
      <c r="D364" s="1095"/>
      <c r="E364" s="1095"/>
      <c r="F364" s="1095"/>
    </row>
    <row r="365" spans="2:6" ht="11.1" customHeight="1" x14ac:dyDescent="0.15">
      <c r="B365" s="1096"/>
      <c r="C365" s="1095"/>
      <c r="D365" s="1095"/>
      <c r="E365" s="1095"/>
      <c r="F365" s="1095"/>
    </row>
    <row r="366" spans="2:6" ht="11.1" customHeight="1" x14ac:dyDescent="0.15">
      <c r="B366" s="1096"/>
      <c r="C366" s="1095"/>
      <c r="D366" s="1095"/>
      <c r="E366" s="1095"/>
      <c r="F366" s="1095"/>
    </row>
    <row r="367" spans="2:6" ht="11.1" customHeight="1" x14ac:dyDescent="0.15">
      <c r="B367" s="1096"/>
      <c r="C367" s="1095"/>
      <c r="D367" s="1095"/>
      <c r="E367" s="1095"/>
      <c r="F367" s="1095"/>
    </row>
    <row r="368" spans="2:6" ht="11.1" customHeight="1" x14ac:dyDescent="0.15">
      <c r="B368" s="1096"/>
      <c r="C368" s="1095"/>
      <c r="D368" s="1095"/>
      <c r="E368" s="1095"/>
      <c r="F368" s="1095"/>
    </row>
    <row r="369" spans="2:6" ht="11.1" customHeight="1" x14ac:dyDescent="0.15">
      <c r="B369" s="1096"/>
      <c r="C369" s="1095"/>
      <c r="D369" s="1095"/>
      <c r="E369" s="1095"/>
      <c r="F369" s="1095"/>
    </row>
    <row r="370" spans="2:6" ht="11.1" customHeight="1" x14ac:dyDescent="0.15">
      <c r="B370" s="1096"/>
      <c r="C370" s="1095"/>
      <c r="D370" s="1095"/>
      <c r="E370" s="1095"/>
      <c r="F370" s="1095"/>
    </row>
    <row r="371" spans="2:6" ht="11.1" customHeight="1" x14ac:dyDescent="0.15">
      <c r="B371" s="1096"/>
      <c r="C371" s="1095"/>
      <c r="D371" s="1095"/>
      <c r="E371" s="1095"/>
      <c r="F371" s="1095"/>
    </row>
    <row r="372" spans="2:6" ht="11.1" customHeight="1" x14ac:dyDescent="0.15">
      <c r="B372" s="1096"/>
      <c r="C372" s="1095"/>
      <c r="D372" s="1095"/>
      <c r="E372" s="1095"/>
      <c r="F372" s="1095"/>
    </row>
    <row r="373" spans="2:6" ht="11.1" customHeight="1" x14ac:dyDescent="0.15">
      <c r="B373" s="1096"/>
      <c r="C373" s="1095"/>
      <c r="D373" s="1095"/>
      <c r="E373" s="1095"/>
      <c r="F373" s="1095"/>
    </row>
    <row r="374" spans="2:6" ht="11.1" customHeight="1" x14ac:dyDescent="0.15">
      <c r="B374" s="1096"/>
      <c r="C374" s="1095"/>
      <c r="D374" s="1095"/>
      <c r="E374" s="1095"/>
      <c r="F374" s="1095"/>
    </row>
    <row r="375" spans="2:6" ht="11.1" customHeight="1" x14ac:dyDescent="0.15">
      <c r="B375" s="1096"/>
      <c r="C375" s="1095"/>
      <c r="D375" s="1095"/>
      <c r="E375" s="1095"/>
      <c r="F375" s="1095"/>
    </row>
    <row r="376" spans="2:6" ht="11.1" customHeight="1" x14ac:dyDescent="0.15">
      <c r="B376" s="1096"/>
      <c r="C376" s="1095"/>
      <c r="D376" s="1095"/>
      <c r="E376" s="1095"/>
      <c r="F376" s="1095"/>
    </row>
    <row r="377" spans="2:6" ht="11.1" customHeight="1" x14ac:dyDescent="0.15">
      <c r="B377" s="1096"/>
      <c r="C377" s="1095"/>
      <c r="D377" s="1095"/>
      <c r="E377" s="1095"/>
      <c r="F377" s="1095"/>
    </row>
    <row r="378" spans="2:6" ht="11.1" customHeight="1" x14ac:dyDescent="0.15">
      <c r="B378" s="1096" t="s">
        <v>417</v>
      </c>
      <c r="C378" s="1097" t="s">
        <v>383</v>
      </c>
      <c r="D378" s="1097"/>
      <c r="E378" s="1097"/>
      <c r="F378" s="1097"/>
    </row>
    <row r="379" spans="2:6" ht="11.1" customHeight="1" x14ac:dyDescent="0.15">
      <c r="B379" s="1096"/>
      <c r="C379" s="1097"/>
      <c r="D379" s="1097"/>
      <c r="E379" s="1097"/>
      <c r="F379" s="1097"/>
    </row>
    <row r="380" spans="2:6" ht="11.1" customHeight="1" x14ac:dyDescent="0.15">
      <c r="B380" s="1096"/>
      <c r="C380" s="1097"/>
      <c r="D380" s="1097"/>
      <c r="E380" s="1097"/>
      <c r="F380" s="1097"/>
    </row>
    <row r="381" spans="2:6" ht="11.1" customHeight="1" x14ac:dyDescent="0.15">
      <c r="B381" s="1096"/>
      <c r="C381" s="1097"/>
      <c r="D381" s="1097"/>
      <c r="E381" s="1097"/>
      <c r="F381" s="1097"/>
    </row>
    <row r="382" spans="2:6" ht="11.1" customHeight="1" x14ac:dyDescent="0.15">
      <c r="B382" s="1096"/>
      <c r="C382" s="1097"/>
      <c r="D382" s="1097"/>
      <c r="E382" s="1097"/>
      <c r="F382" s="1097"/>
    </row>
    <row r="383" spans="2:6" ht="11.1" customHeight="1" x14ac:dyDescent="0.15">
      <c r="B383" s="1096"/>
      <c r="C383" s="1097"/>
      <c r="D383" s="1097"/>
      <c r="E383" s="1097" t="b">
        <v>0</v>
      </c>
      <c r="F383" s="1097"/>
    </row>
    <row r="384" spans="2:6" ht="11.1" customHeight="1" x14ac:dyDescent="0.15">
      <c r="B384" s="1096"/>
      <c r="C384" s="1097"/>
      <c r="D384" s="1097"/>
      <c r="E384" s="1097" t="b">
        <v>0</v>
      </c>
      <c r="F384" s="1097"/>
    </row>
    <row r="385" spans="2:6" ht="11.1" customHeight="1" x14ac:dyDescent="0.15">
      <c r="B385" s="1096"/>
      <c r="C385" s="1097"/>
      <c r="D385" s="1097"/>
      <c r="E385" s="1097"/>
      <c r="F385" s="1097"/>
    </row>
    <row r="386" spans="2:6" ht="11.1" customHeight="1" x14ac:dyDescent="0.15">
      <c r="B386" s="1096"/>
      <c r="C386" s="1097"/>
      <c r="D386" s="1097"/>
      <c r="E386" s="1097"/>
      <c r="F386" s="1097"/>
    </row>
    <row r="387" spans="2:6" ht="11.1" customHeight="1" x14ac:dyDescent="0.15">
      <c r="B387" s="1096"/>
      <c r="C387" s="1097"/>
      <c r="D387" s="1097"/>
      <c r="E387" s="1097"/>
      <c r="F387" s="1097"/>
    </row>
    <row r="388" spans="2:6" ht="11.1" customHeight="1" x14ac:dyDescent="0.15">
      <c r="B388" s="1096"/>
      <c r="C388" s="1097"/>
      <c r="D388" s="1097"/>
      <c r="E388" s="1097"/>
      <c r="F388" s="1097"/>
    </row>
    <row r="389" spans="2:6" ht="11.1" customHeight="1" x14ac:dyDescent="0.15">
      <c r="B389" s="1096"/>
      <c r="C389" s="1097"/>
      <c r="D389" s="1097"/>
      <c r="E389" s="1097"/>
      <c r="F389" s="1097"/>
    </row>
    <row r="390" spans="2:6" ht="11.1" customHeight="1" x14ac:dyDescent="0.15">
      <c r="B390" s="1096"/>
      <c r="C390" s="1097"/>
      <c r="D390" s="1097"/>
      <c r="E390" s="1097" t="b">
        <v>1</v>
      </c>
      <c r="F390" s="1097"/>
    </row>
    <row r="391" spans="2:6" ht="11.1" customHeight="1" x14ac:dyDescent="0.15">
      <c r="B391" s="1096"/>
      <c r="C391" s="1097"/>
      <c r="D391" s="1097"/>
      <c r="E391" s="1097"/>
      <c r="F391" s="1097"/>
    </row>
    <row r="392" spans="2:6" ht="11.1" customHeight="1" x14ac:dyDescent="0.15">
      <c r="B392" s="1096"/>
      <c r="C392" s="1097"/>
      <c r="D392" s="1097"/>
      <c r="E392" s="1097"/>
      <c r="F392" s="1097"/>
    </row>
    <row r="393" spans="2:6" ht="11.1" customHeight="1" x14ac:dyDescent="0.15">
      <c r="B393" s="1096"/>
      <c r="C393" s="1097"/>
      <c r="D393" s="1097"/>
      <c r="E393" s="1097"/>
      <c r="F393" s="1097"/>
    </row>
    <row r="394" spans="2:6" ht="11.1" customHeight="1" x14ac:dyDescent="0.15">
      <c r="B394" s="1096"/>
      <c r="C394" s="1097"/>
      <c r="D394" s="1097"/>
      <c r="E394" s="1097"/>
      <c r="F394" s="1097"/>
    </row>
    <row r="395" spans="2:6" ht="11.1" customHeight="1" x14ac:dyDescent="0.15">
      <c r="B395" s="1096"/>
      <c r="C395" s="1097"/>
      <c r="D395" s="1097"/>
      <c r="E395" s="1097"/>
      <c r="F395" s="1097"/>
    </row>
    <row r="396" spans="2:6" ht="11.1" customHeight="1" x14ac:dyDescent="0.15">
      <c r="B396" s="1096"/>
      <c r="C396" s="1097"/>
      <c r="D396" s="1097"/>
      <c r="E396" s="1097"/>
      <c r="F396" s="1097"/>
    </row>
    <row r="397" spans="2:6" ht="11.1" customHeight="1" x14ac:dyDescent="0.15">
      <c r="B397" s="1096"/>
      <c r="C397" s="1097"/>
      <c r="D397" s="1097"/>
      <c r="E397" s="1097"/>
      <c r="F397" s="1097"/>
    </row>
    <row r="398" spans="2:6" ht="11.1" customHeight="1" x14ac:dyDescent="0.15">
      <c r="B398" s="1096"/>
      <c r="C398" s="1097"/>
      <c r="D398" s="1097"/>
      <c r="E398" s="1097"/>
      <c r="F398" s="1097"/>
    </row>
    <row r="399" spans="2:6" ht="11.1" customHeight="1" x14ac:dyDescent="0.15">
      <c r="B399" s="1096"/>
      <c r="C399" s="1097"/>
      <c r="D399" s="1097"/>
      <c r="E399" s="1097"/>
      <c r="F399" s="1097"/>
    </row>
    <row r="400" spans="2:6" ht="11.1" customHeight="1" x14ac:dyDescent="0.15">
      <c r="B400" s="1096"/>
      <c r="C400" s="1097"/>
      <c r="D400" s="1097"/>
      <c r="E400" s="1097"/>
      <c r="F400" s="1097"/>
    </row>
    <row r="401" spans="2:10" ht="11.1" customHeight="1" x14ac:dyDescent="0.15">
      <c r="B401" s="1096"/>
      <c r="C401" s="1097"/>
      <c r="D401" s="1097"/>
      <c r="E401" s="1097"/>
      <c r="F401" s="1097"/>
    </row>
    <row r="402" spans="2:10" ht="11.1" customHeight="1" x14ac:dyDescent="0.15">
      <c r="B402" s="1096"/>
      <c r="C402" s="1097"/>
      <c r="D402" s="1097"/>
      <c r="E402" s="1097"/>
      <c r="F402" s="1097"/>
    </row>
    <row r="403" spans="2:10" ht="11.1" customHeight="1" x14ac:dyDescent="0.15">
      <c r="B403" s="1096"/>
      <c r="C403" s="1097"/>
      <c r="D403" s="1097"/>
      <c r="E403" s="1097"/>
      <c r="F403" s="1097"/>
    </row>
    <row r="404" spans="2:10" ht="11.1" customHeight="1" x14ac:dyDescent="0.15">
      <c r="B404" s="1096"/>
      <c r="C404" s="1097"/>
      <c r="D404" s="1097"/>
      <c r="E404" s="1097"/>
      <c r="F404" s="1097"/>
    </row>
    <row r="405" spans="2:10" ht="11.1" customHeight="1" x14ac:dyDescent="0.15">
      <c r="B405" s="1096"/>
      <c r="C405" s="1097"/>
      <c r="D405" s="1097"/>
      <c r="E405" s="1097"/>
      <c r="F405" s="1097"/>
    </row>
    <row r="406" spans="2:10" ht="11.1" customHeight="1" x14ac:dyDescent="0.15">
      <c r="B406" s="1096"/>
      <c r="C406" s="1097"/>
      <c r="D406" s="1097"/>
      <c r="E406" s="1097"/>
      <c r="F406" s="1097"/>
    </row>
    <row r="407" spans="2:10" ht="11.1" customHeight="1" x14ac:dyDescent="0.15">
      <c r="B407" s="1096"/>
      <c r="C407" s="1097"/>
      <c r="D407" s="1097"/>
      <c r="E407" s="1097"/>
      <c r="F407" s="1097"/>
    </row>
    <row r="409" spans="2:10" x14ac:dyDescent="0.15">
      <c r="B409" s="236" t="s">
        <v>312</v>
      </c>
      <c r="F409" s="273">
        <f>$E$6</f>
        <v>0</v>
      </c>
    </row>
    <row r="410" spans="2:10" ht="30" customHeight="1" x14ac:dyDescent="0.15">
      <c r="B410" s="237" t="s">
        <v>141</v>
      </c>
      <c r="C410" s="238" t="s">
        <v>142</v>
      </c>
      <c r="D410" s="239" t="s">
        <v>196</v>
      </c>
      <c r="E410" s="240" t="s">
        <v>382</v>
      </c>
      <c r="F410" s="241" t="s">
        <v>222</v>
      </c>
    </row>
    <row r="411" spans="2:10" ht="39.950000000000003" customHeight="1" x14ac:dyDescent="0.15">
      <c r="B411" s="169"/>
      <c r="C411" s="242" t="str">
        <f>IFERROR(VLOOKUP(B411,'補助事業概要説明書(別添１)１～２'!$C$43:$D$62,2,0)," ")</f>
        <v xml:space="preserve"> </v>
      </c>
      <c r="D411" s="242" t="str">
        <f>IFERROR(VLOOKUP(B411,'補助事業概要説明書(別添１)１～２'!$C$43:$E$62,3,0)," ")</f>
        <v xml:space="preserve"> </v>
      </c>
      <c r="E411" s="243" t="str">
        <f>IFERROR(VLOOKUP(B411,'補助事業概要説明書(別添１)１～２'!$C$43:$F$62,4,0)," ")</f>
        <v xml:space="preserve"> </v>
      </c>
      <c r="F411" s="243" t="str">
        <f>IFERROR(VLOOKUP(B411,'補助事業概要説明書(別添１)１～２'!$C$43:$G$62,5,0)," ")</f>
        <v xml:space="preserve"> </v>
      </c>
    </row>
    <row r="412" spans="2:10" ht="8.25" customHeight="1" x14ac:dyDescent="0.15"/>
    <row r="413" spans="2:10" x14ac:dyDescent="0.15">
      <c r="B413" s="236" t="s">
        <v>230</v>
      </c>
      <c r="E413" s="244"/>
    </row>
    <row r="414" spans="2:10" ht="16.5" customHeight="1" x14ac:dyDescent="0.15">
      <c r="B414" s="1098" t="s">
        <v>226</v>
      </c>
      <c r="C414" s="1098"/>
      <c r="D414" s="1098"/>
      <c r="E414" s="1098"/>
      <c r="F414" s="1098"/>
    </row>
    <row r="415" spans="2:10" x14ac:dyDescent="0.15">
      <c r="B415" s="172" t="b">
        <v>1</v>
      </c>
      <c r="C415" s="245"/>
    </row>
    <row r="416" spans="2:10" x14ac:dyDescent="0.15">
      <c r="B416" s="272" t="b">
        <v>1</v>
      </c>
      <c r="J416" s="233"/>
    </row>
    <row r="417" spans="2:10" s="317" customFormat="1" x14ac:dyDescent="0.15">
      <c r="B417" s="461" t="s">
        <v>539</v>
      </c>
      <c r="E417" s="462"/>
      <c r="F417" s="463"/>
    </row>
    <row r="418" spans="2:10" s="317" customFormat="1" ht="16.5" customHeight="1" x14ac:dyDescent="0.15">
      <c r="B418" s="1099" t="s">
        <v>540</v>
      </c>
      <c r="C418" s="1099"/>
      <c r="D418" s="1099"/>
      <c r="E418" s="1099"/>
      <c r="F418" s="1099"/>
    </row>
    <row r="419" spans="2:10" s="317" customFormat="1" x14ac:dyDescent="0.15">
      <c r="B419" s="464" t="b">
        <v>1</v>
      </c>
      <c r="C419" s="465"/>
      <c r="E419" s="285"/>
      <c r="F419" s="463"/>
    </row>
    <row r="420" spans="2:10" s="317" customFormat="1" x14ac:dyDescent="0.15">
      <c r="B420" s="272" t="b">
        <v>1</v>
      </c>
      <c r="E420" s="285"/>
      <c r="F420" s="463"/>
      <c r="J420" s="285"/>
    </row>
    <row r="421" spans="2:10" x14ac:dyDescent="0.15">
      <c r="B421" s="236" t="s">
        <v>231</v>
      </c>
      <c r="C421" s="245" t="s">
        <v>327</v>
      </c>
    </row>
    <row r="422" spans="2:10" ht="11.1" customHeight="1" x14ac:dyDescent="0.15">
      <c r="B422" s="1096" t="s">
        <v>234</v>
      </c>
      <c r="C422" s="1095"/>
      <c r="D422" s="1095"/>
      <c r="E422" s="1095"/>
      <c r="F422" s="1095"/>
    </row>
    <row r="423" spans="2:10" ht="11.1" customHeight="1" x14ac:dyDescent="0.15">
      <c r="B423" s="1096"/>
      <c r="C423" s="1095"/>
      <c r="D423" s="1095"/>
      <c r="E423" s="1095"/>
      <c r="F423" s="1095"/>
    </row>
    <row r="424" spans="2:10" ht="11.1" customHeight="1" x14ac:dyDescent="0.15">
      <c r="B424" s="1096"/>
      <c r="C424" s="1095"/>
      <c r="D424" s="1095"/>
      <c r="E424" s="1095"/>
      <c r="F424" s="1095"/>
    </row>
    <row r="425" spans="2:10" ht="11.1" customHeight="1" x14ac:dyDescent="0.15">
      <c r="B425" s="1096"/>
      <c r="C425" s="1095"/>
      <c r="D425" s="1095"/>
      <c r="E425" s="1095"/>
      <c r="F425" s="1095"/>
    </row>
    <row r="426" spans="2:10" ht="11.1" customHeight="1" x14ac:dyDescent="0.15">
      <c r="B426" s="1096"/>
      <c r="C426" s="1095"/>
      <c r="D426" s="1095"/>
      <c r="E426" s="1095"/>
      <c r="F426" s="1095"/>
    </row>
    <row r="427" spans="2:10" ht="11.1" customHeight="1" x14ac:dyDescent="0.15">
      <c r="B427" s="1096"/>
      <c r="C427" s="1095"/>
      <c r="D427" s="1095"/>
      <c r="E427" s="1095"/>
      <c r="F427" s="1095"/>
    </row>
    <row r="428" spans="2:10" ht="11.1" customHeight="1" x14ac:dyDescent="0.15">
      <c r="B428" s="1096"/>
      <c r="C428" s="1095"/>
      <c r="D428" s="1095"/>
      <c r="E428" s="1095"/>
      <c r="F428" s="1095"/>
    </row>
    <row r="429" spans="2:10" ht="11.1" customHeight="1" x14ac:dyDescent="0.15">
      <c r="B429" s="1096"/>
      <c r="C429" s="1095"/>
      <c r="D429" s="1095"/>
      <c r="E429" s="1095"/>
      <c r="F429" s="1095"/>
    </row>
    <row r="430" spans="2:10" ht="11.1" customHeight="1" x14ac:dyDescent="0.15">
      <c r="B430" s="1096"/>
      <c r="C430" s="1095"/>
      <c r="D430" s="1095"/>
      <c r="E430" s="1095"/>
      <c r="F430" s="1095"/>
    </row>
    <row r="431" spans="2:10" ht="11.1" customHeight="1" x14ac:dyDescent="0.15">
      <c r="B431" s="1096"/>
      <c r="C431" s="1095"/>
      <c r="D431" s="1095"/>
      <c r="E431" s="1095"/>
      <c r="F431" s="1095"/>
    </row>
    <row r="432" spans="2:10" ht="11.1" customHeight="1" x14ac:dyDescent="0.15">
      <c r="B432" s="1096"/>
      <c r="C432" s="1095"/>
      <c r="D432" s="1095"/>
      <c r="E432" s="1095"/>
      <c r="F432" s="1095"/>
    </row>
    <row r="433" spans="2:6" ht="11.1" customHeight="1" x14ac:dyDescent="0.15">
      <c r="B433" s="1096"/>
      <c r="C433" s="1095"/>
      <c r="D433" s="1095"/>
      <c r="E433" s="1095"/>
      <c r="F433" s="1095"/>
    </row>
    <row r="434" spans="2:6" ht="11.1" customHeight="1" x14ac:dyDescent="0.15">
      <c r="B434" s="1096"/>
      <c r="C434" s="1095"/>
      <c r="D434" s="1095"/>
      <c r="E434" s="1095"/>
      <c r="F434" s="1095"/>
    </row>
    <row r="435" spans="2:6" ht="11.1" customHeight="1" x14ac:dyDescent="0.15">
      <c r="B435" s="1096"/>
      <c r="C435" s="1095"/>
      <c r="D435" s="1095"/>
      <c r="E435" s="1095"/>
      <c r="F435" s="1095"/>
    </row>
    <row r="436" spans="2:6" ht="11.1" customHeight="1" x14ac:dyDescent="0.15">
      <c r="B436" s="1096"/>
      <c r="C436" s="1095"/>
      <c r="D436" s="1095"/>
      <c r="E436" s="1095"/>
      <c r="F436" s="1095"/>
    </row>
    <row r="437" spans="2:6" ht="11.1" customHeight="1" x14ac:dyDescent="0.15">
      <c r="B437" s="1096"/>
      <c r="C437" s="1095"/>
      <c r="D437" s="1095"/>
      <c r="E437" s="1095"/>
      <c r="F437" s="1095"/>
    </row>
    <row r="438" spans="2:6" ht="11.1" customHeight="1" x14ac:dyDescent="0.15">
      <c r="B438" s="1096"/>
      <c r="C438" s="1095"/>
      <c r="D438" s="1095"/>
      <c r="E438" s="1095"/>
      <c r="F438" s="1095"/>
    </row>
    <row r="439" spans="2:6" ht="11.1" customHeight="1" x14ac:dyDescent="0.15">
      <c r="B439" s="1096"/>
      <c r="C439" s="1095"/>
      <c r="D439" s="1095"/>
      <c r="E439" s="1095"/>
      <c r="F439" s="1095"/>
    </row>
    <row r="440" spans="2:6" ht="11.1" customHeight="1" x14ac:dyDescent="0.15">
      <c r="B440" s="1096"/>
      <c r="C440" s="1095"/>
      <c r="D440" s="1095"/>
      <c r="E440" s="1095"/>
      <c r="F440" s="1095"/>
    </row>
    <row r="441" spans="2:6" ht="11.1" customHeight="1" x14ac:dyDescent="0.15">
      <c r="B441" s="1096"/>
      <c r="C441" s="1095"/>
      <c r="D441" s="1095"/>
      <c r="E441" s="1095"/>
      <c r="F441" s="1095"/>
    </row>
    <row r="442" spans="2:6" ht="11.1" customHeight="1" x14ac:dyDescent="0.15">
      <c r="B442" s="1096"/>
      <c r="C442" s="1095"/>
      <c r="D442" s="1095"/>
      <c r="E442" s="1095"/>
      <c r="F442" s="1095"/>
    </row>
    <row r="443" spans="2:6" ht="11.1" customHeight="1" x14ac:dyDescent="0.15">
      <c r="B443" s="1096"/>
      <c r="C443" s="1095"/>
      <c r="D443" s="1095"/>
      <c r="E443" s="1095"/>
      <c r="F443" s="1095"/>
    </row>
    <row r="444" spans="2:6" ht="11.1" customHeight="1" x14ac:dyDescent="0.15">
      <c r="B444" s="1096"/>
      <c r="C444" s="1095"/>
      <c r="D444" s="1095"/>
      <c r="E444" s="1095"/>
      <c r="F444" s="1095"/>
    </row>
    <row r="445" spans="2:6" ht="11.1" customHeight="1" x14ac:dyDescent="0.15">
      <c r="B445" s="1096"/>
      <c r="C445" s="1095"/>
      <c r="D445" s="1095"/>
      <c r="E445" s="1095"/>
      <c r="F445" s="1095"/>
    </row>
    <row r="446" spans="2:6" ht="11.1" customHeight="1" x14ac:dyDescent="0.15">
      <c r="B446" s="1096"/>
      <c r="C446" s="1095"/>
      <c r="D446" s="1095"/>
      <c r="E446" s="1095"/>
      <c r="F446" s="1095"/>
    </row>
    <row r="447" spans="2:6" ht="11.1" customHeight="1" x14ac:dyDescent="0.15">
      <c r="B447" s="1096"/>
      <c r="C447" s="1095"/>
      <c r="D447" s="1095"/>
      <c r="E447" s="1095"/>
      <c r="F447" s="1095"/>
    </row>
    <row r="448" spans="2:6" ht="11.1" customHeight="1" x14ac:dyDescent="0.15">
      <c r="B448" s="1096"/>
      <c r="C448" s="1095"/>
      <c r="D448" s="1095"/>
      <c r="E448" s="1095"/>
      <c r="F448" s="1095"/>
    </row>
    <row r="449" spans="2:6" ht="11.1" customHeight="1" x14ac:dyDescent="0.15">
      <c r="B449" s="1096"/>
      <c r="C449" s="1095"/>
      <c r="D449" s="1095"/>
      <c r="E449" s="1095"/>
      <c r="F449" s="1095"/>
    </row>
    <row r="450" spans="2:6" ht="11.1" customHeight="1" x14ac:dyDescent="0.15">
      <c r="B450" s="1096"/>
      <c r="C450" s="1095"/>
      <c r="D450" s="1095"/>
      <c r="E450" s="1095"/>
      <c r="F450" s="1095"/>
    </row>
    <row r="451" spans="2:6" ht="11.1" customHeight="1" x14ac:dyDescent="0.15">
      <c r="B451" s="1096"/>
      <c r="C451" s="1095"/>
      <c r="D451" s="1095"/>
      <c r="E451" s="1095"/>
      <c r="F451" s="1095"/>
    </row>
    <row r="452" spans="2:6" ht="11.1" customHeight="1" x14ac:dyDescent="0.15">
      <c r="B452" s="1096" t="s">
        <v>233</v>
      </c>
      <c r="C452" s="1095"/>
      <c r="D452" s="1095"/>
      <c r="E452" s="1095"/>
      <c r="F452" s="1095"/>
    </row>
    <row r="453" spans="2:6" ht="11.1" customHeight="1" x14ac:dyDescent="0.15">
      <c r="B453" s="1096"/>
      <c r="C453" s="1095"/>
      <c r="D453" s="1095"/>
      <c r="E453" s="1095"/>
      <c r="F453" s="1095"/>
    </row>
    <row r="454" spans="2:6" ht="11.1" customHeight="1" x14ac:dyDescent="0.15">
      <c r="B454" s="1096"/>
      <c r="C454" s="1095"/>
      <c r="D454" s="1095"/>
      <c r="E454" s="1095"/>
      <c r="F454" s="1095"/>
    </row>
    <row r="455" spans="2:6" ht="11.1" customHeight="1" x14ac:dyDescent="0.15">
      <c r="B455" s="1096"/>
      <c r="C455" s="1095"/>
      <c r="D455" s="1095"/>
      <c r="E455" s="1095"/>
      <c r="F455" s="1095"/>
    </row>
    <row r="456" spans="2:6" ht="11.1" customHeight="1" x14ac:dyDescent="0.15">
      <c r="B456" s="1096"/>
      <c r="C456" s="1095"/>
      <c r="D456" s="1095"/>
      <c r="E456" s="1095"/>
      <c r="F456" s="1095"/>
    </row>
    <row r="457" spans="2:6" ht="11.1" customHeight="1" x14ac:dyDescent="0.15">
      <c r="B457" s="1096"/>
      <c r="C457" s="1095"/>
      <c r="D457" s="1095"/>
      <c r="E457" s="1095"/>
      <c r="F457" s="1095"/>
    </row>
    <row r="458" spans="2:6" ht="11.1" customHeight="1" x14ac:dyDescent="0.15">
      <c r="B458" s="1096"/>
      <c r="C458" s="1095"/>
      <c r="D458" s="1095"/>
      <c r="E458" s="1095"/>
      <c r="F458" s="1095"/>
    </row>
    <row r="459" spans="2:6" ht="11.1" customHeight="1" x14ac:dyDescent="0.15">
      <c r="B459" s="1096"/>
      <c r="C459" s="1095"/>
      <c r="D459" s="1095"/>
      <c r="E459" s="1095"/>
      <c r="F459" s="1095"/>
    </row>
    <row r="460" spans="2:6" ht="11.1" customHeight="1" x14ac:dyDescent="0.15">
      <c r="B460" s="1096"/>
      <c r="C460" s="1095"/>
      <c r="D460" s="1095"/>
      <c r="E460" s="1095"/>
      <c r="F460" s="1095"/>
    </row>
    <row r="461" spans="2:6" ht="11.1" customHeight="1" x14ac:dyDescent="0.15">
      <c r="B461" s="1096"/>
      <c r="C461" s="1095"/>
      <c r="D461" s="1095"/>
      <c r="E461" s="1095"/>
      <c r="F461" s="1095"/>
    </row>
    <row r="462" spans="2:6" ht="11.1" customHeight="1" x14ac:dyDescent="0.15">
      <c r="B462" s="1096"/>
      <c r="C462" s="1095"/>
      <c r="D462" s="1095"/>
      <c r="E462" s="1095"/>
      <c r="F462" s="1095"/>
    </row>
    <row r="463" spans="2:6" ht="11.1" customHeight="1" x14ac:dyDescent="0.15">
      <c r="B463" s="1096"/>
      <c r="C463" s="1095"/>
      <c r="D463" s="1095"/>
      <c r="E463" s="1095"/>
      <c r="F463" s="1095"/>
    </row>
    <row r="464" spans="2:6" ht="11.1" customHeight="1" x14ac:dyDescent="0.15">
      <c r="B464" s="1096"/>
      <c r="C464" s="1095"/>
      <c r="D464" s="1095"/>
      <c r="E464" s="1095"/>
      <c r="F464" s="1095"/>
    </row>
    <row r="465" spans="2:6" ht="11.1" customHeight="1" x14ac:dyDescent="0.15">
      <c r="B465" s="1096"/>
      <c r="C465" s="1095"/>
      <c r="D465" s="1095"/>
      <c r="E465" s="1095"/>
      <c r="F465" s="1095"/>
    </row>
    <row r="466" spans="2:6" ht="11.1" customHeight="1" x14ac:dyDescent="0.15">
      <c r="B466" s="1096"/>
      <c r="C466" s="1095"/>
      <c r="D466" s="1095"/>
      <c r="E466" s="1095"/>
      <c r="F466" s="1095"/>
    </row>
    <row r="467" spans="2:6" ht="11.1" customHeight="1" x14ac:dyDescent="0.15">
      <c r="B467" s="1096"/>
      <c r="C467" s="1095"/>
      <c r="D467" s="1095"/>
      <c r="E467" s="1095"/>
      <c r="F467" s="1095"/>
    </row>
    <row r="468" spans="2:6" ht="11.1" customHeight="1" x14ac:dyDescent="0.15">
      <c r="B468" s="1096"/>
      <c r="C468" s="1095"/>
      <c r="D468" s="1095"/>
      <c r="E468" s="1095"/>
      <c r="F468" s="1095"/>
    </row>
    <row r="469" spans="2:6" ht="11.1" customHeight="1" x14ac:dyDescent="0.15">
      <c r="B469" s="1096"/>
      <c r="C469" s="1095"/>
      <c r="D469" s="1095"/>
      <c r="E469" s="1095"/>
      <c r="F469" s="1095"/>
    </row>
    <row r="470" spans="2:6" ht="11.1" customHeight="1" x14ac:dyDescent="0.15">
      <c r="B470" s="1096"/>
      <c r="C470" s="1095"/>
      <c r="D470" s="1095"/>
      <c r="E470" s="1095"/>
      <c r="F470" s="1095"/>
    </row>
    <row r="471" spans="2:6" ht="11.1" customHeight="1" x14ac:dyDescent="0.15">
      <c r="B471" s="1096"/>
      <c r="C471" s="1095"/>
      <c r="D471" s="1095"/>
      <c r="E471" s="1095"/>
      <c r="F471" s="1095"/>
    </row>
    <row r="472" spans="2:6" ht="11.1" customHeight="1" x14ac:dyDescent="0.15">
      <c r="B472" s="1096"/>
      <c r="C472" s="1095"/>
      <c r="D472" s="1095"/>
      <c r="E472" s="1095"/>
      <c r="F472" s="1095"/>
    </row>
    <row r="473" spans="2:6" ht="11.1" customHeight="1" x14ac:dyDescent="0.15">
      <c r="B473" s="1096"/>
      <c r="C473" s="1095"/>
      <c r="D473" s="1095"/>
      <c r="E473" s="1095"/>
      <c r="F473" s="1095"/>
    </row>
    <row r="474" spans="2:6" ht="11.1" customHeight="1" x14ac:dyDescent="0.15">
      <c r="B474" s="1096"/>
      <c r="C474" s="1095"/>
      <c r="D474" s="1095"/>
      <c r="E474" s="1095"/>
      <c r="F474" s="1095"/>
    </row>
    <row r="475" spans="2:6" ht="11.1" customHeight="1" x14ac:dyDescent="0.15">
      <c r="B475" s="1096"/>
      <c r="C475" s="1095"/>
      <c r="D475" s="1095"/>
      <c r="E475" s="1095"/>
      <c r="F475" s="1095"/>
    </row>
    <row r="476" spans="2:6" ht="11.1" customHeight="1" x14ac:dyDescent="0.15">
      <c r="B476" s="1096"/>
      <c r="C476" s="1095"/>
      <c r="D476" s="1095"/>
      <c r="E476" s="1095"/>
      <c r="F476" s="1095"/>
    </row>
    <row r="477" spans="2:6" ht="11.1" customHeight="1" x14ac:dyDescent="0.15">
      <c r="B477" s="1096"/>
      <c r="C477" s="1095"/>
      <c r="D477" s="1095"/>
      <c r="E477" s="1095"/>
      <c r="F477" s="1095"/>
    </row>
    <row r="478" spans="2:6" ht="11.1" customHeight="1" x14ac:dyDescent="0.15">
      <c r="B478" s="1096"/>
      <c r="C478" s="1095"/>
      <c r="D478" s="1095"/>
      <c r="E478" s="1095"/>
      <c r="F478" s="1095"/>
    </row>
    <row r="479" spans="2:6" ht="11.1" customHeight="1" x14ac:dyDescent="0.15">
      <c r="B479" s="1096"/>
      <c r="C479" s="1095"/>
      <c r="D479" s="1095"/>
      <c r="E479" s="1095"/>
      <c r="F479" s="1095"/>
    </row>
    <row r="480" spans="2:6" ht="11.1" customHeight="1" x14ac:dyDescent="0.15">
      <c r="B480" s="1096"/>
      <c r="C480" s="1095"/>
      <c r="D480" s="1095"/>
      <c r="E480" s="1095"/>
      <c r="F480" s="1095"/>
    </row>
    <row r="481" spans="2:6" ht="11.1" customHeight="1" x14ac:dyDescent="0.15">
      <c r="B481" s="1096"/>
      <c r="C481" s="1095"/>
      <c r="D481" s="1095"/>
      <c r="E481" s="1095"/>
      <c r="F481" s="1095"/>
    </row>
    <row r="482" spans="2:6" ht="11.1" customHeight="1" x14ac:dyDescent="0.15">
      <c r="B482" s="1096" t="s">
        <v>235</v>
      </c>
      <c r="C482" s="1095"/>
      <c r="D482" s="1095"/>
      <c r="E482" s="1095"/>
      <c r="F482" s="1095"/>
    </row>
    <row r="483" spans="2:6" ht="11.1" customHeight="1" x14ac:dyDescent="0.15">
      <c r="B483" s="1096"/>
      <c r="C483" s="1095"/>
      <c r="D483" s="1095"/>
      <c r="E483" s="1095"/>
      <c r="F483" s="1095"/>
    </row>
    <row r="484" spans="2:6" ht="11.1" customHeight="1" x14ac:dyDescent="0.15">
      <c r="B484" s="1096"/>
      <c r="C484" s="1095"/>
      <c r="D484" s="1095"/>
      <c r="E484" s="1095"/>
      <c r="F484" s="1095"/>
    </row>
    <row r="485" spans="2:6" ht="11.1" customHeight="1" x14ac:dyDescent="0.15">
      <c r="B485" s="1096"/>
      <c r="C485" s="1095"/>
      <c r="D485" s="1095"/>
      <c r="E485" s="1095"/>
      <c r="F485" s="1095"/>
    </row>
    <row r="486" spans="2:6" ht="11.1" customHeight="1" x14ac:dyDescent="0.15">
      <c r="B486" s="1096"/>
      <c r="C486" s="1095"/>
      <c r="D486" s="1095"/>
      <c r="E486" s="1095"/>
      <c r="F486" s="1095"/>
    </row>
    <row r="487" spans="2:6" ht="11.1" customHeight="1" x14ac:dyDescent="0.15">
      <c r="B487" s="1096"/>
      <c r="C487" s="1095"/>
      <c r="D487" s="1095"/>
      <c r="E487" s="1095"/>
      <c r="F487" s="1095"/>
    </row>
    <row r="488" spans="2:6" ht="11.1" customHeight="1" x14ac:dyDescent="0.15">
      <c r="B488" s="1096"/>
      <c r="C488" s="1095"/>
      <c r="D488" s="1095"/>
      <c r="E488" s="1095"/>
      <c r="F488" s="1095"/>
    </row>
    <row r="489" spans="2:6" ht="11.1" customHeight="1" x14ac:dyDescent="0.15">
      <c r="B489" s="1096"/>
      <c r="C489" s="1095"/>
      <c r="D489" s="1095"/>
      <c r="E489" s="1095"/>
      <c r="F489" s="1095"/>
    </row>
    <row r="490" spans="2:6" ht="11.1" customHeight="1" x14ac:dyDescent="0.15">
      <c r="B490" s="1096"/>
      <c r="C490" s="1095"/>
      <c r="D490" s="1095"/>
      <c r="E490" s="1095"/>
      <c r="F490" s="1095"/>
    </row>
    <row r="491" spans="2:6" ht="11.1" customHeight="1" x14ac:dyDescent="0.15">
      <c r="B491" s="1096"/>
      <c r="C491" s="1095"/>
      <c r="D491" s="1095"/>
      <c r="E491" s="1095"/>
      <c r="F491" s="1095"/>
    </row>
    <row r="492" spans="2:6" ht="11.1" customHeight="1" x14ac:dyDescent="0.15">
      <c r="B492" s="1096"/>
      <c r="C492" s="1095"/>
      <c r="D492" s="1095"/>
      <c r="E492" s="1095"/>
      <c r="F492" s="1095"/>
    </row>
    <row r="493" spans="2:6" ht="11.1" customHeight="1" x14ac:dyDescent="0.15">
      <c r="B493" s="1096"/>
      <c r="C493" s="1095"/>
      <c r="D493" s="1095"/>
      <c r="E493" s="1095"/>
      <c r="F493" s="1095"/>
    </row>
    <row r="494" spans="2:6" ht="11.1" customHeight="1" x14ac:dyDescent="0.15">
      <c r="B494" s="1096"/>
      <c r="C494" s="1095"/>
      <c r="D494" s="1095"/>
      <c r="E494" s="1095"/>
      <c r="F494" s="1095"/>
    </row>
    <row r="495" spans="2:6" ht="11.1" customHeight="1" x14ac:dyDescent="0.15">
      <c r="B495" s="1096"/>
      <c r="C495" s="1095"/>
      <c r="D495" s="1095"/>
      <c r="E495" s="1095"/>
      <c r="F495" s="1095"/>
    </row>
    <row r="496" spans="2:6" ht="11.1" customHeight="1" x14ac:dyDescent="0.15">
      <c r="B496" s="1096"/>
      <c r="C496" s="1095"/>
      <c r="D496" s="1095"/>
      <c r="E496" s="1095"/>
      <c r="F496" s="1095"/>
    </row>
    <row r="497" spans="2:6" ht="11.1" customHeight="1" x14ac:dyDescent="0.15">
      <c r="B497" s="1096"/>
      <c r="C497" s="1095"/>
      <c r="D497" s="1095"/>
      <c r="E497" s="1095"/>
      <c r="F497" s="1095"/>
    </row>
    <row r="498" spans="2:6" ht="11.1" customHeight="1" x14ac:dyDescent="0.15">
      <c r="B498" s="1096"/>
      <c r="C498" s="1095"/>
      <c r="D498" s="1095"/>
      <c r="E498" s="1095"/>
      <c r="F498" s="1095"/>
    </row>
    <row r="499" spans="2:6" ht="11.1" customHeight="1" x14ac:dyDescent="0.15">
      <c r="B499" s="1096"/>
      <c r="C499" s="1095"/>
      <c r="D499" s="1095"/>
      <c r="E499" s="1095"/>
      <c r="F499" s="1095"/>
    </row>
    <row r="500" spans="2:6" ht="11.1" customHeight="1" x14ac:dyDescent="0.15">
      <c r="B500" s="1096"/>
      <c r="C500" s="1095"/>
      <c r="D500" s="1095"/>
      <c r="E500" s="1095"/>
      <c r="F500" s="1095"/>
    </row>
    <row r="501" spans="2:6" ht="11.1" customHeight="1" x14ac:dyDescent="0.15">
      <c r="B501" s="1096"/>
      <c r="C501" s="1095"/>
      <c r="D501" s="1095"/>
      <c r="E501" s="1095"/>
      <c r="F501" s="1095"/>
    </row>
    <row r="502" spans="2:6" ht="11.1" customHeight="1" x14ac:dyDescent="0.15">
      <c r="B502" s="1096"/>
      <c r="C502" s="1095"/>
      <c r="D502" s="1095"/>
      <c r="E502" s="1095"/>
      <c r="F502" s="1095"/>
    </row>
    <row r="503" spans="2:6" ht="11.1" customHeight="1" x14ac:dyDescent="0.15">
      <c r="B503" s="1096"/>
      <c r="C503" s="1095"/>
      <c r="D503" s="1095"/>
      <c r="E503" s="1095"/>
      <c r="F503" s="1095"/>
    </row>
    <row r="504" spans="2:6" ht="11.1" customHeight="1" x14ac:dyDescent="0.15">
      <c r="B504" s="1096"/>
      <c r="C504" s="1095"/>
      <c r="D504" s="1095"/>
      <c r="E504" s="1095"/>
      <c r="F504" s="1095"/>
    </row>
    <row r="505" spans="2:6" ht="11.1" customHeight="1" x14ac:dyDescent="0.15">
      <c r="B505" s="1096"/>
      <c r="C505" s="1095"/>
      <c r="D505" s="1095"/>
      <c r="E505" s="1095"/>
      <c r="F505" s="1095"/>
    </row>
    <row r="506" spans="2:6" ht="11.1" customHeight="1" x14ac:dyDescent="0.15">
      <c r="B506" s="1096"/>
      <c r="C506" s="1095"/>
      <c r="D506" s="1095"/>
      <c r="E506" s="1095"/>
      <c r="F506" s="1095"/>
    </row>
    <row r="507" spans="2:6" ht="11.1" customHeight="1" x14ac:dyDescent="0.15">
      <c r="B507" s="1096"/>
      <c r="C507" s="1095"/>
      <c r="D507" s="1095"/>
      <c r="E507" s="1095"/>
      <c r="F507" s="1095"/>
    </row>
    <row r="508" spans="2:6" ht="11.1" customHeight="1" x14ac:dyDescent="0.15">
      <c r="B508" s="1096"/>
      <c r="C508" s="1095"/>
      <c r="D508" s="1095"/>
      <c r="E508" s="1095"/>
      <c r="F508" s="1095"/>
    </row>
    <row r="509" spans="2:6" ht="11.1" customHeight="1" x14ac:dyDescent="0.15">
      <c r="B509" s="1096"/>
      <c r="C509" s="1095"/>
      <c r="D509" s="1095"/>
      <c r="E509" s="1095"/>
      <c r="F509" s="1095"/>
    </row>
    <row r="510" spans="2:6" ht="11.1" customHeight="1" x14ac:dyDescent="0.15">
      <c r="B510" s="1096"/>
      <c r="C510" s="1095"/>
      <c r="D510" s="1095"/>
      <c r="E510" s="1095"/>
      <c r="F510" s="1095"/>
    </row>
    <row r="511" spans="2:6" ht="11.1" customHeight="1" x14ac:dyDescent="0.15">
      <c r="B511" s="1096"/>
      <c r="C511" s="1095"/>
      <c r="D511" s="1095"/>
      <c r="E511" s="1095"/>
      <c r="F511" s="1095"/>
    </row>
    <row r="512" spans="2:6" ht="11.1" customHeight="1" x14ac:dyDescent="0.15">
      <c r="B512" s="1096" t="s">
        <v>417</v>
      </c>
      <c r="C512" s="1097" t="s">
        <v>383</v>
      </c>
      <c r="D512" s="1097"/>
      <c r="E512" s="1097"/>
      <c r="F512" s="1097"/>
    </row>
    <row r="513" spans="2:6" ht="11.1" customHeight="1" x14ac:dyDescent="0.15">
      <c r="B513" s="1096"/>
      <c r="C513" s="1097"/>
      <c r="D513" s="1097"/>
      <c r="E513" s="1097"/>
      <c r="F513" s="1097"/>
    </row>
    <row r="514" spans="2:6" ht="11.1" customHeight="1" x14ac:dyDescent="0.15">
      <c r="B514" s="1096"/>
      <c r="C514" s="1097"/>
      <c r="D514" s="1097"/>
      <c r="E514" s="1097"/>
      <c r="F514" s="1097"/>
    </row>
    <row r="515" spans="2:6" ht="11.1" customHeight="1" x14ac:dyDescent="0.15">
      <c r="B515" s="1096"/>
      <c r="C515" s="1097"/>
      <c r="D515" s="1097"/>
      <c r="E515" s="1097"/>
      <c r="F515" s="1097"/>
    </row>
    <row r="516" spans="2:6" ht="11.1" customHeight="1" x14ac:dyDescent="0.15">
      <c r="B516" s="1096"/>
      <c r="C516" s="1097"/>
      <c r="D516" s="1097"/>
      <c r="E516" s="1097"/>
      <c r="F516" s="1097"/>
    </row>
    <row r="517" spans="2:6" ht="11.1" customHeight="1" x14ac:dyDescent="0.15">
      <c r="B517" s="1096"/>
      <c r="C517" s="1097"/>
      <c r="D517" s="1097"/>
      <c r="E517" s="1097" t="b">
        <v>0</v>
      </c>
      <c r="F517" s="1097"/>
    </row>
    <row r="518" spans="2:6" ht="11.1" customHeight="1" x14ac:dyDescent="0.15">
      <c r="B518" s="1096"/>
      <c r="C518" s="1097"/>
      <c r="D518" s="1097"/>
      <c r="E518" s="1097" t="b">
        <v>0</v>
      </c>
      <c r="F518" s="1097"/>
    </row>
    <row r="519" spans="2:6" ht="11.1" customHeight="1" x14ac:dyDescent="0.15">
      <c r="B519" s="1096"/>
      <c r="C519" s="1097"/>
      <c r="D519" s="1097"/>
      <c r="E519" s="1097"/>
      <c r="F519" s="1097"/>
    </row>
    <row r="520" spans="2:6" ht="11.1" customHeight="1" x14ac:dyDescent="0.15">
      <c r="B520" s="1096"/>
      <c r="C520" s="1097"/>
      <c r="D520" s="1097"/>
      <c r="E520" s="1097"/>
      <c r="F520" s="1097"/>
    </row>
    <row r="521" spans="2:6" ht="11.1" customHeight="1" x14ac:dyDescent="0.15">
      <c r="B521" s="1096"/>
      <c r="C521" s="1097"/>
      <c r="D521" s="1097"/>
      <c r="E521" s="1097"/>
      <c r="F521" s="1097"/>
    </row>
    <row r="522" spans="2:6" ht="11.1" customHeight="1" x14ac:dyDescent="0.15">
      <c r="B522" s="1096"/>
      <c r="C522" s="1097"/>
      <c r="D522" s="1097"/>
      <c r="E522" s="1097"/>
      <c r="F522" s="1097"/>
    </row>
    <row r="523" spans="2:6" ht="11.1" customHeight="1" x14ac:dyDescent="0.15">
      <c r="B523" s="1096"/>
      <c r="C523" s="1097"/>
      <c r="D523" s="1097"/>
      <c r="E523" s="1097"/>
      <c r="F523" s="1097"/>
    </row>
    <row r="524" spans="2:6" ht="11.1" customHeight="1" x14ac:dyDescent="0.15">
      <c r="B524" s="1096"/>
      <c r="C524" s="1097"/>
      <c r="D524" s="1097"/>
      <c r="E524" s="1097" t="b">
        <v>1</v>
      </c>
      <c r="F524" s="1097"/>
    </row>
    <row r="525" spans="2:6" ht="11.1" customHeight="1" x14ac:dyDescent="0.15">
      <c r="B525" s="1096"/>
      <c r="C525" s="1097"/>
      <c r="D525" s="1097"/>
      <c r="E525" s="1097"/>
      <c r="F525" s="1097"/>
    </row>
    <row r="526" spans="2:6" ht="11.1" customHeight="1" x14ac:dyDescent="0.15">
      <c r="B526" s="1096"/>
      <c r="C526" s="1097"/>
      <c r="D526" s="1097"/>
      <c r="E526" s="1097"/>
      <c r="F526" s="1097"/>
    </row>
    <row r="527" spans="2:6" ht="11.1" customHeight="1" x14ac:dyDescent="0.15">
      <c r="B527" s="1096"/>
      <c r="C527" s="1097"/>
      <c r="D527" s="1097"/>
      <c r="E527" s="1097"/>
      <c r="F527" s="1097"/>
    </row>
    <row r="528" spans="2:6" ht="11.1" customHeight="1" x14ac:dyDescent="0.15">
      <c r="B528" s="1096"/>
      <c r="C528" s="1097"/>
      <c r="D528" s="1097"/>
      <c r="E528" s="1097"/>
      <c r="F528" s="1097"/>
    </row>
    <row r="529" spans="2:6" ht="11.1" customHeight="1" x14ac:dyDescent="0.15">
      <c r="B529" s="1096"/>
      <c r="C529" s="1097"/>
      <c r="D529" s="1097"/>
      <c r="E529" s="1097"/>
      <c r="F529" s="1097"/>
    </row>
    <row r="530" spans="2:6" ht="11.1" customHeight="1" x14ac:dyDescent="0.15">
      <c r="B530" s="1096"/>
      <c r="C530" s="1097"/>
      <c r="D530" s="1097"/>
      <c r="E530" s="1097"/>
      <c r="F530" s="1097"/>
    </row>
    <row r="531" spans="2:6" ht="11.1" customHeight="1" x14ac:dyDescent="0.15">
      <c r="B531" s="1096"/>
      <c r="C531" s="1097"/>
      <c r="D531" s="1097"/>
      <c r="E531" s="1097"/>
      <c r="F531" s="1097"/>
    </row>
    <row r="532" spans="2:6" ht="11.1" customHeight="1" x14ac:dyDescent="0.15">
      <c r="B532" s="1096"/>
      <c r="C532" s="1097"/>
      <c r="D532" s="1097"/>
      <c r="E532" s="1097"/>
      <c r="F532" s="1097"/>
    </row>
    <row r="533" spans="2:6" ht="11.1" customHeight="1" x14ac:dyDescent="0.15">
      <c r="B533" s="1096"/>
      <c r="C533" s="1097"/>
      <c r="D533" s="1097"/>
      <c r="E533" s="1097"/>
      <c r="F533" s="1097"/>
    </row>
    <row r="534" spans="2:6" ht="11.1" customHeight="1" x14ac:dyDescent="0.15">
      <c r="B534" s="1096"/>
      <c r="C534" s="1097"/>
      <c r="D534" s="1097"/>
      <c r="E534" s="1097"/>
      <c r="F534" s="1097"/>
    </row>
    <row r="535" spans="2:6" ht="11.1" customHeight="1" x14ac:dyDescent="0.15">
      <c r="B535" s="1096"/>
      <c r="C535" s="1097"/>
      <c r="D535" s="1097"/>
      <c r="E535" s="1097"/>
      <c r="F535" s="1097"/>
    </row>
    <row r="536" spans="2:6" ht="11.1" customHeight="1" x14ac:dyDescent="0.15">
      <c r="B536" s="1096"/>
      <c r="C536" s="1097"/>
      <c r="D536" s="1097"/>
      <c r="E536" s="1097"/>
      <c r="F536" s="1097"/>
    </row>
    <row r="537" spans="2:6" ht="11.1" customHeight="1" x14ac:dyDescent="0.15">
      <c r="B537" s="1096"/>
      <c r="C537" s="1097"/>
      <c r="D537" s="1097"/>
      <c r="E537" s="1097"/>
      <c r="F537" s="1097"/>
    </row>
    <row r="538" spans="2:6" ht="11.1" customHeight="1" x14ac:dyDescent="0.15">
      <c r="B538" s="1096"/>
      <c r="C538" s="1097"/>
      <c r="D538" s="1097"/>
      <c r="E538" s="1097"/>
      <c r="F538" s="1097"/>
    </row>
    <row r="539" spans="2:6" ht="11.1" customHeight="1" x14ac:dyDescent="0.15">
      <c r="B539" s="1096"/>
      <c r="C539" s="1097"/>
      <c r="D539" s="1097"/>
      <c r="E539" s="1097"/>
      <c r="F539" s="1097"/>
    </row>
    <row r="540" spans="2:6" ht="11.1" customHeight="1" x14ac:dyDescent="0.15">
      <c r="B540" s="1096"/>
      <c r="C540" s="1097"/>
      <c r="D540" s="1097"/>
      <c r="E540" s="1097"/>
      <c r="F540" s="1097"/>
    </row>
    <row r="541" spans="2:6" ht="11.1" customHeight="1" x14ac:dyDescent="0.15">
      <c r="B541" s="1096"/>
      <c r="C541" s="1097"/>
      <c r="D541" s="1097"/>
      <c r="E541" s="1097"/>
      <c r="F541" s="1097"/>
    </row>
    <row r="543" spans="2:6" x14ac:dyDescent="0.15">
      <c r="B543" s="236" t="s">
        <v>311</v>
      </c>
      <c r="F543" s="273">
        <f>$E$6</f>
        <v>0</v>
      </c>
    </row>
    <row r="544" spans="2:6" ht="30" customHeight="1" x14ac:dyDescent="0.15">
      <c r="B544" s="237" t="s">
        <v>141</v>
      </c>
      <c r="C544" s="238" t="s">
        <v>142</v>
      </c>
      <c r="D544" s="239" t="s">
        <v>196</v>
      </c>
      <c r="E544" s="240" t="s">
        <v>382</v>
      </c>
      <c r="F544" s="241" t="s">
        <v>222</v>
      </c>
    </row>
    <row r="545" spans="2:10" ht="39.950000000000003" customHeight="1" x14ac:dyDescent="0.15">
      <c r="B545" s="169"/>
      <c r="C545" s="242" t="str">
        <f>IFERROR(VLOOKUP(B545,'補助事業概要説明書(別添１)１～２'!$C$43:$D$62,2,0)," ")</f>
        <v xml:space="preserve"> </v>
      </c>
      <c r="D545" s="242" t="str">
        <f>IFERROR(VLOOKUP(B545,'補助事業概要説明書(別添１)１～２'!$C$43:$E$62,3,0)," ")</f>
        <v xml:space="preserve"> </v>
      </c>
      <c r="E545" s="243" t="str">
        <f>IFERROR(VLOOKUP(B545,'補助事業概要説明書(別添１)１～２'!$C$43:$F$62,4,0)," ")</f>
        <v xml:space="preserve"> </v>
      </c>
      <c r="F545" s="243" t="str">
        <f>IFERROR(VLOOKUP(B545,'補助事業概要説明書(別添１)１～２'!$C$43:$G$62,5,0)," ")</f>
        <v xml:space="preserve"> </v>
      </c>
    </row>
    <row r="546" spans="2:10" ht="8.25" customHeight="1" x14ac:dyDescent="0.15"/>
    <row r="547" spans="2:10" x14ac:dyDescent="0.15">
      <c r="B547" s="236" t="s">
        <v>230</v>
      </c>
      <c r="E547" s="244"/>
    </row>
    <row r="548" spans="2:10" ht="16.5" customHeight="1" x14ac:dyDescent="0.15">
      <c r="B548" s="1098" t="s">
        <v>226</v>
      </c>
      <c r="C548" s="1098"/>
      <c r="D548" s="1098"/>
      <c r="E548" s="1098"/>
      <c r="F548" s="1098"/>
    </row>
    <row r="549" spans="2:10" x14ac:dyDescent="0.15">
      <c r="B549" s="172" t="b">
        <v>1</v>
      </c>
      <c r="C549" s="245"/>
    </row>
    <row r="550" spans="2:10" x14ac:dyDescent="0.15">
      <c r="B550" s="272" t="b">
        <v>1</v>
      </c>
      <c r="J550" s="233"/>
    </row>
    <row r="551" spans="2:10" s="317" customFormat="1" x14ac:dyDescent="0.15">
      <c r="B551" s="461" t="s">
        <v>539</v>
      </c>
      <c r="E551" s="462"/>
      <c r="F551" s="463"/>
    </row>
    <row r="552" spans="2:10" s="317" customFormat="1" ht="16.5" customHeight="1" x14ac:dyDescent="0.15">
      <c r="B552" s="1099" t="s">
        <v>540</v>
      </c>
      <c r="C552" s="1099"/>
      <c r="D552" s="1099"/>
      <c r="E552" s="1099"/>
      <c r="F552" s="1099"/>
    </row>
    <row r="553" spans="2:10" s="317" customFormat="1" x14ac:dyDescent="0.15">
      <c r="B553" s="464" t="b">
        <v>1</v>
      </c>
      <c r="C553" s="465"/>
      <c r="E553" s="285"/>
      <c r="F553" s="463"/>
    </row>
    <row r="554" spans="2:10" s="317" customFormat="1" x14ac:dyDescent="0.15">
      <c r="B554" s="272" t="b">
        <v>1</v>
      </c>
      <c r="E554" s="285"/>
      <c r="F554" s="463"/>
      <c r="J554" s="285"/>
    </row>
    <row r="555" spans="2:10" x14ac:dyDescent="0.15">
      <c r="B555" s="236" t="s">
        <v>231</v>
      </c>
      <c r="C555" s="245" t="s">
        <v>327</v>
      </c>
    </row>
    <row r="556" spans="2:10" ht="11.1" customHeight="1" x14ac:dyDescent="0.15">
      <c r="B556" s="1096" t="s">
        <v>234</v>
      </c>
      <c r="C556" s="1095"/>
      <c r="D556" s="1095"/>
      <c r="E556" s="1095"/>
      <c r="F556" s="1095"/>
    </row>
    <row r="557" spans="2:10" ht="11.1" customHeight="1" x14ac:dyDescent="0.15">
      <c r="B557" s="1096"/>
      <c r="C557" s="1095"/>
      <c r="D557" s="1095"/>
      <c r="E557" s="1095"/>
      <c r="F557" s="1095"/>
    </row>
    <row r="558" spans="2:10" ht="11.1" customHeight="1" x14ac:dyDescent="0.15">
      <c r="B558" s="1096"/>
      <c r="C558" s="1095"/>
      <c r="D558" s="1095"/>
      <c r="E558" s="1095"/>
      <c r="F558" s="1095"/>
    </row>
    <row r="559" spans="2:10" ht="11.1" customHeight="1" x14ac:dyDescent="0.15">
      <c r="B559" s="1096"/>
      <c r="C559" s="1095"/>
      <c r="D559" s="1095"/>
      <c r="E559" s="1095"/>
      <c r="F559" s="1095"/>
    </row>
    <row r="560" spans="2:10" ht="11.1" customHeight="1" x14ac:dyDescent="0.15">
      <c r="B560" s="1096"/>
      <c r="C560" s="1095"/>
      <c r="D560" s="1095"/>
      <c r="E560" s="1095"/>
      <c r="F560" s="1095"/>
    </row>
    <row r="561" spans="2:6" ht="11.1" customHeight="1" x14ac:dyDescent="0.15">
      <c r="B561" s="1096"/>
      <c r="C561" s="1095"/>
      <c r="D561" s="1095"/>
      <c r="E561" s="1095"/>
      <c r="F561" s="1095"/>
    </row>
    <row r="562" spans="2:6" ht="11.1" customHeight="1" x14ac:dyDescent="0.15">
      <c r="B562" s="1096"/>
      <c r="C562" s="1095"/>
      <c r="D562" s="1095"/>
      <c r="E562" s="1095"/>
      <c r="F562" s="1095"/>
    </row>
    <row r="563" spans="2:6" ht="11.1" customHeight="1" x14ac:dyDescent="0.15">
      <c r="B563" s="1096"/>
      <c r="C563" s="1095"/>
      <c r="D563" s="1095"/>
      <c r="E563" s="1095"/>
      <c r="F563" s="1095"/>
    </row>
    <row r="564" spans="2:6" ht="11.1" customHeight="1" x14ac:dyDescent="0.15">
      <c r="B564" s="1096"/>
      <c r="C564" s="1095"/>
      <c r="D564" s="1095"/>
      <c r="E564" s="1095"/>
      <c r="F564" s="1095"/>
    </row>
    <row r="565" spans="2:6" ht="11.1" customHeight="1" x14ac:dyDescent="0.15">
      <c r="B565" s="1096"/>
      <c r="C565" s="1095"/>
      <c r="D565" s="1095"/>
      <c r="E565" s="1095"/>
      <c r="F565" s="1095"/>
    </row>
    <row r="566" spans="2:6" ht="11.1" customHeight="1" x14ac:dyDescent="0.15">
      <c r="B566" s="1096"/>
      <c r="C566" s="1095"/>
      <c r="D566" s="1095"/>
      <c r="E566" s="1095"/>
      <c r="F566" s="1095"/>
    </row>
    <row r="567" spans="2:6" ht="11.1" customHeight="1" x14ac:dyDescent="0.15">
      <c r="B567" s="1096"/>
      <c r="C567" s="1095"/>
      <c r="D567" s="1095"/>
      <c r="E567" s="1095"/>
      <c r="F567" s="1095"/>
    </row>
    <row r="568" spans="2:6" ht="11.1" customHeight="1" x14ac:dyDescent="0.15">
      <c r="B568" s="1096"/>
      <c r="C568" s="1095"/>
      <c r="D568" s="1095"/>
      <c r="E568" s="1095"/>
      <c r="F568" s="1095"/>
    </row>
    <row r="569" spans="2:6" ht="11.1" customHeight="1" x14ac:dyDescent="0.15">
      <c r="B569" s="1096"/>
      <c r="C569" s="1095"/>
      <c r="D569" s="1095"/>
      <c r="E569" s="1095"/>
      <c r="F569" s="1095"/>
    </row>
    <row r="570" spans="2:6" ht="11.1" customHeight="1" x14ac:dyDescent="0.15">
      <c r="B570" s="1096"/>
      <c r="C570" s="1095"/>
      <c r="D570" s="1095"/>
      <c r="E570" s="1095"/>
      <c r="F570" s="1095"/>
    </row>
    <row r="571" spans="2:6" ht="11.1" customHeight="1" x14ac:dyDescent="0.15">
      <c r="B571" s="1096"/>
      <c r="C571" s="1095"/>
      <c r="D571" s="1095"/>
      <c r="E571" s="1095"/>
      <c r="F571" s="1095"/>
    </row>
    <row r="572" spans="2:6" ht="11.1" customHeight="1" x14ac:dyDescent="0.15">
      <c r="B572" s="1096"/>
      <c r="C572" s="1095"/>
      <c r="D572" s="1095"/>
      <c r="E572" s="1095"/>
      <c r="F572" s="1095"/>
    </row>
    <row r="573" spans="2:6" ht="11.1" customHeight="1" x14ac:dyDescent="0.15">
      <c r="B573" s="1096"/>
      <c r="C573" s="1095"/>
      <c r="D573" s="1095"/>
      <c r="E573" s="1095"/>
      <c r="F573" s="1095"/>
    </row>
    <row r="574" spans="2:6" ht="11.1" customHeight="1" x14ac:dyDescent="0.15">
      <c r="B574" s="1096"/>
      <c r="C574" s="1095"/>
      <c r="D574" s="1095"/>
      <c r="E574" s="1095"/>
      <c r="F574" s="1095"/>
    </row>
    <row r="575" spans="2:6" ht="11.1" customHeight="1" x14ac:dyDescent="0.15">
      <c r="B575" s="1096"/>
      <c r="C575" s="1095"/>
      <c r="D575" s="1095"/>
      <c r="E575" s="1095"/>
      <c r="F575" s="1095"/>
    </row>
    <row r="576" spans="2:6" ht="11.1" customHeight="1" x14ac:dyDescent="0.15">
      <c r="B576" s="1096"/>
      <c r="C576" s="1095"/>
      <c r="D576" s="1095"/>
      <c r="E576" s="1095"/>
      <c r="F576" s="1095"/>
    </row>
    <row r="577" spans="2:6" ht="11.1" customHeight="1" x14ac:dyDescent="0.15">
      <c r="B577" s="1096"/>
      <c r="C577" s="1095"/>
      <c r="D577" s="1095"/>
      <c r="E577" s="1095"/>
      <c r="F577" s="1095"/>
    </row>
    <row r="578" spans="2:6" ht="11.1" customHeight="1" x14ac:dyDescent="0.15">
      <c r="B578" s="1096"/>
      <c r="C578" s="1095"/>
      <c r="D578" s="1095"/>
      <c r="E578" s="1095"/>
      <c r="F578" s="1095"/>
    </row>
    <row r="579" spans="2:6" ht="11.1" customHeight="1" x14ac:dyDescent="0.15">
      <c r="B579" s="1096"/>
      <c r="C579" s="1095"/>
      <c r="D579" s="1095"/>
      <c r="E579" s="1095"/>
      <c r="F579" s="1095"/>
    </row>
    <row r="580" spans="2:6" ht="11.1" customHeight="1" x14ac:dyDescent="0.15">
      <c r="B580" s="1096"/>
      <c r="C580" s="1095"/>
      <c r="D580" s="1095"/>
      <c r="E580" s="1095"/>
      <c r="F580" s="1095"/>
    </row>
    <row r="581" spans="2:6" ht="11.1" customHeight="1" x14ac:dyDescent="0.15">
      <c r="B581" s="1096"/>
      <c r="C581" s="1095"/>
      <c r="D581" s="1095"/>
      <c r="E581" s="1095"/>
      <c r="F581" s="1095"/>
    </row>
    <row r="582" spans="2:6" ht="11.1" customHeight="1" x14ac:dyDescent="0.15">
      <c r="B582" s="1096"/>
      <c r="C582" s="1095"/>
      <c r="D582" s="1095"/>
      <c r="E582" s="1095"/>
      <c r="F582" s="1095"/>
    </row>
    <row r="583" spans="2:6" ht="11.1" customHeight="1" x14ac:dyDescent="0.15">
      <c r="B583" s="1096"/>
      <c r="C583" s="1095"/>
      <c r="D583" s="1095"/>
      <c r="E583" s="1095"/>
      <c r="F583" s="1095"/>
    </row>
    <row r="584" spans="2:6" ht="11.1" customHeight="1" x14ac:dyDescent="0.15">
      <c r="B584" s="1096"/>
      <c r="C584" s="1095"/>
      <c r="D584" s="1095"/>
      <c r="E584" s="1095"/>
      <c r="F584" s="1095"/>
    </row>
    <row r="585" spans="2:6" ht="11.1" customHeight="1" x14ac:dyDescent="0.15">
      <c r="B585" s="1096"/>
      <c r="C585" s="1095"/>
      <c r="D585" s="1095"/>
      <c r="E585" s="1095"/>
      <c r="F585" s="1095"/>
    </row>
    <row r="586" spans="2:6" ht="11.1" customHeight="1" x14ac:dyDescent="0.15">
      <c r="B586" s="1096" t="s">
        <v>233</v>
      </c>
      <c r="C586" s="1095"/>
      <c r="D586" s="1095"/>
      <c r="E586" s="1095"/>
      <c r="F586" s="1095"/>
    </row>
    <row r="587" spans="2:6" ht="11.1" customHeight="1" x14ac:dyDescent="0.15">
      <c r="B587" s="1096"/>
      <c r="C587" s="1095"/>
      <c r="D587" s="1095"/>
      <c r="E587" s="1095"/>
      <c r="F587" s="1095"/>
    </row>
    <row r="588" spans="2:6" ht="11.1" customHeight="1" x14ac:dyDescent="0.15">
      <c r="B588" s="1096"/>
      <c r="C588" s="1095"/>
      <c r="D588" s="1095"/>
      <c r="E588" s="1095"/>
      <c r="F588" s="1095"/>
    </row>
    <row r="589" spans="2:6" ht="11.1" customHeight="1" x14ac:dyDescent="0.15">
      <c r="B589" s="1096"/>
      <c r="C589" s="1095"/>
      <c r="D589" s="1095"/>
      <c r="E589" s="1095"/>
      <c r="F589" s="1095"/>
    </row>
    <row r="590" spans="2:6" ht="11.1" customHeight="1" x14ac:dyDescent="0.15">
      <c r="B590" s="1096"/>
      <c r="C590" s="1095"/>
      <c r="D590" s="1095"/>
      <c r="E590" s="1095"/>
      <c r="F590" s="1095"/>
    </row>
    <row r="591" spans="2:6" ht="11.1" customHeight="1" x14ac:dyDescent="0.15">
      <c r="B591" s="1096"/>
      <c r="C591" s="1095"/>
      <c r="D591" s="1095"/>
      <c r="E591" s="1095"/>
      <c r="F591" s="1095"/>
    </row>
    <row r="592" spans="2:6" ht="11.1" customHeight="1" x14ac:dyDescent="0.15">
      <c r="B592" s="1096"/>
      <c r="C592" s="1095"/>
      <c r="D592" s="1095"/>
      <c r="E592" s="1095"/>
      <c r="F592" s="1095"/>
    </row>
    <row r="593" spans="2:6" ht="11.1" customHeight="1" x14ac:dyDescent="0.15">
      <c r="B593" s="1096"/>
      <c r="C593" s="1095"/>
      <c r="D593" s="1095"/>
      <c r="E593" s="1095"/>
      <c r="F593" s="1095"/>
    </row>
    <row r="594" spans="2:6" ht="11.1" customHeight="1" x14ac:dyDescent="0.15">
      <c r="B594" s="1096"/>
      <c r="C594" s="1095"/>
      <c r="D594" s="1095"/>
      <c r="E594" s="1095"/>
      <c r="F594" s="1095"/>
    </row>
    <row r="595" spans="2:6" ht="11.1" customHeight="1" x14ac:dyDescent="0.15">
      <c r="B595" s="1096"/>
      <c r="C595" s="1095"/>
      <c r="D595" s="1095"/>
      <c r="E595" s="1095"/>
      <c r="F595" s="1095"/>
    </row>
    <row r="596" spans="2:6" ht="11.1" customHeight="1" x14ac:dyDescent="0.15">
      <c r="B596" s="1096"/>
      <c r="C596" s="1095"/>
      <c r="D596" s="1095"/>
      <c r="E596" s="1095"/>
      <c r="F596" s="1095"/>
    </row>
    <row r="597" spans="2:6" ht="11.1" customHeight="1" x14ac:dyDescent="0.15">
      <c r="B597" s="1096"/>
      <c r="C597" s="1095"/>
      <c r="D597" s="1095"/>
      <c r="E597" s="1095"/>
      <c r="F597" s="1095"/>
    </row>
    <row r="598" spans="2:6" ht="11.1" customHeight="1" x14ac:dyDescent="0.15">
      <c r="B598" s="1096"/>
      <c r="C598" s="1095"/>
      <c r="D598" s="1095"/>
      <c r="E598" s="1095"/>
      <c r="F598" s="1095"/>
    </row>
    <row r="599" spans="2:6" ht="11.1" customHeight="1" x14ac:dyDescent="0.15">
      <c r="B599" s="1096"/>
      <c r="C599" s="1095"/>
      <c r="D599" s="1095"/>
      <c r="E599" s="1095"/>
      <c r="F599" s="1095"/>
    </row>
    <row r="600" spans="2:6" ht="11.1" customHeight="1" x14ac:dyDescent="0.15">
      <c r="B600" s="1096"/>
      <c r="C600" s="1095"/>
      <c r="D600" s="1095"/>
      <c r="E600" s="1095"/>
      <c r="F600" s="1095"/>
    </row>
    <row r="601" spans="2:6" ht="11.1" customHeight="1" x14ac:dyDescent="0.15">
      <c r="B601" s="1096"/>
      <c r="C601" s="1095"/>
      <c r="D601" s="1095"/>
      <c r="E601" s="1095"/>
      <c r="F601" s="1095"/>
    </row>
    <row r="602" spans="2:6" ht="11.1" customHeight="1" x14ac:dyDescent="0.15">
      <c r="B602" s="1096"/>
      <c r="C602" s="1095"/>
      <c r="D602" s="1095"/>
      <c r="E602" s="1095"/>
      <c r="F602" s="1095"/>
    </row>
    <row r="603" spans="2:6" ht="11.1" customHeight="1" x14ac:dyDescent="0.15">
      <c r="B603" s="1096"/>
      <c r="C603" s="1095"/>
      <c r="D603" s="1095"/>
      <c r="E603" s="1095"/>
      <c r="F603" s="1095"/>
    </row>
    <row r="604" spans="2:6" ht="11.1" customHeight="1" x14ac:dyDescent="0.15">
      <c r="B604" s="1096"/>
      <c r="C604" s="1095"/>
      <c r="D604" s="1095"/>
      <c r="E604" s="1095"/>
      <c r="F604" s="1095"/>
    </row>
    <row r="605" spans="2:6" ht="11.1" customHeight="1" x14ac:dyDescent="0.15">
      <c r="B605" s="1096"/>
      <c r="C605" s="1095"/>
      <c r="D605" s="1095"/>
      <c r="E605" s="1095"/>
      <c r="F605" s="1095"/>
    </row>
    <row r="606" spans="2:6" ht="11.1" customHeight="1" x14ac:dyDescent="0.15">
      <c r="B606" s="1096"/>
      <c r="C606" s="1095"/>
      <c r="D606" s="1095"/>
      <c r="E606" s="1095"/>
      <c r="F606" s="1095"/>
    </row>
    <row r="607" spans="2:6" ht="11.1" customHeight="1" x14ac:dyDescent="0.15">
      <c r="B607" s="1096"/>
      <c r="C607" s="1095"/>
      <c r="D607" s="1095"/>
      <c r="E607" s="1095"/>
      <c r="F607" s="1095"/>
    </row>
    <row r="608" spans="2:6" ht="11.1" customHeight="1" x14ac:dyDescent="0.15">
      <c r="B608" s="1096"/>
      <c r="C608" s="1095"/>
      <c r="D608" s="1095"/>
      <c r="E608" s="1095"/>
      <c r="F608" s="1095"/>
    </row>
    <row r="609" spans="2:6" ht="11.1" customHeight="1" x14ac:dyDescent="0.15">
      <c r="B609" s="1096"/>
      <c r="C609" s="1095"/>
      <c r="D609" s="1095"/>
      <c r="E609" s="1095"/>
      <c r="F609" s="1095"/>
    </row>
    <row r="610" spans="2:6" ht="11.1" customHeight="1" x14ac:dyDescent="0.15">
      <c r="B610" s="1096"/>
      <c r="C610" s="1095"/>
      <c r="D610" s="1095"/>
      <c r="E610" s="1095"/>
      <c r="F610" s="1095"/>
    </row>
    <row r="611" spans="2:6" ht="11.1" customHeight="1" x14ac:dyDescent="0.15">
      <c r="B611" s="1096"/>
      <c r="C611" s="1095"/>
      <c r="D611" s="1095"/>
      <c r="E611" s="1095"/>
      <c r="F611" s="1095"/>
    </row>
    <row r="612" spans="2:6" ht="11.1" customHeight="1" x14ac:dyDescent="0.15">
      <c r="B612" s="1096"/>
      <c r="C612" s="1095"/>
      <c r="D612" s="1095"/>
      <c r="E612" s="1095"/>
      <c r="F612" s="1095"/>
    </row>
    <row r="613" spans="2:6" ht="11.1" customHeight="1" x14ac:dyDescent="0.15">
      <c r="B613" s="1096"/>
      <c r="C613" s="1095"/>
      <c r="D613" s="1095"/>
      <c r="E613" s="1095"/>
      <c r="F613" s="1095"/>
    </row>
    <row r="614" spans="2:6" ht="11.1" customHeight="1" x14ac:dyDescent="0.15">
      <c r="B614" s="1096"/>
      <c r="C614" s="1095"/>
      <c r="D614" s="1095"/>
      <c r="E614" s="1095"/>
      <c r="F614" s="1095"/>
    </row>
    <row r="615" spans="2:6" ht="11.1" customHeight="1" x14ac:dyDescent="0.15">
      <c r="B615" s="1096"/>
      <c r="C615" s="1095"/>
      <c r="D615" s="1095"/>
      <c r="E615" s="1095"/>
      <c r="F615" s="1095"/>
    </row>
    <row r="616" spans="2:6" ht="11.1" customHeight="1" x14ac:dyDescent="0.15">
      <c r="B616" s="1096" t="s">
        <v>235</v>
      </c>
      <c r="C616" s="1095"/>
      <c r="D616" s="1095"/>
      <c r="E616" s="1095"/>
      <c r="F616" s="1095"/>
    </row>
    <row r="617" spans="2:6" ht="11.1" customHeight="1" x14ac:dyDescent="0.15">
      <c r="B617" s="1096"/>
      <c r="C617" s="1095"/>
      <c r="D617" s="1095"/>
      <c r="E617" s="1095"/>
      <c r="F617" s="1095"/>
    </row>
    <row r="618" spans="2:6" ht="11.1" customHeight="1" x14ac:dyDescent="0.15">
      <c r="B618" s="1096"/>
      <c r="C618" s="1095"/>
      <c r="D618" s="1095"/>
      <c r="E618" s="1095"/>
      <c r="F618" s="1095"/>
    </row>
    <row r="619" spans="2:6" ht="11.1" customHeight="1" x14ac:dyDescent="0.15">
      <c r="B619" s="1096"/>
      <c r="C619" s="1095"/>
      <c r="D619" s="1095"/>
      <c r="E619" s="1095"/>
      <c r="F619" s="1095"/>
    </row>
    <row r="620" spans="2:6" ht="11.1" customHeight="1" x14ac:dyDescent="0.15">
      <c r="B620" s="1096"/>
      <c r="C620" s="1095"/>
      <c r="D620" s="1095"/>
      <c r="E620" s="1095"/>
      <c r="F620" s="1095"/>
    </row>
    <row r="621" spans="2:6" ht="11.1" customHeight="1" x14ac:dyDescent="0.15">
      <c r="B621" s="1096"/>
      <c r="C621" s="1095"/>
      <c r="D621" s="1095"/>
      <c r="E621" s="1095"/>
      <c r="F621" s="1095"/>
    </row>
    <row r="622" spans="2:6" ht="11.1" customHeight="1" x14ac:dyDescent="0.15">
      <c r="B622" s="1096"/>
      <c r="C622" s="1095"/>
      <c r="D622" s="1095"/>
      <c r="E622" s="1095"/>
      <c r="F622" s="1095"/>
    </row>
    <row r="623" spans="2:6" ht="11.1" customHeight="1" x14ac:dyDescent="0.15">
      <c r="B623" s="1096"/>
      <c r="C623" s="1095"/>
      <c r="D623" s="1095"/>
      <c r="E623" s="1095"/>
      <c r="F623" s="1095"/>
    </row>
    <row r="624" spans="2:6" ht="11.1" customHeight="1" x14ac:dyDescent="0.15">
      <c r="B624" s="1096"/>
      <c r="C624" s="1095"/>
      <c r="D624" s="1095"/>
      <c r="E624" s="1095"/>
      <c r="F624" s="1095"/>
    </row>
    <row r="625" spans="2:6" ht="11.1" customHeight="1" x14ac:dyDescent="0.15">
      <c r="B625" s="1096"/>
      <c r="C625" s="1095"/>
      <c r="D625" s="1095"/>
      <c r="E625" s="1095"/>
      <c r="F625" s="1095"/>
    </row>
    <row r="626" spans="2:6" ht="11.1" customHeight="1" x14ac:dyDescent="0.15">
      <c r="B626" s="1096"/>
      <c r="C626" s="1095"/>
      <c r="D626" s="1095"/>
      <c r="E626" s="1095"/>
      <c r="F626" s="1095"/>
    </row>
    <row r="627" spans="2:6" ht="11.1" customHeight="1" x14ac:dyDescent="0.15">
      <c r="B627" s="1096"/>
      <c r="C627" s="1095"/>
      <c r="D627" s="1095"/>
      <c r="E627" s="1095"/>
      <c r="F627" s="1095"/>
    </row>
    <row r="628" spans="2:6" ht="11.1" customHeight="1" x14ac:dyDescent="0.15">
      <c r="B628" s="1096"/>
      <c r="C628" s="1095"/>
      <c r="D628" s="1095"/>
      <c r="E628" s="1095"/>
      <c r="F628" s="1095"/>
    </row>
    <row r="629" spans="2:6" ht="11.1" customHeight="1" x14ac:dyDescent="0.15">
      <c r="B629" s="1096"/>
      <c r="C629" s="1095"/>
      <c r="D629" s="1095"/>
      <c r="E629" s="1095"/>
      <c r="F629" s="1095"/>
    </row>
    <row r="630" spans="2:6" ht="11.1" customHeight="1" x14ac:dyDescent="0.15">
      <c r="B630" s="1096"/>
      <c r="C630" s="1095"/>
      <c r="D630" s="1095"/>
      <c r="E630" s="1095"/>
      <c r="F630" s="1095"/>
    </row>
    <row r="631" spans="2:6" ht="11.1" customHeight="1" x14ac:dyDescent="0.15">
      <c r="B631" s="1096"/>
      <c r="C631" s="1095"/>
      <c r="D631" s="1095"/>
      <c r="E631" s="1095"/>
      <c r="F631" s="1095"/>
    </row>
    <row r="632" spans="2:6" ht="11.1" customHeight="1" x14ac:dyDescent="0.15">
      <c r="B632" s="1096"/>
      <c r="C632" s="1095"/>
      <c r="D632" s="1095"/>
      <c r="E632" s="1095"/>
      <c r="F632" s="1095"/>
    </row>
    <row r="633" spans="2:6" ht="11.1" customHeight="1" x14ac:dyDescent="0.15">
      <c r="B633" s="1096"/>
      <c r="C633" s="1095"/>
      <c r="D633" s="1095"/>
      <c r="E633" s="1095"/>
      <c r="F633" s="1095"/>
    </row>
    <row r="634" spans="2:6" ht="11.1" customHeight="1" x14ac:dyDescent="0.15">
      <c r="B634" s="1096"/>
      <c r="C634" s="1095"/>
      <c r="D634" s="1095"/>
      <c r="E634" s="1095"/>
      <c r="F634" s="1095"/>
    </row>
    <row r="635" spans="2:6" ht="11.1" customHeight="1" x14ac:dyDescent="0.15">
      <c r="B635" s="1096"/>
      <c r="C635" s="1095"/>
      <c r="D635" s="1095"/>
      <c r="E635" s="1095"/>
      <c r="F635" s="1095"/>
    </row>
    <row r="636" spans="2:6" ht="11.1" customHeight="1" x14ac:dyDescent="0.15">
      <c r="B636" s="1096"/>
      <c r="C636" s="1095"/>
      <c r="D636" s="1095"/>
      <c r="E636" s="1095"/>
      <c r="F636" s="1095"/>
    </row>
    <row r="637" spans="2:6" ht="11.1" customHeight="1" x14ac:dyDescent="0.15">
      <c r="B637" s="1096"/>
      <c r="C637" s="1095"/>
      <c r="D637" s="1095"/>
      <c r="E637" s="1095"/>
      <c r="F637" s="1095"/>
    </row>
    <row r="638" spans="2:6" ht="11.1" customHeight="1" x14ac:dyDescent="0.15">
      <c r="B638" s="1096"/>
      <c r="C638" s="1095"/>
      <c r="D638" s="1095"/>
      <c r="E638" s="1095"/>
      <c r="F638" s="1095"/>
    </row>
    <row r="639" spans="2:6" ht="11.1" customHeight="1" x14ac:dyDescent="0.15">
      <c r="B639" s="1096"/>
      <c r="C639" s="1095"/>
      <c r="D639" s="1095"/>
      <c r="E639" s="1095"/>
      <c r="F639" s="1095"/>
    </row>
    <row r="640" spans="2:6" ht="11.1" customHeight="1" x14ac:dyDescent="0.15">
      <c r="B640" s="1096"/>
      <c r="C640" s="1095"/>
      <c r="D640" s="1095"/>
      <c r="E640" s="1095"/>
      <c r="F640" s="1095"/>
    </row>
    <row r="641" spans="2:6" ht="11.1" customHeight="1" x14ac:dyDescent="0.15">
      <c r="B641" s="1096"/>
      <c r="C641" s="1095"/>
      <c r="D641" s="1095"/>
      <c r="E641" s="1095"/>
      <c r="F641" s="1095"/>
    </row>
    <row r="642" spans="2:6" ht="11.1" customHeight="1" x14ac:dyDescent="0.15">
      <c r="B642" s="1096"/>
      <c r="C642" s="1095"/>
      <c r="D642" s="1095"/>
      <c r="E642" s="1095"/>
      <c r="F642" s="1095"/>
    </row>
    <row r="643" spans="2:6" ht="11.1" customHeight="1" x14ac:dyDescent="0.15">
      <c r="B643" s="1096"/>
      <c r="C643" s="1095"/>
      <c r="D643" s="1095"/>
      <c r="E643" s="1095"/>
      <c r="F643" s="1095"/>
    </row>
    <row r="644" spans="2:6" ht="11.1" customHeight="1" x14ac:dyDescent="0.15">
      <c r="B644" s="1096"/>
      <c r="C644" s="1095"/>
      <c r="D644" s="1095"/>
      <c r="E644" s="1095"/>
      <c r="F644" s="1095"/>
    </row>
    <row r="645" spans="2:6" ht="11.1" customHeight="1" x14ac:dyDescent="0.15">
      <c r="B645" s="1096"/>
      <c r="C645" s="1095"/>
      <c r="D645" s="1095"/>
      <c r="E645" s="1095"/>
      <c r="F645" s="1095"/>
    </row>
    <row r="646" spans="2:6" ht="11.1" customHeight="1" x14ac:dyDescent="0.15">
      <c r="B646" s="1096" t="s">
        <v>417</v>
      </c>
      <c r="C646" s="1097" t="s">
        <v>383</v>
      </c>
      <c r="D646" s="1097"/>
      <c r="E646" s="1097"/>
      <c r="F646" s="1097"/>
    </row>
    <row r="647" spans="2:6" ht="11.1" customHeight="1" x14ac:dyDescent="0.15">
      <c r="B647" s="1096"/>
      <c r="C647" s="1097"/>
      <c r="D647" s="1097"/>
      <c r="E647" s="1097"/>
      <c r="F647" s="1097"/>
    </row>
    <row r="648" spans="2:6" ht="11.1" customHeight="1" x14ac:dyDescent="0.15">
      <c r="B648" s="1096"/>
      <c r="C648" s="1097"/>
      <c r="D648" s="1097"/>
      <c r="E648" s="1097"/>
      <c r="F648" s="1097"/>
    </row>
    <row r="649" spans="2:6" ht="11.1" customHeight="1" x14ac:dyDescent="0.15">
      <c r="B649" s="1096"/>
      <c r="C649" s="1097"/>
      <c r="D649" s="1097"/>
      <c r="E649" s="1097"/>
      <c r="F649" s="1097"/>
    </row>
    <row r="650" spans="2:6" ht="11.1" customHeight="1" x14ac:dyDescent="0.15">
      <c r="B650" s="1096"/>
      <c r="C650" s="1097"/>
      <c r="D650" s="1097"/>
      <c r="E650" s="1097"/>
      <c r="F650" s="1097"/>
    </row>
    <row r="651" spans="2:6" ht="11.1" customHeight="1" x14ac:dyDescent="0.15">
      <c r="B651" s="1096"/>
      <c r="C651" s="1097"/>
      <c r="D651" s="1097"/>
      <c r="E651" s="1097" t="b">
        <v>0</v>
      </c>
      <c r="F651" s="1097"/>
    </row>
    <row r="652" spans="2:6" ht="11.1" customHeight="1" x14ac:dyDescent="0.15">
      <c r="B652" s="1096"/>
      <c r="C652" s="1097"/>
      <c r="D652" s="1097"/>
      <c r="E652" s="1097" t="b">
        <v>0</v>
      </c>
      <c r="F652" s="1097"/>
    </row>
    <row r="653" spans="2:6" ht="11.1" customHeight="1" x14ac:dyDescent="0.15">
      <c r="B653" s="1096"/>
      <c r="C653" s="1097"/>
      <c r="D653" s="1097"/>
      <c r="E653" s="1097"/>
      <c r="F653" s="1097"/>
    </row>
    <row r="654" spans="2:6" ht="11.1" customHeight="1" x14ac:dyDescent="0.15">
      <c r="B654" s="1096"/>
      <c r="C654" s="1097"/>
      <c r="D654" s="1097"/>
      <c r="E654" s="1097"/>
      <c r="F654" s="1097"/>
    </row>
    <row r="655" spans="2:6" ht="11.1" customHeight="1" x14ac:dyDescent="0.15">
      <c r="B655" s="1096"/>
      <c r="C655" s="1097"/>
      <c r="D655" s="1097"/>
      <c r="E655" s="1097"/>
      <c r="F655" s="1097"/>
    </row>
    <row r="656" spans="2:6" ht="11.1" customHeight="1" x14ac:dyDescent="0.15">
      <c r="B656" s="1096"/>
      <c r="C656" s="1097"/>
      <c r="D656" s="1097"/>
      <c r="E656" s="1097"/>
      <c r="F656" s="1097"/>
    </row>
    <row r="657" spans="2:6" ht="11.1" customHeight="1" x14ac:dyDescent="0.15">
      <c r="B657" s="1096"/>
      <c r="C657" s="1097"/>
      <c r="D657" s="1097"/>
      <c r="E657" s="1097"/>
      <c r="F657" s="1097"/>
    </row>
    <row r="658" spans="2:6" ht="11.1" customHeight="1" x14ac:dyDescent="0.15">
      <c r="B658" s="1096"/>
      <c r="C658" s="1097"/>
      <c r="D658" s="1097"/>
      <c r="E658" s="1097" t="b">
        <v>1</v>
      </c>
      <c r="F658" s="1097"/>
    </row>
    <row r="659" spans="2:6" ht="11.1" customHeight="1" x14ac:dyDescent="0.15">
      <c r="B659" s="1096"/>
      <c r="C659" s="1097"/>
      <c r="D659" s="1097"/>
      <c r="E659" s="1097"/>
      <c r="F659" s="1097"/>
    </row>
    <row r="660" spans="2:6" ht="11.1" customHeight="1" x14ac:dyDescent="0.15">
      <c r="B660" s="1096"/>
      <c r="C660" s="1097"/>
      <c r="D660" s="1097"/>
      <c r="E660" s="1097"/>
      <c r="F660" s="1097"/>
    </row>
    <row r="661" spans="2:6" ht="11.1" customHeight="1" x14ac:dyDescent="0.15">
      <c r="B661" s="1096"/>
      <c r="C661" s="1097"/>
      <c r="D661" s="1097"/>
      <c r="E661" s="1097"/>
      <c r="F661" s="1097"/>
    </row>
    <row r="662" spans="2:6" ht="11.1" customHeight="1" x14ac:dyDescent="0.15">
      <c r="B662" s="1096"/>
      <c r="C662" s="1097"/>
      <c r="D662" s="1097"/>
      <c r="E662" s="1097"/>
      <c r="F662" s="1097"/>
    </row>
    <row r="663" spans="2:6" ht="11.1" customHeight="1" x14ac:dyDescent="0.15">
      <c r="B663" s="1096"/>
      <c r="C663" s="1097"/>
      <c r="D663" s="1097"/>
      <c r="E663" s="1097"/>
      <c r="F663" s="1097"/>
    </row>
    <row r="664" spans="2:6" ht="11.1" customHeight="1" x14ac:dyDescent="0.15">
      <c r="B664" s="1096"/>
      <c r="C664" s="1097"/>
      <c r="D664" s="1097"/>
      <c r="E664" s="1097"/>
      <c r="F664" s="1097"/>
    </row>
    <row r="665" spans="2:6" ht="11.1" customHeight="1" x14ac:dyDescent="0.15">
      <c r="B665" s="1096"/>
      <c r="C665" s="1097"/>
      <c r="D665" s="1097"/>
      <c r="E665" s="1097"/>
      <c r="F665" s="1097"/>
    </row>
    <row r="666" spans="2:6" ht="11.1" customHeight="1" x14ac:dyDescent="0.15">
      <c r="B666" s="1096"/>
      <c r="C666" s="1097"/>
      <c r="D666" s="1097"/>
      <c r="E666" s="1097"/>
      <c r="F666" s="1097"/>
    </row>
    <row r="667" spans="2:6" ht="11.1" customHeight="1" x14ac:dyDescent="0.15">
      <c r="B667" s="1096"/>
      <c r="C667" s="1097"/>
      <c r="D667" s="1097"/>
      <c r="E667" s="1097"/>
      <c r="F667" s="1097"/>
    </row>
    <row r="668" spans="2:6" ht="11.1" customHeight="1" x14ac:dyDescent="0.15">
      <c r="B668" s="1096"/>
      <c r="C668" s="1097"/>
      <c r="D668" s="1097"/>
      <c r="E668" s="1097"/>
      <c r="F668" s="1097"/>
    </row>
    <row r="669" spans="2:6" ht="11.1" customHeight="1" x14ac:dyDescent="0.15">
      <c r="B669" s="1096"/>
      <c r="C669" s="1097"/>
      <c r="D669" s="1097"/>
      <c r="E669" s="1097"/>
      <c r="F669" s="1097"/>
    </row>
    <row r="670" spans="2:6" ht="11.1" customHeight="1" x14ac:dyDescent="0.15">
      <c r="B670" s="1096"/>
      <c r="C670" s="1097"/>
      <c r="D670" s="1097"/>
      <c r="E670" s="1097"/>
      <c r="F670" s="1097"/>
    </row>
    <row r="671" spans="2:6" ht="11.1" customHeight="1" x14ac:dyDescent="0.15">
      <c r="B671" s="1096"/>
      <c r="C671" s="1097"/>
      <c r="D671" s="1097"/>
      <c r="E671" s="1097"/>
      <c r="F671" s="1097"/>
    </row>
    <row r="672" spans="2:6" ht="11.1" customHeight="1" x14ac:dyDescent="0.15">
      <c r="B672" s="1096"/>
      <c r="C672" s="1097"/>
      <c r="D672" s="1097"/>
      <c r="E672" s="1097"/>
      <c r="F672" s="1097"/>
    </row>
    <row r="673" spans="2:10" ht="11.1" customHeight="1" x14ac:dyDescent="0.15">
      <c r="B673" s="1096"/>
      <c r="C673" s="1097"/>
      <c r="D673" s="1097"/>
      <c r="E673" s="1097"/>
      <c r="F673" s="1097"/>
    </row>
    <row r="674" spans="2:10" ht="11.1" customHeight="1" x14ac:dyDescent="0.15">
      <c r="B674" s="1096"/>
      <c r="C674" s="1097"/>
      <c r="D674" s="1097"/>
      <c r="E674" s="1097"/>
      <c r="F674" s="1097"/>
    </row>
    <row r="675" spans="2:10" ht="11.1" customHeight="1" x14ac:dyDescent="0.15">
      <c r="B675" s="1096"/>
      <c r="C675" s="1097"/>
      <c r="D675" s="1097"/>
      <c r="E675" s="1097"/>
      <c r="F675" s="1097"/>
    </row>
    <row r="677" spans="2:10" x14ac:dyDescent="0.15">
      <c r="B677" s="236" t="s">
        <v>310</v>
      </c>
      <c r="F677" s="273">
        <f>$E$6</f>
        <v>0</v>
      </c>
    </row>
    <row r="678" spans="2:10" ht="30" customHeight="1" x14ac:dyDescent="0.15">
      <c r="B678" s="237" t="s">
        <v>141</v>
      </c>
      <c r="C678" s="238" t="s">
        <v>142</v>
      </c>
      <c r="D678" s="239" t="s">
        <v>196</v>
      </c>
      <c r="E678" s="240" t="s">
        <v>382</v>
      </c>
      <c r="F678" s="241" t="s">
        <v>222</v>
      </c>
    </row>
    <row r="679" spans="2:10" ht="39.950000000000003" customHeight="1" x14ac:dyDescent="0.15">
      <c r="B679" s="169"/>
      <c r="C679" s="242" t="str">
        <f>IFERROR(VLOOKUP(B679,'補助事業概要説明書(別添１)１～２'!$C$43:$D$62,2,0)," ")</f>
        <v xml:space="preserve"> </v>
      </c>
      <c r="D679" s="242" t="str">
        <f>IFERROR(VLOOKUP(B679,'補助事業概要説明書(別添１)１～２'!$C$43:$E$62,3,0)," ")</f>
        <v xml:space="preserve"> </v>
      </c>
      <c r="E679" s="243" t="str">
        <f>IFERROR(VLOOKUP(B679,'補助事業概要説明書(別添１)１～２'!$C$43:$F$62,4,0)," ")</f>
        <v xml:space="preserve"> </v>
      </c>
      <c r="F679" s="243" t="str">
        <f>IFERROR(VLOOKUP(B679,'補助事業概要説明書(別添１)１～２'!$C$43:$G$62,5,0)," ")</f>
        <v xml:space="preserve"> </v>
      </c>
    </row>
    <row r="680" spans="2:10" ht="8.25" customHeight="1" x14ac:dyDescent="0.15"/>
    <row r="681" spans="2:10" x14ac:dyDescent="0.15">
      <c r="B681" s="236" t="s">
        <v>230</v>
      </c>
      <c r="E681" s="244"/>
    </row>
    <row r="682" spans="2:10" ht="16.5" customHeight="1" x14ac:dyDescent="0.15">
      <c r="B682" s="1098" t="s">
        <v>226</v>
      </c>
      <c r="C682" s="1098"/>
      <c r="D682" s="1098"/>
      <c r="E682" s="1098"/>
      <c r="F682" s="1098"/>
    </row>
    <row r="683" spans="2:10" x14ac:dyDescent="0.15">
      <c r="B683" s="172" t="b">
        <v>1</v>
      </c>
      <c r="C683" s="245"/>
    </row>
    <row r="684" spans="2:10" x14ac:dyDescent="0.15">
      <c r="B684" s="272" t="b">
        <v>1</v>
      </c>
      <c r="J684" s="233"/>
    </row>
    <row r="685" spans="2:10" s="317" customFormat="1" x14ac:dyDescent="0.15">
      <c r="B685" s="461" t="s">
        <v>539</v>
      </c>
      <c r="E685" s="462"/>
      <c r="F685" s="463"/>
    </row>
    <row r="686" spans="2:10" s="317" customFormat="1" ht="16.5" customHeight="1" x14ac:dyDescent="0.15">
      <c r="B686" s="1099" t="s">
        <v>540</v>
      </c>
      <c r="C686" s="1099"/>
      <c r="D686" s="1099"/>
      <c r="E686" s="1099"/>
      <c r="F686" s="1099"/>
    </row>
    <row r="687" spans="2:10" s="317" customFormat="1" x14ac:dyDescent="0.15">
      <c r="B687" s="464" t="b">
        <v>1</v>
      </c>
      <c r="C687" s="465"/>
      <c r="E687" s="285"/>
      <c r="F687" s="463"/>
    </row>
    <row r="688" spans="2:10" s="317" customFormat="1" x14ac:dyDescent="0.15">
      <c r="B688" s="272" t="b">
        <v>1</v>
      </c>
      <c r="E688" s="285"/>
      <c r="F688" s="463"/>
      <c r="J688" s="285"/>
    </row>
    <row r="689" spans="2:6" x14ac:dyDescent="0.15">
      <c r="B689" s="236" t="s">
        <v>231</v>
      </c>
      <c r="C689" s="245" t="s">
        <v>327</v>
      </c>
    </row>
    <row r="690" spans="2:6" ht="11.1" customHeight="1" x14ac:dyDescent="0.15">
      <c r="B690" s="1096" t="s">
        <v>234</v>
      </c>
      <c r="C690" s="1095"/>
      <c r="D690" s="1095"/>
      <c r="E690" s="1095"/>
      <c r="F690" s="1095"/>
    </row>
    <row r="691" spans="2:6" ht="11.1" customHeight="1" x14ac:dyDescent="0.15">
      <c r="B691" s="1096"/>
      <c r="C691" s="1095"/>
      <c r="D691" s="1095"/>
      <c r="E691" s="1095"/>
      <c r="F691" s="1095"/>
    </row>
    <row r="692" spans="2:6" ht="11.1" customHeight="1" x14ac:dyDescent="0.15">
      <c r="B692" s="1096"/>
      <c r="C692" s="1095"/>
      <c r="D692" s="1095"/>
      <c r="E692" s="1095"/>
      <c r="F692" s="1095"/>
    </row>
    <row r="693" spans="2:6" ht="11.1" customHeight="1" x14ac:dyDescent="0.15">
      <c r="B693" s="1096"/>
      <c r="C693" s="1095"/>
      <c r="D693" s="1095"/>
      <c r="E693" s="1095"/>
      <c r="F693" s="1095"/>
    </row>
    <row r="694" spans="2:6" ht="11.1" customHeight="1" x14ac:dyDescent="0.15">
      <c r="B694" s="1096"/>
      <c r="C694" s="1095"/>
      <c r="D694" s="1095"/>
      <c r="E694" s="1095"/>
      <c r="F694" s="1095"/>
    </row>
    <row r="695" spans="2:6" ht="11.1" customHeight="1" x14ac:dyDescent="0.15">
      <c r="B695" s="1096"/>
      <c r="C695" s="1095"/>
      <c r="D695" s="1095"/>
      <c r="E695" s="1095"/>
      <c r="F695" s="1095"/>
    </row>
    <row r="696" spans="2:6" ht="11.1" customHeight="1" x14ac:dyDescent="0.15">
      <c r="B696" s="1096"/>
      <c r="C696" s="1095"/>
      <c r="D696" s="1095"/>
      <c r="E696" s="1095"/>
      <c r="F696" s="1095"/>
    </row>
    <row r="697" spans="2:6" ht="11.1" customHeight="1" x14ac:dyDescent="0.15">
      <c r="B697" s="1096"/>
      <c r="C697" s="1095"/>
      <c r="D697" s="1095"/>
      <c r="E697" s="1095"/>
      <c r="F697" s="1095"/>
    </row>
    <row r="698" spans="2:6" ht="11.1" customHeight="1" x14ac:dyDescent="0.15">
      <c r="B698" s="1096"/>
      <c r="C698" s="1095"/>
      <c r="D698" s="1095"/>
      <c r="E698" s="1095"/>
      <c r="F698" s="1095"/>
    </row>
    <row r="699" spans="2:6" ht="11.1" customHeight="1" x14ac:dyDescent="0.15">
      <c r="B699" s="1096"/>
      <c r="C699" s="1095"/>
      <c r="D699" s="1095"/>
      <c r="E699" s="1095"/>
      <c r="F699" s="1095"/>
    </row>
    <row r="700" spans="2:6" ht="11.1" customHeight="1" x14ac:dyDescent="0.15">
      <c r="B700" s="1096"/>
      <c r="C700" s="1095"/>
      <c r="D700" s="1095"/>
      <c r="E700" s="1095"/>
      <c r="F700" s="1095"/>
    </row>
    <row r="701" spans="2:6" ht="11.1" customHeight="1" x14ac:dyDescent="0.15">
      <c r="B701" s="1096"/>
      <c r="C701" s="1095"/>
      <c r="D701" s="1095"/>
      <c r="E701" s="1095"/>
      <c r="F701" s="1095"/>
    </row>
    <row r="702" spans="2:6" ht="11.1" customHeight="1" x14ac:dyDescent="0.15">
      <c r="B702" s="1096"/>
      <c r="C702" s="1095"/>
      <c r="D702" s="1095"/>
      <c r="E702" s="1095"/>
      <c r="F702" s="1095"/>
    </row>
    <row r="703" spans="2:6" ht="11.1" customHeight="1" x14ac:dyDescent="0.15">
      <c r="B703" s="1096"/>
      <c r="C703" s="1095"/>
      <c r="D703" s="1095"/>
      <c r="E703" s="1095"/>
      <c r="F703" s="1095"/>
    </row>
    <row r="704" spans="2:6" ht="11.1" customHeight="1" x14ac:dyDescent="0.15">
      <c r="B704" s="1096"/>
      <c r="C704" s="1095"/>
      <c r="D704" s="1095"/>
      <c r="E704" s="1095"/>
      <c r="F704" s="1095"/>
    </row>
    <row r="705" spans="2:6" ht="11.1" customHeight="1" x14ac:dyDescent="0.15">
      <c r="B705" s="1096"/>
      <c r="C705" s="1095"/>
      <c r="D705" s="1095"/>
      <c r="E705" s="1095"/>
      <c r="F705" s="1095"/>
    </row>
    <row r="706" spans="2:6" ht="11.1" customHeight="1" x14ac:dyDescent="0.15">
      <c r="B706" s="1096"/>
      <c r="C706" s="1095"/>
      <c r="D706" s="1095"/>
      <c r="E706" s="1095"/>
      <c r="F706" s="1095"/>
    </row>
    <row r="707" spans="2:6" ht="11.1" customHeight="1" x14ac:dyDescent="0.15">
      <c r="B707" s="1096"/>
      <c r="C707" s="1095"/>
      <c r="D707" s="1095"/>
      <c r="E707" s="1095"/>
      <c r="F707" s="1095"/>
    </row>
    <row r="708" spans="2:6" ht="11.1" customHeight="1" x14ac:dyDescent="0.15">
      <c r="B708" s="1096"/>
      <c r="C708" s="1095"/>
      <c r="D708" s="1095"/>
      <c r="E708" s="1095"/>
      <c r="F708" s="1095"/>
    </row>
    <row r="709" spans="2:6" ht="11.1" customHeight="1" x14ac:dyDescent="0.15">
      <c r="B709" s="1096"/>
      <c r="C709" s="1095"/>
      <c r="D709" s="1095"/>
      <c r="E709" s="1095"/>
      <c r="F709" s="1095"/>
    </row>
    <row r="710" spans="2:6" ht="11.1" customHeight="1" x14ac:dyDescent="0.15">
      <c r="B710" s="1096"/>
      <c r="C710" s="1095"/>
      <c r="D710" s="1095"/>
      <c r="E710" s="1095"/>
      <c r="F710" s="1095"/>
    </row>
    <row r="711" spans="2:6" ht="11.1" customHeight="1" x14ac:dyDescent="0.15">
      <c r="B711" s="1096"/>
      <c r="C711" s="1095"/>
      <c r="D711" s="1095"/>
      <c r="E711" s="1095"/>
      <c r="F711" s="1095"/>
    </row>
    <row r="712" spans="2:6" ht="11.1" customHeight="1" x14ac:dyDescent="0.15">
      <c r="B712" s="1096"/>
      <c r="C712" s="1095"/>
      <c r="D712" s="1095"/>
      <c r="E712" s="1095"/>
      <c r="F712" s="1095"/>
    </row>
    <row r="713" spans="2:6" ht="11.1" customHeight="1" x14ac:dyDescent="0.15">
      <c r="B713" s="1096"/>
      <c r="C713" s="1095"/>
      <c r="D713" s="1095"/>
      <c r="E713" s="1095"/>
      <c r="F713" s="1095"/>
    </row>
    <row r="714" spans="2:6" ht="11.1" customHeight="1" x14ac:dyDescent="0.15">
      <c r="B714" s="1096"/>
      <c r="C714" s="1095"/>
      <c r="D714" s="1095"/>
      <c r="E714" s="1095"/>
      <c r="F714" s="1095"/>
    </row>
    <row r="715" spans="2:6" ht="11.1" customHeight="1" x14ac:dyDescent="0.15">
      <c r="B715" s="1096"/>
      <c r="C715" s="1095"/>
      <c r="D715" s="1095"/>
      <c r="E715" s="1095"/>
      <c r="F715" s="1095"/>
    </row>
    <row r="716" spans="2:6" ht="11.1" customHeight="1" x14ac:dyDescent="0.15">
      <c r="B716" s="1096"/>
      <c r="C716" s="1095"/>
      <c r="D716" s="1095"/>
      <c r="E716" s="1095"/>
      <c r="F716" s="1095"/>
    </row>
    <row r="717" spans="2:6" ht="11.1" customHeight="1" x14ac:dyDescent="0.15">
      <c r="B717" s="1096"/>
      <c r="C717" s="1095"/>
      <c r="D717" s="1095"/>
      <c r="E717" s="1095"/>
      <c r="F717" s="1095"/>
    </row>
    <row r="718" spans="2:6" ht="11.1" customHeight="1" x14ac:dyDescent="0.15">
      <c r="B718" s="1096"/>
      <c r="C718" s="1095"/>
      <c r="D718" s="1095"/>
      <c r="E718" s="1095"/>
      <c r="F718" s="1095"/>
    </row>
    <row r="719" spans="2:6" ht="11.1" customHeight="1" x14ac:dyDescent="0.15">
      <c r="B719" s="1096"/>
      <c r="C719" s="1095"/>
      <c r="D719" s="1095"/>
      <c r="E719" s="1095"/>
      <c r="F719" s="1095"/>
    </row>
    <row r="720" spans="2:6" ht="11.1" customHeight="1" x14ac:dyDescent="0.15">
      <c r="B720" s="1096" t="s">
        <v>233</v>
      </c>
      <c r="C720" s="1095"/>
      <c r="D720" s="1095"/>
      <c r="E720" s="1095"/>
      <c r="F720" s="1095"/>
    </row>
    <row r="721" spans="2:6" ht="11.1" customHeight="1" x14ac:dyDescent="0.15">
      <c r="B721" s="1096"/>
      <c r="C721" s="1095"/>
      <c r="D721" s="1095"/>
      <c r="E721" s="1095"/>
      <c r="F721" s="1095"/>
    </row>
    <row r="722" spans="2:6" ht="11.1" customHeight="1" x14ac:dyDescent="0.15">
      <c r="B722" s="1096"/>
      <c r="C722" s="1095"/>
      <c r="D722" s="1095"/>
      <c r="E722" s="1095"/>
      <c r="F722" s="1095"/>
    </row>
    <row r="723" spans="2:6" ht="11.1" customHeight="1" x14ac:dyDescent="0.15">
      <c r="B723" s="1096"/>
      <c r="C723" s="1095"/>
      <c r="D723" s="1095"/>
      <c r="E723" s="1095"/>
      <c r="F723" s="1095"/>
    </row>
    <row r="724" spans="2:6" ht="11.1" customHeight="1" x14ac:dyDescent="0.15">
      <c r="B724" s="1096"/>
      <c r="C724" s="1095"/>
      <c r="D724" s="1095"/>
      <c r="E724" s="1095"/>
      <c r="F724" s="1095"/>
    </row>
    <row r="725" spans="2:6" ht="11.1" customHeight="1" x14ac:dyDescent="0.15">
      <c r="B725" s="1096"/>
      <c r="C725" s="1095"/>
      <c r="D725" s="1095"/>
      <c r="E725" s="1095"/>
      <c r="F725" s="1095"/>
    </row>
    <row r="726" spans="2:6" ht="11.1" customHeight="1" x14ac:dyDescent="0.15">
      <c r="B726" s="1096"/>
      <c r="C726" s="1095"/>
      <c r="D726" s="1095"/>
      <c r="E726" s="1095"/>
      <c r="F726" s="1095"/>
    </row>
    <row r="727" spans="2:6" ht="11.1" customHeight="1" x14ac:dyDescent="0.15">
      <c r="B727" s="1096"/>
      <c r="C727" s="1095"/>
      <c r="D727" s="1095"/>
      <c r="E727" s="1095"/>
      <c r="F727" s="1095"/>
    </row>
    <row r="728" spans="2:6" ht="11.1" customHeight="1" x14ac:dyDescent="0.15">
      <c r="B728" s="1096"/>
      <c r="C728" s="1095"/>
      <c r="D728" s="1095"/>
      <c r="E728" s="1095"/>
      <c r="F728" s="1095"/>
    </row>
    <row r="729" spans="2:6" ht="11.1" customHeight="1" x14ac:dyDescent="0.15">
      <c r="B729" s="1096"/>
      <c r="C729" s="1095"/>
      <c r="D729" s="1095"/>
      <c r="E729" s="1095"/>
      <c r="F729" s="1095"/>
    </row>
    <row r="730" spans="2:6" ht="11.1" customHeight="1" x14ac:dyDescent="0.15">
      <c r="B730" s="1096"/>
      <c r="C730" s="1095"/>
      <c r="D730" s="1095"/>
      <c r="E730" s="1095"/>
      <c r="F730" s="1095"/>
    </row>
    <row r="731" spans="2:6" ht="11.1" customHeight="1" x14ac:dyDescent="0.15">
      <c r="B731" s="1096"/>
      <c r="C731" s="1095"/>
      <c r="D731" s="1095"/>
      <c r="E731" s="1095"/>
      <c r="F731" s="1095"/>
    </row>
    <row r="732" spans="2:6" ht="11.1" customHeight="1" x14ac:dyDescent="0.15">
      <c r="B732" s="1096"/>
      <c r="C732" s="1095"/>
      <c r="D732" s="1095"/>
      <c r="E732" s="1095"/>
      <c r="F732" s="1095"/>
    </row>
    <row r="733" spans="2:6" ht="11.1" customHeight="1" x14ac:dyDescent="0.15">
      <c r="B733" s="1096"/>
      <c r="C733" s="1095"/>
      <c r="D733" s="1095"/>
      <c r="E733" s="1095"/>
      <c r="F733" s="1095"/>
    </row>
    <row r="734" spans="2:6" ht="11.1" customHeight="1" x14ac:dyDescent="0.15">
      <c r="B734" s="1096"/>
      <c r="C734" s="1095"/>
      <c r="D734" s="1095"/>
      <c r="E734" s="1095"/>
      <c r="F734" s="1095"/>
    </row>
    <row r="735" spans="2:6" ht="11.1" customHeight="1" x14ac:dyDescent="0.15">
      <c r="B735" s="1096"/>
      <c r="C735" s="1095"/>
      <c r="D735" s="1095"/>
      <c r="E735" s="1095"/>
      <c r="F735" s="1095"/>
    </row>
    <row r="736" spans="2:6" ht="11.1" customHeight="1" x14ac:dyDescent="0.15">
      <c r="B736" s="1096"/>
      <c r="C736" s="1095"/>
      <c r="D736" s="1095"/>
      <c r="E736" s="1095"/>
      <c r="F736" s="1095"/>
    </row>
    <row r="737" spans="2:6" ht="11.1" customHeight="1" x14ac:dyDescent="0.15">
      <c r="B737" s="1096"/>
      <c r="C737" s="1095"/>
      <c r="D737" s="1095"/>
      <c r="E737" s="1095"/>
      <c r="F737" s="1095"/>
    </row>
    <row r="738" spans="2:6" ht="11.1" customHeight="1" x14ac:dyDescent="0.15">
      <c r="B738" s="1096"/>
      <c r="C738" s="1095"/>
      <c r="D738" s="1095"/>
      <c r="E738" s="1095"/>
      <c r="F738" s="1095"/>
    </row>
    <row r="739" spans="2:6" ht="11.1" customHeight="1" x14ac:dyDescent="0.15">
      <c r="B739" s="1096"/>
      <c r="C739" s="1095"/>
      <c r="D739" s="1095"/>
      <c r="E739" s="1095"/>
      <c r="F739" s="1095"/>
    </row>
    <row r="740" spans="2:6" ht="11.1" customHeight="1" x14ac:dyDescent="0.15">
      <c r="B740" s="1096"/>
      <c r="C740" s="1095"/>
      <c r="D740" s="1095"/>
      <c r="E740" s="1095"/>
      <c r="F740" s="1095"/>
    </row>
    <row r="741" spans="2:6" ht="11.1" customHeight="1" x14ac:dyDescent="0.15">
      <c r="B741" s="1096"/>
      <c r="C741" s="1095"/>
      <c r="D741" s="1095"/>
      <c r="E741" s="1095"/>
      <c r="F741" s="1095"/>
    </row>
    <row r="742" spans="2:6" ht="11.1" customHeight="1" x14ac:dyDescent="0.15">
      <c r="B742" s="1096"/>
      <c r="C742" s="1095"/>
      <c r="D742" s="1095"/>
      <c r="E742" s="1095"/>
      <c r="F742" s="1095"/>
    </row>
    <row r="743" spans="2:6" ht="11.1" customHeight="1" x14ac:dyDescent="0.15">
      <c r="B743" s="1096"/>
      <c r="C743" s="1095"/>
      <c r="D743" s="1095"/>
      <c r="E743" s="1095"/>
      <c r="F743" s="1095"/>
    </row>
    <row r="744" spans="2:6" ht="11.1" customHeight="1" x14ac:dyDescent="0.15">
      <c r="B744" s="1096"/>
      <c r="C744" s="1095"/>
      <c r="D744" s="1095"/>
      <c r="E744" s="1095"/>
      <c r="F744" s="1095"/>
    </row>
    <row r="745" spans="2:6" ht="11.1" customHeight="1" x14ac:dyDescent="0.15">
      <c r="B745" s="1096"/>
      <c r="C745" s="1095"/>
      <c r="D745" s="1095"/>
      <c r="E745" s="1095"/>
      <c r="F745" s="1095"/>
    </row>
    <row r="746" spans="2:6" ht="11.1" customHeight="1" x14ac:dyDescent="0.15">
      <c r="B746" s="1096"/>
      <c r="C746" s="1095"/>
      <c r="D746" s="1095"/>
      <c r="E746" s="1095"/>
      <c r="F746" s="1095"/>
    </row>
    <row r="747" spans="2:6" ht="11.1" customHeight="1" x14ac:dyDescent="0.15">
      <c r="B747" s="1096"/>
      <c r="C747" s="1095"/>
      <c r="D747" s="1095"/>
      <c r="E747" s="1095"/>
      <c r="F747" s="1095"/>
    </row>
    <row r="748" spans="2:6" ht="11.1" customHeight="1" x14ac:dyDescent="0.15">
      <c r="B748" s="1096"/>
      <c r="C748" s="1095"/>
      <c r="D748" s="1095"/>
      <c r="E748" s="1095"/>
      <c r="F748" s="1095"/>
    </row>
    <row r="749" spans="2:6" ht="11.1" customHeight="1" x14ac:dyDescent="0.15">
      <c r="B749" s="1096"/>
      <c r="C749" s="1095"/>
      <c r="D749" s="1095"/>
      <c r="E749" s="1095"/>
      <c r="F749" s="1095"/>
    </row>
    <row r="750" spans="2:6" ht="11.1" customHeight="1" x14ac:dyDescent="0.15">
      <c r="B750" s="1096" t="s">
        <v>235</v>
      </c>
      <c r="C750" s="1095"/>
      <c r="D750" s="1095"/>
      <c r="E750" s="1095"/>
      <c r="F750" s="1095"/>
    </row>
    <row r="751" spans="2:6" ht="11.1" customHeight="1" x14ac:dyDescent="0.15">
      <c r="B751" s="1096"/>
      <c r="C751" s="1095"/>
      <c r="D751" s="1095"/>
      <c r="E751" s="1095"/>
      <c r="F751" s="1095"/>
    </row>
    <row r="752" spans="2:6" ht="11.1" customHeight="1" x14ac:dyDescent="0.15">
      <c r="B752" s="1096"/>
      <c r="C752" s="1095"/>
      <c r="D752" s="1095"/>
      <c r="E752" s="1095"/>
      <c r="F752" s="1095"/>
    </row>
    <row r="753" spans="2:6" ht="11.1" customHeight="1" x14ac:dyDescent="0.15">
      <c r="B753" s="1096"/>
      <c r="C753" s="1095"/>
      <c r="D753" s="1095"/>
      <c r="E753" s="1095"/>
      <c r="F753" s="1095"/>
    </row>
    <row r="754" spans="2:6" ht="11.1" customHeight="1" x14ac:dyDescent="0.15">
      <c r="B754" s="1096"/>
      <c r="C754" s="1095"/>
      <c r="D754" s="1095"/>
      <c r="E754" s="1095"/>
      <c r="F754" s="1095"/>
    </row>
    <row r="755" spans="2:6" ht="11.1" customHeight="1" x14ac:dyDescent="0.15">
      <c r="B755" s="1096"/>
      <c r="C755" s="1095"/>
      <c r="D755" s="1095"/>
      <c r="E755" s="1095"/>
      <c r="F755" s="1095"/>
    </row>
    <row r="756" spans="2:6" ht="11.1" customHeight="1" x14ac:dyDescent="0.15">
      <c r="B756" s="1096"/>
      <c r="C756" s="1095"/>
      <c r="D756" s="1095"/>
      <c r="E756" s="1095"/>
      <c r="F756" s="1095"/>
    </row>
    <row r="757" spans="2:6" ht="11.1" customHeight="1" x14ac:dyDescent="0.15">
      <c r="B757" s="1096"/>
      <c r="C757" s="1095"/>
      <c r="D757" s="1095"/>
      <c r="E757" s="1095"/>
      <c r="F757" s="1095"/>
    </row>
    <row r="758" spans="2:6" ht="11.1" customHeight="1" x14ac:dyDescent="0.15">
      <c r="B758" s="1096"/>
      <c r="C758" s="1095"/>
      <c r="D758" s="1095"/>
      <c r="E758" s="1095"/>
      <c r="F758" s="1095"/>
    </row>
    <row r="759" spans="2:6" ht="11.1" customHeight="1" x14ac:dyDescent="0.15">
      <c r="B759" s="1096"/>
      <c r="C759" s="1095"/>
      <c r="D759" s="1095"/>
      <c r="E759" s="1095"/>
      <c r="F759" s="1095"/>
    </row>
    <row r="760" spans="2:6" ht="11.1" customHeight="1" x14ac:dyDescent="0.15">
      <c r="B760" s="1096"/>
      <c r="C760" s="1095"/>
      <c r="D760" s="1095"/>
      <c r="E760" s="1095"/>
      <c r="F760" s="1095"/>
    </row>
    <row r="761" spans="2:6" ht="11.1" customHeight="1" x14ac:dyDescent="0.15">
      <c r="B761" s="1096"/>
      <c r="C761" s="1095"/>
      <c r="D761" s="1095"/>
      <c r="E761" s="1095"/>
      <c r="F761" s="1095"/>
    </row>
    <row r="762" spans="2:6" ht="11.1" customHeight="1" x14ac:dyDescent="0.15">
      <c r="B762" s="1096"/>
      <c r="C762" s="1095"/>
      <c r="D762" s="1095"/>
      <c r="E762" s="1095"/>
      <c r="F762" s="1095"/>
    </row>
    <row r="763" spans="2:6" ht="11.1" customHeight="1" x14ac:dyDescent="0.15">
      <c r="B763" s="1096"/>
      <c r="C763" s="1095"/>
      <c r="D763" s="1095"/>
      <c r="E763" s="1095"/>
      <c r="F763" s="1095"/>
    </row>
    <row r="764" spans="2:6" ht="11.1" customHeight="1" x14ac:dyDescent="0.15">
      <c r="B764" s="1096"/>
      <c r="C764" s="1095"/>
      <c r="D764" s="1095"/>
      <c r="E764" s="1095"/>
      <c r="F764" s="1095"/>
    </row>
    <row r="765" spans="2:6" ht="11.1" customHeight="1" x14ac:dyDescent="0.15">
      <c r="B765" s="1096"/>
      <c r="C765" s="1095"/>
      <c r="D765" s="1095"/>
      <c r="E765" s="1095"/>
      <c r="F765" s="1095"/>
    </row>
    <row r="766" spans="2:6" ht="11.1" customHeight="1" x14ac:dyDescent="0.15">
      <c r="B766" s="1096"/>
      <c r="C766" s="1095"/>
      <c r="D766" s="1095"/>
      <c r="E766" s="1095"/>
      <c r="F766" s="1095"/>
    </row>
    <row r="767" spans="2:6" ht="11.1" customHeight="1" x14ac:dyDescent="0.15">
      <c r="B767" s="1096"/>
      <c r="C767" s="1095"/>
      <c r="D767" s="1095"/>
      <c r="E767" s="1095"/>
      <c r="F767" s="1095"/>
    </row>
    <row r="768" spans="2:6" ht="11.1" customHeight="1" x14ac:dyDescent="0.15">
      <c r="B768" s="1096"/>
      <c r="C768" s="1095"/>
      <c r="D768" s="1095"/>
      <c r="E768" s="1095"/>
      <c r="F768" s="1095"/>
    </row>
    <row r="769" spans="2:6" ht="11.1" customHeight="1" x14ac:dyDescent="0.15">
      <c r="B769" s="1096"/>
      <c r="C769" s="1095"/>
      <c r="D769" s="1095"/>
      <c r="E769" s="1095"/>
      <c r="F769" s="1095"/>
    </row>
    <row r="770" spans="2:6" ht="11.1" customHeight="1" x14ac:dyDescent="0.15">
      <c r="B770" s="1096"/>
      <c r="C770" s="1095"/>
      <c r="D770" s="1095"/>
      <c r="E770" s="1095"/>
      <c r="F770" s="1095"/>
    </row>
    <row r="771" spans="2:6" ht="11.1" customHeight="1" x14ac:dyDescent="0.15">
      <c r="B771" s="1096"/>
      <c r="C771" s="1095"/>
      <c r="D771" s="1095"/>
      <c r="E771" s="1095"/>
      <c r="F771" s="1095"/>
    </row>
    <row r="772" spans="2:6" ht="11.1" customHeight="1" x14ac:dyDescent="0.15">
      <c r="B772" s="1096"/>
      <c r="C772" s="1095"/>
      <c r="D772" s="1095"/>
      <c r="E772" s="1095"/>
      <c r="F772" s="1095"/>
    </row>
    <row r="773" spans="2:6" ht="11.1" customHeight="1" x14ac:dyDescent="0.15">
      <c r="B773" s="1096"/>
      <c r="C773" s="1095"/>
      <c r="D773" s="1095"/>
      <c r="E773" s="1095"/>
      <c r="F773" s="1095"/>
    </row>
    <row r="774" spans="2:6" ht="11.1" customHeight="1" x14ac:dyDescent="0.15">
      <c r="B774" s="1096"/>
      <c r="C774" s="1095"/>
      <c r="D774" s="1095"/>
      <c r="E774" s="1095"/>
      <c r="F774" s="1095"/>
    </row>
    <row r="775" spans="2:6" ht="11.1" customHeight="1" x14ac:dyDescent="0.15">
      <c r="B775" s="1096"/>
      <c r="C775" s="1095"/>
      <c r="D775" s="1095"/>
      <c r="E775" s="1095"/>
      <c r="F775" s="1095"/>
    </row>
    <row r="776" spans="2:6" ht="11.1" customHeight="1" x14ac:dyDescent="0.15">
      <c r="B776" s="1096"/>
      <c r="C776" s="1095"/>
      <c r="D776" s="1095"/>
      <c r="E776" s="1095"/>
      <c r="F776" s="1095"/>
    </row>
    <row r="777" spans="2:6" ht="11.1" customHeight="1" x14ac:dyDescent="0.15">
      <c r="B777" s="1096"/>
      <c r="C777" s="1095"/>
      <c r="D777" s="1095"/>
      <c r="E777" s="1095"/>
      <c r="F777" s="1095"/>
    </row>
    <row r="778" spans="2:6" ht="11.1" customHeight="1" x14ac:dyDescent="0.15">
      <c r="B778" s="1096"/>
      <c r="C778" s="1095"/>
      <c r="D778" s="1095"/>
      <c r="E778" s="1095"/>
      <c r="F778" s="1095"/>
    </row>
    <row r="779" spans="2:6" ht="11.1" customHeight="1" x14ac:dyDescent="0.15">
      <c r="B779" s="1096"/>
      <c r="C779" s="1095"/>
      <c r="D779" s="1095"/>
      <c r="E779" s="1095"/>
      <c r="F779" s="1095"/>
    </row>
    <row r="780" spans="2:6" ht="11.1" customHeight="1" x14ac:dyDescent="0.15">
      <c r="B780" s="1096" t="s">
        <v>417</v>
      </c>
      <c r="C780" s="1097" t="s">
        <v>383</v>
      </c>
      <c r="D780" s="1097"/>
      <c r="E780" s="1097"/>
      <c r="F780" s="1097"/>
    </row>
    <row r="781" spans="2:6" ht="11.1" customHeight="1" x14ac:dyDescent="0.15">
      <c r="B781" s="1096"/>
      <c r="C781" s="1097"/>
      <c r="D781" s="1097"/>
      <c r="E781" s="1097"/>
      <c r="F781" s="1097"/>
    </row>
    <row r="782" spans="2:6" ht="11.1" customHeight="1" x14ac:dyDescent="0.15">
      <c r="B782" s="1096"/>
      <c r="C782" s="1097"/>
      <c r="D782" s="1097"/>
      <c r="E782" s="1097"/>
      <c r="F782" s="1097"/>
    </row>
    <row r="783" spans="2:6" ht="11.1" customHeight="1" x14ac:dyDescent="0.15">
      <c r="B783" s="1096"/>
      <c r="C783" s="1097"/>
      <c r="D783" s="1097"/>
      <c r="E783" s="1097"/>
      <c r="F783" s="1097"/>
    </row>
    <row r="784" spans="2:6" ht="11.1" customHeight="1" x14ac:dyDescent="0.15">
      <c r="B784" s="1096"/>
      <c r="C784" s="1097"/>
      <c r="D784" s="1097"/>
      <c r="E784" s="1097"/>
      <c r="F784" s="1097"/>
    </row>
    <row r="785" spans="2:6" ht="11.1" customHeight="1" x14ac:dyDescent="0.15">
      <c r="B785" s="1096"/>
      <c r="C785" s="1097"/>
      <c r="D785" s="1097"/>
      <c r="E785" s="1097" t="b">
        <v>0</v>
      </c>
      <c r="F785" s="1097"/>
    </row>
    <row r="786" spans="2:6" ht="11.1" customHeight="1" x14ac:dyDescent="0.15">
      <c r="B786" s="1096"/>
      <c r="C786" s="1097"/>
      <c r="D786" s="1097"/>
      <c r="E786" s="1097" t="b">
        <v>0</v>
      </c>
      <c r="F786" s="1097"/>
    </row>
    <row r="787" spans="2:6" ht="11.1" customHeight="1" x14ac:dyDescent="0.15">
      <c r="B787" s="1096"/>
      <c r="C787" s="1097"/>
      <c r="D787" s="1097"/>
      <c r="E787" s="1097"/>
      <c r="F787" s="1097"/>
    </row>
    <row r="788" spans="2:6" ht="11.1" customHeight="1" x14ac:dyDescent="0.15">
      <c r="B788" s="1096"/>
      <c r="C788" s="1097"/>
      <c r="D788" s="1097"/>
      <c r="E788" s="1097"/>
      <c r="F788" s="1097"/>
    </row>
    <row r="789" spans="2:6" ht="11.1" customHeight="1" x14ac:dyDescent="0.15">
      <c r="B789" s="1096"/>
      <c r="C789" s="1097"/>
      <c r="D789" s="1097"/>
      <c r="E789" s="1097"/>
      <c r="F789" s="1097"/>
    </row>
    <row r="790" spans="2:6" ht="11.1" customHeight="1" x14ac:dyDescent="0.15">
      <c r="B790" s="1096"/>
      <c r="C790" s="1097"/>
      <c r="D790" s="1097"/>
      <c r="E790" s="1097"/>
      <c r="F790" s="1097"/>
    </row>
    <row r="791" spans="2:6" ht="11.1" customHeight="1" x14ac:dyDescent="0.15">
      <c r="B791" s="1096"/>
      <c r="C791" s="1097"/>
      <c r="D791" s="1097"/>
      <c r="E791" s="1097"/>
      <c r="F791" s="1097"/>
    </row>
    <row r="792" spans="2:6" ht="11.1" customHeight="1" x14ac:dyDescent="0.15">
      <c r="B792" s="1096"/>
      <c r="C792" s="1097"/>
      <c r="D792" s="1097"/>
      <c r="E792" s="1097" t="b">
        <v>1</v>
      </c>
      <c r="F792" s="1097"/>
    </row>
    <row r="793" spans="2:6" ht="11.1" customHeight="1" x14ac:dyDescent="0.15">
      <c r="B793" s="1096"/>
      <c r="C793" s="1097"/>
      <c r="D793" s="1097"/>
      <c r="E793" s="1097"/>
      <c r="F793" s="1097"/>
    </row>
    <row r="794" spans="2:6" ht="11.1" customHeight="1" x14ac:dyDescent="0.15">
      <c r="B794" s="1096"/>
      <c r="C794" s="1097"/>
      <c r="D794" s="1097"/>
      <c r="E794" s="1097"/>
      <c r="F794" s="1097"/>
    </row>
    <row r="795" spans="2:6" ht="11.1" customHeight="1" x14ac:dyDescent="0.15">
      <c r="B795" s="1096"/>
      <c r="C795" s="1097"/>
      <c r="D795" s="1097"/>
      <c r="E795" s="1097"/>
      <c r="F795" s="1097"/>
    </row>
    <row r="796" spans="2:6" ht="11.1" customHeight="1" x14ac:dyDescent="0.15">
      <c r="B796" s="1096"/>
      <c r="C796" s="1097"/>
      <c r="D796" s="1097"/>
      <c r="E796" s="1097"/>
      <c r="F796" s="1097"/>
    </row>
    <row r="797" spans="2:6" ht="11.1" customHeight="1" x14ac:dyDescent="0.15">
      <c r="B797" s="1096"/>
      <c r="C797" s="1097"/>
      <c r="D797" s="1097"/>
      <c r="E797" s="1097"/>
      <c r="F797" s="1097"/>
    </row>
    <row r="798" spans="2:6" ht="11.1" customHeight="1" x14ac:dyDescent="0.15">
      <c r="B798" s="1096"/>
      <c r="C798" s="1097"/>
      <c r="D798" s="1097"/>
      <c r="E798" s="1097"/>
      <c r="F798" s="1097"/>
    </row>
    <row r="799" spans="2:6" ht="11.1" customHeight="1" x14ac:dyDescent="0.15">
      <c r="B799" s="1096"/>
      <c r="C799" s="1097"/>
      <c r="D799" s="1097"/>
      <c r="E799" s="1097"/>
      <c r="F799" s="1097"/>
    </row>
    <row r="800" spans="2:6" ht="11.1" customHeight="1" x14ac:dyDescent="0.15">
      <c r="B800" s="1096"/>
      <c r="C800" s="1097"/>
      <c r="D800" s="1097"/>
      <c r="E800" s="1097"/>
      <c r="F800" s="1097"/>
    </row>
    <row r="801" spans="2:6" ht="11.1" customHeight="1" x14ac:dyDescent="0.15">
      <c r="B801" s="1096"/>
      <c r="C801" s="1097"/>
      <c r="D801" s="1097"/>
      <c r="E801" s="1097"/>
      <c r="F801" s="1097"/>
    </row>
    <row r="802" spans="2:6" ht="11.1" customHeight="1" x14ac:dyDescent="0.15">
      <c r="B802" s="1096"/>
      <c r="C802" s="1097"/>
      <c r="D802" s="1097"/>
      <c r="E802" s="1097"/>
      <c r="F802" s="1097"/>
    </row>
    <row r="803" spans="2:6" ht="11.1" customHeight="1" x14ac:dyDescent="0.15">
      <c r="B803" s="1096"/>
      <c r="C803" s="1097"/>
      <c r="D803" s="1097"/>
      <c r="E803" s="1097"/>
      <c r="F803" s="1097"/>
    </row>
    <row r="804" spans="2:6" ht="11.1" customHeight="1" x14ac:dyDescent="0.15">
      <c r="B804" s="1096"/>
      <c r="C804" s="1097"/>
      <c r="D804" s="1097"/>
      <c r="E804" s="1097"/>
      <c r="F804" s="1097"/>
    </row>
    <row r="805" spans="2:6" ht="11.1" customHeight="1" x14ac:dyDescent="0.15">
      <c r="B805" s="1096"/>
      <c r="C805" s="1097"/>
      <c r="D805" s="1097"/>
      <c r="E805" s="1097"/>
      <c r="F805" s="1097"/>
    </row>
    <row r="806" spans="2:6" ht="11.1" customHeight="1" x14ac:dyDescent="0.15">
      <c r="B806" s="1096"/>
      <c r="C806" s="1097"/>
      <c r="D806" s="1097"/>
      <c r="E806" s="1097"/>
      <c r="F806" s="1097"/>
    </row>
    <row r="807" spans="2:6" ht="11.1" customHeight="1" x14ac:dyDescent="0.15">
      <c r="B807" s="1096"/>
      <c r="C807" s="1097"/>
      <c r="D807" s="1097"/>
      <c r="E807" s="1097"/>
      <c r="F807" s="1097"/>
    </row>
    <row r="808" spans="2:6" ht="11.1" customHeight="1" x14ac:dyDescent="0.15">
      <c r="B808" s="1096"/>
      <c r="C808" s="1097"/>
      <c r="D808" s="1097"/>
      <c r="E808" s="1097"/>
      <c r="F808" s="1097"/>
    </row>
    <row r="809" spans="2:6" ht="11.1" customHeight="1" x14ac:dyDescent="0.15">
      <c r="B809" s="1096"/>
      <c r="C809" s="1097"/>
      <c r="D809" s="1097"/>
      <c r="E809" s="1097"/>
      <c r="F809" s="1097"/>
    </row>
    <row r="811" spans="2:6" x14ac:dyDescent="0.15">
      <c r="B811" s="236" t="s">
        <v>309</v>
      </c>
      <c r="F811" s="273">
        <f>$E$6</f>
        <v>0</v>
      </c>
    </row>
    <row r="812" spans="2:6" ht="30" customHeight="1" x14ac:dyDescent="0.15">
      <c r="B812" s="237" t="s">
        <v>141</v>
      </c>
      <c r="C812" s="238" t="s">
        <v>142</v>
      </c>
      <c r="D812" s="239" t="s">
        <v>196</v>
      </c>
      <c r="E812" s="240" t="s">
        <v>382</v>
      </c>
      <c r="F812" s="241" t="s">
        <v>222</v>
      </c>
    </row>
    <row r="813" spans="2:6" ht="39.950000000000003" customHeight="1" x14ac:dyDescent="0.15">
      <c r="B813" s="169"/>
      <c r="C813" s="242" t="str">
        <f>IFERROR(VLOOKUP(B813,'補助事業概要説明書(別添１)１～２'!$C$43:$D$62,2,0)," ")</f>
        <v xml:space="preserve"> </v>
      </c>
      <c r="D813" s="242" t="str">
        <f>IFERROR(VLOOKUP(B813,'補助事業概要説明書(別添１)１～２'!$C$43:$E$62,3,0)," ")</f>
        <v xml:space="preserve"> </v>
      </c>
      <c r="E813" s="243" t="str">
        <f>IFERROR(VLOOKUP(B813,'補助事業概要説明書(別添１)１～２'!$C$43:$F$62,4,0)," ")</f>
        <v xml:space="preserve"> </v>
      </c>
      <c r="F813" s="243" t="str">
        <f>IFERROR(VLOOKUP(B813,'補助事業概要説明書(別添１)１～２'!$C$43:$G$62,5,0)," ")</f>
        <v xml:space="preserve"> </v>
      </c>
    </row>
    <row r="814" spans="2:6" ht="8.25" customHeight="1" x14ac:dyDescent="0.15"/>
    <row r="815" spans="2:6" x14ac:dyDescent="0.15">
      <c r="B815" s="236" t="s">
        <v>230</v>
      </c>
      <c r="E815" s="244"/>
    </row>
    <row r="816" spans="2:6" ht="16.5" customHeight="1" x14ac:dyDescent="0.15">
      <c r="B816" s="1098" t="s">
        <v>226</v>
      </c>
      <c r="C816" s="1098"/>
      <c r="D816" s="1098"/>
      <c r="E816" s="1098"/>
      <c r="F816" s="1098"/>
    </row>
    <row r="817" spans="2:10" x14ac:dyDescent="0.15">
      <c r="B817" s="172" t="b">
        <v>1</v>
      </c>
      <c r="C817" s="245"/>
    </row>
    <row r="818" spans="2:10" x14ac:dyDescent="0.15">
      <c r="B818" s="272" t="b">
        <v>1</v>
      </c>
      <c r="J818" s="233"/>
    </row>
    <row r="819" spans="2:10" s="317" customFormat="1" x14ac:dyDescent="0.15">
      <c r="B819" s="461" t="s">
        <v>539</v>
      </c>
      <c r="E819" s="462"/>
      <c r="F819" s="463"/>
    </row>
    <row r="820" spans="2:10" s="317" customFormat="1" ht="16.5" customHeight="1" x14ac:dyDescent="0.15">
      <c r="B820" s="1099" t="s">
        <v>540</v>
      </c>
      <c r="C820" s="1099"/>
      <c r="D820" s="1099"/>
      <c r="E820" s="1099"/>
      <c r="F820" s="1099"/>
    </row>
    <row r="821" spans="2:10" s="317" customFormat="1" x14ac:dyDescent="0.15">
      <c r="B821" s="464" t="b">
        <v>1</v>
      </c>
      <c r="C821" s="465"/>
      <c r="E821" s="285"/>
      <c r="F821" s="463"/>
    </row>
    <row r="822" spans="2:10" s="317" customFormat="1" x14ac:dyDescent="0.15">
      <c r="B822" s="272" t="b">
        <v>1</v>
      </c>
      <c r="E822" s="285"/>
      <c r="F822" s="463"/>
      <c r="J822" s="285"/>
    </row>
    <row r="823" spans="2:10" x14ac:dyDescent="0.15">
      <c r="B823" s="236" t="s">
        <v>231</v>
      </c>
      <c r="C823" s="245" t="s">
        <v>327</v>
      </c>
    </row>
    <row r="824" spans="2:10" ht="11.1" customHeight="1" x14ac:dyDescent="0.15">
      <c r="B824" s="1096" t="s">
        <v>234</v>
      </c>
      <c r="C824" s="1095"/>
      <c r="D824" s="1095"/>
      <c r="E824" s="1095"/>
      <c r="F824" s="1095"/>
    </row>
    <row r="825" spans="2:10" ht="11.1" customHeight="1" x14ac:dyDescent="0.15">
      <c r="B825" s="1096"/>
      <c r="C825" s="1095"/>
      <c r="D825" s="1095"/>
      <c r="E825" s="1095"/>
      <c r="F825" s="1095"/>
    </row>
    <row r="826" spans="2:10" ht="11.1" customHeight="1" x14ac:dyDescent="0.15">
      <c r="B826" s="1096"/>
      <c r="C826" s="1095"/>
      <c r="D826" s="1095"/>
      <c r="E826" s="1095"/>
      <c r="F826" s="1095"/>
    </row>
    <row r="827" spans="2:10" ht="11.1" customHeight="1" x14ac:dyDescent="0.15">
      <c r="B827" s="1096"/>
      <c r="C827" s="1095"/>
      <c r="D827" s="1095"/>
      <c r="E827" s="1095"/>
      <c r="F827" s="1095"/>
    </row>
    <row r="828" spans="2:10" ht="11.1" customHeight="1" x14ac:dyDescent="0.15">
      <c r="B828" s="1096"/>
      <c r="C828" s="1095"/>
      <c r="D828" s="1095"/>
      <c r="E828" s="1095"/>
      <c r="F828" s="1095"/>
    </row>
    <row r="829" spans="2:10" ht="11.1" customHeight="1" x14ac:dyDescent="0.15">
      <c r="B829" s="1096"/>
      <c r="C829" s="1095"/>
      <c r="D829" s="1095"/>
      <c r="E829" s="1095"/>
      <c r="F829" s="1095"/>
    </row>
    <row r="830" spans="2:10" ht="11.1" customHeight="1" x14ac:dyDescent="0.15">
      <c r="B830" s="1096"/>
      <c r="C830" s="1095"/>
      <c r="D830" s="1095"/>
      <c r="E830" s="1095"/>
      <c r="F830" s="1095"/>
    </row>
    <row r="831" spans="2:10" ht="11.1" customHeight="1" x14ac:dyDescent="0.15">
      <c r="B831" s="1096"/>
      <c r="C831" s="1095"/>
      <c r="D831" s="1095"/>
      <c r="E831" s="1095"/>
      <c r="F831" s="1095"/>
    </row>
    <row r="832" spans="2:10" ht="11.1" customHeight="1" x14ac:dyDescent="0.15">
      <c r="B832" s="1096"/>
      <c r="C832" s="1095"/>
      <c r="D832" s="1095"/>
      <c r="E832" s="1095"/>
      <c r="F832" s="1095"/>
    </row>
    <row r="833" spans="2:6" ht="11.1" customHeight="1" x14ac:dyDescent="0.15">
      <c r="B833" s="1096"/>
      <c r="C833" s="1095"/>
      <c r="D833" s="1095"/>
      <c r="E833" s="1095"/>
      <c r="F833" s="1095"/>
    </row>
    <row r="834" spans="2:6" ht="11.1" customHeight="1" x14ac:dyDescent="0.15">
      <c r="B834" s="1096"/>
      <c r="C834" s="1095"/>
      <c r="D834" s="1095"/>
      <c r="E834" s="1095"/>
      <c r="F834" s="1095"/>
    </row>
    <row r="835" spans="2:6" ht="11.1" customHeight="1" x14ac:dyDescent="0.15">
      <c r="B835" s="1096"/>
      <c r="C835" s="1095"/>
      <c r="D835" s="1095"/>
      <c r="E835" s="1095"/>
      <c r="F835" s="1095"/>
    </row>
    <row r="836" spans="2:6" ht="11.1" customHeight="1" x14ac:dyDescent="0.15">
      <c r="B836" s="1096"/>
      <c r="C836" s="1095"/>
      <c r="D836" s="1095"/>
      <c r="E836" s="1095"/>
      <c r="F836" s="1095"/>
    </row>
    <row r="837" spans="2:6" ht="11.1" customHeight="1" x14ac:dyDescent="0.15">
      <c r="B837" s="1096"/>
      <c r="C837" s="1095"/>
      <c r="D837" s="1095"/>
      <c r="E837" s="1095"/>
      <c r="F837" s="1095"/>
    </row>
    <row r="838" spans="2:6" ht="11.1" customHeight="1" x14ac:dyDescent="0.15">
      <c r="B838" s="1096"/>
      <c r="C838" s="1095"/>
      <c r="D838" s="1095"/>
      <c r="E838" s="1095"/>
      <c r="F838" s="1095"/>
    </row>
    <row r="839" spans="2:6" ht="11.1" customHeight="1" x14ac:dyDescent="0.15">
      <c r="B839" s="1096"/>
      <c r="C839" s="1095"/>
      <c r="D839" s="1095"/>
      <c r="E839" s="1095"/>
      <c r="F839" s="1095"/>
    </row>
    <row r="840" spans="2:6" ht="11.1" customHeight="1" x14ac:dyDescent="0.15">
      <c r="B840" s="1096"/>
      <c r="C840" s="1095"/>
      <c r="D840" s="1095"/>
      <c r="E840" s="1095"/>
      <c r="F840" s="1095"/>
    </row>
    <row r="841" spans="2:6" ht="11.1" customHeight="1" x14ac:dyDescent="0.15">
      <c r="B841" s="1096"/>
      <c r="C841" s="1095"/>
      <c r="D841" s="1095"/>
      <c r="E841" s="1095"/>
      <c r="F841" s="1095"/>
    </row>
    <row r="842" spans="2:6" ht="11.1" customHeight="1" x14ac:dyDescent="0.15">
      <c r="B842" s="1096"/>
      <c r="C842" s="1095"/>
      <c r="D842" s="1095"/>
      <c r="E842" s="1095"/>
      <c r="F842" s="1095"/>
    </row>
    <row r="843" spans="2:6" ht="11.1" customHeight="1" x14ac:dyDescent="0.15">
      <c r="B843" s="1096"/>
      <c r="C843" s="1095"/>
      <c r="D843" s="1095"/>
      <c r="E843" s="1095"/>
      <c r="F843" s="1095"/>
    </row>
    <row r="844" spans="2:6" ht="11.1" customHeight="1" x14ac:dyDescent="0.15">
      <c r="B844" s="1096"/>
      <c r="C844" s="1095"/>
      <c r="D844" s="1095"/>
      <c r="E844" s="1095"/>
      <c r="F844" s="1095"/>
    </row>
    <row r="845" spans="2:6" ht="11.1" customHeight="1" x14ac:dyDescent="0.15">
      <c r="B845" s="1096"/>
      <c r="C845" s="1095"/>
      <c r="D845" s="1095"/>
      <c r="E845" s="1095"/>
      <c r="F845" s="1095"/>
    </row>
    <row r="846" spans="2:6" ht="11.1" customHeight="1" x14ac:dyDescent="0.15">
      <c r="B846" s="1096"/>
      <c r="C846" s="1095"/>
      <c r="D846" s="1095"/>
      <c r="E846" s="1095"/>
      <c r="F846" s="1095"/>
    </row>
    <row r="847" spans="2:6" ht="11.1" customHeight="1" x14ac:dyDescent="0.15">
      <c r="B847" s="1096"/>
      <c r="C847" s="1095"/>
      <c r="D847" s="1095"/>
      <c r="E847" s="1095"/>
      <c r="F847" s="1095"/>
    </row>
    <row r="848" spans="2:6" ht="11.1" customHeight="1" x14ac:dyDescent="0.15">
      <c r="B848" s="1096"/>
      <c r="C848" s="1095"/>
      <c r="D848" s="1095"/>
      <c r="E848" s="1095"/>
      <c r="F848" s="1095"/>
    </row>
    <row r="849" spans="2:6" ht="11.1" customHeight="1" x14ac:dyDescent="0.15">
      <c r="B849" s="1096"/>
      <c r="C849" s="1095"/>
      <c r="D849" s="1095"/>
      <c r="E849" s="1095"/>
      <c r="F849" s="1095"/>
    </row>
    <row r="850" spans="2:6" ht="11.1" customHeight="1" x14ac:dyDescent="0.15">
      <c r="B850" s="1096"/>
      <c r="C850" s="1095"/>
      <c r="D850" s="1095"/>
      <c r="E850" s="1095"/>
      <c r="F850" s="1095"/>
    </row>
    <row r="851" spans="2:6" ht="11.1" customHeight="1" x14ac:dyDescent="0.15">
      <c r="B851" s="1096"/>
      <c r="C851" s="1095"/>
      <c r="D851" s="1095"/>
      <c r="E851" s="1095"/>
      <c r="F851" s="1095"/>
    </row>
    <row r="852" spans="2:6" ht="11.1" customHeight="1" x14ac:dyDescent="0.15">
      <c r="B852" s="1096"/>
      <c r="C852" s="1095"/>
      <c r="D852" s="1095"/>
      <c r="E852" s="1095"/>
      <c r="F852" s="1095"/>
    </row>
    <row r="853" spans="2:6" ht="11.1" customHeight="1" x14ac:dyDescent="0.15">
      <c r="B853" s="1096"/>
      <c r="C853" s="1095"/>
      <c r="D853" s="1095"/>
      <c r="E853" s="1095"/>
      <c r="F853" s="1095"/>
    </row>
    <row r="854" spans="2:6" ht="11.1" customHeight="1" x14ac:dyDescent="0.15">
      <c r="B854" s="1096" t="s">
        <v>233</v>
      </c>
      <c r="C854" s="1095"/>
      <c r="D854" s="1095"/>
      <c r="E854" s="1095"/>
      <c r="F854" s="1095"/>
    </row>
    <row r="855" spans="2:6" ht="11.1" customHeight="1" x14ac:dyDescent="0.15">
      <c r="B855" s="1096"/>
      <c r="C855" s="1095"/>
      <c r="D855" s="1095"/>
      <c r="E855" s="1095"/>
      <c r="F855" s="1095"/>
    </row>
    <row r="856" spans="2:6" ht="11.1" customHeight="1" x14ac:dyDescent="0.15">
      <c r="B856" s="1096"/>
      <c r="C856" s="1095"/>
      <c r="D856" s="1095"/>
      <c r="E856" s="1095"/>
      <c r="F856" s="1095"/>
    </row>
    <row r="857" spans="2:6" ht="11.1" customHeight="1" x14ac:dyDescent="0.15">
      <c r="B857" s="1096"/>
      <c r="C857" s="1095"/>
      <c r="D857" s="1095"/>
      <c r="E857" s="1095"/>
      <c r="F857" s="1095"/>
    </row>
    <row r="858" spans="2:6" ht="11.1" customHeight="1" x14ac:dyDescent="0.15">
      <c r="B858" s="1096"/>
      <c r="C858" s="1095"/>
      <c r="D858" s="1095"/>
      <c r="E858" s="1095"/>
      <c r="F858" s="1095"/>
    </row>
    <row r="859" spans="2:6" ht="11.1" customHeight="1" x14ac:dyDescent="0.15">
      <c r="B859" s="1096"/>
      <c r="C859" s="1095"/>
      <c r="D859" s="1095"/>
      <c r="E859" s="1095"/>
      <c r="F859" s="1095"/>
    </row>
    <row r="860" spans="2:6" ht="11.1" customHeight="1" x14ac:dyDescent="0.15">
      <c r="B860" s="1096"/>
      <c r="C860" s="1095"/>
      <c r="D860" s="1095"/>
      <c r="E860" s="1095"/>
      <c r="F860" s="1095"/>
    </row>
    <row r="861" spans="2:6" ht="11.1" customHeight="1" x14ac:dyDescent="0.15">
      <c r="B861" s="1096"/>
      <c r="C861" s="1095"/>
      <c r="D861" s="1095"/>
      <c r="E861" s="1095"/>
      <c r="F861" s="1095"/>
    </row>
    <row r="862" spans="2:6" ht="11.1" customHeight="1" x14ac:dyDescent="0.15">
      <c r="B862" s="1096"/>
      <c r="C862" s="1095"/>
      <c r="D862" s="1095"/>
      <c r="E862" s="1095"/>
      <c r="F862" s="1095"/>
    </row>
    <row r="863" spans="2:6" ht="11.1" customHeight="1" x14ac:dyDescent="0.15">
      <c r="B863" s="1096"/>
      <c r="C863" s="1095"/>
      <c r="D863" s="1095"/>
      <c r="E863" s="1095"/>
      <c r="F863" s="1095"/>
    </row>
    <row r="864" spans="2:6" ht="11.1" customHeight="1" x14ac:dyDescent="0.15">
      <c r="B864" s="1096"/>
      <c r="C864" s="1095"/>
      <c r="D864" s="1095"/>
      <c r="E864" s="1095"/>
      <c r="F864" s="1095"/>
    </row>
    <row r="865" spans="2:6" ht="11.1" customHeight="1" x14ac:dyDescent="0.15">
      <c r="B865" s="1096"/>
      <c r="C865" s="1095"/>
      <c r="D865" s="1095"/>
      <c r="E865" s="1095"/>
      <c r="F865" s="1095"/>
    </row>
    <row r="866" spans="2:6" ht="11.1" customHeight="1" x14ac:dyDescent="0.15">
      <c r="B866" s="1096"/>
      <c r="C866" s="1095"/>
      <c r="D866" s="1095"/>
      <c r="E866" s="1095"/>
      <c r="F866" s="1095"/>
    </row>
    <row r="867" spans="2:6" ht="11.1" customHeight="1" x14ac:dyDescent="0.15">
      <c r="B867" s="1096"/>
      <c r="C867" s="1095"/>
      <c r="D867" s="1095"/>
      <c r="E867" s="1095"/>
      <c r="F867" s="1095"/>
    </row>
    <row r="868" spans="2:6" ht="11.1" customHeight="1" x14ac:dyDescent="0.15">
      <c r="B868" s="1096"/>
      <c r="C868" s="1095"/>
      <c r="D868" s="1095"/>
      <c r="E868" s="1095"/>
      <c r="F868" s="1095"/>
    </row>
    <row r="869" spans="2:6" ht="11.1" customHeight="1" x14ac:dyDescent="0.15">
      <c r="B869" s="1096"/>
      <c r="C869" s="1095"/>
      <c r="D869" s="1095"/>
      <c r="E869" s="1095"/>
      <c r="F869" s="1095"/>
    </row>
    <row r="870" spans="2:6" ht="11.1" customHeight="1" x14ac:dyDescent="0.15">
      <c r="B870" s="1096"/>
      <c r="C870" s="1095"/>
      <c r="D870" s="1095"/>
      <c r="E870" s="1095"/>
      <c r="F870" s="1095"/>
    </row>
    <row r="871" spans="2:6" ht="11.1" customHeight="1" x14ac:dyDescent="0.15">
      <c r="B871" s="1096"/>
      <c r="C871" s="1095"/>
      <c r="D871" s="1095"/>
      <c r="E871" s="1095"/>
      <c r="F871" s="1095"/>
    </row>
    <row r="872" spans="2:6" ht="11.1" customHeight="1" x14ac:dyDescent="0.15">
      <c r="B872" s="1096"/>
      <c r="C872" s="1095"/>
      <c r="D872" s="1095"/>
      <c r="E872" s="1095"/>
      <c r="F872" s="1095"/>
    </row>
    <row r="873" spans="2:6" ht="11.1" customHeight="1" x14ac:dyDescent="0.15">
      <c r="B873" s="1096"/>
      <c r="C873" s="1095"/>
      <c r="D873" s="1095"/>
      <c r="E873" s="1095"/>
      <c r="F873" s="1095"/>
    </row>
    <row r="874" spans="2:6" ht="11.1" customHeight="1" x14ac:dyDescent="0.15">
      <c r="B874" s="1096"/>
      <c r="C874" s="1095"/>
      <c r="D874" s="1095"/>
      <c r="E874" s="1095"/>
      <c r="F874" s="1095"/>
    </row>
    <row r="875" spans="2:6" ht="11.1" customHeight="1" x14ac:dyDescent="0.15">
      <c r="B875" s="1096"/>
      <c r="C875" s="1095"/>
      <c r="D875" s="1095"/>
      <c r="E875" s="1095"/>
      <c r="F875" s="1095"/>
    </row>
    <row r="876" spans="2:6" ht="11.1" customHeight="1" x14ac:dyDescent="0.15">
      <c r="B876" s="1096"/>
      <c r="C876" s="1095"/>
      <c r="D876" s="1095"/>
      <c r="E876" s="1095"/>
      <c r="F876" s="1095"/>
    </row>
    <row r="877" spans="2:6" ht="11.1" customHeight="1" x14ac:dyDescent="0.15">
      <c r="B877" s="1096"/>
      <c r="C877" s="1095"/>
      <c r="D877" s="1095"/>
      <c r="E877" s="1095"/>
      <c r="F877" s="1095"/>
    </row>
    <row r="878" spans="2:6" ht="11.1" customHeight="1" x14ac:dyDescent="0.15">
      <c r="B878" s="1096"/>
      <c r="C878" s="1095"/>
      <c r="D878" s="1095"/>
      <c r="E878" s="1095"/>
      <c r="F878" s="1095"/>
    </row>
    <row r="879" spans="2:6" ht="11.1" customHeight="1" x14ac:dyDescent="0.15">
      <c r="B879" s="1096"/>
      <c r="C879" s="1095"/>
      <c r="D879" s="1095"/>
      <c r="E879" s="1095"/>
      <c r="F879" s="1095"/>
    </row>
    <row r="880" spans="2:6" ht="11.1" customHeight="1" x14ac:dyDescent="0.15">
      <c r="B880" s="1096"/>
      <c r="C880" s="1095"/>
      <c r="D880" s="1095"/>
      <c r="E880" s="1095"/>
      <c r="F880" s="1095"/>
    </row>
    <row r="881" spans="2:6" ht="11.1" customHeight="1" x14ac:dyDescent="0.15">
      <c r="B881" s="1096"/>
      <c r="C881" s="1095"/>
      <c r="D881" s="1095"/>
      <c r="E881" s="1095"/>
      <c r="F881" s="1095"/>
    </row>
    <row r="882" spans="2:6" ht="11.1" customHeight="1" x14ac:dyDescent="0.15">
      <c r="B882" s="1096"/>
      <c r="C882" s="1095"/>
      <c r="D882" s="1095"/>
      <c r="E882" s="1095"/>
      <c r="F882" s="1095"/>
    </row>
    <row r="883" spans="2:6" ht="11.1" customHeight="1" x14ac:dyDescent="0.15">
      <c r="B883" s="1096"/>
      <c r="C883" s="1095"/>
      <c r="D883" s="1095"/>
      <c r="E883" s="1095"/>
      <c r="F883" s="1095"/>
    </row>
    <row r="884" spans="2:6" ht="11.1" customHeight="1" x14ac:dyDescent="0.15">
      <c r="B884" s="1096" t="s">
        <v>235</v>
      </c>
      <c r="C884" s="1095"/>
      <c r="D884" s="1095"/>
      <c r="E884" s="1095"/>
      <c r="F884" s="1095"/>
    </row>
    <row r="885" spans="2:6" ht="11.1" customHeight="1" x14ac:dyDescent="0.15">
      <c r="B885" s="1096"/>
      <c r="C885" s="1095"/>
      <c r="D885" s="1095"/>
      <c r="E885" s="1095"/>
      <c r="F885" s="1095"/>
    </row>
    <row r="886" spans="2:6" ht="11.1" customHeight="1" x14ac:dyDescent="0.15">
      <c r="B886" s="1096"/>
      <c r="C886" s="1095"/>
      <c r="D886" s="1095"/>
      <c r="E886" s="1095"/>
      <c r="F886" s="1095"/>
    </row>
    <row r="887" spans="2:6" ht="11.1" customHeight="1" x14ac:dyDescent="0.15">
      <c r="B887" s="1096"/>
      <c r="C887" s="1095"/>
      <c r="D887" s="1095"/>
      <c r="E887" s="1095"/>
      <c r="F887" s="1095"/>
    </row>
    <row r="888" spans="2:6" ht="11.1" customHeight="1" x14ac:dyDescent="0.15">
      <c r="B888" s="1096"/>
      <c r="C888" s="1095"/>
      <c r="D888" s="1095"/>
      <c r="E888" s="1095"/>
      <c r="F888" s="1095"/>
    </row>
    <row r="889" spans="2:6" ht="11.1" customHeight="1" x14ac:dyDescent="0.15">
      <c r="B889" s="1096"/>
      <c r="C889" s="1095"/>
      <c r="D889" s="1095"/>
      <c r="E889" s="1095"/>
      <c r="F889" s="1095"/>
    </row>
    <row r="890" spans="2:6" ht="11.1" customHeight="1" x14ac:dyDescent="0.15">
      <c r="B890" s="1096"/>
      <c r="C890" s="1095"/>
      <c r="D890" s="1095"/>
      <c r="E890" s="1095"/>
      <c r="F890" s="1095"/>
    </row>
    <row r="891" spans="2:6" ht="11.1" customHeight="1" x14ac:dyDescent="0.15">
      <c r="B891" s="1096"/>
      <c r="C891" s="1095"/>
      <c r="D891" s="1095"/>
      <c r="E891" s="1095"/>
      <c r="F891" s="1095"/>
    </row>
    <row r="892" spans="2:6" ht="11.1" customHeight="1" x14ac:dyDescent="0.15">
      <c r="B892" s="1096"/>
      <c r="C892" s="1095"/>
      <c r="D892" s="1095"/>
      <c r="E892" s="1095"/>
      <c r="F892" s="1095"/>
    </row>
    <row r="893" spans="2:6" ht="11.1" customHeight="1" x14ac:dyDescent="0.15">
      <c r="B893" s="1096"/>
      <c r="C893" s="1095"/>
      <c r="D893" s="1095"/>
      <c r="E893" s="1095"/>
      <c r="F893" s="1095"/>
    </row>
    <row r="894" spans="2:6" ht="11.1" customHeight="1" x14ac:dyDescent="0.15">
      <c r="B894" s="1096"/>
      <c r="C894" s="1095"/>
      <c r="D894" s="1095"/>
      <c r="E894" s="1095"/>
      <c r="F894" s="1095"/>
    </row>
    <row r="895" spans="2:6" ht="11.1" customHeight="1" x14ac:dyDescent="0.15">
      <c r="B895" s="1096"/>
      <c r="C895" s="1095"/>
      <c r="D895" s="1095"/>
      <c r="E895" s="1095"/>
      <c r="F895" s="1095"/>
    </row>
    <row r="896" spans="2:6" ht="11.1" customHeight="1" x14ac:dyDescent="0.15">
      <c r="B896" s="1096"/>
      <c r="C896" s="1095"/>
      <c r="D896" s="1095"/>
      <c r="E896" s="1095"/>
      <c r="F896" s="1095"/>
    </row>
    <row r="897" spans="2:6" ht="11.1" customHeight="1" x14ac:dyDescent="0.15">
      <c r="B897" s="1096"/>
      <c r="C897" s="1095"/>
      <c r="D897" s="1095"/>
      <c r="E897" s="1095"/>
      <c r="F897" s="1095"/>
    </row>
    <row r="898" spans="2:6" ht="11.1" customHeight="1" x14ac:dyDescent="0.15">
      <c r="B898" s="1096"/>
      <c r="C898" s="1095"/>
      <c r="D898" s="1095"/>
      <c r="E898" s="1095"/>
      <c r="F898" s="1095"/>
    </row>
    <row r="899" spans="2:6" ht="11.1" customHeight="1" x14ac:dyDescent="0.15">
      <c r="B899" s="1096"/>
      <c r="C899" s="1095"/>
      <c r="D899" s="1095"/>
      <c r="E899" s="1095"/>
      <c r="F899" s="1095"/>
    </row>
    <row r="900" spans="2:6" ht="11.1" customHeight="1" x14ac:dyDescent="0.15">
      <c r="B900" s="1096"/>
      <c r="C900" s="1095"/>
      <c r="D900" s="1095"/>
      <c r="E900" s="1095"/>
      <c r="F900" s="1095"/>
    </row>
    <row r="901" spans="2:6" ht="11.1" customHeight="1" x14ac:dyDescent="0.15">
      <c r="B901" s="1096"/>
      <c r="C901" s="1095"/>
      <c r="D901" s="1095"/>
      <c r="E901" s="1095"/>
      <c r="F901" s="1095"/>
    </row>
    <row r="902" spans="2:6" ht="11.1" customHeight="1" x14ac:dyDescent="0.15">
      <c r="B902" s="1096"/>
      <c r="C902" s="1095"/>
      <c r="D902" s="1095"/>
      <c r="E902" s="1095"/>
      <c r="F902" s="1095"/>
    </row>
    <row r="903" spans="2:6" ht="11.1" customHeight="1" x14ac:dyDescent="0.15">
      <c r="B903" s="1096"/>
      <c r="C903" s="1095"/>
      <c r="D903" s="1095"/>
      <c r="E903" s="1095"/>
      <c r="F903" s="1095"/>
    </row>
    <row r="904" spans="2:6" ht="11.1" customHeight="1" x14ac:dyDescent="0.15">
      <c r="B904" s="1096"/>
      <c r="C904" s="1095"/>
      <c r="D904" s="1095"/>
      <c r="E904" s="1095"/>
      <c r="F904" s="1095"/>
    </row>
    <row r="905" spans="2:6" ht="11.1" customHeight="1" x14ac:dyDescent="0.15">
      <c r="B905" s="1096"/>
      <c r="C905" s="1095"/>
      <c r="D905" s="1095"/>
      <c r="E905" s="1095"/>
      <c r="F905" s="1095"/>
    </row>
    <row r="906" spans="2:6" ht="11.1" customHeight="1" x14ac:dyDescent="0.15">
      <c r="B906" s="1096"/>
      <c r="C906" s="1095"/>
      <c r="D906" s="1095"/>
      <c r="E906" s="1095"/>
      <c r="F906" s="1095"/>
    </row>
    <row r="907" spans="2:6" ht="11.1" customHeight="1" x14ac:dyDescent="0.15">
      <c r="B907" s="1096"/>
      <c r="C907" s="1095"/>
      <c r="D907" s="1095"/>
      <c r="E907" s="1095"/>
      <c r="F907" s="1095"/>
    </row>
    <row r="908" spans="2:6" ht="11.1" customHeight="1" x14ac:dyDescent="0.15">
      <c r="B908" s="1096"/>
      <c r="C908" s="1095"/>
      <c r="D908" s="1095"/>
      <c r="E908" s="1095"/>
      <c r="F908" s="1095"/>
    </row>
    <row r="909" spans="2:6" ht="11.1" customHeight="1" x14ac:dyDescent="0.15">
      <c r="B909" s="1096"/>
      <c r="C909" s="1095"/>
      <c r="D909" s="1095"/>
      <c r="E909" s="1095"/>
      <c r="F909" s="1095"/>
    </row>
    <row r="910" spans="2:6" ht="11.1" customHeight="1" x14ac:dyDescent="0.15">
      <c r="B910" s="1096"/>
      <c r="C910" s="1095"/>
      <c r="D910" s="1095"/>
      <c r="E910" s="1095"/>
      <c r="F910" s="1095"/>
    </row>
    <row r="911" spans="2:6" ht="11.1" customHeight="1" x14ac:dyDescent="0.15">
      <c r="B911" s="1096"/>
      <c r="C911" s="1095"/>
      <c r="D911" s="1095"/>
      <c r="E911" s="1095"/>
      <c r="F911" s="1095"/>
    </row>
    <row r="912" spans="2:6" ht="11.1" customHeight="1" x14ac:dyDescent="0.15">
      <c r="B912" s="1096"/>
      <c r="C912" s="1095"/>
      <c r="D912" s="1095"/>
      <c r="E912" s="1095"/>
      <c r="F912" s="1095"/>
    </row>
    <row r="913" spans="2:6" ht="11.1" customHeight="1" x14ac:dyDescent="0.15">
      <c r="B913" s="1096"/>
      <c r="C913" s="1095"/>
      <c r="D913" s="1095"/>
      <c r="E913" s="1095"/>
      <c r="F913" s="1095"/>
    </row>
    <row r="914" spans="2:6" ht="11.1" customHeight="1" x14ac:dyDescent="0.15">
      <c r="B914" s="1096" t="s">
        <v>417</v>
      </c>
      <c r="C914" s="1097" t="s">
        <v>383</v>
      </c>
      <c r="D914" s="1097"/>
      <c r="E914" s="1097"/>
      <c r="F914" s="1097"/>
    </row>
    <row r="915" spans="2:6" ht="11.1" customHeight="1" x14ac:dyDescent="0.15">
      <c r="B915" s="1096"/>
      <c r="C915" s="1097"/>
      <c r="D915" s="1097"/>
      <c r="E915" s="1097"/>
      <c r="F915" s="1097"/>
    </row>
    <row r="916" spans="2:6" ht="11.1" customHeight="1" x14ac:dyDescent="0.15">
      <c r="B916" s="1096"/>
      <c r="C916" s="1097"/>
      <c r="D916" s="1097"/>
      <c r="E916" s="1097"/>
      <c r="F916" s="1097"/>
    </row>
    <row r="917" spans="2:6" ht="11.1" customHeight="1" x14ac:dyDescent="0.15">
      <c r="B917" s="1096"/>
      <c r="C917" s="1097"/>
      <c r="D917" s="1097"/>
      <c r="E917" s="1097"/>
      <c r="F917" s="1097"/>
    </row>
    <row r="918" spans="2:6" ht="11.1" customHeight="1" x14ac:dyDescent="0.15">
      <c r="B918" s="1096"/>
      <c r="C918" s="1097"/>
      <c r="D918" s="1097"/>
      <c r="E918" s="1097"/>
      <c r="F918" s="1097"/>
    </row>
    <row r="919" spans="2:6" ht="11.1" customHeight="1" x14ac:dyDescent="0.15">
      <c r="B919" s="1096"/>
      <c r="C919" s="1097"/>
      <c r="D919" s="1097"/>
      <c r="E919" s="1097" t="b">
        <v>0</v>
      </c>
      <c r="F919" s="1097"/>
    </row>
    <row r="920" spans="2:6" ht="11.1" customHeight="1" x14ac:dyDescent="0.15">
      <c r="B920" s="1096"/>
      <c r="C920" s="1097"/>
      <c r="D920" s="1097"/>
      <c r="E920" s="1097" t="b">
        <v>0</v>
      </c>
      <c r="F920" s="1097"/>
    </row>
    <row r="921" spans="2:6" ht="11.1" customHeight="1" x14ac:dyDescent="0.15">
      <c r="B921" s="1096"/>
      <c r="C921" s="1097"/>
      <c r="D921" s="1097"/>
      <c r="E921" s="1097"/>
      <c r="F921" s="1097"/>
    </row>
    <row r="922" spans="2:6" ht="11.1" customHeight="1" x14ac:dyDescent="0.15">
      <c r="B922" s="1096"/>
      <c r="C922" s="1097"/>
      <c r="D922" s="1097"/>
      <c r="E922" s="1097"/>
      <c r="F922" s="1097"/>
    </row>
    <row r="923" spans="2:6" ht="11.1" customHeight="1" x14ac:dyDescent="0.15">
      <c r="B923" s="1096"/>
      <c r="C923" s="1097"/>
      <c r="D923" s="1097"/>
      <c r="E923" s="1097"/>
      <c r="F923" s="1097"/>
    </row>
    <row r="924" spans="2:6" ht="11.1" customHeight="1" x14ac:dyDescent="0.15">
      <c r="B924" s="1096"/>
      <c r="C924" s="1097"/>
      <c r="D924" s="1097"/>
      <c r="E924" s="1097"/>
      <c r="F924" s="1097"/>
    </row>
    <row r="925" spans="2:6" ht="11.1" customHeight="1" x14ac:dyDescent="0.15">
      <c r="B925" s="1096"/>
      <c r="C925" s="1097"/>
      <c r="D925" s="1097"/>
      <c r="E925" s="1097"/>
      <c r="F925" s="1097"/>
    </row>
    <row r="926" spans="2:6" ht="11.1" customHeight="1" x14ac:dyDescent="0.15">
      <c r="B926" s="1096"/>
      <c r="C926" s="1097"/>
      <c r="D926" s="1097"/>
      <c r="E926" s="1097" t="b">
        <v>1</v>
      </c>
      <c r="F926" s="1097"/>
    </row>
    <row r="927" spans="2:6" ht="11.1" customHeight="1" x14ac:dyDescent="0.15">
      <c r="B927" s="1096"/>
      <c r="C927" s="1097"/>
      <c r="D927" s="1097"/>
      <c r="E927" s="1097"/>
      <c r="F927" s="1097"/>
    </row>
    <row r="928" spans="2:6" ht="11.1" customHeight="1" x14ac:dyDescent="0.15">
      <c r="B928" s="1096"/>
      <c r="C928" s="1097"/>
      <c r="D928" s="1097"/>
      <c r="E928" s="1097"/>
      <c r="F928" s="1097"/>
    </row>
    <row r="929" spans="2:6" ht="11.1" customHeight="1" x14ac:dyDescent="0.15">
      <c r="B929" s="1096"/>
      <c r="C929" s="1097"/>
      <c r="D929" s="1097"/>
      <c r="E929" s="1097"/>
      <c r="F929" s="1097"/>
    </row>
    <row r="930" spans="2:6" ht="11.1" customHeight="1" x14ac:dyDescent="0.15">
      <c r="B930" s="1096"/>
      <c r="C930" s="1097"/>
      <c r="D930" s="1097"/>
      <c r="E930" s="1097"/>
      <c r="F930" s="1097"/>
    </row>
    <row r="931" spans="2:6" ht="11.1" customHeight="1" x14ac:dyDescent="0.15">
      <c r="B931" s="1096"/>
      <c r="C931" s="1097"/>
      <c r="D931" s="1097"/>
      <c r="E931" s="1097"/>
      <c r="F931" s="1097"/>
    </row>
    <row r="932" spans="2:6" ht="11.1" customHeight="1" x14ac:dyDescent="0.15">
      <c r="B932" s="1096"/>
      <c r="C932" s="1097"/>
      <c r="D932" s="1097"/>
      <c r="E932" s="1097"/>
      <c r="F932" s="1097"/>
    </row>
    <row r="933" spans="2:6" ht="11.1" customHeight="1" x14ac:dyDescent="0.15">
      <c r="B933" s="1096"/>
      <c r="C933" s="1097"/>
      <c r="D933" s="1097"/>
      <c r="E933" s="1097"/>
      <c r="F933" s="1097"/>
    </row>
    <row r="934" spans="2:6" ht="11.1" customHeight="1" x14ac:dyDescent="0.15">
      <c r="B934" s="1096"/>
      <c r="C934" s="1097"/>
      <c r="D934" s="1097"/>
      <c r="E934" s="1097"/>
      <c r="F934" s="1097"/>
    </row>
    <row r="935" spans="2:6" ht="11.1" customHeight="1" x14ac:dyDescent="0.15">
      <c r="B935" s="1096"/>
      <c r="C935" s="1097"/>
      <c r="D935" s="1097"/>
      <c r="E935" s="1097"/>
      <c r="F935" s="1097"/>
    </row>
    <row r="936" spans="2:6" ht="11.1" customHeight="1" x14ac:dyDescent="0.15">
      <c r="B936" s="1096"/>
      <c r="C936" s="1097"/>
      <c r="D936" s="1097"/>
      <c r="E936" s="1097"/>
      <c r="F936" s="1097"/>
    </row>
    <row r="937" spans="2:6" ht="11.1" customHeight="1" x14ac:dyDescent="0.15">
      <c r="B937" s="1096"/>
      <c r="C937" s="1097"/>
      <c r="D937" s="1097"/>
      <c r="E937" s="1097"/>
      <c r="F937" s="1097"/>
    </row>
    <row r="938" spans="2:6" ht="11.1" customHeight="1" x14ac:dyDescent="0.15">
      <c r="B938" s="1096"/>
      <c r="C938" s="1097"/>
      <c r="D938" s="1097"/>
      <c r="E938" s="1097"/>
      <c r="F938" s="1097"/>
    </row>
    <row r="939" spans="2:6" ht="11.1" customHeight="1" x14ac:dyDescent="0.15">
      <c r="B939" s="1096"/>
      <c r="C939" s="1097"/>
      <c r="D939" s="1097"/>
      <c r="E939" s="1097"/>
      <c r="F939" s="1097"/>
    </row>
    <row r="940" spans="2:6" ht="11.1" customHeight="1" x14ac:dyDescent="0.15">
      <c r="B940" s="1096"/>
      <c r="C940" s="1097"/>
      <c r="D940" s="1097"/>
      <c r="E940" s="1097"/>
      <c r="F940" s="1097"/>
    </row>
    <row r="941" spans="2:6" ht="11.1" customHeight="1" x14ac:dyDescent="0.15">
      <c r="B941" s="1096"/>
      <c r="C941" s="1097"/>
      <c r="D941" s="1097"/>
      <c r="E941" s="1097"/>
      <c r="F941" s="1097"/>
    </row>
    <row r="942" spans="2:6" ht="11.1" customHeight="1" x14ac:dyDescent="0.15">
      <c r="B942" s="1096"/>
      <c r="C942" s="1097"/>
      <c r="D942" s="1097"/>
      <c r="E942" s="1097"/>
      <c r="F942" s="1097"/>
    </row>
    <row r="943" spans="2:6" ht="11.1" customHeight="1" x14ac:dyDescent="0.15">
      <c r="B943" s="1096"/>
      <c r="C943" s="1097"/>
      <c r="D943" s="1097"/>
      <c r="E943" s="1097"/>
      <c r="F943" s="1097"/>
    </row>
    <row r="945" spans="2:10" x14ac:dyDescent="0.15">
      <c r="B945" s="236" t="s">
        <v>308</v>
      </c>
      <c r="F945" s="273">
        <f>$E$6</f>
        <v>0</v>
      </c>
    </row>
    <row r="946" spans="2:10" ht="30" customHeight="1" x14ac:dyDescent="0.15">
      <c r="B946" s="237" t="s">
        <v>141</v>
      </c>
      <c r="C946" s="238" t="s">
        <v>142</v>
      </c>
      <c r="D946" s="239" t="s">
        <v>196</v>
      </c>
      <c r="E946" s="240" t="s">
        <v>382</v>
      </c>
      <c r="F946" s="241" t="s">
        <v>222</v>
      </c>
    </row>
    <row r="947" spans="2:10" ht="39.950000000000003" customHeight="1" x14ac:dyDescent="0.15">
      <c r="B947" s="169"/>
      <c r="C947" s="242" t="str">
        <f>IFERROR(VLOOKUP(B947,'補助事業概要説明書(別添１)１～２'!$C$43:$D$62,2,0)," ")</f>
        <v xml:space="preserve"> </v>
      </c>
      <c r="D947" s="242" t="str">
        <f>IFERROR(VLOOKUP(B947,'補助事業概要説明書(別添１)１～２'!$C$43:$E$62,3,0)," ")</f>
        <v xml:space="preserve"> </v>
      </c>
      <c r="E947" s="243" t="str">
        <f>IFERROR(VLOOKUP(B947,'補助事業概要説明書(別添１)１～２'!$C$43:$F$62,4,0)," ")</f>
        <v xml:space="preserve"> </v>
      </c>
      <c r="F947" s="243" t="str">
        <f>IFERROR(VLOOKUP(B947,'補助事業概要説明書(別添１)１～２'!$C$43:$G$62,5,0)," ")</f>
        <v xml:space="preserve"> </v>
      </c>
    </row>
    <row r="948" spans="2:10" ht="8.25" customHeight="1" x14ac:dyDescent="0.15"/>
    <row r="949" spans="2:10" x14ac:dyDescent="0.15">
      <c r="B949" s="236" t="s">
        <v>230</v>
      </c>
      <c r="E949" s="244"/>
    </row>
    <row r="950" spans="2:10" ht="16.5" customHeight="1" x14ac:dyDescent="0.15">
      <c r="B950" s="1098" t="s">
        <v>226</v>
      </c>
      <c r="C950" s="1098"/>
      <c r="D950" s="1098"/>
      <c r="E950" s="1098"/>
      <c r="F950" s="1098"/>
    </row>
    <row r="951" spans="2:10" x14ac:dyDescent="0.15">
      <c r="B951" s="172" t="b">
        <v>1</v>
      </c>
      <c r="C951" s="245"/>
    </row>
    <row r="952" spans="2:10" x14ac:dyDescent="0.15">
      <c r="B952" s="272" t="b">
        <v>1</v>
      </c>
      <c r="J952" s="233"/>
    </row>
    <row r="953" spans="2:10" s="317" customFormat="1" x14ac:dyDescent="0.15">
      <c r="B953" s="461" t="s">
        <v>539</v>
      </c>
      <c r="E953" s="462"/>
      <c r="F953" s="463"/>
    </row>
    <row r="954" spans="2:10" s="317" customFormat="1" ht="16.5" customHeight="1" x14ac:dyDescent="0.15">
      <c r="B954" s="1099" t="s">
        <v>540</v>
      </c>
      <c r="C954" s="1099"/>
      <c r="D954" s="1099"/>
      <c r="E954" s="1099"/>
      <c r="F954" s="1099"/>
    </row>
    <row r="955" spans="2:10" s="317" customFormat="1" x14ac:dyDescent="0.15">
      <c r="B955" s="464" t="b">
        <v>1</v>
      </c>
      <c r="C955" s="465"/>
      <c r="E955" s="285"/>
      <c r="F955" s="463"/>
    </row>
    <row r="956" spans="2:10" s="317" customFormat="1" x14ac:dyDescent="0.15">
      <c r="B956" s="272" t="b">
        <v>1</v>
      </c>
      <c r="E956" s="285"/>
      <c r="F956" s="463"/>
      <c r="J956" s="285"/>
    </row>
    <row r="957" spans="2:10" x14ac:dyDescent="0.15">
      <c r="B957" s="236" t="s">
        <v>231</v>
      </c>
      <c r="C957" s="245" t="s">
        <v>327</v>
      </c>
    </row>
    <row r="958" spans="2:10" ht="11.1" customHeight="1" x14ac:dyDescent="0.15">
      <c r="B958" s="1096" t="s">
        <v>234</v>
      </c>
      <c r="C958" s="1095"/>
      <c r="D958" s="1095"/>
      <c r="E958" s="1095"/>
      <c r="F958" s="1095"/>
    </row>
    <row r="959" spans="2:10" ht="11.1" customHeight="1" x14ac:dyDescent="0.15">
      <c r="B959" s="1096"/>
      <c r="C959" s="1095"/>
      <c r="D959" s="1095"/>
      <c r="E959" s="1095"/>
      <c r="F959" s="1095"/>
    </row>
    <row r="960" spans="2:10" ht="11.1" customHeight="1" x14ac:dyDescent="0.15">
      <c r="B960" s="1096"/>
      <c r="C960" s="1095"/>
      <c r="D960" s="1095"/>
      <c r="E960" s="1095"/>
      <c r="F960" s="1095"/>
    </row>
    <row r="961" spans="2:6" ht="11.1" customHeight="1" x14ac:dyDescent="0.15">
      <c r="B961" s="1096"/>
      <c r="C961" s="1095"/>
      <c r="D961" s="1095"/>
      <c r="E961" s="1095"/>
      <c r="F961" s="1095"/>
    </row>
    <row r="962" spans="2:6" ht="11.1" customHeight="1" x14ac:dyDescent="0.15">
      <c r="B962" s="1096"/>
      <c r="C962" s="1095"/>
      <c r="D962" s="1095"/>
      <c r="E962" s="1095"/>
      <c r="F962" s="1095"/>
    </row>
    <row r="963" spans="2:6" ht="11.1" customHeight="1" x14ac:dyDescent="0.15">
      <c r="B963" s="1096"/>
      <c r="C963" s="1095"/>
      <c r="D963" s="1095"/>
      <c r="E963" s="1095"/>
      <c r="F963" s="1095"/>
    </row>
    <row r="964" spans="2:6" ht="11.1" customHeight="1" x14ac:dyDescent="0.15">
      <c r="B964" s="1096"/>
      <c r="C964" s="1095"/>
      <c r="D964" s="1095"/>
      <c r="E964" s="1095"/>
      <c r="F964" s="1095"/>
    </row>
    <row r="965" spans="2:6" ht="11.1" customHeight="1" x14ac:dyDescent="0.15">
      <c r="B965" s="1096"/>
      <c r="C965" s="1095"/>
      <c r="D965" s="1095"/>
      <c r="E965" s="1095"/>
      <c r="F965" s="1095"/>
    </row>
    <row r="966" spans="2:6" ht="11.1" customHeight="1" x14ac:dyDescent="0.15">
      <c r="B966" s="1096"/>
      <c r="C966" s="1095"/>
      <c r="D966" s="1095"/>
      <c r="E966" s="1095"/>
      <c r="F966" s="1095"/>
    </row>
    <row r="967" spans="2:6" ht="11.1" customHeight="1" x14ac:dyDescent="0.15">
      <c r="B967" s="1096"/>
      <c r="C967" s="1095"/>
      <c r="D967" s="1095"/>
      <c r="E967" s="1095"/>
      <c r="F967" s="1095"/>
    </row>
    <row r="968" spans="2:6" ht="11.1" customHeight="1" x14ac:dyDescent="0.15">
      <c r="B968" s="1096"/>
      <c r="C968" s="1095"/>
      <c r="D968" s="1095"/>
      <c r="E968" s="1095"/>
      <c r="F968" s="1095"/>
    </row>
    <row r="969" spans="2:6" ht="11.1" customHeight="1" x14ac:dyDescent="0.15">
      <c r="B969" s="1096"/>
      <c r="C969" s="1095"/>
      <c r="D969" s="1095"/>
      <c r="E969" s="1095"/>
      <c r="F969" s="1095"/>
    </row>
    <row r="970" spans="2:6" ht="11.1" customHeight="1" x14ac:dyDescent="0.15">
      <c r="B970" s="1096"/>
      <c r="C970" s="1095"/>
      <c r="D970" s="1095"/>
      <c r="E970" s="1095"/>
      <c r="F970" s="1095"/>
    </row>
    <row r="971" spans="2:6" ht="11.1" customHeight="1" x14ac:dyDescent="0.15">
      <c r="B971" s="1096"/>
      <c r="C971" s="1095"/>
      <c r="D971" s="1095"/>
      <c r="E971" s="1095"/>
      <c r="F971" s="1095"/>
    </row>
    <row r="972" spans="2:6" ht="11.1" customHeight="1" x14ac:dyDescent="0.15">
      <c r="B972" s="1096"/>
      <c r="C972" s="1095"/>
      <c r="D972" s="1095"/>
      <c r="E972" s="1095"/>
      <c r="F972" s="1095"/>
    </row>
    <row r="973" spans="2:6" ht="11.1" customHeight="1" x14ac:dyDescent="0.15">
      <c r="B973" s="1096"/>
      <c r="C973" s="1095"/>
      <c r="D973" s="1095"/>
      <c r="E973" s="1095"/>
      <c r="F973" s="1095"/>
    </row>
    <row r="974" spans="2:6" ht="11.1" customHeight="1" x14ac:dyDescent="0.15">
      <c r="B974" s="1096"/>
      <c r="C974" s="1095"/>
      <c r="D974" s="1095"/>
      <c r="E974" s="1095"/>
      <c r="F974" s="1095"/>
    </row>
    <row r="975" spans="2:6" ht="11.1" customHeight="1" x14ac:dyDescent="0.15">
      <c r="B975" s="1096"/>
      <c r="C975" s="1095"/>
      <c r="D975" s="1095"/>
      <c r="E975" s="1095"/>
      <c r="F975" s="1095"/>
    </row>
    <row r="976" spans="2:6" ht="11.1" customHeight="1" x14ac:dyDescent="0.15">
      <c r="B976" s="1096"/>
      <c r="C976" s="1095"/>
      <c r="D976" s="1095"/>
      <c r="E976" s="1095"/>
      <c r="F976" s="1095"/>
    </row>
    <row r="977" spans="2:6" ht="11.1" customHeight="1" x14ac:dyDescent="0.15">
      <c r="B977" s="1096"/>
      <c r="C977" s="1095"/>
      <c r="D977" s="1095"/>
      <c r="E977" s="1095"/>
      <c r="F977" s="1095"/>
    </row>
    <row r="978" spans="2:6" ht="11.1" customHeight="1" x14ac:dyDescent="0.15">
      <c r="B978" s="1096"/>
      <c r="C978" s="1095"/>
      <c r="D978" s="1095"/>
      <c r="E978" s="1095"/>
      <c r="F978" s="1095"/>
    </row>
    <row r="979" spans="2:6" ht="11.1" customHeight="1" x14ac:dyDescent="0.15">
      <c r="B979" s="1096"/>
      <c r="C979" s="1095"/>
      <c r="D979" s="1095"/>
      <c r="E979" s="1095"/>
      <c r="F979" s="1095"/>
    </row>
    <row r="980" spans="2:6" ht="11.1" customHeight="1" x14ac:dyDescent="0.15">
      <c r="B980" s="1096"/>
      <c r="C980" s="1095"/>
      <c r="D980" s="1095"/>
      <c r="E980" s="1095"/>
      <c r="F980" s="1095"/>
    </row>
    <row r="981" spans="2:6" ht="11.1" customHeight="1" x14ac:dyDescent="0.15">
      <c r="B981" s="1096"/>
      <c r="C981" s="1095"/>
      <c r="D981" s="1095"/>
      <c r="E981" s="1095"/>
      <c r="F981" s="1095"/>
    </row>
    <row r="982" spans="2:6" ht="11.1" customHeight="1" x14ac:dyDescent="0.15">
      <c r="B982" s="1096"/>
      <c r="C982" s="1095"/>
      <c r="D982" s="1095"/>
      <c r="E982" s="1095"/>
      <c r="F982" s="1095"/>
    </row>
    <row r="983" spans="2:6" ht="11.1" customHeight="1" x14ac:dyDescent="0.15">
      <c r="B983" s="1096"/>
      <c r="C983" s="1095"/>
      <c r="D983" s="1095"/>
      <c r="E983" s="1095"/>
      <c r="F983" s="1095"/>
    </row>
    <row r="984" spans="2:6" ht="11.1" customHeight="1" x14ac:dyDescent="0.15">
      <c r="B984" s="1096"/>
      <c r="C984" s="1095"/>
      <c r="D984" s="1095"/>
      <c r="E984" s="1095"/>
      <c r="F984" s="1095"/>
    </row>
    <row r="985" spans="2:6" ht="11.1" customHeight="1" x14ac:dyDescent="0.15">
      <c r="B985" s="1096"/>
      <c r="C985" s="1095"/>
      <c r="D985" s="1095"/>
      <c r="E985" s="1095"/>
      <c r="F985" s="1095"/>
    </row>
    <row r="986" spans="2:6" ht="11.1" customHeight="1" x14ac:dyDescent="0.15">
      <c r="B986" s="1096"/>
      <c r="C986" s="1095"/>
      <c r="D986" s="1095"/>
      <c r="E986" s="1095"/>
      <c r="F986" s="1095"/>
    </row>
    <row r="987" spans="2:6" ht="11.1" customHeight="1" x14ac:dyDescent="0.15">
      <c r="B987" s="1096"/>
      <c r="C987" s="1095"/>
      <c r="D987" s="1095"/>
      <c r="E987" s="1095"/>
      <c r="F987" s="1095"/>
    </row>
    <row r="988" spans="2:6" ht="11.1" customHeight="1" x14ac:dyDescent="0.15">
      <c r="B988" s="1096" t="s">
        <v>233</v>
      </c>
      <c r="C988" s="1095"/>
      <c r="D988" s="1095"/>
      <c r="E988" s="1095"/>
      <c r="F988" s="1095"/>
    </row>
    <row r="989" spans="2:6" ht="11.1" customHeight="1" x14ac:dyDescent="0.15">
      <c r="B989" s="1096"/>
      <c r="C989" s="1095"/>
      <c r="D989" s="1095"/>
      <c r="E989" s="1095"/>
      <c r="F989" s="1095"/>
    </row>
    <row r="990" spans="2:6" ht="11.1" customHeight="1" x14ac:dyDescent="0.15">
      <c r="B990" s="1096"/>
      <c r="C990" s="1095"/>
      <c r="D990" s="1095"/>
      <c r="E990" s="1095"/>
      <c r="F990" s="1095"/>
    </row>
    <row r="991" spans="2:6" ht="11.1" customHeight="1" x14ac:dyDescent="0.15">
      <c r="B991" s="1096"/>
      <c r="C991" s="1095"/>
      <c r="D991" s="1095"/>
      <c r="E991" s="1095"/>
      <c r="F991" s="1095"/>
    </row>
    <row r="992" spans="2:6" ht="11.1" customHeight="1" x14ac:dyDescent="0.15">
      <c r="B992" s="1096"/>
      <c r="C992" s="1095"/>
      <c r="D992" s="1095"/>
      <c r="E992" s="1095"/>
      <c r="F992" s="1095"/>
    </row>
    <row r="993" spans="2:6" ht="11.1" customHeight="1" x14ac:dyDescent="0.15">
      <c r="B993" s="1096"/>
      <c r="C993" s="1095"/>
      <c r="D993" s="1095"/>
      <c r="E993" s="1095"/>
      <c r="F993" s="1095"/>
    </row>
    <row r="994" spans="2:6" ht="11.1" customHeight="1" x14ac:dyDescent="0.15">
      <c r="B994" s="1096"/>
      <c r="C994" s="1095"/>
      <c r="D994" s="1095"/>
      <c r="E994" s="1095"/>
      <c r="F994" s="1095"/>
    </row>
    <row r="995" spans="2:6" ht="11.1" customHeight="1" x14ac:dyDescent="0.15">
      <c r="B995" s="1096"/>
      <c r="C995" s="1095"/>
      <c r="D995" s="1095"/>
      <c r="E995" s="1095"/>
      <c r="F995" s="1095"/>
    </row>
    <row r="996" spans="2:6" ht="11.1" customHeight="1" x14ac:dyDescent="0.15">
      <c r="B996" s="1096"/>
      <c r="C996" s="1095"/>
      <c r="D996" s="1095"/>
      <c r="E996" s="1095"/>
      <c r="F996" s="1095"/>
    </row>
    <row r="997" spans="2:6" ht="11.1" customHeight="1" x14ac:dyDescent="0.15">
      <c r="B997" s="1096"/>
      <c r="C997" s="1095"/>
      <c r="D997" s="1095"/>
      <c r="E997" s="1095"/>
      <c r="F997" s="1095"/>
    </row>
    <row r="998" spans="2:6" ht="11.1" customHeight="1" x14ac:dyDescent="0.15">
      <c r="B998" s="1096"/>
      <c r="C998" s="1095"/>
      <c r="D998" s="1095"/>
      <c r="E998" s="1095"/>
      <c r="F998" s="1095"/>
    </row>
    <row r="999" spans="2:6" ht="11.1" customHeight="1" x14ac:dyDescent="0.15">
      <c r="B999" s="1096"/>
      <c r="C999" s="1095"/>
      <c r="D999" s="1095"/>
      <c r="E999" s="1095"/>
      <c r="F999" s="1095"/>
    </row>
    <row r="1000" spans="2:6" ht="11.1" customHeight="1" x14ac:dyDescent="0.15">
      <c r="B1000" s="1096"/>
      <c r="C1000" s="1095"/>
      <c r="D1000" s="1095"/>
      <c r="E1000" s="1095"/>
      <c r="F1000" s="1095"/>
    </row>
    <row r="1001" spans="2:6" ht="11.1" customHeight="1" x14ac:dyDescent="0.15">
      <c r="B1001" s="1096"/>
      <c r="C1001" s="1095"/>
      <c r="D1001" s="1095"/>
      <c r="E1001" s="1095"/>
      <c r="F1001" s="1095"/>
    </row>
    <row r="1002" spans="2:6" ht="11.1" customHeight="1" x14ac:dyDescent="0.15">
      <c r="B1002" s="1096"/>
      <c r="C1002" s="1095"/>
      <c r="D1002" s="1095"/>
      <c r="E1002" s="1095"/>
      <c r="F1002" s="1095"/>
    </row>
    <row r="1003" spans="2:6" ht="11.1" customHeight="1" x14ac:dyDescent="0.15">
      <c r="B1003" s="1096"/>
      <c r="C1003" s="1095"/>
      <c r="D1003" s="1095"/>
      <c r="E1003" s="1095"/>
      <c r="F1003" s="1095"/>
    </row>
    <row r="1004" spans="2:6" ht="11.1" customHeight="1" x14ac:dyDescent="0.15">
      <c r="B1004" s="1096"/>
      <c r="C1004" s="1095"/>
      <c r="D1004" s="1095"/>
      <c r="E1004" s="1095"/>
      <c r="F1004" s="1095"/>
    </row>
    <row r="1005" spans="2:6" ht="11.1" customHeight="1" x14ac:dyDescent="0.15">
      <c r="B1005" s="1096"/>
      <c r="C1005" s="1095"/>
      <c r="D1005" s="1095"/>
      <c r="E1005" s="1095"/>
      <c r="F1005" s="1095"/>
    </row>
    <row r="1006" spans="2:6" ht="11.1" customHeight="1" x14ac:dyDescent="0.15">
      <c r="B1006" s="1096"/>
      <c r="C1006" s="1095"/>
      <c r="D1006" s="1095"/>
      <c r="E1006" s="1095"/>
      <c r="F1006" s="1095"/>
    </row>
    <row r="1007" spans="2:6" ht="11.1" customHeight="1" x14ac:dyDescent="0.15">
      <c r="B1007" s="1096"/>
      <c r="C1007" s="1095"/>
      <c r="D1007" s="1095"/>
      <c r="E1007" s="1095"/>
      <c r="F1007" s="1095"/>
    </row>
    <row r="1008" spans="2:6" ht="11.1" customHeight="1" x14ac:dyDescent="0.15">
      <c r="B1008" s="1096"/>
      <c r="C1008" s="1095"/>
      <c r="D1008" s="1095"/>
      <c r="E1008" s="1095"/>
      <c r="F1008" s="1095"/>
    </row>
    <row r="1009" spans="2:6" ht="11.1" customHeight="1" x14ac:dyDescent="0.15">
      <c r="B1009" s="1096"/>
      <c r="C1009" s="1095"/>
      <c r="D1009" s="1095"/>
      <c r="E1009" s="1095"/>
      <c r="F1009" s="1095"/>
    </row>
    <row r="1010" spans="2:6" ht="11.1" customHeight="1" x14ac:dyDescent="0.15">
      <c r="B1010" s="1096"/>
      <c r="C1010" s="1095"/>
      <c r="D1010" s="1095"/>
      <c r="E1010" s="1095"/>
      <c r="F1010" s="1095"/>
    </row>
    <row r="1011" spans="2:6" ht="11.1" customHeight="1" x14ac:dyDescent="0.15">
      <c r="B1011" s="1096"/>
      <c r="C1011" s="1095"/>
      <c r="D1011" s="1095"/>
      <c r="E1011" s="1095"/>
      <c r="F1011" s="1095"/>
    </row>
    <row r="1012" spans="2:6" ht="11.1" customHeight="1" x14ac:dyDescent="0.15">
      <c r="B1012" s="1096"/>
      <c r="C1012" s="1095"/>
      <c r="D1012" s="1095"/>
      <c r="E1012" s="1095"/>
      <c r="F1012" s="1095"/>
    </row>
    <row r="1013" spans="2:6" ht="11.1" customHeight="1" x14ac:dyDescent="0.15">
      <c r="B1013" s="1096"/>
      <c r="C1013" s="1095"/>
      <c r="D1013" s="1095"/>
      <c r="E1013" s="1095"/>
      <c r="F1013" s="1095"/>
    </row>
    <row r="1014" spans="2:6" ht="11.1" customHeight="1" x14ac:dyDescent="0.15">
      <c r="B1014" s="1096"/>
      <c r="C1014" s="1095"/>
      <c r="D1014" s="1095"/>
      <c r="E1014" s="1095"/>
      <c r="F1014" s="1095"/>
    </row>
    <row r="1015" spans="2:6" ht="11.1" customHeight="1" x14ac:dyDescent="0.15">
      <c r="B1015" s="1096"/>
      <c r="C1015" s="1095"/>
      <c r="D1015" s="1095"/>
      <c r="E1015" s="1095"/>
      <c r="F1015" s="1095"/>
    </row>
    <row r="1016" spans="2:6" ht="11.1" customHeight="1" x14ac:dyDescent="0.15">
      <c r="B1016" s="1096"/>
      <c r="C1016" s="1095"/>
      <c r="D1016" s="1095"/>
      <c r="E1016" s="1095"/>
      <c r="F1016" s="1095"/>
    </row>
    <row r="1017" spans="2:6" ht="11.1" customHeight="1" x14ac:dyDescent="0.15">
      <c r="B1017" s="1096"/>
      <c r="C1017" s="1095"/>
      <c r="D1017" s="1095"/>
      <c r="E1017" s="1095"/>
      <c r="F1017" s="1095"/>
    </row>
    <row r="1018" spans="2:6" ht="11.1" customHeight="1" x14ac:dyDescent="0.15">
      <c r="B1018" s="1096" t="s">
        <v>235</v>
      </c>
      <c r="C1018" s="1095"/>
      <c r="D1018" s="1095"/>
      <c r="E1018" s="1095"/>
      <c r="F1018" s="1095"/>
    </row>
    <row r="1019" spans="2:6" ht="11.1" customHeight="1" x14ac:dyDescent="0.15">
      <c r="B1019" s="1096"/>
      <c r="C1019" s="1095"/>
      <c r="D1019" s="1095"/>
      <c r="E1019" s="1095"/>
      <c r="F1019" s="1095"/>
    </row>
    <row r="1020" spans="2:6" ht="11.1" customHeight="1" x14ac:dyDescent="0.15">
      <c r="B1020" s="1096"/>
      <c r="C1020" s="1095"/>
      <c r="D1020" s="1095"/>
      <c r="E1020" s="1095"/>
      <c r="F1020" s="1095"/>
    </row>
    <row r="1021" spans="2:6" ht="11.1" customHeight="1" x14ac:dyDescent="0.15">
      <c r="B1021" s="1096"/>
      <c r="C1021" s="1095"/>
      <c r="D1021" s="1095"/>
      <c r="E1021" s="1095"/>
      <c r="F1021" s="1095"/>
    </row>
    <row r="1022" spans="2:6" ht="11.1" customHeight="1" x14ac:dyDescent="0.15">
      <c r="B1022" s="1096"/>
      <c r="C1022" s="1095"/>
      <c r="D1022" s="1095"/>
      <c r="E1022" s="1095"/>
      <c r="F1022" s="1095"/>
    </row>
    <row r="1023" spans="2:6" ht="11.1" customHeight="1" x14ac:dyDescent="0.15">
      <c r="B1023" s="1096"/>
      <c r="C1023" s="1095"/>
      <c r="D1023" s="1095"/>
      <c r="E1023" s="1095"/>
      <c r="F1023" s="1095"/>
    </row>
    <row r="1024" spans="2:6" ht="11.1" customHeight="1" x14ac:dyDescent="0.15">
      <c r="B1024" s="1096"/>
      <c r="C1024" s="1095"/>
      <c r="D1024" s="1095"/>
      <c r="E1024" s="1095"/>
      <c r="F1024" s="1095"/>
    </row>
    <row r="1025" spans="2:6" ht="11.1" customHeight="1" x14ac:dyDescent="0.15">
      <c r="B1025" s="1096"/>
      <c r="C1025" s="1095"/>
      <c r="D1025" s="1095"/>
      <c r="E1025" s="1095"/>
      <c r="F1025" s="1095"/>
    </row>
    <row r="1026" spans="2:6" ht="11.1" customHeight="1" x14ac:dyDescent="0.15">
      <c r="B1026" s="1096"/>
      <c r="C1026" s="1095"/>
      <c r="D1026" s="1095"/>
      <c r="E1026" s="1095"/>
      <c r="F1026" s="1095"/>
    </row>
    <row r="1027" spans="2:6" ht="11.1" customHeight="1" x14ac:dyDescent="0.15">
      <c r="B1027" s="1096"/>
      <c r="C1027" s="1095"/>
      <c r="D1027" s="1095"/>
      <c r="E1027" s="1095"/>
      <c r="F1027" s="1095"/>
    </row>
    <row r="1028" spans="2:6" ht="11.1" customHeight="1" x14ac:dyDescent="0.15">
      <c r="B1028" s="1096"/>
      <c r="C1028" s="1095"/>
      <c r="D1028" s="1095"/>
      <c r="E1028" s="1095"/>
      <c r="F1028" s="1095"/>
    </row>
    <row r="1029" spans="2:6" ht="11.1" customHeight="1" x14ac:dyDescent="0.15">
      <c r="B1029" s="1096"/>
      <c r="C1029" s="1095"/>
      <c r="D1029" s="1095"/>
      <c r="E1029" s="1095"/>
      <c r="F1029" s="1095"/>
    </row>
    <row r="1030" spans="2:6" ht="11.1" customHeight="1" x14ac:dyDescent="0.15">
      <c r="B1030" s="1096"/>
      <c r="C1030" s="1095"/>
      <c r="D1030" s="1095"/>
      <c r="E1030" s="1095"/>
      <c r="F1030" s="1095"/>
    </row>
    <row r="1031" spans="2:6" ht="11.1" customHeight="1" x14ac:dyDescent="0.15">
      <c r="B1031" s="1096"/>
      <c r="C1031" s="1095"/>
      <c r="D1031" s="1095"/>
      <c r="E1031" s="1095"/>
      <c r="F1031" s="1095"/>
    </row>
    <row r="1032" spans="2:6" ht="11.1" customHeight="1" x14ac:dyDescent="0.15">
      <c r="B1032" s="1096"/>
      <c r="C1032" s="1095"/>
      <c r="D1032" s="1095"/>
      <c r="E1032" s="1095"/>
      <c r="F1032" s="1095"/>
    </row>
    <row r="1033" spans="2:6" ht="11.1" customHeight="1" x14ac:dyDescent="0.15">
      <c r="B1033" s="1096"/>
      <c r="C1033" s="1095"/>
      <c r="D1033" s="1095"/>
      <c r="E1033" s="1095"/>
      <c r="F1033" s="1095"/>
    </row>
    <row r="1034" spans="2:6" ht="11.1" customHeight="1" x14ac:dyDescent="0.15">
      <c r="B1034" s="1096"/>
      <c r="C1034" s="1095"/>
      <c r="D1034" s="1095"/>
      <c r="E1034" s="1095"/>
      <c r="F1034" s="1095"/>
    </row>
    <row r="1035" spans="2:6" ht="11.1" customHeight="1" x14ac:dyDescent="0.15">
      <c r="B1035" s="1096"/>
      <c r="C1035" s="1095"/>
      <c r="D1035" s="1095"/>
      <c r="E1035" s="1095"/>
      <c r="F1035" s="1095"/>
    </row>
    <row r="1036" spans="2:6" ht="11.1" customHeight="1" x14ac:dyDescent="0.15">
      <c r="B1036" s="1096"/>
      <c r="C1036" s="1095"/>
      <c r="D1036" s="1095"/>
      <c r="E1036" s="1095"/>
      <c r="F1036" s="1095"/>
    </row>
    <row r="1037" spans="2:6" ht="11.1" customHeight="1" x14ac:dyDescent="0.15">
      <c r="B1037" s="1096"/>
      <c r="C1037" s="1095"/>
      <c r="D1037" s="1095"/>
      <c r="E1037" s="1095"/>
      <c r="F1037" s="1095"/>
    </row>
    <row r="1038" spans="2:6" ht="11.1" customHeight="1" x14ac:dyDescent="0.15">
      <c r="B1038" s="1096"/>
      <c r="C1038" s="1095"/>
      <c r="D1038" s="1095"/>
      <c r="E1038" s="1095"/>
      <c r="F1038" s="1095"/>
    </row>
    <row r="1039" spans="2:6" ht="11.1" customHeight="1" x14ac:dyDescent="0.15">
      <c r="B1039" s="1096"/>
      <c r="C1039" s="1095"/>
      <c r="D1039" s="1095"/>
      <c r="E1039" s="1095"/>
      <c r="F1039" s="1095"/>
    </row>
    <row r="1040" spans="2:6" ht="11.1" customHeight="1" x14ac:dyDescent="0.15">
      <c r="B1040" s="1096"/>
      <c r="C1040" s="1095"/>
      <c r="D1040" s="1095"/>
      <c r="E1040" s="1095"/>
      <c r="F1040" s="1095"/>
    </row>
    <row r="1041" spans="2:6" ht="11.1" customHeight="1" x14ac:dyDescent="0.15">
      <c r="B1041" s="1096"/>
      <c r="C1041" s="1095"/>
      <c r="D1041" s="1095"/>
      <c r="E1041" s="1095"/>
      <c r="F1041" s="1095"/>
    </row>
    <row r="1042" spans="2:6" ht="11.1" customHeight="1" x14ac:dyDescent="0.15">
      <c r="B1042" s="1096"/>
      <c r="C1042" s="1095"/>
      <c r="D1042" s="1095"/>
      <c r="E1042" s="1095"/>
      <c r="F1042" s="1095"/>
    </row>
    <row r="1043" spans="2:6" ht="11.1" customHeight="1" x14ac:dyDescent="0.15">
      <c r="B1043" s="1096"/>
      <c r="C1043" s="1095"/>
      <c r="D1043" s="1095"/>
      <c r="E1043" s="1095"/>
      <c r="F1043" s="1095"/>
    </row>
    <row r="1044" spans="2:6" ht="11.1" customHeight="1" x14ac:dyDescent="0.15">
      <c r="B1044" s="1096"/>
      <c r="C1044" s="1095"/>
      <c r="D1044" s="1095"/>
      <c r="E1044" s="1095"/>
      <c r="F1044" s="1095"/>
    </row>
    <row r="1045" spans="2:6" ht="11.1" customHeight="1" x14ac:dyDescent="0.15">
      <c r="B1045" s="1096"/>
      <c r="C1045" s="1095"/>
      <c r="D1045" s="1095"/>
      <c r="E1045" s="1095"/>
      <c r="F1045" s="1095"/>
    </row>
    <row r="1046" spans="2:6" ht="11.1" customHeight="1" x14ac:dyDescent="0.15">
      <c r="B1046" s="1096"/>
      <c r="C1046" s="1095"/>
      <c r="D1046" s="1095"/>
      <c r="E1046" s="1095"/>
      <c r="F1046" s="1095"/>
    </row>
    <row r="1047" spans="2:6" ht="11.1" customHeight="1" x14ac:dyDescent="0.15">
      <c r="B1047" s="1096"/>
      <c r="C1047" s="1095"/>
      <c r="D1047" s="1095"/>
      <c r="E1047" s="1095"/>
      <c r="F1047" s="1095"/>
    </row>
    <row r="1048" spans="2:6" ht="11.1" customHeight="1" x14ac:dyDescent="0.15">
      <c r="B1048" s="1096" t="s">
        <v>417</v>
      </c>
      <c r="C1048" s="1097" t="s">
        <v>383</v>
      </c>
      <c r="D1048" s="1097"/>
      <c r="E1048" s="1097"/>
      <c r="F1048" s="1097"/>
    </row>
    <row r="1049" spans="2:6" ht="11.1" customHeight="1" x14ac:dyDescent="0.15">
      <c r="B1049" s="1096"/>
      <c r="C1049" s="1097"/>
      <c r="D1049" s="1097"/>
      <c r="E1049" s="1097"/>
      <c r="F1049" s="1097"/>
    </row>
    <row r="1050" spans="2:6" ht="11.1" customHeight="1" x14ac:dyDescent="0.15">
      <c r="B1050" s="1096"/>
      <c r="C1050" s="1097"/>
      <c r="D1050" s="1097"/>
      <c r="E1050" s="1097"/>
      <c r="F1050" s="1097"/>
    </row>
    <row r="1051" spans="2:6" ht="11.1" customHeight="1" x14ac:dyDescent="0.15">
      <c r="B1051" s="1096"/>
      <c r="C1051" s="1097"/>
      <c r="D1051" s="1097"/>
      <c r="E1051" s="1097"/>
      <c r="F1051" s="1097"/>
    </row>
    <row r="1052" spans="2:6" ht="11.1" customHeight="1" x14ac:dyDescent="0.15">
      <c r="B1052" s="1096"/>
      <c r="C1052" s="1097"/>
      <c r="D1052" s="1097"/>
      <c r="E1052" s="1097"/>
      <c r="F1052" s="1097"/>
    </row>
    <row r="1053" spans="2:6" ht="11.1" customHeight="1" x14ac:dyDescent="0.15">
      <c r="B1053" s="1096"/>
      <c r="C1053" s="1097"/>
      <c r="D1053" s="1097"/>
      <c r="E1053" s="1097" t="b">
        <v>0</v>
      </c>
      <c r="F1053" s="1097"/>
    </row>
    <row r="1054" spans="2:6" ht="11.1" customHeight="1" x14ac:dyDescent="0.15">
      <c r="B1054" s="1096"/>
      <c r="C1054" s="1097"/>
      <c r="D1054" s="1097"/>
      <c r="E1054" s="1097" t="b">
        <v>0</v>
      </c>
      <c r="F1054" s="1097"/>
    </row>
    <row r="1055" spans="2:6" ht="11.1" customHeight="1" x14ac:dyDescent="0.15">
      <c r="B1055" s="1096"/>
      <c r="C1055" s="1097"/>
      <c r="D1055" s="1097"/>
      <c r="E1055" s="1097"/>
      <c r="F1055" s="1097"/>
    </row>
    <row r="1056" spans="2:6" ht="11.1" customHeight="1" x14ac:dyDescent="0.15">
      <c r="B1056" s="1096"/>
      <c r="C1056" s="1097"/>
      <c r="D1056" s="1097"/>
      <c r="E1056" s="1097"/>
      <c r="F1056" s="1097"/>
    </row>
    <row r="1057" spans="2:6" ht="11.1" customHeight="1" x14ac:dyDescent="0.15">
      <c r="B1057" s="1096"/>
      <c r="C1057" s="1097"/>
      <c r="D1057" s="1097"/>
      <c r="E1057" s="1097"/>
      <c r="F1057" s="1097"/>
    </row>
    <row r="1058" spans="2:6" ht="11.1" customHeight="1" x14ac:dyDescent="0.15">
      <c r="B1058" s="1096"/>
      <c r="C1058" s="1097"/>
      <c r="D1058" s="1097"/>
      <c r="E1058" s="1097"/>
      <c r="F1058" s="1097"/>
    </row>
    <row r="1059" spans="2:6" ht="11.1" customHeight="1" x14ac:dyDescent="0.15">
      <c r="B1059" s="1096"/>
      <c r="C1059" s="1097"/>
      <c r="D1059" s="1097"/>
      <c r="E1059" s="1097"/>
      <c r="F1059" s="1097"/>
    </row>
    <row r="1060" spans="2:6" ht="11.1" customHeight="1" x14ac:dyDescent="0.15">
      <c r="B1060" s="1096"/>
      <c r="C1060" s="1097"/>
      <c r="D1060" s="1097"/>
      <c r="E1060" s="1097" t="b">
        <v>1</v>
      </c>
      <c r="F1060" s="1097"/>
    </row>
    <row r="1061" spans="2:6" ht="11.1" customHeight="1" x14ac:dyDescent="0.15">
      <c r="B1061" s="1096"/>
      <c r="C1061" s="1097"/>
      <c r="D1061" s="1097"/>
      <c r="E1061" s="1097"/>
      <c r="F1061" s="1097"/>
    </row>
    <row r="1062" spans="2:6" ht="11.1" customHeight="1" x14ac:dyDescent="0.15">
      <c r="B1062" s="1096"/>
      <c r="C1062" s="1097"/>
      <c r="D1062" s="1097"/>
      <c r="E1062" s="1097"/>
      <c r="F1062" s="1097"/>
    </row>
    <row r="1063" spans="2:6" ht="11.1" customHeight="1" x14ac:dyDescent="0.15">
      <c r="B1063" s="1096"/>
      <c r="C1063" s="1097"/>
      <c r="D1063" s="1097"/>
      <c r="E1063" s="1097"/>
      <c r="F1063" s="1097"/>
    </row>
    <row r="1064" spans="2:6" ht="11.1" customHeight="1" x14ac:dyDescent="0.15">
      <c r="B1064" s="1096"/>
      <c r="C1064" s="1097"/>
      <c r="D1064" s="1097"/>
      <c r="E1064" s="1097"/>
      <c r="F1064" s="1097"/>
    </row>
    <row r="1065" spans="2:6" ht="11.1" customHeight="1" x14ac:dyDescent="0.15">
      <c r="B1065" s="1096"/>
      <c r="C1065" s="1097"/>
      <c r="D1065" s="1097"/>
      <c r="E1065" s="1097"/>
      <c r="F1065" s="1097"/>
    </row>
    <row r="1066" spans="2:6" ht="11.1" customHeight="1" x14ac:dyDescent="0.15">
      <c r="B1066" s="1096"/>
      <c r="C1066" s="1097"/>
      <c r="D1066" s="1097"/>
      <c r="E1066" s="1097"/>
      <c r="F1066" s="1097"/>
    </row>
    <row r="1067" spans="2:6" ht="11.1" customHeight="1" x14ac:dyDescent="0.15">
      <c r="B1067" s="1096"/>
      <c r="C1067" s="1097"/>
      <c r="D1067" s="1097"/>
      <c r="E1067" s="1097"/>
      <c r="F1067" s="1097"/>
    </row>
    <row r="1068" spans="2:6" ht="11.1" customHeight="1" x14ac:dyDescent="0.15">
      <c r="B1068" s="1096"/>
      <c r="C1068" s="1097"/>
      <c r="D1068" s="1097"/>
      <c r="E1068" s="1097"/>
      <c r="F1068" s="1097"/>
    </row>
    <row r="1069" spans="2:6" ht="11.1" customHeight="1" x14ac:dyDescent="0.15">
      <c r="B1069" s="1096"/>
      <c r="C1069" s="1097"/>
      <c r="D1069" s="1097"/>
      <c r="E1069" s="1097"/>
      <c r="F1069" s="1097"/>
    </row>
    <row r="1070" spans="2:6" ht="11.1" customHeight="1" x14ac:dyDescent="0.15">
      <c r="B1070" s="1096"/>
      <c r="C1070" s="1097"/>
      <c r="D1070" s="1097"/>
      <c r="E1070" s="1097"/>
      <c r="F1070" s="1097"/>
    </row>
    <row r="1071" spans="2:6" ht="11.1" customHeight="1" x14ac:dyDescent="0.15">
      <c r="B1071" s="1096"/>
      <c r="C1071" s="1097"/>
      <c r="D1071" s="1097"/>
      <c r="E1071" s="1097"/>
      <c r="F1071" s="1097"/>
    </row>
    <row r="1072" spans="2:6" ht="11.1" customHeight="1" x14ac:dyDescent="0.15">
      <c r="B1072" s="1096"/>
      <c r="C1072" s="1097"/>
      <c r="D1072" s="1097"/>
      <c r="E1072" s="1097"/>
      <c r="F1072" s="1097"/>
    </row>
    <row r="1073" spans="2:10" ht="11.1" customHeight="1" x14ac:dyDescent="0.15">
      <c r="B1073" s="1096"/>
      <c r="C1073" s="1097"/>
      <c r="D1073" s="1097"/>
      <c r="E1073" s="1097"/>
      <c r="F1073" s="1097"/>
    </row>
    <row r="1074" spans="2:10" ht="11.1" customHeight="1" x14ac:dyDescent="0.15">
      <c r="B1074" s="1096"/>
      <c r="C1074" s="1097"/>
      <c r="D1074" s="1097"/>
      <c r="E1074" s="1097"/>
      <c r="F1074" s="1097"/>
    </row>
    <row r="1075" spans="2:10" ht="11.1" customHeight="1" x14ac:dyDescent="0.15">
      <c r="B1075" s="1096"/>
      <c r="C1075" s="1097"/>
      <c r="D1075" s="1097"/>
      <c r="E1075" s="1097"/>
      <c r="F1075" s="1097"/>
    </row>
    <row r="1076" spans="2:10" ht="11.1" customHeight="1" x14ac:dyDescent="0.15">
      <c r="B1076" s="1096"/>
      <c r="C1076" s="1097"/>
      <c r="D1076" s="1097"/>
      <c r="E1076" s="1097"/>
      <c r="F1076" s="1097"/>
    </row>
    <row r="1077" spans="2:10" ht="11.1" customHeight="1" x14ac:dyDescent="0.15">
      <c r="B1077" s="1096"/>
      <c r="C1077" s="1097"/>
      <c r="D1077" s="1097"/>
      <c r="E1077" s="1097"/>
      <c r="F1077" s="1097"/>
    </row>
    <row r="1079" spans="2:10" x14ac:dyDescent="0.15">
      <c r="B1079" s="236" t="s">
        <v>398</v>
      </c>
      <c r="F1079" s="273">
        <f>$E$6</f>
        <v>0</v>
      </c>
    </row>
    <row r="1080" spans="2:10" ht="30" customHeight="1" x14ac:dyDescent="0.15">
      <c r="B1080" s="237" t="s">
        <v>141</v>
      </c>
      <c r="C1080" s="238" t="s">
        <v>142</v>
      </c>
      <c r="D1080" s="239" t="s">
        <v>196</v>
      </c>
      <c r="E1080" s="240" t="s">
        <v>382</v>
      </c>
      <c r="F1080" s="241" t="s">
        <v>222</v>
      </c>
    </row>
    <row r="1081" spans="2:10" ht="39.950000000000003" customHeight="1" x14ac:dyDescent="0.15">
      <c r="B1081" s="169"/>
      <c r="C1081" s="242" t="str">
        <f>IFERROR(VLOOKUP(B1081,'補助事業概要説明書(別添１)１～２'!$C$43:$D$62,2,0)," ")</f>
        <v xml:space="preserve"> </v>
      </c>
      <c r="D1081" s="242" t="str">
        <f>IFERROR(VLOOKUP(B1081,'補助事業概要説明書(別添１)１～２'!$C$43:$E$62,3,0)," ")</f>
        <v xml:space="preserve"> </v>
      </c>
      <c r="E1081" s="243" t="str">
        <f>IFERROR(VLOOKUP(B1081,'補助事業概要説明書(別添１)１～２'!$C$43:$F$62,4,0)," ")</f>
        <v xml:space="preserve"> </v>
      </c>
      <c r="F1081" s="243" t="str">
        <f>IFERROR(VLOOKUP(B1081,'補助事業概要説明書(別添１)１～２'!$C$43:$G$62,5,0)," ")</f>
        <v xml:space="preserve"> </v>
      </c>
    </row>
    <row r="1082" spans="2:10" ht="8.25" customHeight="1" x14ac:dyDescent="0.15"/>
    <row r="1083" spans="2:10" x14ac:dyDescent="0.15">
      <c r="B1083" s="236" t="s">
        <v>230</v>
      </c>
      <c r="E1083" s="244"/>
    </row>
    <row r="1084" spans="2:10" ht="16.5" customHeight="1" x14ac:dyDescent="0.15">
      <c r="B1084" s="1098" t="s">
        <v>226</v>
      </c>
      <c r="C1084" s="1098"/>
      <c r="D1084" s="1098"/>
      <c r="E1084" s="1098"/>
      <c r="F1084" s="1098"/>
    </row>
    <row r="1085" spans="2:10" x14ac:dyDescent="0.15">
      <c r="B1085" s="172" t="b">
        <v>1</v>
      </c>
      <c r="C1085" s="245"/>
    </row>
    <row r="1086" spans="2:10" x14ac:dyDescent="0.15">
      <c r="B1086" s="272" t="b">
        <v>1</v>
      </c>
      <c r="J1086" s="233"/>
    </row>
    <row r="1087" spans="2:10" s="317" customFormat="1" x14ac:dyDescent="0.15">
      <c r="B1087" s="461" t="s">
        <v>539</v>
      </c>
      <c r="E1087" s="462"/>
      <c r="F1087" s="463"/>
    </row>
    <row r="1088" spans="2:10" s="317" customFormat="1" ht="16.5" customHeight="1" x14ac:dyDescent="0.15">
      <c r="B1088" s="1099" t="s">
        <v>540</v>
      </c>
      <c r="C1088" s="1099"/>
      <c r="D1088" s="1099"/>
      <c r="E1088" s="1099"/>
      <c r="F1088" s="1099"/>
    </row>
    <row r="1089" spans="2:10" s="317" customFormat="1" x14ac:dyDescent="0.15">
      <c r="B1089" s="464" t="b">
        <v>1</v>
      </c>
      <c r="C1089" s="465"/>
      <c r="E1089" s="285"/>
      <c r="F1089" s="463"/>
    </row>
    <row r="1090" spans="2:10" s="317" customFormat="1" x14ac:dyDescent="0.15">
      <c r="B1090" s="272" t="b">
        <v>1</v>
      </c>
      <c r="E1090" s="285"/>
      <c r="F1090" s="463"/>
      <c r="J1090" s="285"/>
    </row>
    <row r="1091" spans="2:10" x14ac:dyDescent="0.15">
      <c r="B1091" s="236" t="s">
        <v>231</v>
      </c>
      <c r="C1091" s="245" t="s">
        <v>327</v>
      </c>
    </row>
    <row r="1092" spans="2:10" ht="11.1" customHeight="1" x14ac:dyDescent="0.15">
      <c r="B1092" s="1096" t="s">
        <v>234</v>
      </c>
      <c r="C1092" s="1095"/>
      <c r="D1092" s="1095"/>
      <c r="E1092" s="1095"/>
      <c r="F1092" s="1095"/>
    </row>
    <row r="1093" spans="2:10" ht="11.1" customHeight="1" x14ac:dyDescent="0.15">
      <c r="B1093" s="1096"/>
      <c r="C1093" s="1095"/>
      <c r="D1093" s="1095"/>
      <c r="E1093" s="1095"/>
      <c r="F1093" s="1095"/>
    </row>
    <row r="1094" spans="2:10" ht="11.1" customHeight="1" x14ac:dyDescent="0.15">
      <c r="B1094" s="1096"/>
      <c r="C1094" s="1095"/>
      <c r="D1094" s="1095"/>
      <c r="E1094" s="1095"/>
      <c r="F1094" s="1095"/>
    </row>
    <row r="1095" spans="2:10" ht="11.1" customHeight="1" x14ac:dyDescent="0.15">
      <c r="B1095" s="1096"/>
      <c r="C1095" s="1095"/>
      <c r="D1095" s="1095"/>
      <c r="E1095" s="1095"/>
      <c r="F1095" s="1095"/>
    </row>
    <row r="1096" spans="2:10" ht="11.1" customHeight="1" x14ac:dyDescent="0.15">
      <c r="B1096" s="1096"/>
      <c r="C1096" s="1095"/>
      <c r="D1096" s="1095"/>
      <c r="E1096" s="1095"/>
      <c r="F1096" s="1095"/>
    </row>
    <row r="1097" spans="2:10" ht="11.1" customHeight="1" x14ac:dyDescent="0.15">
      <c r="B1097" s="1096"/>
      <c r="C1097" s="1095"/>
      <c r="D1097" s="1095"/>
      <c r="E1097" s="1095"/>
      <c r="F1097" s="1095"/>
    </row>
    <row r="1098" spans="2:10" ht="11.1" customHeight="1" x14ac:dyDescent="0.15">
      <c r="B1098" s="1096"/>
      <c r="C1098" s="1095"/>
      <c r="D1098" s="1095"/>
      <c r="E1098" s="1095"/>
      <c r="F1098" s="1095"/>
    </row>
    <row r="1099" spans="2:10" ht="11.1" customHeight="1" x14ac:dyDescent="0.15">
      <c r="B1099" s="1096"/>
      <c r="C1099" s="1095"/>
      <c r="D1099" s="1095"/>
      <c r="E1099" s="1095"/>
      <c r="F1099" s="1095"/>
    </row>
    <row r="1100" spans="2:10" ht="11.1" customHeight="1" x14ac:dyDescent="0.15">
      <c r="B1100" s="1096"/>
      <c r="C1100" s="1095"/>
      <c r="D1100" s="1095"/>
      <c r="E1100" s="1095"/>
      <c r="F1100" s="1095"/>
    </row>
    <row r="1101" spans="2:10" ht="11.1" customHeight="1" x14ac:dyDescent="0.15">
      <c r="B1101" s="1096"/>
      <c r="C1101" s="1095"/>
      <c r="D1101" s="1095"/>
      <c r="E1101" s="1095"/>
      <c r="F1101" s="1095"/>
    </row>
    <row r="1102" spans="2:10" ht="11.1" customHeight="1" x14ac:dyDescent="0.15">
      <c r="B1102" s="1096"/>
      <c r="C1102" s="1095"/>
      <c r="D1102" s="1095"/>
      <c r="E1102" s="1095"/>
      <c r="F1102" s="1095"/>
    </row>
    <row r="1103" spans="2:10" ht="11.1" customHeight="1" x14ac:dyDescent="0.15">
      <c r="B1103" s="1096"/>
      <c r="C1103" s="1095"/>
      <c r="D1103" s="1095"/>
      <c r="E1103" s="1095"/>
      <c r="F1103" s="1095"/>
    </row>
    <row r="1104" spans="2:10" ht="11.1" customHeight="1" x14ac:dyDescent="0.15">
      <c r="B1104" s="1096"/>
      <c r="C1104" s="1095"/>
      <c r="D1104" s="1095"/>
      <c r="E1104" s="1095"/>
      <c r="F1104" s="1095"/>
    </row>
    <row r="1105" spans="2:6" ht="11.1" customHeight="1" x14ac:dyDescent="0.15">
      <c r="B1105" s="1096"/>
      <c r="C1105" s="1095"/>
      <c r="D1105" s="1095"/>
      <c r="E1105" s="1095"/>
      <c r="F1105" s="1095"/>
    </row>
    <row r="1106" spans="2:6" ht="11.1" customHeight="1" x14ac:dyDescent="0.15">
      <c r="B1106" s="1096"/>
      <c r="C1106" s="1095"/>
      <c r="D1106" s="1095"/>
      <c r="E1106" s="1095"/>
      <c r="F1106" s="1095"/>
    </row>
    <row r="1107" spans="2:6" ht="11.1" customHeight="1" x14ac:dyDescent="0.15">
      <c r="B1107" s="1096"/>
      <c r="C1107" s="1095"/>
      <c r="D1107" s="1095"/>
      <c r="E1107" s="1095"/>
      <c r="F1107" s="1095"/>
    </row>
    <row r="1108" spans="2:6" ht="11.1" customHeight="1" x14ac:dyDescent="0.15">
      <c r="B1108" s="1096"/>
      <c r="C1108" s="1095"/>
      <c r="D1108" s="1095"/>
      <c r="E1108" s="1095"/>
      <c r="F1108" s="1095"/>
    </row>
    <row r="1109" spans="2:6" ht="11.1" customHeight="1" x14ac:dyDescent="0.15">
      <c r="B1109" s="1096"/>
      <c r="C1109" s="1095"/>
      <c r="D1109" s="1095"/>
      <c r="E1109" s="1095"/>
      <c r="F1109" s="1095"/>
    </row>
    <row r="1110" spans="2:6" ht="11.1" customHeight="1" x14ac:dyDescent="0.15">
      <c r="B1110" s="1096"/>
      <c r="C1110" s="1095"/>
      <c r="D1110" s="1095"/>
      <c r="E1110" s="1095"/>
      <c r="F1110" s="1095"/>
    </row>
    <row r="1111" spans="2:6" ht="11.1" customHeight="1" x14ac:dyDescent="0.15">
      <c r="B1111" s="1096"/>
      <c r="C1111" s="1095"/>
      <c r="D1111" s="1095"/>
      <c r="E1111" s="1095"/>
      <c r="F1111" s="1095"/>
    </row>
    <row r="1112" spans="2:6" ht="11.1" customHeight="1" x14ac:dyDescent="0.15">
      <c r="B1112" s="1096"/>
      <c r="C1112" s="1095"/>
      <c r="D1112" s="1095"/>
      <c r="E1112" s="1095"/>
      <c r="F1112" s="1095"/>
    </row>
    <row r="1113" spans="2:6" ht="11.1" customHeight="1" x14ac:dyDescent="0.15">
      <c r="B1113" s="1096"/>
      <c r="C1113" s="1095"/>
      <c r="D1113" s="1095"/>
      <c r="E1113" s="1095"/>
      <c r="F1113" s="1095"/>
    </row>
    <row r="1114" spans="2:6" ht="11.1" customHeight="1" x14ac:dyDescent="0.15">
      <c r="B1114" s="1096"/>
      <c r="C1114" s="1095"/>
      <c r="D1114" s="1095"/>
      <c r="E1114" s="1095"/>
      <c r="F1114" s="1095"/>
    </row>
    <row r="1115" spans="2:6" ht="11.1" customHeight="1" x14ac:dyDescent="0.15">
      <c r="B1115" s="1096"/>
      <c r="C1115" s="1095"/>
      <c r="D1115" s="1095"/>
      <c r="E1115" s="1095"/>
      <c r="F1115" s="1095"/>
    </row>
    <row r="1116" spans="2:6" ht="11.1" customHeight="1" x14ac:dyDescent="0.15">
      <c r="B1116" s="1096"/>
      <c r="C1116" s="1095"/>
      <c r="D1116" s="1095"/>
      <c r="E1116" s="1095"/>
      <c r="F1116" s="1095"/>
    </row>
    <row r="1117" spans="2:6" ht="11.1" customHeight="1" x14ac:dyDescent="0.15">
      <c r="B1117" s="1096"/>
      <c r="C1117" s="1095"/>
      <c r="D1117" s="1095"/>
      <c r="E1117" s="1095"/>
      <c r="F1117" s="1095"/>
    </row>
    <row r="1118" spans="2:6" ht="11.1" customHeight="1" x14ac:dyDescent="0.15">
      <c r="B1118" s="1096"/>
      <c r="C1118" s="1095"/>
      <c r="D1118" s="1095"/>
      <c r="E1118" s="1095"/>
      <c r="F1118" s="1095"/>
    </row>
    <row r="1119" spans="2:6" ht="11.1" customHeight="1" x14ac:dyDescent="0.15">
      <c r="B1119" s="1096"/>
      <c r="C1119" s="1095"/>
      <c r="D1119" s="1095"/>
      <c r="E1119" s="1095"/>
      <c r="F1119" s="1095"/>
    </row>
    <row r="1120" spans="2:6" ht="11.1" customHeight="1" x14ac:dyDescent="0.15">
      <c r="B1120" s="1096"/>
      <c r="C1120" s="1095"/>
      <c r="D1120" s="1095"/>
      <c r="E1120" s="1095"/>
      <c r="F1120" s="1095"/>
    </row>
    <row r="1121" spans="2:6" ht="11.1" customHeight="1" x14ac:dyDescent="0.15">
      <c r="B1121" s="1096"/>
      <c r="C1121" s="1095"/>
      <c r="D1121" s="1095"/>
      <c r="E1121" s="1095"/>
      <c r="F1121" s="1095"/>
    </row>
    <row r="1122" spans="2:6" ht="11.1" customHeight="1" x14ac:dyDescent="0.15">
      <c r="B1122" s="1096" t="s">
        <v>233</v>
      </c>
      <c r="C1122" s="1095"/>
      <c r="D1122" s="1095"/>
      <c r="E1122" s="1095"/>
      <c r="F1122" s="1095"/>
    </row>
    <row r="1123" spans="2:6" ht="11.1" customHeight="1" x14ac:dyDescent="0.15">
      <c r="B1123" s="1096"/>
      <c r="C1123" s="1095"/>
      <c r="D1123" s="1095"/>
      <c r="E1123" s="1095"/>
      <c r="F1123" s="1095"/>
    </row>
    <row r="1124" spans="2:6" ht="11.1" customHeight="1" x14ac:dyDescent="0.15">
      <c r="B1124" s="1096"/>
      <c r="C1124" s="1095"/>
      <c r="D1124" s="1095"/>
      <c r="E1124" s="1095"/>
      <c r="F1124" s="1095"/>
    </row>
    <row r="1125" spans="2:6" ht="11.1" customHeight="1" x14ac:dyDescent="0.15">
      <c r="B1125" s="1096"/>
      <c r="C1125" s="1095"/>
      <c r="D1125" s="1095"/>
      <c r="E1125" s="1095"/>
      <c r="F1125" s="1095"/>
    </row>
    <row r="1126" spans="2:6" ht="11.1" customHeight="1" x14ac:dyDescent="0.15">
      <c r="B1126" s="1096"/>
      <c r="C1126" s="1095"/>
      <c r="D1126" s="1095"/>
      <c r="E1126" s="1095"/>
      <c r="F1126" s="1095"/>
    </row>
    <row r="1127" spans="2:6" ht="11.1" customHeight="1" x14ac:dyDescent="0.15">
      <c r="B1127" s="1096"/>
      <c r="C1127" s="1095"/>
      <c r="D1127" s="1095"/>
      <c r="E1127" s="1095"/>
      <c r="F1127" s="1095"/>
    </row>
    <row r="1128" spans="2:6" ht="11.1" customHeight="1" x14ac:dyDescent="0.15">
      <c r="B1128" s="1096"/>
      <c r="C1128" s="1095"/>
      <c r="D1128" s="1095"/>
      <c r="E1128" s="1095"/>
      <c r="F1128" s="1095"/>
    </row>
    <row r="1129" spans="2:6" ht="11.1" customHeight="1" x14ac:dyDescent="0.15">
      <c r="B1129" s="1096"/>
      <c r="C1129" s="1095"/>
      <c r="D1129" s="1095"/>
      <c r="E1129" s="1095"/>
      <c r="F1129" s="1095"/>
    </row>
    <row r="1130" spans="2:6" ht="11.1" customHeight="1" x14ac:dyDescent="0.15">
      <c r="B1130" s="1096"/>
      <c r="C1130" s="1095"/>
      <c r="D1130" s="1095"/>
      <c r="E1130" s="1095"/>
      <c r="F1130" s="1095"/>
    </row>
    <row r="1131" spans="2:6" ht="11.1" customHeight="1" x14ac:dyDescent="0.15">
      <c r="B1131" s="1096"/>
      <c r="C1131" s="1095"/>
      <c r="D1131" s="1095"/>
      <c r="E1131" s="1095"/>
      <c r="F1131" s="1095"/>
    </row>
    <row r="1132" spans="2:6" ht="11.1" customHeight="1" x14ac:dyDescent="0.15">
      <c r="B1132" s="1096"/>
      <c r="C1132" s="1095"/>
      <c r="D1132" s="1095"/>
      <c r="E1132" s="1095"/>
      <c r="F1132" s="1095"/>
    </row>
    <row r="1133" spans="2:6" ht="11.1" customHeight="1" x14ac:dyDescent="0.15">
      <c r="B1133" s="1096"/>
      <c r="C1133" s="1095"/>
      <c r="D1133" s="1095"/>
      <c r="E1133" s="1095"/>
      <c r="F1133" s="1095"/>
    </row>
    <row r="1134" spans="2:6" ht="11.1" customHeight="1" x14ac:dyDescent="0.15">
      <c r="B1134" s="1096"/>
      <c r="C1134" s="1095"/>
      <c r="D1134" s="1095"/>
      <c r="E1134" s="1095"/>
      <c r="F1134" s="1095"/>
    </row>
    <row r="1135" spans="2:6" ht="11.1" customHeight="1" x14ac:dyDescent="0.15">
      <c r="B1135" s="1096"/>
      <c r="C1135" s="1095"/>
      <c r="D1135" s="1095"/>
      <c r="E1135" s="1095"/>
      <c r="F1135" s="1095"/>
    </row>
    <row r="1136" spans="2:6" ht="11.1" customHeight="1" x14ac:dyDescent="0.15">
      <c r="B1136" s="1096"/>
      <c r="C1136" s="1095"/>
      <c r="D1136" s="1095"/>
      <c r="E1136" s="1095"/>
      <c r="F1136" s="1095"/>
    </row>
    <row r="1137" spans="2:6" ht="11.1" customHeight="1" x14ac:dyDescent="0.15">
      <c r="B1137" s="1096"/>
      <c r="C1137" s="1095"/>
      <c r="D1137" s="1095"/>
      <c r="E1137" s="1095"/>
      <c r="F1137" s="1095"/>
    </row>
    <row r="1138" spans="2:6" ht="11.1" customHeight="1" x14ac:dyDescent="0.15">
      <c r="B1138" s="1096"/>
      <c r="C1138" s="1095"/>
      <c r="D1138" s="1095"/>
      <c r="E1138" s="1095"/>
      <c r="F1138" s="1095"/>
    </row>
    <row r="1139" spans="2:6" ht="11.1" customHeight="1" x14ac:dyDescent="0.15">
      <c r="B1139" s="1096"/>
      <c r="C1139" s="1095"/>
      <c r="D1139" s="1095"/>
      <c r="E1139" s="1095"/>
      <c r="F1139" s="1095"/>
    </row>
    <row r="1140" spans="2:6" ht="11.1" customHeight="1" x14ac:dyDescent="0.15">
      <c r="B1140" s="1096"/>
      <c r="C1140" s="1095"/>
      <c r="D1140" s="1095"/>
      <c r="E1140" s="1095"/>
      <c r="F1140" s="1095"/>
    </row>
    <row r="1141" spans="2:6" ht="11.1" customHeight="1" x14ac:dyDescent="0.15">
      <c r="B1141" s="1096"/>
      <c r="C1141" s="1095"/>
      <c r="D1141" s="1095"/>
      <c r="E1141" s="1095"/>
      <c r="F1141" s="1095"/>
    </row>
    <row r="1142" spans="2:6" ht="11.1" customHeight="1" x14ac:dyDescent="0.15">
      <c r="B1142" s="1096"/>
      <c r="C1142" s="1095"/>
      <c r="D1142" s="1095"/>
      <c r="E1142" s="1095"/>
      <c r="F1142" s="1095"/>
    </row>
    <row r="1143" spans="2:6" ht="11.1" customHeight="1" x14ac:dyDescent="0.15">
      <c r="B1143" s="1096"/>
      <c r="C1143" s="1095"/>
      <c r="D1143" s="1095"/>
      <c r="E1143" s="1095"/>
      <c r="F1143" s="1095"/>
    </row>
    <row r="1144" spans="2:6" ht="11.1" customHeight="1" x14ac:dyDescent="0.15">
      <c r="B1144" s="1096"/>
      <c r="C1144" s="1095"/>
      <c r="D1144" s="1095"/>
      <c r="E1144" s="1095"/>
      <c r="F1144" s="1095"/>
    </row>
    <row r="1145" spans="2:6" ht="11.1" customHeight="1" x14ac:dyDescent="0.15">
      <c r="B1145" s="1096"/>
      <c r="C1145" s="1095"/>
      <c r="D1145" s="1095"/>
      <c r="E1145" s="1095"/>
      <c r="F1145" s="1095"/>
    </row>
    <row r="1146" spans="2:6" ht="11.1" customHeight="1" x14ac:dyDescent="0.15">
      <c r="B1146" s="1096"/>
      <c r="C1146" s="1095"/>
      <c r="D1146" s="1095"/>
      <c r="E1146" s="1095"/>
      <c r="F1146" s="1095"/>
    </row>
    <row r="1147" spans="2:6" ht="11.1" customHeight="1" x14ac:dyDescent="0.15">
      <c r="B1147" s="1096"/>
      <c r="C1147" s="1095"/>
      <c r="D1147" s="1095"/>
      <c r="E1147" s="1095"/>
      <c r="F1147" s="1095"/>
    </row>
    <row r="1148" spans="2:6" ht="11.1" customHeight="1" x14ac:dyDescent="0.15">
      <c r="B1148" s="1096"/>
      <c r="C1148" s="1095"/>
      <c r="D1148" s="1095"/>
      <c r="E1148" s="1095"/>
      <c r="F1148" s="1095"/>
    </row>
    <row r="1149" spans="2:6" ht="11.1" customHeight="1" x14ac:dyDescent="0.15">
      <c r="B1149" s="1096"/>
      <c r="C1149" s="1095"/>
      <c r="D1149" s="1095"/>
      <c r="E1149" s="1095"/>
      <c r="F1149" s="1095"/>
    </row>
    <row r="1150" spans="2:6" ht="11.1" customHeight="1" x14ac:dyDescent="0.15">
      <c r="B1150" s="1096"/>
      <c r="C1150" s="1095"/>
      <c r="D1150" s="1095"/>
      <c r="E1150" s="1095"/>
      <c r="F1150" s="1095"/>
    </row>
    <row r="1151" spans="2:6" ht="11.1" customHeight="1" x14ac:dyDescent="0.15">
      <c r="B1151" s="1096"/>
      <c r="C1151" s="1095"/>
      <c r="D1151" s="1095"/>
      <c r="E1151" s="1095"/>
      <c r="F1151" s="1095"/>
    </row>
    <row r="1152" spans="2:6" ht="11.1" customHeight="1" x14ac:dyDescent="0.15">
      <c r="B1152" s="1096" t="s">
        <v>235</v>
      </c>
      <c r="C1152" s="1095"/>
      <c r="D1152" s="1095"/>
      <c r="E1152" s="1095"/>
      <c r="F1152" s="1095"/>
    </row>
    <row r="1153" spans="2:6" ht="11.1" customHeight="1" x14ac:dyDescent="0.15">
      <c r="B1153" s="1096"/>
      <c r="C1153" s="1095"/>
      <c r="D1153" s="1095"/>
      <c r="E1153" s="1095"/>
      <c r="F1153" s="1095"/>
    </row>
    <row r="1154" spans="2:6" ht="11.1" customHeight="1" x14ac:dyDescent="0.15">
      <c r="B1154" s="1096"/>
      <c r="C1154" s="1095"/>
      <c r="D1154" s="1095"/>
      <c r="E1154" s="1095"/>
      <c r="F1154" s="1095"/>
    </row>
    <row r="1155" spans="2:6" ht="11.1" customHeight="1" x14ac:dyDescent="0.15">
      <c r="B1155" s="1096"/>
      <c r="C1155" s="1095"/>
      <c r="D1155" s="1095"/>
      <c r="E1155" s="1095"/>
      <c r="F1155" s="1095"/>
    </row>
    <row r="1156" spans="2:6" ht="11.1" customHeight="1" x14ac:dyDescent="0.15">
      <c r="B1156" s="1096"/>
      <c r="C1156" s="1095"/>
      <c r="D1156" s="1095"/>
      <c r="E1156" s="1095"/>
      <c r="F1156" s="1095"/>
    </row>
    <row r="1157" spans="2:6" ht="11.1" customHeight="1" x14ac:dyDescent="0.15">
      <c r="B1157" s="1096"/>
      <c r="C1157" s="1095"/>
      <c r="D1157" s="1095"/>
      <c r="E1157" s="1095"/>
      <c r="F1157" s="1095"/>
    </row>
    <row r="1158" spans="2:6" ht="11.1" customHeight="1" x14ac:dyDescent="0.15">
      <c r="B1158" s="1096"/>
      <c r="C1158" s="1095"/>
      <c r="D1158" s="1095"/>
      <c r="E1158" s="1095"/>
      <c r="F1158" s="1095"/>
    </row>
    <row r="1159" spans="2:6" ht="11.1" customHeight="1" x14ac:dyDescent="0.15">
      <c r="B1159" s="1096"/>
      <c r="C1159" s="1095"/>
      <c r="D1159" s="1095"/>
      <c r="E1159" s="1095"/>
      <c r="F1159" s="1095"/>
    </row>
    <row r="1160" spans="2:6" ht="11.1" customHeight="1" x14ac:dyDescent="0.15">
      <c r="B1160" s="1096"/>
      <c r="C1160" s="1095"/>
      <c r="D1160" s="1095"/>
      <c r="E1160" s="1095"/>
      <c r="F1160" s="1095"/>
    </row>
    <row r="1161" spans="2:6" ht="11.1" customHeight="1" x14ac:dyDescent="0.15">
      <c r="B1161" s="1096"/>
      <c r="C1161" s="1095"/>
      <c r="D1161" s="1095"/>
      <c r="E1161" s="1095"/>
      <c r="F1161" s="1095"/>
    </row>
    <row r="1162" spans="2:6" ht="11.1" customHeight="1" x14ac:dyDescent="0.15">
      <c r="B1162" s="1096"/>
      <c r="C1162" s="1095"/>
      <c r="D1162" s="1095"/>
      <c r="E1162" s="1095"/>
      <c r="F1162" s="1095"/>
    </row>
    <row r="1163" spans="2:6" ht="11.1" customHeight="1" x14ac:dyDescent="0.15">
      <c r="B1163" s="1096"/>
      <c r="C1163" s="1095"/>
      <c r="D1163" s="1095"/>
      <c r="E1163" s="1095"/>
      <c r="F1163" s="1095"/>
    </row>
    <row r="1164" spans="2:6" ht="11.1" customHeight="1" x14ac:dyDescent="0.15">
      <c r="B1164" s="1096"/>
      <c r="C1164" s="1095"/>
      <c r="D1164" s="1095"/>
      <c r="E1164" s="1095"/>
      <c r="F1164" s="1095"/>
    </row>
    <row r="1165" spans="2:6" ht="11.1" customHeight="1" x14ac:dyDescent="0.15">
      <c r="B1165" s="1096"/>
      <c r="C1165" s="1095"/>
      <c r="D1165" s="1095"/>
      <c r="E1165" s="1095"/>
      <c r="F1165" s="1095"/>
    </row>
    <row r="1166" spans="2:6" ht="11.1" customHeight="1" x14ac:dyDescent="0.15">
      <c r="B1166" s="1096"/>
      <c r="C1166" s="1095"/>
      <c r="D1166" s="1095"/>
      <c r="E1166" s="1095"/>
      <c r="F1166" s="1095"/>
    </row>
    <row r="1167" spans="2:6" ht="11.1" customHeight="1" x14ac:dyDescent="0.15">
      <c r="B1167" s="1096"/>
      <c r="C1167" s="1095"/>
      <c r="D1167" s="1095"/>
      <c r="E1167" s="1095"/>
      <c r="F1167" s="1095"/>
    </row>
    <row r="1168" spans="2:6" ht="11.1" customHeight="1" x14ac:dyDescent="0.15">
      <c r="B1168" s="1096"/>
      <c r="C1168" s="1095"/>
      <c r="D1168" s="1095"/>
      <c r="E1168" s="1095"/>
      <c r="F1168" s="1095"/>
    </row>
    <row r="1169" spans="2:6" ht="11.1" customHeight="1" x14ac:dyDescent="0.15">
      <c r="B1169" s="1096"/>
      <c r="C1169" s="1095"/>
      <c r="D1169" s="1095"/>
      <c r="E1169" s="1095"/>
      <c r="F1169" s="1095"/>
    </row>
    <row r="1170" spans="2:6" ht="11.1" customHeight="1" x14ac:dyDescent="0.15">
      <c r="B1170" s="1096"/>
      <c r="C1170" s="1095"/>
      <c r="D1170" s="1095"/>
      <c r="E1170" s="1095"/>
      <c r="F1170" s="1095"/>
    </row>
    <row r="1171" spans="2:6" ht="11.1" customHeight="1" x14ac:dyDescent="0.15">
      <c r="B1171" s="1096"/>
      <c r="C1171" s="1095"/>
      <c r="D1171" s="1095"/>
      <c r="E1171" s="1095"/>
      <c r="F1171" s="1095"/>
    </row>
    <row r="1172" spans="2:6" ht="11.1" customHeight="1" x14ac:dyDescent="0.15">
      <c r="B1172" s="1096"/>
      <c r="C1172" s="1095"/>
      <c r="D1172" s="1095"/>
      <c r="E1172" s="1095"/>
      <c r="F1172" s="1095"/>
    </row>
    <row r="1173" spans="2:6" ht="11.1" customHeight="1" x14ac:dyDescent="0.15">
      <c r="B1173" s="1096"/>
      <c r="C1173" s="1095"/>
      <c r="D1173" s="1095"/>
      <c r="E1173" s="1095"/>
      <c r="F1173" s="1095"/>
    </row>
    <row r="1174" spans="2:6" ht="11.1" customHeight="1" x14ac:dyDescent="0.15">
      <c r="B1174" s="1096"/>
      <c r="C1174" s="1095"/>
      <c r="D1174" s="1095"/>
      <c r="E1174" s="1095"/>
      <c r="F1174" s="1095"/>
    </row>
    <row r="1175" spans="2:6" ht="11.1" customHeight="1" x14ac:dyDescent="0.15">
      <c r="B1175" s="1096"/>
      <c r="C1175" s="1095"/>
      <c r="D1175" s="1095"/>
      <c r="E1175" s="1095"/>
      <c r="F1175" s="1095"/>
    </row>
    <row r="1176" spans="2:6" ht="11.1" customHeight="1" x14ac:dyDescent="0.15">
      <c r="B1176" s="1096"/>
      <c r="C1176" s="1095"/>
      <c r="D1176" s="1095"/>
      <c r="E1176" s="1095"/>
      <c r="F1176" s="1095"/>
    </row>
    <row r="1177" spans="2:6" ht="11.1" customHeight="1" x14ac:dyDescent="0.15">
      <c r="B1177" s="1096"/>
      <c r="C1177" s="1095"/>
      <c r="D1177" s="1095"/>
      <c r="E1177" s="1095"/>
      <c r="F1177" s="1095"/>
    </row>
    <row r="1178" spans="2:6" ht="11.1" customHeight="1" x14ac:dyDescent="0.15">
      <c r="B1178" s="1096"/>
      <c r="C1178" s="1095"/>
      <c r="D1178" s="1095"/>
      <c r="E1178" s="1095"/>
      <c r="F1178" s="1095"/>
    </row>
    <row r="1179" spans="2:6" ht="11.1" customHeight="1" x14ac:dyDescent="0.15">
      <c r="B1179" s="1096"/>
      <c r="C1179" s="1095"/>
      <c r="D1179" s="1095"/>
      <c r="E1179" s="1095"/>
      <c r="F1179" s="1095"/>
    </row>
    <row r="1180" spans="2:6" ht="11.1" customHeight="1" x14ac:dyDescent="0.15">
      <c r="B1180" s="1096"/>
      <c r="C1180" s="1095"/>
      <c r="D1180" s="1095"/>
      <c r="E1180" s="1095"/>
      <c r="F1180" s="1095"/>
    </row>
    <row r="1181" spans="2:6" ht="11.1" customHeight="1" x14ac:dyDescent="0.15">
      <c r="B1181" s="1096"/>
      <c r="C1181" s="1095"/>
      <c r="D1181" s="1095"/>
      <c r="E1181" s="1095"/>
      <c r="F1181" s="1095"/>
    </row>
    <row r="1182" spans="2:6" ht="11.1" customHeight="1" x14ac:dyDescent="0.15">
      <c r="B1182" s="1096" t="s">
        <v>417</v>
      </c>
      <c r="C1182" s="1097" t="s">
        <v>383</v>
      </c>
      <c r="D1182" s="1097"/>
      <c r="E1182" s="1097"/>
      <c r="F1182" s="1097"/>
    </row>
    <row r="1183" spans="2:6" ht="11.1" customHeight="1" x14ac:dyDescent="0.15">
      <c r="B1183" s="1096"/>
      <c r="C1183" s="1097"/>
      <c r="D1183" s="1097"/>
      <c r="E1183" s="1097"/>
      <c r="F1183" s="1097"/>
    </row>
    <row r="1184" spans="2:6" ht="11.1" customHeight="1" x14ac:dyDescent="0.15">
      <c r="B1184" s="1096"/>
      <c r="C1184" s="1097"/>
      <c r="D1184" s="1097"/>
      <c r="E1184" s="1097"/>
      <c r="F1184" s="1097"/>
    </row>
    <row r="1185" spans="2:6" ht="11.1" customHeight="1" x14ac:dyDescent="0.15">
      <c r="B1185" s="1096"/>
      <c r="C1185" s="1097"/>
      <c r="D1185" s="1097"/>
      <c r="E1185" s="1097"/>
      <c r="F1185" s="1097"/>
    </row>
    <row r="1186" spans="2:6" ht="11.1" customHeight="1" x14ac:dyDescent="0.15">
      <c r="B1186" s="1096"/>
      <c r="C1186" s="1097"/>
      <c r="D1186" s="1097"/>
      <c r="E1186" s="1097"/>
      <c r="F1186" s="1097"/>
    </row>
    <row r="1187" spans="2:6" ht="11.1" customHeight="1" x14ac:dyDescent="0.15">
      <c r="B1187" s="1096"/>
      <c r="C1187" s="1097"/>
      <c r="D1187" s="1097"/>
      <c r="E1187" s="1097" t="b">
        <v>0</v>
      </c>
      <c r="F1187" s="1097"/>
    </row>
    <row r="1188" spans="2:6" ht="11.1" customHeight="1" x14ac:dyDescent="0.15">
      <c r="B1188" s="1096"/>
      <c r="C1188" s="1097"/>
      <c r="D1188" s="1097"/>
      <c r="E1188" s="1097" t="b">
        <v>0</v>
      </c>
      <c r="F1188" s="1097"/>
    </row>
    <row r="1189" spans="2:6" ht="11.1" customHeight="1" x14ac:dyDescent="0.15">
      <c r="B1189" s="1096"/>
      <c r="C1189" s="1097"/>
      <c r="D1189" s="1097"/>
      <c r="E1189" s="1097"/>
      <c r="F1189" s="1097"/>
    </row>
    <row r="1190" spans="2:6" ht="11.1" customHeight="1" x14ac:dyDescent="0.15">
      <c r="B1190" s="1096"/>
      <c r="C1190" s="1097"/>
      <c r="D1190" s="1097"/>
      <c r="E1190" s="1097"/>
      <c r="F1190" s="1097"/>
    </row>
    <row r="1191" spans="2:6" ht="11.1" customHeight="1" x14ac:dyDescent="0.15">
      <c r="B1191" s="1096"/>
      <c r="C1191" s="1097"/>
      <c r="D1191" s="1097"/>
      <c r="E1191" s="1097"/>
      <c r="F1191" s="1097"/>
    </row>
    <row r="1192" spans="2:6" ht="11.1" customHeight="1" x14ac:dyDescent="0.15">
      <c r="B1192" s="1096"/>
      <c r="C1192" s="1097"/>
      <c r="D1192" s="1097"/>
      <c r="E1192" s="1097"/>
      <c r="F1192" s="1097"/>
    </row>
    <row r="1193" spans="2:6" ht="11.1" customHeight="1" x14ac:dyDescent="0.15">
      <c r="B1193" s="1096"/>
      <c r="C1193" s="1097"/>
      <c r="D1193" s="1097"/>
      <c r="E1193" s="1097"/>
      <c r="F1193" s="1097"/>
    </row>
    <row r="1194" spans="2:6" ht="11.1" customHeight="1" x14ac:dyDescent="0.15">
      <c r="B1194" s="1096"/>
      <c r="C1194" s="1097"/>
      <c r="D1194" s="1097"/>
      <c r="E1194" s="1097" t="b">
        <v>1</v>
      </c>
      <c r="F1194" s="1097"/>
    </row>
    <row r="1195" spans="2:6" ht="11.1" customHeight="1" x14ac:dyDescent="0.15">
      <c r="B1195" s="1096"/>
      <c r="C1195" s="1097"/>
      <c r="D1195" s="1097"/>
      <c r="E1195" s="1097"/>
      <c r="F1195" s="1097"/>
    </row>
    <row r="1196" spans="2:6" ht="11.1" customHeight="1" x14ac:dyDescent="0.15">
      <c r="B1196" s="1096"/>
      <c r="C1196" s="1097"/>
      <c r="D1196" s="1097"/>
      <c r="E1196" s="1097"/>
      <c r="F1196" s="1097"/>
    </row>
    <row r="1197" spans="2:6" ht="11.1" customHeight="1" x14ac:dyDescent="0.15">
      <c r="B1197" s="1096"/>
      <c r="C1197" s="1097"/>
      <c r="D1197" s="1097"/>
      <c r="E1197" s="1097"/>
      <c r="F1197" s="1097"/>
    </row>
    <row r="1198" spans="2:6" ht="11.1" customHeight="1" x14ac:dyDescent="0.15">
      <c r="B1198" s="1096"/>
      <c r="C1198" s="1097"/>
      <c r="D1198" s="1097"/>
      <c r="E1198" s="1097"/>
      <c r="F1198" s="1097"/>
    </row>
    <row r="1199" spans="2:6" ht="11.1" customHeight="1" x14ac:dyDescent="0.15">
      <c r="B1199" s="1096"/>
      <c r="C1199" s="1097"/>
      <c r="D1199" s="1097"/>
      <c r="E1199" s="1097"/>
      <c r="F1199" s="1097"/>
    </row>
    <row r="1200" spans="2:6" ht="11.1" customHeight="1" x14ac:dyDescent="0.15">
      <c r="B1200" s="1096"/>
      <c r="C1200" s="1097"/>
      <c r="D1200" s="1097"/>
      <c r="E1200" s="1097"/>
      <c r="F1200" s="1097"/>
    </row>
    <row r="1201" spans="2:6" ht="11.1" customHeight="1" x14ac:dyDescent="0.15">
      <c r="B1201" s="1096"/>
      <c r="C1201" s="1097"/>
      <c r="D1201" s="1097"/>
      <c r="E1201" s="1097"/>
      <c r="F1201" s="1097"/>
    </row>
    <row r="1202" spans="2:6" ht="11.1" customHeight="1" x14ac:dyDescent="0.15">
      <c r="B1202" s="1096"/>
      <c r="C1202" s="1097"/>
      <c r="D1202" s="1097"/>
      <c r="E1202" s="1097"/>
      <c r="F1202" s="1097"/>
    </row>
    <row r="1203" spans="2:6" ht="11.1" customHeight="1" x14ac:dyDescent="0.15">
      <c r="B1203" s="1096"/>
      <c r="C1203" s="1097"/>
      <c r="D1203" s="1097"/>
      <c r="E1203" s="1097"/>
      <c r="F1203" s="1097"/>
    </row>
    <row r="1204" spans="2:6" ht="11.1" customHeight="1" x14ac:dyDescent="0.15">
      <c r="B1204" s="1096"/>
      <c r="C1204" s="1097"/>
      <c r="D1204" s="1097"/>
      <c r="E1204" s="1097"/>
      <c r="F1204" s="1097"/>
    </row>
    <row r="1205" spans="2:6" ht="11.1" customHeight="1" x14ac:dyDescent="0.15">
      <c r="B1205" s="1096"/>
      <c r="C1205" s="1097"/>
      <c r="D1205" s="1097"/>
      <c r="E1205" s="1097"/>
      <c r="F1205" s="1097"/>
    </row>
    <row r="1206" spans="2:6" ht="11.1" customHeight="1" x14ac:dyDescent="0.15">
      <c r="B1206" s="1096"/>
      <c r="C1206" s="1097"/>
      <c r="D1206" s="1097"/>
      <c r="E1206" s="1097"/>
      <c r="F1206" s="1097"/>
    </row>
    <row r="1207" spans="2:6" ht="11.1" customHeight="1" x14ac:dyDescent="0.15">
      <c r="B1207" s="1096"/>
      <c r="C1207" s="1097"/>
      <c r="D1207" s="1097"/>
      <c r="E1207" s="1097"/>
      <c r="F1207" s="1097"/>
    </row>
    <row r="1208" spans="2:6" ht="11.1" customHeight="1" x14ac:dyDescent="0.15">
      <c r="B1208" s="1096"/>
      <c r="C1208" s="1097"/>
      <c r="D1208" s="1097"/>
      <c r="E1208" s="1097"/>
      <c r="F1208" s="1097"/>
    </row>
    <row r="1209" spans="2:6" ht="11.1" customHeight="1" x14ac:dyDescent="0.15">
      <c r="B1209" s="1096"/>
      <c r="C1209" s="1097"/>
      <c r="D1209" s="1097"/>
      <c r="E1209" s="1097"/>
      <c r="F1209" s="1097"/>
    </row>
    <row r="1210" spans="2:6" ht="11.1" customHeight="1" x14ac:dyDescent="0.15">
      <c r="B1210" s="1096"/>
      <c r="C1210" s="1097"/>
      <c r="D1210" s="1097"/>
      <c r="E1210" s="1097"/>
      <c r="F1210" s="1097"/>
    </row>
    <row r="1211" spans="2:6" ht="11.1" customHeight="1" x14ac:dyDescent="0.15">
      <c r="B1211" s="1096"/>
      <c r="C1211" s="1097"/>
      <c r="D1211" s="1097"/>
      <c r="E1211" s="1097"/>
      <c r="F1211" s="1097"/>
    </row>
    <row r="1213" spans="2:6" x14ac:dyDescent="0.15">
      <c r="B1213" s="236" t="s">
        <v>397</v>
      </c>
      <c r="F1213" s="273">
        <f>$E$6</f>
        <v>0</v>
      </c>
    </row>
    <row r="1214" spans="2:6" ht="30" customHeight="1" x14ac:dyDescent="0.15">
      <c r="B1214" s="237" t="s">
        <v>141</v>
      </c>
      <c r="C1214" s="238" t="s">
        <v>142</v>
      </c>
      <c r="D1214" s="239" t="s">
        <v>196</v>
      </c>
      <c r="E1214" s="240" t="s">
        <v>382</v>
      </c>
      <c r="F1214" s="241" t="s">
        <v>222</v>
      </c>
    </row>
    <row r="1215" spans="2:6" ht="39.950000000000003" customHeight="1" x14ac:dyDescent="0.15">
      <c r="B1215" s="169"/>
      <c r="C1215" s="242" t="str">
        <f>IFERROR(VLOOKUP(B1215,'補助事業概要説明書(別添１)１～２'!$C$43:$D$62,2,0)," ")</f>
        <v xml:space="preserve"> </v>
      </c>
      <c r="D1215" s="242" t="str">
        <f>IFERROR(VLOOKUP(B1215,'補助事業概要説明書(別添１)１～２'!$C$43:$E$62,3,0)," ")</f>
        <v xml:space="preserve"> </v>
      </c>
      <c r="E1215" s="243" t="str">
        <f>IFERROR(VLOOKUP(B1215,'補助事業概要説明書(別添１)１～２'!$C$43:$F$62,4,0)," ")</f>
        <v xml:space="preserve"> </v>
      </c>
      <c r="F1215" s="243" t="str">
        <f>IFERROR(VLOOKUP(B1215,'補助事業概要説明書(別添１)１～２'!$C$43:$G$62,5,0)," ")</f>
        <v xml:space="preserve"> </v>
      </c>
    </row>
    <row r="1216" spans="2:6" ht="8.25" customHeight="1" x14ac:dyDescent="0.15"/>
    <row r="1217" spans="2:10" x14ac:dyDescent="0.15">
      <c r="B1217" s="236" t="s">
        <v>230</v>
      </c>
      <c r="E1217" s="244"/>
    </row>
    <row r="1218" spans="2:10" ht="16.5" customHeight="1" x14ac:dyDescent="0.15">
      <c r="B1218" s="1098" t="s">
        <v>226</v>
      </c>
      <c r="C1218" s="1098"/>
      <c r="D1218" s="1098"/>
      <c r="E1218" s="1098"/>
      <c r="F1218" s="1098"/>
    </row>
    <row r="1219" spans="2:10" x14ac:dyDescent="0.15">
      <c r="B1219" s="172" t="b">
        <v>1</v>
      </c>
      <c r="C1219" s="245"/>
    </row>
    <row r="1220" spans="2:10" x14ac:dyDescent="0.15">
      <c r="B1220" s="272" t="b">
        <v>1</v>
      </c>
      <c r="J1220" s="233"/>
    </row>
    <row r="1221" spans="2:10" s="317" customFormat="1" x14ac:dyDescent="0.15">
      <c r="B1221" s="461" t="s">
        <v>539</v>
      </c>
      <c r="E1221" s="462"/>
      <c r="F1221" s="463"/>
    </row>
    <row r="1222" spans="2:10" s="317" customFormat="1" ht="16.5" customHeight="1" x14ac:dyDescent="0.15">
      <c r="B1222" s="1099" t="s">
        <v>540</v>
      </c>
      <c r="C1222" s="1099"/>
      <c r="D1222" s="1099"/>
      <c r="E1222" s="1099"/>
      <c r="F1222" s="1099"/>
    </row>
    <row r="1223" spans="2:10" s="317" customFormat="1" x14ac:dyDescent="0.15">
      <c r="B1223" s="464" t="b">
        <v>1</v>
      </c>
      <c r="C1223" s="465"/>
      <c r="E1223" s="285"/>
      <c r="F1223" s="463"/>
    </row>
    <row r="1224" spans="2:10" s="317" customFormat="1" x14ac:dyDescent="0.15">
      <c r="B1224" s="272" t="b">
        <v>1</v>
      </c>
      <c r="E1224" s="285"/>
      <c r="F1224" s="463"/>
      <c r="J1224" s="285"/>
    </row>
    <row r="1225" spans="2:10" x14ac:dyDescent="0.15">
      <c r="B1225" s="236" t="s">
        <v>231</v>
      </c>
      <c r="C1225" s="245" t="s">
        <v>327</v>
      </c>
    </row>
    <row r="1226" spans="2:10" ht="11.1" customHeight="1" x14ac:dyDescent="0.15">
      <c r="B1226" s="1096" t="s">
        <v>234</v>
      </c>
      <c r="C1226" s="1095"/>
      <c r="D1226" s="1095"/>
      <c r="E1226" s="1095"/>
      <c r="F1226" s="1095"/>
    </row>
    <row r="1227" spans="2:10" ht="11.1" customHeight="1" x14ac:dyDescent="0.15">
      <c r="B1227" s="1096"/>
      <c r="C1227" s="1095"/>
      <c r="D1227" s="1095"/>
      <c r="E1227" s="1095"/>
      <c r="F1227" s="1095"/>
    </row>
    <row r="1228" spans="2:10" ht="11.1" customHeight="1" x14ac:dyDescent="0.15">
      <c r="B1228" s="1096"/>
      <c r="C1228" s="1095"/>
      <c r="D1228" s="1095"/>
      <c r="E1228" s="1095"/>
      <c r="F1228" s="1095"/>
    </row>
    <row r="1229" spans="2:10" ht="11.1" customHeight="1" x14ac:dyDescent="0.15">
      <c r="B1229" s="1096"/>
      <c r="C1229" s="1095"/>
      <c r="D1229" s="1095"/>
      <c r="E1229" s="1095"/>
      <c r="F1229" s="1095"/>
    </row>
    <row r="1230" spans="2:10" ht="11.1" customHeight="1" x14ac:dyDescent="0.15">
      <c r="B1230" s="1096"/>
      <c r="C1230" s="1095"/>
      <c r="D1230" s="1095"/>
      <c r="E1230" s="1095"/>
      <c r="F1230" s="1095"/>
    </row>
    <row r="1231" spans="2:10" ht="11.1" customHeight="1" x14ac:dyDescent="0.15">
      <c r="B1231" s="1096"/>
      <c r="C1231" s="1095"/>
      <c r="D1231" s="1095"/>
      <c r="E1231" s="1095"/>
      <c r="F1231" s="1095"/>
    </row>
    <row r="1232" spans="2:10" ht="11.1" customHeight="1" x14ac:dyDescent="0.15">
      <c r="B1232" s="1096"/>
      <c r="C1232" s="1095"/>
      <c r="D1232" s="1095"/>
      <c r="E1232" s="1095"/>
      <c r="F1232" s="1095"/>
    </row>
    <row r="1233" spans="2:6" ht="11.1" customHeight="1" x14ac:dyDescent="0.15">
      <c r="B1233" s="1096"/>
      <c r="C1233" s="1095"/>
      <c r="D1233" s="1095"/>
      <c r="E1233" s="1095"/>
      <c r="F1233" s="1095"/>
    </row>
    <row r="1234" spans="2:6" ht="11.1" customHeight="1" x14ac:dyDescent="0.15">
      <c r="B1234" s="1096"/>
      <c r="C1234" s="1095"/>
      <c r="D1234" s="1095"/>
      <c r="E1234" s="1095"/>
      <c r="F1234" s="1095"/>
    </row>
    <row r="1235" spans="2:6" ht="11.1" customHeight="1" x14ac:dyDescent="0.15">
      <c r="B1235" s="1096"/>
      <c r="C1235" s="1095"/>
      <c r="D1235" s="1095"/>
      <c r="E1235" s="1095"/>
      <c r="F1235" s="1095"/>
    </row>
    <row r="1236" spans="2:6" ht="11.1" customHeight="1" x14ac:dyDescent="0.15">
      <c r="B1236" s="1096"/>
      <c r="C1236" s="1095"/>
      <c r="D1236" s="1095"/>
      <c r="E1236" s="1095"/>
      <c r="F1236" s="1095"/>
    </row>
    <row r="1237" spans="2:6" ht="11.1" customHeight="1" x14ac:dyDescent="0.15">
      <c r="B1237" s="1096"/>
      <c r="C1237" s="1095"/>
      <c r="D1237" s="1095"/>
      <c r="E1237" s="1095"/>
      <c r="F1237" s="1095"/>
    </row>
    <row r="1238" spans="2:6" ht="11.1" customHeight="1" x14ac:dyDescent="0.15">
      <c r="B1238" s="1096"/>
      <c r="C1238" s="1095"/>
      <c r="D1238" s="1095"/>
      <c r="E1238" s="1095"/>
      <c r="F1238" s="1095"/>
    </row>
    <row r="1239" spans="2:6" ht="11.1" customHeight="1" x14ac:dyDescent="0.15">
      <c r="B1239" s="1096"/>
      <c r="C1239" s="1095"/>
      <c r="D1239" s="1095"/>
      <c r="E1239" s="1095"/>
      <c r="F1239" s="1095"/>
    </row>
    <row r="1240" spans="2:6" ht="11.1" customHeight="1" x14ac:dyDescent="0.15">
      <c r="B1240" s="1096"/>
      <c r="C1240" s="1095"/>
      <c r="D1240" s="1095"/>
      <c r="E1240" s="1095"/>
      <c r="F1240" s="1095"/>
    </row>
    <row r="1241" spans="2:6" ht="11.1" customHeight="1" x14ac:dyDescent="0.15">
      <c r="B1241" s="1096"/>
      <c r="C1241" s="1095"/>
      <c r="D1241" s="1095"/>
      <c r="E1241" s="1095"/>
      <c r="F1241" s="1095"/>
    </row>
    <row r="1242" spans="2:6" ht="11.1" customHeight="1" x14ac:dyDescent="0.15">
      <c r="B1242" s="1096"/>
      <c r="C1242" s="1095"/>
      <c r="D1242" s="1095"/>
      <c r="E1242" s="1095"/>
      <c r="F1242" s="1095"/>
    </row>
    <row r="1243" spans="2:6" ht="11.1" customHeight="1" x14ac:dyDescent="0.15">
      <c r="B1243" s="1096"/>
      <c r="C1243" s="1095"/>
      <c r="D1243" s="1095"/>
      <c r="E1243" s="1095"/>
      <c r="F1243" s="1095"/>
    </row>
    <row r="1244" spans="2:6" ht="11.1" customHeight="1" x14ac:dyDescent="0.15">
      <c r="B1244" s="1096"/>
      <c r="C1244" s="1095"/>
      <c r="D1244" s="1095"/>
      <c r="E1244" s="1095"/>
      <c r="F1244" s="1095"/>
    </row>
    <row r="1245" spans="2:6" ht="11.1" customHeight="1" x14ac:dyDescent="0.15">
      <c r="B1245" s="1096"/>
      <c r="C1245" s="1095"/>
      <c r="D1245" s="1095"/>
      <c r="E1245" s="1095"/>
      <c r="F1245" s="1095"/>
    </row>
    <row r="1246" spans="2:6" ht="11.1" customHeight="1" x14ac:dyDescent="0.15">
      <c r="B1246" s="1096"/>
      <c r="C1246" s="1095"/>
      <c r="D1246" s="1095"/>
      <c r="E1246" s="1095"/>
      <c r="F1246" s="1095"/>
    </row>
    <row r="1247" spans="2:6" ht="11.1" customHeight="1" x14ac:dyDescent="0.15">
      <c r="B1247" s="1096"/>
      <c r="C1247" s="1095"/>
      <c r="D1247" s="1095"/>
      <c r="E1247" s="1095"/>
      <c r="F1247" s="1095"/>
    </row>
    <row r="1248" spans="2:6" ht="11.1" customHeight="1" x14ac:dyDescent="0.15">
      <c r="B1248" s="1096"/>
      <c r="C1248" s="1095"/>
      <c r="D1248" s="1095"/>
      <c r="E1248" s="1095"/>
      <c r="F1248" s="1095"/>
    </row>
    <row r="1249" spans="2:6" ht="11.1" customHeight="1" x14ac:dyDescent="0.15">
      <c r="B1249" s="1096"/>
      <c r="C1249" s="1095"/>
      <c r="D1249" s="1095"/>
      <c r="E1249" s="1095"/>
      <c r="F1249" s="1095"/>
    </row>
    <row r="1250" spans="2:6" ht="11.1" customHeight="1" x14ac:dyDescent="0.15">
      <c r="B1250" s="1096"/>
      <c r="C1250" s="1095"/>
      <c r="D1250" s="1095"/>
      <c r="E1250" s="1095"/>
      <c r="F1250" s="1095"/>
    </row>
    <row r="1251" spans="2:6" ht="11.1" customHeight="1" x14ac:dyDescent="0.15">
      <c r="B1251" s="1096"/>
      <c r="C1251" s="1095"/>
      <c r="D1251" s="1095"/>
      <c r="E1251" s="1095"/>
      <c r="F1251" s="1095"/>
    </row>
    <row r="1252" spans="2:6" ht="11.1" customHeight="1" x14ac:dyDescent="0.15">
      <c r="B1252" s="1096"/>
      <c r="C1252" s="1095"/>
      <c r="D1252" s="1095"/>
      <c r="E1252" s="1095"/>
      <c r="F1252" s="1095"/>
    </row>
    <row r="1253" spans="2:6" ht="11.1" customHeight="1" x14ac:dyDescent="0.15">
      <c r="B1253" s="1096"/>
      <c r="C1253" s="1095"/>
      <c r="D1253" s="1095"/>
      <c r="E1253" s="1095"/>
      <c r="F1253" s="1095"/>
    </row>
    <row r="1254" spans="2:6" ht="11.1" customHeight="1" x14ac:dyDescent="0.15">
      <c r="B1254" s="1096"/>
      <c r="C1254" s="1095"/>
      <c r="D1254" s="1095"/>
      <c r="E1254" s="1095"/>
      <c r="F1254" s="1095"/>
    </row>
    <row r="1255" spans="2:6" ht="11.1" customHeight="1" x14ac:dyDescent="0.15">
      <c r="B1255" s="1096"/>
      <c r="C1255" s="1095"/>
      <c r="D1255" s="1095"/>
      <c r="E1255" s="1095"/>
      <c r="F1255" s="1095"/>
    </row>
    <row r="1256" spans="2:6" ht="11.1" customHeight="1" x14ac:dyDescent="0.15">
      <c r="B1256" s="1096" t="s">
        <v>233</v>
      </c>
      <c r="C1256" s="1095"/>
      <c r="D1256" s="1095"/>
      <c r="E1256" s="1095"/>
      <c r="F1256" s="1095"/>
    </row>
    <row r="1257" spans="2:6" ht="11.1" customHeight="1" x14ac:dyDescent="0.15">
      <c r="B1257" s="1096"/>
      <c r="C1257" s="1095"/>
      <c r="D1257" s="1095"/>
      <c r="E1257" s="1095"/>
      <c r="F1257" s="1095"/>
    </row>
    <row r="1258" spans="2:6" ht="11.1" customHeight="1" x14ac:dyDescent="0.15">
      <c r="B1258" s="1096"/>
      <c r="C1258" s="1095"/>
      <c r="D1258" s="1095"/>
      <c r="E1258" s="1095"/>
      <c r="F1258" s="1095"/>
    </row>
    <row r="1259" spans="2:6" ht="11.1" customHeight="1" x14ac:dyDescent="0.15">
      <c r="B1259" s="1096"/>
      <c r="C1259" s="1095"/>
      <c r="D1259" s="1095"/>
      <c r="E1259" s="1095"/>
      <c r="F1259" s="1095"/>
    </row>
    <row r="1260" spans="2:6" ht="11.1" customHeight="1" x14ac:dyDescent="0.15">
      <c r="B1260" s="1096"/>
      <c r="C1260" s="1095"/>
      <c r="D1260" s="1095"/>
      <c r="E1260" s="1095"/>
      <c r="F1260" s="1095"/>
    </row>
    <row r="1261" spans="2:6" ht="11.1" customHeight="1" x14ac:dyDescent="0.15">
      <c r="B1261" s="1096"/>
      <c r="C1261" s="1095"/>
      <c r="D1261" s="1095"/>
      <c r="E1261" s="1095"/>
      <c r="F1261" s="1095"/>
    </row>
    <row r="1262" spans="2:6" ht="11.1" customHeight="1" x14ac:dyDescent="0.15">
      <c r="B1262" s="1096"/>
      <c r="C1262" s="1095"/>
      <c r="D1262" s="1095"/>
      <c r="E1262" s="1095"/>
      <c r="F1262" s="1095"/>
    </row>
    <row r="1263" spans="2:6" ht="11.1" customHeight="1" x14ac:dyDescent="0.15">
      <c r="B1263" s="1096"/>
      <c r="C1263" s="1095"/>
      <c r="D1263" s="1095"/>
      <c r="E1263" s="1095"/>
      <c r="F1263" s="1095"/>
    </row>
    <row r="1264" spans="2:6" ht="11.1" customHeight="1" x14ac:dyDescent="0.15">
      <c r="B1264" s="1096"/>
      <c r="C1264" s="1095"/>
      <c r="D1264" s="1095"/>
      <c r="E1264" s="1095"/>
      <c r="F1264" s="1095"/>
    </row>
    <row r="1265" spans="2:6" ht="11.1" customHeight="1" x14ac:dyDescent="0.15">
      <c r="B1265" s="1096"/>
      <c r="C1265" s="1095"/>
      <c r="D1265" s="1095"/>
      <c r="E1265" s="1095"/>
      <c r="F1265" s="1095"/>
    </row>
    <row r="1266" spans="2:6" ht="11.1" customHeight="1" x14ac:dyDescent="0.15">
      <c r="B1266" s="1096"/>
      <c r="C1266" s="1095"/>
      <c r="D1266" s="1095"/>
      <c r="E1266" s="1095"/>
      <c r="F1266" s="1095"/>
    </row>
    <row r="1267" spans="2:6" ht="11.1" customHeight="1" x14ac:dyDescent="0.15">
      <c r="B1267" s="1096"/>
      <c r="C1267" s="1095"/>
      <c r="D1267" s="1095"/>
      <c r="E1267" s="1095"/>
      <c r="F1267" s="1095"/>
    </row>
    <row r="1268" spans="2:6" ht="11.1" customHeight="1" x14ac:dyDescent="0.15">
      <c r="B1268" s="1096"/>
      <c r="C1268" s="1095"/>
      <c r="D1268" s="1095"/>
      <c r="E1268" s="1095"/>
      <c r="F1268" s="1095"/>
    </row>
    <row r="1269" spans="2:6" ht="11.1" customHeight="1" x14ac:dyDescent="0.15">
      <c r="B1269" s="1096"/>
      <c r="C1269" s="1095"/>
      <c r="D1269" s="1095"/>
      <c r="E1269" s="1095"/>
      <c r="F1269" s="1095"/>
    </row>
    <row r="1270" spans="2:6" ht="11.1" customHeight="1" x14ac:dyDescent="0.15">
      <c r="B1270" s="1096"/>
      <c r="C1270" s="1095"/>
      <c r="D1270" s="1095"/>
      <c r="E1270" s="1095"/>
      <c r="F1270" s="1095"/>
    </row>
    <row r="1271" spans="2:6" ht="11.1" customHeight="1" x14ac:dyDescent="0.15">
      <c r="B1271" s="1096"/>
      <c r="C1271" s="1095"/>
      <c r="D1271" s="1095"/>
      <c r="E1271" s="1095"/>
      <c r="F1271" s="1095"/>
    </row>
    <row r="1272" spans="2:6" ht="11.1" customHeight="1" x14ac:dyDescent="0.15">
      <c r="B1272" s="1096"/>
      <c r="C1272" s="1095"/>
      <c r="D1272" s="1095"/>
      <c r="E1272" s="1095"/>
      <c r="F1272" s="1095"/>
    </row>
    <row r="1273" spans="2:6" ht="11.1" customHeight="1" x14ac:dyDescent="0.15">
      <c r="B1273" s="1096"/>
      <c r="C1273" s="1095"/>
      <c r="D1273" s="1095"/>
      <c r="E1273" s="1095"/>
      <c r="F1273" s="1095"/>
    </row>
    <row r="1274" spans="2:6" ht="11.1" customHeight="1" x14ac:dyDescent="0.15">
      <c r="B1274" s="1096"/>
      <c r="C1274" s="1095"/>
      <c r="D1274" s="1095"/>
      <c r="E1274" s="1095"/>
      <c r="F1274" s="1095"/>
    </row>
    <row r="1275" spans="2:6" ht="11.1" customHeight="1" x14ac:dyDescent="0.15">
      <c r="B1275" s="1096"/>
      <c r="C1275" s="1095"/>
      <c r="D1275" s="1095"/>
      <c r="E1275" s="1095"/>
      <c r="F1275" s="1095"/>
    </row>
    <row r="1276" spans="2:6" ht="11.1" customHeight="1" x14ac:dyDescent="0.15">
      <c r="B1276" s="1096"/>
      <c r="C1276" s="1095"/>
      <c r="D1276" s="1095"/>
      <c r="E1276" s="1095"/>
      <c r="F1276" s="1095"/>
    </row>
    <row r="1277" spans="2:6" ht="11.1" customHeight="1" x14ac:dyDescent="0.15">
      <c r="B1277" s="1096"/>
      <c r="C1277" s="1095"/>
      <c r="D1277" s="1095"/>
      <c r="E1277" s="1095"/>
      <c r="F1277" s="1095"/>
    </row>
    <row r="1278" spans="2:6" ht="11.1" customHeight="1" x14ac:dyDescent="0.15">
      <c r="B1278" s="1096"/>
      <c r="C1278" s="1095"/>
      <c r="D1278" s="1095"/>
      <c r="E1278" s="1095"/>
      <c r="F1278" s="1095"/>
    </row>
    <row r="1279" spans="2:6" ht="11.1" customHeight="1" x14ac:dyDescent="0.15">
      <c r="B1279" s="1096"/>
      <c r="C1279" s="1095"/>
      <c r="D1279" s="1095"/>
      <c r="E1279" s="1095"/>
      <c r="F1279" s="1095"/>
    </row>
    <row r="1280" spans="2:6" ht="11.1" customHeight="1" x14ac:dyDescent="0.15">
      <c r="B1280" s="1096"/>
      <c r="C1280" s="1095"/>
      <c r="D1280" s="1095"/>
      <c r="E1280" s="1095"/>
      <c r="F1280" s="1095"/>
    </row>
    <row r="1281" spans="2:6" ht="11.1" customHeight="1" x14ac:dyDescent="0.15">
      <c r="B1281" s="1096"/>
      <c r="C1281" s="1095"/>
      <c r="D1281" s="1095"/>
      <c r="E1281" s="1095"/>
      <c r="F1281" s="1095"/>
    </row>
    <row r="1282" spans="2:6" ht="11.1" customHeight="1" x14ac:dyDescent="0.15">
      <c r="B1282" s="1096"/>
      <c r="C1282" s="1095"/>
      <c r="D1282" s="1095"/>
      <c r="E1282" s="1095"/>
      <c r="F1282" s="1095"/>
    </row>
    <row r="1283" spans="2:6" ht="11.1" customHeight="1" x14ac:dyDescent="0.15">
      <c r="B1283" s="1096"/>
      <c r="C1283" s="1095"/>
      <c r="D1283" s="1095"/>
      <c r="E1283" s="1095"/>
      <c r="F1283" s="1095"/>
    </row>
    <row r="1284" spans="2:6" ht="11.1" customHeight="1" x14ac:dyDescent="0.15">
      <c r="B1284" s="1096"/>
      <c r="C1284" s="1095"/>
      <c r="D1284" s="1095"/>
      <c r="E1284" s="1095"/>
      <c r="F1284" s="1095"/>
    </row>
    <row r="1285" spans="2:6" ht="11.1" customHeight="1" x14ac:dyDescent="0.15">
      <c r="B1285" s="1096"/>
      <c r="C1285" s="1095"/>
      <c r="D1285" s="1095"/>
      <c r="E1285" s="1095"/>
      <c r="F1285" s="1095"/>
    </row>
    <row r="1286" spans="2:6" ht="11.1" customHeight="1" x14ac:dyDescent="0.15">
      <c r="B1286" s="1096" t="s">
        <v>235</v>
      </c>
      <c r="C1286" s="1095"/>
      <c r="D1286" s="1095"/>
      <c r="E1286" s="1095"/>
      <c r="F1286" s="1095"/>
    </row>
    <row r="1287" spans="2:6" ht="11.1" customHeight="1" x14ac:dyDescent="0.15">
      <c r="B1287" s="1096"/>
      <c r="C1287" s="1095"/>
      <c r="D1287" s="1095"/>
      <c r="E1287" s="1095"/>
      <c r="F1287" s="1095"/>
    </row>
    <row r="1288" spans="2:6" ht="11.1" customHeight="1" x14ac:dyDescent="0.15">
      <c r="B1288" s="1096"/>
      <c r="C1288" s="1095"/>
      <c r="D1288" s="1095"/>
      <c r="E1288" s="1095"/>
      <c r="F1288" s="1095"/>
    </row>
    <row r="1289" spans="2:6" ht="11.1" customHeight="1" x14ac:dyDescent="0.15">
      <c r="B1289" s="1096"/>
      <c r="C1289" s="1095"/>
      <c r="D1289" s="1095"/>
      <c r="E1289" s="1095"/>
      <c r="F1289" s="1095"/>
    </row>
    <row r="1290" spans="2:6" ht="11.1" customHeight="1" x14ac:dyDescent="0.15">
      <c r="B1290" s="1096"/>
      <c r="C1290" s="1095"/>
      <c r="D1290" s="1095"/>
      <c r="E1290" s="1095"/>
      <c r="F1290" s="1095"/>
    </row>
    <row r="1291" spans="2:6" ht="11.1" customHeight="1" x14ac:dyDescent="0.15">
      <c r="B1291" s="1096"/>
      <c r="C1291" s="1095"/>
      <c r="D1291" s="1095"/>
      <c r="E1291" s="1095"/>
      <c r="F1291" s="1095"/>
    </row>
    <row r="1292" spans="2:6" ht="11.1" customHeight="1" x14ac:dyDescent="0.15">
      <c r="B1292" s="1096"/>
      <c r="C1292" s="1095"/>
      <c r="D1292" s="1095"/>
      <c r="E1292" s="1095"/>
      <c r="F1292" s="1095"/>
    </row>
    <row r="1293" spans="2:6" ht="11.1" customHeight="1" x14ac:dyDescent="0.15">
      <c r="B1293" s="1096"/>
      <c r="C1293" s="1095"/>
      <c r="D1293" s="1095"/>
      <c r="E1293" s="1095"/>
      <c r="F1293" s="1095"/>
    </row>
    <row r="1294" spans="2:6" ht="11.1" customHeight="1" x14ac:dyDescent="0.15">
      <c r="B1294" s="1096"/>
      <c r="C1294" s="1095"/>
      <c r="D1294" s="1095"/>
      <c r="E1294" s="1095"/>
      <c r="F1294" s="1095"/>
    </row>
    <row r="1295" spans="2:6" ht="11.1" customHeight="1" x14ac:dyDescent="0.15">
      <c r="B1295" s="1096"/>
      <c r="C1295" s="1095"/>
      <c r="D1295" s="1095"/>
      <c r="E1295" s="1095"/>
      <c r="F1295" s="1095"/>
    </row>
    <row r="1296" spans="2:6" ht="11.1" customHeight="1" x14ac:dyDescent="0.15">
      <c r="B1296" s="1096"/>
      <c r="C1296" s="1095"/>
      <c r="D1296" s="1095"/>
      <c r="E1296" s="1095"/>
      <c r="F1296" s="1095"/>
    </row>
    <row r="1297" spans="2:6" ht="11.1" customHeight="1" x14ac:dyDescent="0.15">
      <c r="B1297" s="1096"/>
      <c r="C1297" s="1095"/>
      <c r="D1297" s="1095"/>
      <c r="E1297" s="1095"/>
      <c r="F1297" s="1095"/>
    </row>
    <row r="1298" spans="2:6" ht="11.1" customHeight="1" x14ac:dyDescent="0.15">
      <c r="B1298" s="1096"/>
      <c r="C1298" s="1095"/>
      <c r="D1298" s="1095"/>
      <c r="E1298" s="1095"/>
      <c r="F1298" s="1095"/>
    </row>
    <row r="1299" spans="2:6" ht="11.1" customHeight="1" x14ac:dyDescent="0.15">
      <c r="B1299" s="1096"/>
      <c r="C1299" s="1095"/>
      <c r="D1299" s="1095"/>
      <c r="E1299" s="1095"/>
      <c r="F1299" s="1095"/>
    </row>
    <row r="1300" spans="2:6" ht="11.1" customHeight="1" x14ac:dyDescent="0.15">
      <c r="B1300" s="1096"/>
      <c r="C1300" s="1095"/>
      <c r="D1300" s="1095"/>
      <c r="E1300" s="1095"/>
      <c r="F1300" s="1095"/>
    </row>
    <row r="1301" spans="2:6" ht="11.1" customHeight="1" x14ac:dyDescent="0.15">
      <c r="B1301" s="1096"/>
      <c r="C1301" s="1095"/>
      <c r="D1301" s="1095"/>
      <c r="E1301" s="1095"/>
      <c r="F1301" s="1095"/>
    </row>
    <row r="1302" spans="2:6" ht="11.1" customHeight="1" x14ac:dyDescent="0.15">
      <c r="B1302" s="1096"/>
      <c r="C1302" s="1095"/>
      <c r="D1302" s="1095"/>
      <c r="E1302" s="1095"/>
      <c r="F1302" s="1095"/>
    </row>
    <row r="1303" spans="2:6" ht="11.1" customHeight="1" x14ac:dyDescent="0.15">
      <c r="B1303" s="1096"/>
      <c r="C1303" s="1095"/>
      <c r="D1303" s="1095"/>
      <c r="E1303" s="1095"/>
      <c r="F1303" s="1095"/>
    </row>
    <row r="1304" spans="2:6" ht="11.1" customHeight="1" x14ac:dyDescent="0.15">
      <c r="B1304" s="1096"/>
      <c r="C1304" s="1095"/>
      <c r="D1304" s="1095"/>
      <c r="E1304" s="1095"/>
      <c r="F1304" s="1095"/>
    </row>
    <row r="1305" spans="2:6" ht="11.1" customHeight="1" x14ac:dyDescent="0.15">
      <c r="B1305" s="1096"/>
      <c r="C1305" s="1095"/>
      <c r="D1305" s="1095"/>
      <c r="E1305" s="1095"/>
      <c r="F1305" s="1095"/>
    </row>
    <row r="1306" spans="2:6" ht="11.1" customHeight="1" x14ac:dyDescent="0.15">
      <c r="B1306" s="1096"/>
      <c r="C1306" s="1095"/>
      <c r="D1306" s="1095"/>
      <c r="E1306" s="1095"/>
      <c r="F1306" s="1095"/>
    </row>
    <row r="1307" spans="2:6" ht="11.1" customHeight="1" x14ac:dyDescent="0.15">
      <c r="B1307" s="1096"/>
      <c r="C1307" s="1095"/>
      <c r="D1307" s="1095"/>
      <c r="E1307" s="1095"/>
      <c r="F1307" s="1095"/>
    </row>
    <row r="1308" spans="2:6" ht="11.1" customHeight="1" x14ac:dyDescent="0.15">
      <c r="B1308" s="1096"/>
      <c r="C1308" s="1095"/>
      <c r="D1308" s="1095"/>
      <c r="E1308" s="1095"/>
      <c r="F1308" s="1095"/>
    </row>
    <row r="1309" spans="2:6" ht="11.1" customHeight="1" x14ac:dyDescent="0.15">
      <c r="B1309" s="1096"/>
      <c r="C1309" s="1095"/>
      <c r="D1309" s="1095"/>
      <c r="E1309" s="1095"/>
      <c r="F1309" s="1095"/>
    </row>
    <row r="1310" spans="2:6" ht="11.1" customHeight="1" x14ac:dyDescent="0.15">
      <c r="B1310" s="1096"/>
      <c r="C1310" s="1095"/>
      <c r="D1310" s="1095"/>
      <c r="E1310" s="1095"/>
      <c r="F1310" s="1095"/>
    </row>
    <row r="1311" spans="2:6" ht="11.1" customHeight="1" x14ac:dyDescent="0.15">
      <c r="B1311" s="1096"/>
      <c r="C1311" s="1095"/>
      <c r="D1311" s="1095"/>
      <c r="E1311" s="1095"/>
      <c r="F1311" s="1095"/>
    </row>
    <row r="1312" spans="2:6" ht="11.1" customHeight="1" x14ac:dyDescent="0.15">
      <c r="B1312" s="1096"/>
      <c r="C1312" s="1095"/>
      <c r="D1312" s="1095"/>
      <c r="E1312" s="1095"/>
      <c r="F1312" s="1095"/>
    </row>
    <row r="1313" spans="2:6" ht="11.1" customHeight="1" x14ac:dyDescent="0.15">
      <c r="B1313" s="1096"/>
      <c r="C1313" s="1095"/>
      <c r="D1313" s="1095"/>
      <c r="E1313" s="1095"/>
      <c r="F1313" s="1095"/>
    </row>
    <row r="1314" spans="2:6" ht="11.1" customHeight="1" x14ac:dyDescent="0.15">
      <c r="B1314" s="1096"/>
      <c r="C1314" s="1095"/>
      <c r="D1314" s="1095"/>
      <c r="E1314" s="1095"/>
      <c r="F1314" s="1095"/>
    </row>
    <row r="1315" spans="2:6" ht="11.1" customHeight="1" x14ac:dyDescent="0.15">
      <c r="B1315" s="1096"/>
      <c r="C1315" s="1095"/>
      <c r="D1315" s="1095"/>
      <c r="E1315" s="1095"/>
      <c r="F1315" s="1095"/>
    </row>
    <row r="1316" spans="2:6" ht="11.1" customHeight="1" x14ac:dyDescent="0.15">
      <c r="B1316" s="1096" t="s">
        <v>417</v>
      </c>
      <c r="C1316" s="1097" t="s">
        <v>383</v>
      </c>
      <c r="D1316" s="1097"/>
      <c r="E1316" s="1097"/>
      <c r="F1316" s="1097"/>
    </row>
    <row r="1317" spans="2:6" ht="11.1" customHeight="1" x14ac:dyDescent="0.15">
      <c r="B1317" s="1096"/>
      <c r="C1317" s="1097"/>
      <c r="D1317" s="1097"/>
      <c r="E1317" s="1097"/>
      <c r="F1317" s="1097"/>
    </row>
    <row r="1318" spans="2:6" ht="11.1" customHeight="1" x14ac:dyDescent="0.15">
      <c r="B1318" s="1096"/>
      <c r="C1318" s="1097"/>
      <c r="D1318" s="1097"/>
      <c r="E1318" s="1097"/>
      <c r="F1318" s="1097"/>
    </row>
    <row r="1319" spans="2:6" ht="11.1" customHeight="1" x14ac:dyDescent="0.15">
      <c r="B1319" s="1096"/>
      <c r="C1319" s="1097"/>
      <c r="D1319" s="1097"/>
      <c r="E1319" s="1097"/>
      <c r="F1319" s="1097"/>
    </row>
    <row r="1320" spans="2:6" ht="11.1" customHeight="1" x14ac:dyDescent="0.15">
      <c r="B1320" s="1096"/>
      <c r="C1320" s="1097"/>
      <c r="D1320" s="1097"/>
      <c r="E1320" s="1097"/>
      <c r="F1320" s="1097"/>
    </row>
    <row r="1321" spans="2:6" ht="11.1" customHeight="1" x14ac:dyDescent="0.15">
      <c r="B1321" s="1096"/>
      <c r="C1321" s="1097"/>
      <c r="D1321" s="1097"/>
      <c r="E1321" s="1097" t="b">
        <v>0</v>
      </c>
      <c r="F1321" s="1097"/>
    </row>
    <row r="1322" spans="2:6" ht="11.1" customHeight="1" x14ac:dyDescent="0.15">
      <c r="B1322" s="1096"/>
      <c r="C1322" s="1097"/>
      <c r="D1322" s="1097"/>
      <c r="E1322" s="1097" t="b">
        <v>0</v>
      </c>
      <c r="F1322" s="1097"/>
    </row>
    <row r="1323" spans="2:6" ht="11.1" customHeight="1" x14ac:dyDescent="0.15">
      <c r="B1323" s="1096"/>
      <c r="C1323" s="1097"/>
      <c r="D1323" s="1097"/>
      <c r="E1323" s="1097"/>
      <c r="F1323" s="1097"/>
    </row>
    <row r="1324" spans="2:6" ht="11.1" customHeight="1" x14ac:dyDescent="0.15">
      <c r="B1324" s="1096"/>
      <c r="C1324" s="1097"/>
      <c r="D1324" s="1097"/>
      <c r="E1324" s="1097"/>
      <c r="F1324" s="1097"/>
    </row>
    <row r="1325" spans="2:6" ht="11.1" customHeight="1" x14ac:dyDescent="0.15">
      <c r="B1325" s="1096"/>
      <c r="C1325" s="1097"/>
      <c r="D1325" s="1097"/>
      <c r="E1325" s="1097"/>
      <c r="F1325" s="1097"/>
    </row>
    <row r="1326" spans="2:6" ht="11.1" customHeight="1" x14ac:dyDescent="0.15">
      <c r="B1326" s="1096"/>
      <c r="C1326" s="1097"/>
      <c r="D1326" s="1097"/>
      <c r="E1326" s="1097"/>
      <c r="F1326" s="1097"/>
    </row>
    <row r="1327" spans="2:6" ht="11.1" customHeight="1" x14ac:dyDescent="0.15">
      <c r="B1327" s="1096"/>
      <c r="C1327" s="1097"/>
      <c r="D1327" s="1097"/>
      <c r="E1327" s="1097"/>
      <c r="F1327" s="1097"/>
    </row>
    <row r="1328" spans="2:6" ht="11.1" customHeight="1" x14ac:dyDescent="0.15">
      <c r="B1328" s="1096"/>
      <c r="C1328" s="1097"/>
      <c r="D1328" s="1097"/>
      <c r="E1328" s="1097" t="b">
        <v>1</v>
      </c>
      <c r="F1328" s="1097"/>
    </row>
    <row r="1329" spans="2:6" ht="11.1" customHeight="1" x14ac:dyDescent="0.15">
      <c r="B1329" s="1096"/>
      <c r="C1329" s="1097"/>
      <c r="D1329" s="1097"/>
      <c r="E1329" s="1097"/>
      <c r="F1329" s="1097"/>
    </row>
    <row r="1330" spans="2:6" ht="11.1" customHeight="1" x14ac:dyDescent="0.15">
      <c r="B1330" s="1096"/>
      <c r="C1330" s="1097"/>
      <c r="D1330" s="1097"/>
      <c r="E1330" s="1097"/>
      <c r="F1330" s="1097"/>
    </row>
    <row r="1331" spans="2:6" ht="11.1" customHeight="1" x14ac:dyDescent="0.15">
      <c r="B1331" s="1096"/>
      <c r="C1331" s="1097"/>
      <c r="D1331" s="1097"/>
      <c r="E1331" s="1097"/>
      <c r="F1331" s="1097"/>
    </row>
    <row r="1332" spans="2:6" ht="11.1" customHeight="1" x14ac:dyDescent="0.15">
      <c r="B1332" s="1096"/>
      <c r="C1332" s="1097"/>
      <c r="D1332" s="1097"/>
      <c r="E1332" s="1097"/>
      <c r="F1332" s="1097"/>
    </row>
    <row r="1333" spans="2:6" ht="11.1" customHeight="1" x14ac:dyDescent="0.15">
      <c r="B1333" s="1096"/>
      <c r="C1333" s="1097"/>
      <c r="D1333" s="1097"/>
      <c r="E1333" s="1097"/>
      <c r="F1333" s="1097"/>
    </row>
    <row r="1334" spans="2:6" ht="11.1" customHeight="1" x14ac:dyDescent="0.15">
      <c r="B1334" s="1096"/>
      <c r="C1334" s="1097"/>
      <c r="D1334" s="1097"/>
      <c r="E1334" s="1097"/>
      <c r="F1334" s="1097"/>
    </row>
    <row r="1335" spans="2:6" ht="11.1" customHeight="1" x14ac:dyDescent="0.15">
      <c r="B1335" s="1096"/>
      <c r="C1335" s="1097"/>
      <c r="D1335" s="1097"/>
      <c r="E1335" s="1097"/>
      <c r="F1335" s="1097"/>
    </row>
    <row r="1336" spans="2:6" ht="11.1" customHeight="1" x14ac:dyDescent="0.15">
      <c r="B1336" s="1096"/>
      <c r="C1336" s="1097"/>
      <c r="D1336" s="1097"/>
      <c r="E1336" s="1097"/>
      <c r="F1336" s="1097"/>
    </row>
    <row r="1337" spans="2:6" ht="11.1" customHeight="1" x14ac:dyDescent="0.15">
      <c r="B1337" s="1096"/>
      <c r="C1337" s="1097"/>
      <c r="D1337" s="1097"/>
      <c r="E1337" s="1097"/>
      <c r="F1337" s="1097"/>
    </row>
    <row r="1338" spans="2:6" ht="11.1" customHeight="1" x14ac:dyDescent="0.15">
      <c r="B1338" s="1096"/>
      <c r="C1338" s="1097"/>
      <c r="D1338" s="1097"/>
      <c r="E1338" s="1097"/>
      <c r="F1338" s="1097"/>
    </row>
    <row r="1339" spans="2:6" ht="11.1" customHeight="1" x14ac:dyDescent="0.15">
      <c r="B1339" s="1096"/>
      <c r="C1339" s="1097"/>
      <c r="D1339" s="1097"/>
      <c r="E1339" s="1097"/>
      <c r="F1339" s="1097"/>
    </row>
    <row r="1340" spans="2:6" ht="11.1" customHeight="1" x14ac:dyDescent="0.15">
      <c r="B1340" s="1096"/>
      <c r="C1340" s="1097"/>
      <c r="D1340" s="1097"/>
      <c r="E1340" s="1097"/>
      <c r="F1340" s="1097"/>
    </row>
    <row r="1341" spans="2:6" ht="11.1" customHeight="1" x14ac:dyDescent="0.15">
      <c r="B1341" s="1096"/>
      <c r="C1341" s="1097"/>
      <c r="D1341" s="1097"/>
      <c r="E1341" s="1097"/>
      <c r="F1341" s="1097"/>
    </row>
    <row r="1342" spans="2:6" ht="11.1" customHeight="1" x14ac:dyDescent="0.15">
      <c r="B1342" s="1096"/>
      <c r="C1342" s="1097"/>
      <c r="D1342" s="1097"/>
      <c r="E1342" s="1097"/>
      <c r="F1342" s="1097"/>
    </row>
    <row r="1343" spans="2:6" ht="11.1" customHeight="1" x14ac:dyDescent="0.15">
      <c r="B1343" s="1096"/>
      <c r="C1343" s="1097"/>
      <c r="D1343" s="1097"/>
      <c r="E1343" s="1097"/>
      <c r="F1343" s="1097"/>
    </row>
    <row r="1344" spans="2:6" ht="11.1" customHeight="1" x14ac:dyDescent="0.15">
      <c r="B1344" s="1096"/>
      <c r="C1344" s="1097"/>
      <c r="D1344" s="1097"/>
      <c r="E1344" s="1097"/>
      <c r="F1344" s="1097"/>
    </row>
    <row r="1345" spans="2:6" ht="11.1" customHeight="1" x14ac:dyDescent="0.15">
      <c r="B1345" s="1096"/>
      <c r="C1345" s="1097"/>
      <c r="D1345" s="1097"/>
      <c r="E1345" s="1097"/>
      <c r="F1345" s="1097"/>
    </row>
  </sheetData>
  <sheetProtection algorithmName="SHA-512" hashValue="UXajx/fl4ZdxdstcI06piC7TZf4tlgrJtMW/MfNwQWitybW9x7e4tn6LxfS+jLQW2uUujU76HeLAhFQkVpjoMw==" saltValue="66oe6zVgaWquierCMLZiLw==" spinCount="100000" sheet="1" insertColumns="0" insertRows="0" deleteColumns="0" deleteRows="0"/>
  <mergeCells count="103">
    <mergeCell ref="B914:B943"/>
    <mergeCell ref="C914:F943"/>
    <mergeCell ref="B586:B615"/>
    <mergeCell ref="C586:F615"/>
    <mergeCell ref="B184:B213"/>
    <mergeCell ref="C184:F213"/>
    <mergeCell ref="B154:B183"/>
    <mergeCell ref="C154:F183"/>
    <mergeCell ref="H5:P5"/>
    <mergeCell ref="E5:F5"/>
    <mergeCell ref="E6:F6"/>
    <mergeCell ref="B12:F12"/>
    <mergeCell ref="B16:F16"/>
    <mergeCell ref="B150:F150"/>
    <mergeCell ref="B20:B49"/>
    <mergeCell ref="C20:F49"/>
    <mergeCell ref="C50:F79"/>
    <mergeCell ref="B50:B79"/>
    <mergeCell ref="B80:B109"/>
    <mergeCell ref="C80:F109"/>
    <mergeCell ref="C110:F139"/>
    <mergeCell ref="B110:B139"/>
    <mergeCell ref="B146:F146"/>
    <mergeCell ref="B418:F418"/>
    <mergeCell ref="C1152:F1181"/>
    <mergeCell ref="B1286:B1315"/>
    <mergeCell ref="C1286:F1315"/>
    <mergeCell ref="B1088:F1088"/>
    <mergeCell ref="B214:B243"/>
    <mergeCell ref="C214:F243"/>
    <mergeCell ref="B244:B273"/>
    <mergeCell ref="C244:F273"/>
    <mergeCell ref="B1218:F1218"/>
    <mergeCell ref="B1084:F1084"/>
    <mergeCell ref="B950:F950"/>
    <mergeCell ref="C988:F1017"/>
    <mergeCell ref="B816:F816"/>
    <mergeCell ref="B824:B853"/>
    <mergeCell ref="C824:F853"/>
    <mergeCell ref="B682:F682"/>
    <mergeCell ref="B690:B719"/>
    <mergeCell ref="C690:F719"/>
    <mergeCell ref="B720:B749"/>
    <mergeCell ref="C720:F749"/>
    <mergeCell ref="B854:B883"/>
    <mergeCell ref="C854:F883"/>
    <mergeCell ref="B884:B913"/>
    <mergeCell ref="C884:F913"/>
    <mergeCell ref="B958:B987"/>
    <mergeCell ref="C958:F987"/>
    <mergeCell ref="B988:B1017"/>
    <mergeCell ref="B1018:B1047"/>
    <mergeCell ref="C1018:F1047"/>
    <mergeCell ref="B750:B779"/>
    <mergeCell ref="B820:F820"/>
    <mergeCell ref="B954:F954"/>
    <mergeCell ref="B1316:B1345"/>
    <mergeCell ref="C1316:F1345"/>
    <mergeCell ref="B1182:B1211"/>
    <mergeCell ref="C1182:F1211"/>
    <mergeCell ref="B1048:B1077"/>
    <mergeCell ref="C1048:F1077"/>
    <mergeCell ref="B1256:B1285"/>
    <mergeCell ref="C1256:F1285"/>
    <mergeCell ref="B1092:B1121"/>
    <mergeCell ref="C1092:F1121"/>
    <mergeCell ref="B1122:B1151"/>
    <mergeCell ref="C1122:F1151"/>
    <mergeCell ref="B1222:F1222"/>
    <mergeCell ref="B1226:B1255"/>
    <mergeCell ref="C1226:F1255"/>
    <mergeCell ref="B1152:B1181"/>
    <mergeCell ref="B780:B809"/>
    <mergeCell ref="C780:F809"/>
    <mergeCell ref="B512:B541"/>
    <mergeCell ref="C512:F541"/>
    <mergeCell ref="B414:F414"/>
    <mergeCell ref="B422:B451"/>
    <mergeCell ref="C422:F451"/>
    <mergeCell ref="B452:B481"/>
    <mergeCell ref="B482:B511"/>
    <mergeCell ref="C482:F511"/>
    <mergeCell ref="B548:F548"/>
    <mergeCell ref="B556:B585"/>
    <mergeCell ref="C556:F585"/>
    <mergeCell ref="B552:F552"/>
    <mergeCell ref="B686:F686"/>
    <mergeCell ref="C452:F481"/>
    <mergeCell ref="B616:B645"/>
    <mergeCell ref="C616:F645"/>
    <mergeCell ref="C750:F779"/>
    <mergeCell ref="B646:B675"/>
    <mergeCell ref="C646:F675"/>
    <mergeCell ref="C348:F377"/>
    <mergeCell ref="B378:B407"/>
    <mergeCell ref="C378:F407"/>
    <mergeCell ref="B280:F280"/>
    <mergeCell ref="B288:B317"/>
    <mergeCell ref="C288:F317"/>
    <mergeCell ref="B318:B347"/>
    <mergeCell ref="C318:F347"/>
    <mergeCell ref="B284:F284"/>
    <mergeCell ref="B348:B377"/>
  </mergeCells>
  <phoneticPr fontId="1"/>
  <conditionalFormatting sqref="E6">
    <cfRule type="cellIs" dxfId="70" priority="122" operator="equal">
      <formula>0</formula>
    </cfRule>
  </conditionalFormatting>
  <conditionalFormatting sqref="B9">
    <cfRule type="containsBlanks" dxfId="69" priority="121">
      <formula>LEN(TRIM(B9))=0</formula>
    </cfRule>
  </conditionalFormatting>
  <conditionalFormatting sqref="C9">
    <cfRule type="containsBlanks" dxfId="68" priority="123">
      <formula>LEN(TRIM(C9))=0</formula>
    </cfRule>
  </conditionalFormatting>
  <conditionalFormatting sqref="D9">
    <cfRule type="containsBlanks" dxfId="67" priority="116">
      <formula>LEN(TRIM(D9))=0</formula>
    </cfRule>
  </conditionalFormatting>
  <conditionalFormatting sqref="B13">
    <cfRule type="containsBlanks" dxfId="66" priority="113">
      <formula>LEN(TRIM(B13))=0</formula>
    </cfRule>
  </conditionalFormatting>
  <conditionalFormatting sqref="F9">
    <cfRule type="containsBlanks" dxfId="65" priority="110">
      <formula>LEN(TRIM(F9))=0</formula>
    </cfRule>
  </conditionalFormatting>
  <conditionalFormatting sqref="E9">
    <cfRule type="containsBlanks" dxfId="64" priority="67">
      <formula>LEN(TRIM(E9))=0</formula>
    </cfRule>
  </conditionalFormatting>
  <conditionalFormatting sqref="B147">
    <cfRule type="containsBlanks" dxfId="63" priority="63">
      <formula>LEN(TRIM(B147))=0</formula>
    </cfRule>
  </conditionalFormatting>
  <conditionalFormatting sqref="C143">
    <cfRule type="containsBlanks" dxfId="62" priority="66">
      <formula>LEN(TRIM(C143))=0</formula>
    </cfRule>
  </conditionalFormatting>
  <conditionalFormatting sqref="D143">
    <cfRule type="containsBlanks" dxfId="61" priority="64">
      <formula>LEN(TRIM(D143))=0</formula>
    </cfRule>
  </conditionalFormatting>
  <conditionalFormatting sqref="F143">
    <cfRule type="containsBlanks" dxfId="60" priority="62">
      <formula>LEN(TRIM(F143))=0</formula>
    </cfRule>
  </conditionalFormatting>
  <conditionalFormatting sqref="E143">
    <cfRule type="containsBlanks" dxfId="59" priority="61">
      <formula>LEN(TRIM(E143))=0</formula>
    </cfRule>
  </conditionalFormatting>
  <conditionalFormatting sqref="C1215">
    <cfRule type="containsBlanks" dxfId="58" priority="60">
      <formula>LEN(TRIM(C1215))=0</formula>
    </cfRule>
  </conditionalFormatting>
  <conditionalFormatting sqref="D1215">
    <cfRule type="containsBlanks" dxfId="57" priority="58">
      <formula>LEN(TRIM(D1215))=0</formula>
    </cfRule>
  </conditionalFormatting>
  <conditionalFormatting sqref="B1219">
    <cfRule type="containsBlanks" dxfId="56" priority="57">
      <formula>LEN(TRIM(B1219))=0</formula>
    </cfRule>
  </conditionalFormatting>
  <conditionalFormatting sqref="F1215">
    <cfRule type="containsBlanks" dxfId="55" priority="56">
      <formula>LEN(TRIM(F1215))=0</formula>
    </cfRule>
  </conditionalFormatting>
  <conditionalFormatting sqref="E1215">
    <cfRule type="containsBlanks" dxfId="54" priority="55">
      <formula>LEN(TRIM(E1215))=0</formula>
    </cfRule>
  </conditionalFormatting>
  <conditionalFormatting sqref="B143">
    <cfRule type="containsBlanks" dxfId="53" priority="54">
      <formula>LEN(TRIM(B143))=0</formula>
    </cfRule>
  </conditionalFormatting>
  <conditionalFormatting sqref="B1215">
    <cfRule type="containsBlanks" dxfId="52" priority="53">
      <formula>LEN(TRIM(B1215))=0</formula>
    </cfRule>
  </conditionalFormatting>
  <conditionalFormatting sqref="C1081">
    <cfRule type="containsBlanks" dxfId="51" priority="52">
      <formula>LEN(TRIM(C1081))=0</formula>
    </cfRule>
  </conditionalFormatting>
  <conditionalFormatting sqref="D1081">
    <cfRule type="containsBlanks" dxfId="50" priority="51">
      <formula>LEN(TRIM(D1081))=0</formula>
    </cfRule>
  </conditionalFormatting>
  <conditionalFormatting sqref="B1085">
    <cfRule type="containsBlanks" dxfId="49" priority="50">
      <formula>LEN(TRIM(B1085))=0</formula>
    </cfRule>
  </conditionalFormatting>
  <conditionalFormatting sqref="F1081">
    <cfRule type="containsBlanks" dxfId="48" priority="49">
      <formula>LEN(TRIM(F1081))=0</formula>
    </cfRule>
  </conditionalFormatting>
  <conditionalFormatting sqref="E1081">
    <cfRule type="containsBlanks" dxfId="47" priority="48">
      <formula>LEN(TRIM(E1081))=0</formula>
    </cfRule>
  </conditionalFormatting>
  <conditionalFormatting sqref="B1081">
    <cfRule type="containsBlanks" dxfId="46" priority="47">
      <formula>LEN(TRIM(B1081))=0</formula>
    </cfRule>
  </conditionalFormatting>
  <conditionalFormatting sqref="C947">
    <cfRule type="containsBlanks" dxfId="45" priority="46">
      <formula>LEN(TRIM(C947))=0</formula>
    </cfRule>
  </conditionalFormatting>
  <conditionalFormatting sqref="D947">
    <cfRule type="containsBlanks" dxfId="44" priority="45">
      <formula>LEN(TRIM(D947))=0</formula>
    </cfRule>
  </conditionalFormatting>
  <conditionalFormatting sqref="B951">
    <cfRule type="containsBlanks" dxfId="43" priority="44">
      <formula>LEN(TRIM(B951))=0</formula>
    </cfRule>
  </conditionalFormatting>
  <conditionalFormatting sqref="F947">
    <cfRule type="containsBlanks" dxfId="42" priority="43">
      <formula>LEN(TRIM(F947))=0</formula>
    </cfRule>
  </conditionalFormatting>
  <conditionalFormatting sqref="E947">
    <cfRule type="containsBlanks" dxfId="41" priority="42">
      <formula>LEN(TRIM(E947))=0</formula>
    </cfRule>
  </conditionalFormatting>
  <conditionalFormatting sqref="B947">
    <cfRule type="containsBlanks" dxfId="40" priority="41">
      <formula>LEN(TRIM(B947))=0</formula>
    </cfRule>
  </conditionalFormatting>
  <conditionalFormatting sqref="C813">
    <cfRule type="containsBlanks" dxfId="39" priority="40">
      <formula>LEN(TRIM(C813))=0</formula>
    </cfRule>
  </conditionalFormatting>
  <conditionalFormatting sqref="D813">
    <cfRule type="containsBlanks" dxfId="38" priority="39">
      <formula>LEN(TRIM(D813))=0</formula>
    </cfRule>
  </conditionalFormatting>
  <conditionalFormatting sqref="B817">
    <cfRule type="containsBlanks" dxfId="37" priority="38">
      <formula>LEN(TRIM(B817))=0</formula>
    </cfRule>
  </conditionalFormatting>
  <conditionalFormatting sqref="F813">
    <cfRule type="containsBlanks" dxfId="36" priority="37">
      <formula>LEN(TRIM(F813))=0</formula>
    </cfRule>
  </conditionalFormatting>
  <conditionalFormatting sqref="E813">
    <cfRule type="containsBlanks" dxfId="35" priority="36">
      <formula>LEN(TRIM(E813))=0</formula>
    </cfRule>
  </conditionalFormatting>
  <conditionalFormatting sqref="B813">
    <cfRule type="containsBlanks" dxfId="34" priority="35">
      <formula>LEN(TRIM(B813))=0</formula>
    </cfRule>
  </conditionalFormatting>
  <conditionalFormatting sqref="C679">
    <cfRule type="containsBlanks" dxfId="33" priority="34">
      <formula>LEN(TRIM(C679))=0</formula>
    </cfRule>
  </conditionalFormatting>
  <conditionalFormatting sqref="D679">
    <cfRule type="containsBlanks" dxfId="32" priority="33">
      <formula>LEN(TRIM(D679))=0</formula>
    </cfRule>
  </conditionalFormatting>
  <conditionalFormatting sqref="B683">
    <cfRule type="containsBlanks" dxfId="31" priority="32">
      <formula>LEN(TRIM(B683))=0</formula>
    </cfRule>
  </conditionalFormatting>
  <conditionalFormatting sqref="F679">
    <cfRule type="containsBlanks" dxfId="30" priority="31">
      <formula>LEN(TRIM(F679))=0</formula>
    </cfRule>
  </conditionalFormatting>
  <conditionalFormatting sqref="E679">
    <cfRule type="containsBlanks" dxfId="29" priority="30">
      <formula>LEN(TRIM(E679))=0</formula>
    </cfRule>
  </conditionalFormatting>
  <conditionalFormatting sqref="B679">
    <cfRule type="containsBlanks" dxfId="28" priority="29">
      <formula>LEN(TRIM(B679))=0</formula>
    </cfRule>
  </conditionalFormatting>
  <conditionalFormatting sqref="C545">
    <cfRule type="containsBlanks" dxfId="27" priority="28">
      <formula>LEN(TRIM(C545))=0</formula>
    </cfRule>
  </conditionalFormatting>
  <conditionalFormatting sqref="D545">
    <cfRule type="containsBlanks" dxfId="26" priority="27">
      <formula>LEN(TRIM(D545))=0</formula>
    </cfRule>
  </conditionalFormatting>
  <conditionalFormatting sqref="B549">
    <cfRule type="containsBlanks" dxfId="25" priority="26">
      <formula>LEN(TRIM(B549))=0</formula>
    </cfRule>
  </conditionalFormatting>
  <conditionalFormatting sqref="F545">
    <cfRule type="containsBlanks" dxfId="24" priority="25">
      <formula>LEN(TRIM(F545))=0</formula>
    </cfRule>
  </conditionalFormatting>
  <conditionalFormatting sqref="E545">
    <cfRule type="containsBlanks" dxfId="23" priority="24">
      <formula>LEN(TRIM(E545))=0</formula>
    </cfRule>
  </conditionalFormatting>
  <conditionalFormatting sqref="B545">
    <cfRule type="containsBlanks" dxfId="22" priority="23">
      <formula>LEN(TRIM(B545))=0</formula>
    </cfRule>
  </conditionalFormatting>
  <conditionalFormatting sqref="C411">
    <cfRule type="containsBlanks" dxfId="21" priority="22">
      <formula>LEN(TRIM(C411))=0</formula>
    </cfRule>
  </conditionalFormatting>
  <conditionalFormatting sqref="D411">
    <cfRule type="containsBlanks" dxfId="20" priority="21">
      <formula>LEN(TRIM(D411))=0</formula>
    </cfRule>
  </conditionalFormatting>
  <conditionalFormatting sqref="B415">
    <cfRule type="containsBlanks" dxfId="19" priority="20">
      <formula>LEN(TRIM(B415))=0</formula>
    </cfRule>
  </conditionalFormatting>
  <conditionalFormatting sqref="F411">
    <cfRule type="containsBlanks" dxfId="18" priority="19">
      <formula>LEN(TRIM(F411))=0</formula>
    </cfRule>
  </conditionalFormatting>
  <conditionalFormatting sqref="E411">
    <cfRule type="containsBlanks" dxfId="17" priority="18">
      <formula>LEN(TRIM(E411))=0</formula>
    </cfRule>
  </conditionalFormatting>
  <conditionalFormatting sqref="B411">
    <cfRule type="containsBlanks" dxfId="16" priority="17">
      <formula>LEN(TRIM(B411))=0</formula>
    </cfRule>
  </conditionalFormatting>
  <conditionalFormatting sqref="C277">
    <cfRule type="containsBlanks" dxfId="15" priority="16">
      <formula>LEN(TRIM(C277))=0</formula>
    </cfRule>
  </conditionalFormatting>
  <conditionalFormatting sqref="D277">
    <cfRule type="containsBlanks" dxfId="14" priority="15">
      <formula>LEN(TRIM(D277))=0</formula>
    </cfRule>
  </conditionalFormatting>
  <conditionalFormatting sqref="B281">
    <cfRule type="containsBlanks" dxfId="13" priority="14">
      <formula>LEN(TRIM(B281))=0</formula>
    </cfRule>
  </conditionalFormatting>
  <conditionalFormatting sqref="F277">
    <cfRule type="containsBlanks" dxfId="12" priority="13">
      <formula>LEN(TRIM(F277))=0</formula>
    </cfRule>
  </conditionalFormatting>
  <conditionalFormatting sqref="E277">
    <cfRule type="containsBlanks" dxfId="11" priority="12">
      <formula>LEN(TRIM(E277))=0</formula>
    </cfRule>
  </conditionalFormatting>
  <conditionalFormatting sqref="B277">
    <cfRule type="containsBlanks" dxfId="10" priority="11">
      <formula>LEN(TRIM(B277))=0</formula>
    </cfRule>
  </conditionalFormatting>
  <conditionalFormatting sqref="B17">
    <cfRule type="containsBlanks" dxfId="9" priority="10">
      <formula>LEN(TRIM(B17))=0</formula>
    </cfRule>
  </conditionalFormatting>
  <conditionalFormatting sqref="B151">
    <cfRule type="containsBlanks" dxfId="8" priority="9">
      <formula>LEN(TRIM(B151))=0</formula>
    </cfRule>
  </conditionalFormatting>
  <conditionalFormatting sqref="B285">
    <cfRule type="containsBlanks" dxfId="7" priority="8">
      <formula>LEN(TRIM(B285))=0</formula>
    </cfRule>
  </conditionalFormatting>
  <conditionalFormatting sqref="B419">
    <cfRule type="containsBlanks" dxfId="6" priority="7">
      <formula>LEN(TRIM(B419))=0</formula>
    </cfRule>
  </conditionalFormatting>
  <conditionalFormatting sqref="B553">
    <cfRule type="containsBlanks" dxfId="5" priority="6">
      <formula>LEN(TRIM(B553))=0</formula>
    </cfRule>
  </conditionalFormatting>
  <conditionalFormatting sqref="B687">
    <cfRule type="containsBlanks" dxfId="4" priority="5">
      <formula>LEN(TRIM(B687))=0</formula>
    </cfRule>
  </conditionalFormatting>
  <conditionalFormatting sqref="B821">
    <cfRule type="containsBlanks" dxfId="3" priority="4">
      <formula>LEN(TRIM(B821))=0</formula>
    </cfRule>
  </conditionalFormatting>
  <conditionalFormatting sqref="B955">
    <cfRule type="containsBlanks" dxfId="2" priority="3">
      <formula>LEN(TRIM(B955))=0</formula>
    </cfRule>
  </conditionalFormatting>
  <conditionalFormatting sqref="B1089">
    <cfRule type="containsBlanks" dxfId="1" priority="2">
      <formula>LEN(TRIM(B1089))=0</formula>
    </cfRule>
  </conditionalFormatting>
  <conditionalFormatting sqref="B1223">
    <cfRule type="containsBlanks" dxfId="0" priority="1">
      <formula>LEN(TRIM(B1223))=0</formula>
    </cfRule>
  </conditionalFormatting>
  <dataValidations count="2">
    <dataValidation type="list" allowBlank="1" showDropDown="1" showInputMessage="1" showErrorMessage="1" sqref="B13 B147 B1219 B1085 B951 B817 B683 B549 B415 B281 B17 B151 B285 B419 B553 B687 B821 B955 B1089 B1223" xr:uid="{A8C47887-74E8-40D8-B7B8-FCBBFCFACE38}">
      <formula1>"TRUE,FALSE"</formula1>
    </dataValidation>
    <dataValidation type="list" allowBlank="1" showInputMessage="1" showErrorMessage="1" sqref="B9 B143 B1215 B1081 B947 B813 B679 B545 B411 B277" xr:uid="{359D5B52-F1EF-4B38-A8AC-8F5AF1ED84BB}">
      <formula1>拠点</formula1>
    </dataValidation>
  </dataValidations>
  <pageMargins left="0.74803149606299213" right="0.15748031496062992" top="0.55118110236220474" bottom="0.43307086614173229" header="0.31496062992125984" footer="0.15748031496062992"/>
  <pageSetup paperSize="9" scale="92" fitToHeight="0" orientation="portrait" r:id="rId1"/>
  <rowBreaks count="19" manualBreakCount="19">
    <brk id="79" min="1" max="5" man="1"/>
    <brk id="139" min="1" max="5" man="1"/>
    <brk id="213" min="1" max="5" man="1"/>
    <brk id="273" min="1" max="5" man="1"/>
    <brk id="347" min="1" max="5" man="1"/>
    <brk id="407" min="1" max="5" man="1"/>
    <brk id="481" min="1" max="5" man="1"/>
    <brk id="541" min="1" max="5" man="1"/>
    <brk id="615" min="1" max="5" man="1"/>
    <brk id="675" min="1" max="5" man="1"/>
    <brk id="749" min="1" max="5" man="1"/>
    <brk id="809" min="1" max="5" man="1"/>
    <brk id="883" min="1" max="5" man="1"/>
    <brk id="943" min="1" max="5" man="1"/>
    <brk id="1017" min="1" max="5" man="1"/>
    <brk id="1077" min="1" max="5" man="1"/>
    <brk id="1151" min="1" max="5" man="1"/>
    <brk id="1211" min="1" max="5" man="1"/>
    <brk id="1285"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36872" r:id="rId4" name="Check Box 8">
              <controlPr defaultSize="0" autoFill="0" autoLine="0" autoPict="0">
                <anchor moveWithCells="1">
                  <from>
                    <xdr:col>1</xdr:col>
                    <xdr:colOff>161925</xdr:colOff>
                    <xdr:row>12</xdr:row>
                    <xdr:rowOff>47625</xdr:rowOff>
                  </from>
                  <to>
                    <xdr:col>1</xdr:col>
                    <xdr:colOff>771525</xdr:colOff>
                    <xdr:row>13</xdr:row>
                    <xdr:rowOff>95250</xdr:rowOff>
                  </to>
                </anchor>
              </controlPr>
            </control>
          </mc:Choice>
        </mc:AlternateContent>
        <mc:AlternateContent xmlns:mc="http://schemas.openxmlformats.org/markup-compatibility/2006">
          <mc:Choice Requires="x14">
            <control shapeId="36875" r:id="rId5" name="Check Box 11">
              <controlPr defaultSize="0" autoFill="0" autoLine="0" autoPict="0">
                <anchor moveWithCells="1">
                  <from>
                    <xdr:col>1</xdr:col>
                    <xdr:colOff>857250</xdr:colOff>
                    <xdr:row>12</xdr:row>
                    <xdr:rowOff>47625</xdr:rowOff>
                  </from>
                  <to>
                    <xdr:col>1</xdr:col>
                    <xdr:colOff>1466850</xdr:colOff>
                    <xdr:row>13</xdr:row>
                    <xdr:rowOff>95250</xdr:rowOff>
                  </to>
                </anchor>
              </controlPr>
            </control>
          </mc:Choice>
        </mc:AlternateContent>
        <mc:AlternateContent xmlns:mc="http://schemas.openxmlformats.org/markup-compatibility/2006">
          <mc:Choice Requires="x14">
            <control shapeId="36906" r:id="rId6" name="Check Box 42">
              <controlPr defaultSize="0" autoFill="0" autoLine="0" autoPict="0">
                <anchor moveWithCells="1">
                  <from>
                    <xdr:col>1</xdr:col>
                    <xdr:colOff>161925</xdr:colOff>
                    <xdr:row>146</xdr:row>
                    <xdr:rowOff>47625</xdr:rowOff>
                  </from>
                  <to>
                    <xdr:col>1</xdr:col>
                    <xdr:colOff>771525</xdr:colOff>
                    <xdr:row>147</xdr:row>
                    <xdr:rowOff>95250</xdr:rowOff>
                  </to>
                </anchor>
              </controlPr>
            </control>
          </mc:Choice>
        </mc:AlternateContent>
        <mc:AlternateContent xmlns:mc="http://schemas.openxmlformats.org/markup-compatibility/2006">
          <mc:Choice Requires="x14">
            <control shapeId="36907" r:id="rId7" name="Check Box 43">
              <controlPr defaultSize="0" autoFill="0" autoLine="0" autoPict="0">
                <anchor moveWithCells="1">
                  <from>
                    <xdr:col>1</xdr:col>
                    <xdr:colOff>857250</xdr:colOff>
                    <xdr:row>146</xdr:row>
                    <xdr:rowOff>47625</xdr:rowOff>
                  </from>
                  <to>
                    <xdr:col>1</xdr:col>
                    <xdr:colOff>1466850</xdr:colOff>
                    <xdr:row>147</xdr:row>
                    <xdr:rowOff>95250</xdr:rowOff>
                  </to>
                </anchor>
              </controlPr>
            </control>
          </mc:Choice>
        </mc:AlternateContent>
        <mc:AlternateContent xmlns:mc="http://schemas.openxmlformats.org/markup-compatibility/2006">
          <mc:Choice Requires="x14">
            <control shapeId="36908" r:id="rId8" name="Check Box 44">
              <controlPr defaultSize="0" autoFill="0" autoLine="0" autoPict="0">
                <anchor moveWithCells="1">
                  <from>
                    <xdr:col>1</xdr:col>
                    <xdr:colOff>161925</xdr:colOff>
                    <xdr:row>1218</xdr:row>
                    <xdr:rowOff>47625</xdr:rowOff>
                  </from>
                  <to>
                    <xdr:col>1</xdr:col>
                    <xdr:colOff>771525</xdr:colOff>
                    <xdr:row>1219</xdr:row>
                    <xdr:rowOff>95250</xdr:rowOff>
                  </to>
                </anchor>
              </controlPr>
            </control>
          </mc:Choice>
        </mc:AlternateContent>
        <mc:AlternateContent xmlns:mc="http://schemas.openxmlformats.org/markup-compatibility/2006">
          <mc:Choice Requires="x14">
            <control shapeId="36909" r:id="rId9" name="Check Box 45">
              <controlPr defaultSize="0" autoFill="0" autoLine="0" autoPict="0">
                <anchor moveWithCells="1">
                  <from>
                    <xdr:col>1</xdr:col>
                    <xdr:colOff>857250</xdr:colOff>
                    <xdr:row>1218</xdr:row>
                    <xdr:rowOff>47625</xdr:rowOff>
                  </from>
                  <to>
                    <xdr:col>1</xdr:col>
                    <xdr:colOff>1466850</xdr:colOff>
                    <xdr:row>1219</xdr:row>
                    <xdr:rowOff>95250</xdr:rowOff>
                  </to>
                </anchor>
              </controlPr>
            </control>
          </mc:Choice>
        </mc:AlternateContent>
        <mc:AlternateContent xmlns:mc="http://schemas.openxmlformats.org/markup-compatibility/2006">
          <mc:Choice Requires="x14">
            <control shapeId="36912" r:id="rId10" name="Check Box 48">
              <controlPr defaultSize="0" autoFill="0" autoLine="0" autoPict="0">
                <anchor moveWithCells="1">
                  <from>
                    <xdr:col>1</xdr:col>
                    <xdr:colOff>161925</xdr:colOff>
                    <xdr:row>1084</xdr:row>
                    <xdr:rowOff>47625</xdr:rowOff>
                  </from>
                  <to>
                    <xdr:col>1</xdr:col>
                    <xdr:colOff>771525</xdr:colOff>
                    <xdr:row>1085</xdr:row>
                    <xdr:rowOff>95250</xdr:rowOff>
                  </to>
                </anchor>
              </controlPr>
            </control>
          </mc:Choice>
        </mc:AlternateContent>
        <mc:AlternateContent xmlns:mc="http://schemas.openxmlformats.org/markup-compatibility/2006">
          <mc:Choice Requires="x14">
            <control shapeId="36913" r:id="rId11" name="Check Box 49">
              <controlPr defaultSize="0" autoFill="0" autoLine="0" autoPict="0">
                <anchor moveWithCells="1">
                  <from>
                    <xdr:col>1</xdr:col>
                    <xdr:colOff>857250</xdr:colOff>
                    <xdr:row>1084</xdr:row>
                    <xdr:rowOff>47625</xdr:rowOff>
                  </from>
                  <to>
                    <xdr:col>1</xdr:col>
                    <xdr:colOff>1466850</xdr:colOff>
                    <xdr:row>1085</xdr:row>
                    <xdr:rowOff>95250</xdr:rowOff>
                  </to>
                </anchor>
              </controlPr>
            </control>
          </mc:Choice>
        </mc:AlternateContent>
        <mc:AlternateContent xmlns:mc="http://schemas.openxmlformats.org/markup-compatibility/2006">
          <mc:Choice Requires="x14">
            <control shapeId="36914" r:id="rId12" name="Check Box 50">
              <controlPr defaultSize="0" autoFill="0" autoLine="0" autoPict="0">
                <anchor moveWithCells="1">
                  <from>
                    <xdr:col>1</xdr:col>
                    <xdr:colOff>161925</xdr:colOff>
                    <xdr:row>950</xdr:row>
                    <xdr:rowOff>47625</xdr:rowOff>
                  </from>
                  <to>
                    <xdr:col>1</xdr:col>
                    <xdr:colOff>771525</xdr:colOff>
                    <xdr:row>951</xdr:row>
                    <xdr:rowOff>95250</xdr:rowOff>
                  </to>
                </anchor>
              </controlPr>
            </control>
          </mc:Choice>
        </mc:AlternateContent>
        <mc:AlternateContent xmlns:mc="http://schemas.openxmlformats.org/markup-compatibility/2006">
          <mc:Choice Requires="x14">
            <control shapeId="36915" r:id="rId13" name="Check Box 51">
              <controlPr defaultSize="0" autoFill="0" autoLine="0" autoPict="0">
                <anchor moveWithCells="1">
                  <from>
                    <xdr:col>1</xdr:col>
                    <xdr:colOff>857250</xdr:colOff>
                    <xdr:row>950</xdr:row>
                    <xdr:rowOff>47625</xdr:rowOff>
                  </from>
                  <to>
                    <xdr:col>1</xdr:col>
                    <xdr:colOff>1466850</xdr:colOff>
                    <xdr:row>951</xdr:row>
                    <xdr:rowOff>95250</xdr:rowOff>
                  </to>
                </anchor>
              </controlPr>
            </control>
          </mc:Choice>
        </mc:AlternateContent>
        <mc:AlternateContent xmlns:mc="http://schemas.openxmlformats.org/markup-compatibility/2006">
          <mc:Choice Requires="x14">
            <control shapeId="36916" r:id="rId14" name="Check Box 52">
              <controlPr defaultSize="0" autoFill="0" autoLine="0" autoPict="0">
                <anchor moveWithCells="1">
                  <from>
                    <xdr:col>1</xdr:col>
                    <xdr:colOff>161925</xdr:colOff>
                    <xdr:row>816</xdr:row>
                    <xdr:rowOff>47625</xdr:rowOff>
                  </from>
                  <to>
                    <xdr:col>1</xdr:col>
                    <xdr:colOff>771525</xdr:colOff>
                    <xdr:row>817</xdr:row>
                    <xdr:rowOff>95250</xdr:rowOff>
                  </to>
                </anchor>
              </controlPr>
            </control>
          </mc:Choice>
        </mc:AlternateContent>
        <mc:AlternateContent xmlns:mc="http://schemas.openxmlformats.org/markup-compatibility/2006">
          <mc:Choice Requires="x14">
            <control shapeId="36917" r:id="rId15" name="Check Box 53">
              <controlPr defaultSize="0" autoFill="0" autoLine="0" autoPict="0">
                <anchor moveWithCells="1">
                  <from>
                    <xdr:col>1</xdr:col>
                    <xdr:colOff>857250</xdr:colOff>
                    <xdr:row>816</xdr:row>
                    <xdr:rowOff>47625</xdr:rowOff>
                  </from>
                  <to>
                    <xdr:col>1</xdr:col>
                    <xdr:colOff>1466850</xdr:colOff>
                    <xdr:row>817</xdr:row>
                    <xdr:rowOff>95250</xdr:rowOff>
                  </to>
                </anchor>
              </controlPr>
            </control>
          </mc:Choice>
        </mc:AlternateContent>
        <mc:AlternateContent xmlns:mc="http://schemas.openxmlformats.org/markup-compatibility/2006">
          <mc:Choice Requires="x14">
            <control shapeId="36918" r:id="rId16" name="Check Box 54">
              <controlPr defaultSize="0" autoFill="0" autoLine="0" autoPict="0">
                <anchor moveWithCells="1">
                  <from>
                    <xdr:col>1</xdr:col>
                    <xdr:colOff>161925</xdr:colOff>
                    <xdr:row>682</xdr:row>
                    <xdr:rowOff>47625</xdr:rowOff>
                  </from>
                  <to>
                    <xdr:col>1</xdr:col>
                    <xdr:colOff>771525</xdr:colOff>
                    <xdr:row>683</xdr:row>
                    <xdr:rowOff>95250</xdr:rowOff>
                  </to>
                </anchor>
              </controlPr>
            </control>
          </mc:Choice>
        </mc:AlternateContent>
        <mc:AlternateContent xmlns:mc="http://schemas.openxmlformats.org/markup-compatibility/2006">
          <mc:Choice Requires="x14">
            <control shapeId="36919" r:id="rId17" name="Check Box 55">
              <controlPr defaultSize="0" autoFill="0" autoLine="0" autoPict="0">
                <anchor moveWithCells="1">
                  <from>
                    <xdr:col>1</xdr:col>
                    <xdr:colOff>857250</xdr:colOff>
                    <xdr:row>682</xdr:row>
                    <xdr:rowOff>47625</xdr:rowOff>
                  </from>
                  <to>
                    <xdr:col>1</xdr:col>
                    <xdr:colOff>1466850</xdr:colOff>
                    <xdr:row>683</xdr:row>
                    <xdr:rowOff>95250</xdr:rowOff>
                  </to>
                </anchor>
              </controlPr>
            </control>
          </mc:Choice>
        </mc:AlternateContent>
        <mc:AlternateContent xmlns:mc="http://schemas.openxmlformats.org/markup-compatibility/2006">
          <mc:Choice Requires="x14">
            <control shapeId="36920" r:id="rId18" name="Check Box 56">
              <controlPr defaultSize="0" autoFill="0" autoLine="0" autoPict="0">
                <anchor moveWithCells="1">
                  <from>
                    <xdr:col>1</xdr:col>
                    <xdr:colOff>161925</xdr:colOff>
                    <xdr:row>548</xdr:row>
                    <xdr:rowOff>47625</xdr:rowOff>
                  </from>
                  <to>
                    <xdr:col>1</xdr:col>
                    <xdr:colOff>771525</xdr:colOff>
                    <xdr:row>549</xdr:row>
                    <xdr:rowOff>95250</xdr:rowOff>
                  </to>
                </anchor>
              </controlPr>
            </control>
          </mc:Choice>
        </mc:AlternateContent>
        <mc:AlternateContent xmlns:mc="http://schemas.openxmlformats.org/markup-compatibility/2006">
          <mc:Choice Requires="x14">
            <control shapeId="36921" r:id="rId19" name="Check Box 57">
              <controlPr defaultSize="0" autoFill="0" autoLine="0" autoPict="0">
                <anchor moveWithCells="1">
                  <from>
                    <xdr:col>1</xdr:col>
                    <xdr:colOff>857250</xdr:colOff>
                    <xdr:row>548</xdr:row>
                    <xdr:rowOff>47625</xdr:rowOff>
                  </from>
                  <to>
                    <xdr:col>1</xdr:col>
                    <xdr:colOff>1466850</xdr:colOff>
                    <xdr:row>549</xdr:row>
                    <xdr:rowOff>95250</xdr:rowOff>
                  </to>
                </anchor>
              </controlPr>
            </control>
          </mc:Choice>
        </mc:AlternateContent>
        <mc:AlternateContent xmlns:mc="http://schemas.openxmlformats.org/markup-compatibility/2006">
          <mc:Choice Requires="x14">
            <control shapeId="36922" r:id="rId20" name="Check Box 58">
              <controlPr defaultSize="0" autoFill="0" autoLine="0" autoPict="0">
                <anchor moveWithCells="1">
                  <from>
                    <xdr:col>1</xdr:col>
                    <xdr:colOff>161925</xdr:colOff>
                    <xdr:row>414</xdr:row>
                    <xdr:rowOff>47625</xdr:rowOff>
                  </from>
                  <to>
                    <xdr:col>1</xdr:col>
                    <xdr:colOff>771525</xdr:colOff>
                    <xdr:row>415</xdr:row>
                    <xdr:rowOff>95250</xdr:rowOff>
                  </to>
                </anchor>
              </controlPr>
            </control>
          </mc:Choice>
        </mc:AlternateContent>
        <mc:AlternateContent xmlns:mc="http://schemas.openxmlformats.org/markup-compatibility/2006">
          <mc:Choice Requires="x14">
            <control shapeId="36923" r:id="rId21" name="Check Box 59">
              <controlPr defaultSize="0" autoFill="0" autoLine="0" autoPict="0">
                <anchor moveWithCells="1">
                  <from>
                    <xdr:col>1</xdr:col>
                    <xdr:colOff>857250</xdr:colOff>
                    <xdr:row>414</xdr:row>
                    <xdr:rowOff>47625</xdr:rowOff>
                  </from>
                  <to>
                    <xdr:col>1</xdr:col>
                    <xdr:colOff>1466850</xdr:colOff>
                    <xdr:row>415</xdr:row>
                    <xdr:rowOff>95250</xdr:rowOff>
                  </to>
                </anchor>
              </controlPr>
            </control>
          </mc:Choice>
        </mc:AlternateContent>
        <mc:AlternateContent xmlns:mc="http://schemas.openxmlformats.org/markup-compatibility/2006">
          <mc:Choice Requires="x14">
            <control shapeId="36924" r:id="rId22" name="Check Box 60">
              <controlPr defaultSize="0" autoFill="0" autoLine="0" autoPict="0">
                <anchor moveWithCells="1">
                  <from>
                    <xdr:col>1</xdr:col>
                    <xdr:colOff>161925</xdr:colOff>
                    <xdr:row>280</xdr:row>
                    <xdr:rowOff>47625</xdr:rowOff>
                  </from>
                  <to>
                    <xdr:col>1</xdr:col>
                    <xdr:colOff>771525</xdr:colOff>
                    <xdr:row>281</xdr:row>
                    <xdr:rowOff>95250</xdr:rowOff>
                  </to>
                </anchor>
              </controlPr>
            </control>
          </mc:Choice>
        </mc:AlternateContent>
        <mc:AlternateContent xmlns:mc="http://schemas.openxmlformats.org/markup-compatibility/2006">
          <mc:Choice Requires="x14">
            <control shapeId="36925" r:id="rId23" name="Check Box 61">
              <controlPr defaultSize="0" autoFill="0" autoLine="0" autoPict="0">
                <anchor moveWithCells="1">
                  <from>
                    <xdr:col>1</xdr:col>
                    <xdr:colOff>857250</xdr:colOff>
                    <xdr:row>280</xdr:row>
                    <xdr:rowOff>47625</xdr:rowOff>
                  </from>
                  <to>
                    <xdr:col>1</xdr:col>
                    <xdr:colOff>1466850</xdr:colOff>
                    <xdr:row>281</xdr:row>
                    <xdr:rowOff>95250</xdr:rowOff>
                  </to>
                </anchor>
              </controlPr>
            </control>
          </mc:Choice>
        </mc:AlternateContent>
        <mc:AlternateContent xmlns:mc="http://schemas.openxmlformats.org/markup-compatibility/2006">
          <mc:Choice Requires="x14">
            <control shapeId="36926" r:id="rId24" name="Check Box 62">
              <controlPr defaultSize="0" autoFill="0" autoLine="0" autoPict="0">
                <anchor moveWithCells="1">
                  <from>
                    <xdr:col>1</xdr:col>
                    <xdr:colOff>161925</xdr:colOff>
                    <xdr:row>16</xdr:row>
                    <xdr:rowOff>47625</xdr:rowOff>
                  </from>
                  <to>
                    <xdr:col>1</xdr:col>
                    <xdr:colOff>771525</xdr:colOff>
                    <xdr:row>17</xdr:row>
                    <xdr:rowOff>95250</xdr:rowOff>
                  </to>
                </anchor>
              </controlPr>
            </control>
          </mc:Choice>
        </mc:AlternateContent>
        <mc:AlternateContent xmlns:mc="http://schemas.openxmlformats.org/markup-compatibility/2006">
          <mc:Choice Requires="x14">
            <control shapeId="36927" r:id="rId25" name="Check Box 63">
              <controlPr defaultSize="0" autoFill="0" autoLine="0" autoPict="0">
                <anchor moveWithCells="1">
                  <from>
                    <xdr:col>1</xdr:col>
                    <xdr:colOff>857250</xdr:colOff>
                    <xdr:row>16</xdr:row>
                    <xdr:rowOff>47625</xdr:rowOff>
                  </from>
                  <to>
                    <xdr:col>1</xdr:col>
                    <xdr:colOff>1466850</xdr:colOff>
                    <xdr:row>17</xdr:row>
                    <xdr:rowOff>95250</xdr:rowOff>
                  </to>
                </anchor>
              </controlPr>
            </control>
          </mc:Choice>
        </mc:AlternateContent>
        <mc:AlternateContent xmlns:mc="http://schemas.openxmlformats.org/markup-compatibility/2006">
          <mc:Choice Requires="x14">
            <control shapeId="36934" r:id="rId26" name="Check Box 70">
              <controlPr defaultSize="0" autoFill="0" autoLine="0" autoPict="0">
                <anchor moveWithCells="1">
                  <from>
                    <xdr:col>1</xdr:col>
                    <xdr:colOff>161925</xdr:colOff>
                    <xdr:row>150</xdr:row>
                    <xdr:rowOff>47625</xdr:rowOff>
                  </from>
                  <to>
                    <xdr:col>1</xdr:col>
                    <xdr:colOff>771525</xdr:colOff>
                    <xdr:row>151</xdr:row>
                    <xdr:rowOff>95250</xdr:rowOff>
                  </to>
                </anchor>
              </controlPr>
            </control>
          </mc:Choice>
        </mc:AlternateContent>
        <mc:AlternateContent xmlns:mc="http://schemas.openxmlformats.org/markup-compatibility/2006">
          <mc:Choice Requires="x14">
            <control shapeId="36935" r:id="rId27" name="Check Box 71">
              <controlPr defaultSize="0" autoFill="0" autoLine="0" autoPict="0">
                <anchor moveWithCells="1">
                  <from>
                    <xdr:col>1</xdr:col>
                    <xdr:colOff>857250</xdr:colOff>
                    <xdr:row>150</xdr:row>
                    <xdr:rowOff>47625</xdr:rowOff>
                  </from>
                  <to>
                    <xdr:col>1</xdr:col>
                    <xdr:colOff>1466850</xdr:colOff>
                    <xdr:row>151</xdr:row>
                    <xdr:rowOff>95250</xdr:rowOff>
                  </to>
                </anchor>
              </controlPr>
            </control>
          </mc:Choice>
        </mc:AlternateContent>
        <mc:AlternateContent xmlns:mc="http://schemas.openxmlformats.org/markup-compatibility/2006">
          <mc:Choice Requires="x14">
            <control shapeId="36942" r:id="rId28" name="Check Box 78">
              <controlPr defaultSize="0" autoFill="0" autoLine="0" autoPict="0">
                <anchor moveWithCells="1">
                  <from>
                    <xdr:col>1</xdr:col>
                    <xdr:colOff>161925</xdr:colOff>
                    <xdr:row>284</xdr:row>
                    <xdr:rowOff>47625</xdr:rowOff>
                  </from>
                  <to>
                    <xdr:col>1</xdr:col>
                    <xdr:colOff>771525</xdr:colOff>
                    <xdr:row>285</xdr:row>
                    <xdr:rowOff>95250</xdr:rowOff>
                  </to>
                </anchor>
              </controlPr>
            </control>
          </mc:Choice>
        </mc:AlternateContent>
        <mc:AlternateContent xmlns:mc="http://schemas.openxmlformats.org/markup-compatibility/2006">
          <mc:Choice Requires="x14">
            <control shapeId="36943" r:id="rId29" name="Check Box 79">
              <controlPr defaultSize="0" autoFill="0" autoLine="0" autoPict="0">
                <anchor moveWithCells="1">
                  <from>
                    <xdr:col>1</xdr:col>
                    <xdr:colOff>857250</xdr:colOff>
                    <xdr:row>284</xdr:row>
                    <xdr:rowOff>47625</xdr:rowOff>
                  </from>
                  <to>
                    <xdr:col>1</xdr:col>
                    <xdr:colOff>1466850</xdr:colOff>
                    <xdr:row>285</xdr:row>
                    <xdr:rowOff>95250</xdr:rowOff>
                  </to>
                </anchor>
              </controlPr>
            </control>
          </mc:Choice>
        </mc:AlternateContent>
        <mc:AlternateContent xmlns:mc="http://schemas.openxmlformats.org/markup-compatibility/2006">
          <mc:Choice Requires="x14">
            <control shapeId="36950" r:id="rId30" name="Check Box 86">
              <controlPr defaultSize="0" autoFill="0" autoLine="0" autoPict="0">
                <anchor moveWithCells="1">
                  <from>
                    <xdr:col>1</xdr:col>
                    <xdr:colOff>161925</xdr:colOff>
                    <xdr:row>418</xdr:row>
                    <xdr:rowOff>47625</xdr:rowOff>
                  </from>
                  <to>
                    <xdr:col>1</xdr:col>
                    <xdr:colOff>771525</xdr:colOff>
                    <xdr:row>419</xdr:row>
                    <xdr:rowOff>95250</xdr:rowOff>
                  </to>
                </anchor>
              </controlPr>
            </control>
          </mc:Choice>
        </mc:AlternateContent>
        <mc:AlternateContent xmlns:mc="http://schemas.openxmlformats.org/markup-compatibility/2006">
          <mc:Choice Requires="x14">
            <control shapeId="36951" r:id="rId31" name="Check Box 87">
              <controlPr defaultSize="0" autoFill="0" autoLine="0" autoPict="0">
                <anchor moveWithCells="1">
                  <from>
                    <xdr:col>1</xdr:col>
                    <xdr:colOff>857250</xdr:colOff>
                    <xdr:row>418</xdr:row>
                    <xdr:rowOff>47625</xdr:rowOff>
                  </from>
                  <to>
                    <xdr:col>1</xdr:col>
                    <xdr:colOff>1466850</xdr:colOff>
                    <xdr:row>419</xdr:row>
                    <xdr:rowOff>95250</xdr:rowOff>
                  </to>
                </anchor>
              </controlPr>
            </control>
          </mc:Choice>
        </mc:AlternateContent>
        <mc:AlternateContent xmlns:mc="http://schemas.openxmlformats.org/markup-compatibility/2006">
          <mc:Choice Requires="x14">
            <control shapeId="36958" r:id="rId32" name="Check Box 94">
              <controlPr defaultSize="0" autoFill="0" autoLine="0" autoPict="0">
                <anchor moveWithCells="1">
                  <from>
                    <xdr:col>1</xdr:col>
                    <xdr:colOff>161925</xdr:colOff>
                    <xdr:row>552</xdr:row>
                    <xdr:rowOff>47625</xdr:rowOff>
                  </from>
                  <to>
                    <xdr:col>1</xdr:col>
                    <xdr:colOff>771525</xdr:colOff>
                    <xdr:row>553</xdr:row>
                    <xdr:rowOff>95250</xdr:rowOff>
                  </to>
                </anchor>
              </controlPr>
            </control>
          </mc:Choice>
        </mc:AlternateContent>
        <mc:AlternateContent xmlns:mc="http://schemas.openxmlformats.org/markup-compatibility/2006">
          <mc:Choice Requires="x14">
            <control shapeId="36959" r:id="rId33" name="Check Box 95">
              <controlPr defaultSize="0" autoFill="0" autoLine="0" autoPict="0">
                <anchor moveWithCells="1">
                  <from>
                    <xdr:col>1</xdr:col>
                    <xdr:colOff>857250</xdr:colOff>
                    <xdr:row>552</xdr:row>
                    <xdr:rowOff>47625</xdr:rowOff>
                  </from>
                  <to>
                    <xdr:col>1</xdr:col>
                    <xdr:colOff>1466850</xdr:colOff>
                    <xdr:row>553</xdr:row>
                    <xdr:rowOff>95250</xdr:rowOff>
                  </to>
                </anchor>
              </controlPr>
            </control>
          </mc:Choice>
        </mc:AlternateContent>
        <mc:AlternateContent xmlns:mc="http://schemas.openxmlformats.org/markup-compatibility/2006">
          <mc:Choice Requires="x14">
            <control shapeId="36966" r:id="rId34" name="Check Box 102">
              <controlPr defaultSize="0" autoFill="0" autoLine="0" autoPict="0">
                <anchor moveWithCells="1">
                  <from>
                    <xdr:col>1</xdr:col>
                    <xdr:colOff>161925</xdr:colOff>
                    <xdr:row>686</xdr:row>
                    <xdr:rowOff>47625</xdr:rowOff>
                  </from>
                  <to>
                    <xdr:col>1</xdr:col>
                    <xdr:colOff>771525</xdr:colOff>
                    <xdr:row>687</xdr:row>
                    <xdr:rowOff>95250</xdr:rowOff>
                  </to>
                </anchor>
              </controlPr>
            </control>
          </mc:Choice>
        </mc:AlternateContent>
        <mc:AlternateContent xmlns:mc="http://schemas.openxmlformats.org/markup-compatibility/2006">
          <mc:Choice Requires="x14">
            <control shapeId="36967" r:id="rId35" name="Check Box 103">
              <controlPr defaultSize="0" autoFill="0" autoLine="0" autoPict="0">
                <anchor moveWithCells="1">
                  <from>
                    <xdr:col>1</xdr:col>
                    <xdr:colOff>857250</xdr:colOff>
                    <xdr:row>686</xdr:row>
                    <xdr:rowOff>47625</xdr:rowOff>
                  </from>
                  <to>
                    <xdr:col>1</xdr:col>
                    <xdr:colOff>1466850</xdr:colOff>
                    <xdr:row>687</xdr:row>
                    <xdr:rowOff>95250</xdr:rowOff>
                  </to>
                </anchor>
              </controlPr>
            </control>
          </mc:Choice>
        </mc:AlternateContent>
        <mc:AlternateContent xmlns:mc="http://schemas.openxmlformats.org/markup-compatibility/2006">
          <mc:Choice Requires="x14">
            <control shapeId="36974" r:id="rId36" name="Check Box 110">
              <controlPr defaultSize="0" autoFill="0" autoLine="0" autoPict="0">
                <anchor moveWithCells="1">
                  <from>
                    <xdr:col>1</xdr:col>
                    <xdr:colOff>161925</xdr:colOff>
                    <xdr:row>820</xdr:row>
                    <xdr:rowOff>47625</xdr:rowOff>
                  </from>
                  <to>
                    <xdr:col>1</xdr:col>
                    <xdr:colOff>771525</xdr:colOff>
                    <xdr:row>821</xdr:row>
                    <xdr:rowOff>95250</xdr:rowOff>
                  </to>
                </anchor>
              </controlPr>
            </control>
          </mc:Choice>
        </mc:AlternateContent>
        <mc:AlternateContent xmlns:mc="http://schemas.openxmlformats.org/markup-compatibility/2006">
          <mc:Choice Requires="x14">
            <control shapeId="36975" r:id="rId37" name="Check Box 111">
              <controlPr defaultSize="0" autoFill="0" autoLine="0" autoPict="0">
                <anchor moveWithCells="1">
                  <from>
                    <xdr:col>1</xdr:col>
                    <xdr:colOff>857250</xdr:colOff>
                    <xdr:row>820</xdr:row>
                    <xdr:rowOff>47625</xdr:rowOff>
                  </from>
                  <to>
                    <xdr:col>1</xdr:col>
                    <xdr:colOff>1466850</xdr:colOff>
                    <xdr:row>821</xdr:row>
                    <xdr:rowOff>95250</xdr:rowOff>
                  </to>
                </anchor>
              </controlPr>
            </control>
          </mc:Choice>
        </mc:AlternateContent>
        <mc:AlternateContent xmlns:mc="http://schemas.openxmlformats.org/markup-compatibility/2006">
          <mc:Choice Requires="x14">
            <control shapeId="36982" r:id="rId38" name="Check Box 118">
              <controlPr defaultSize="0" autoFill="0" autoLine="0" autoPict="0">
                <anchor moveWithCells="1">
                  <from>
                    <xdr:col>1</xdr:col>
                    <xdr:colOff>161925</xdr:colOff>
                    <xdr:row>954</xdr:row>
                    <xdr:rowOff>47625</xdr:rowOff>
                  </from>
                  <to>
                    <xdr:col>1</xdr:col>
                    <xdr:colOff>771525</xdr:colOff>
                    <xdr:row>955</xdr:row>
                    <xdr:rowOff>95250</xdr:rowOff>
                  </to>
                </anchor>
              </controlPr>
            </control>
          </mc:Choice>
        </mc:AlternateContent>
        <mc:AlternateContent xmlns:mc="http://schemas.openxmlformats.org/markup-compatibility/2006">
          <mc:Choice Requires="x14">
            <control shapeId="36983" r:id="rId39" name="Check Box 119">
              <controlPr defaultSize="0" autoFill="0" autoLine="0" autoPict="0">
                <anchor moveWithCells="1">
                  <from>
                    <xdr:col>1</xdr:col>
                    <xdr:colOff>857250</xdr:colOff>
                    <xdr:row>954</xdr:row>
                    <xdr:rowOff>47625</xdr:rowOff>
                  </from>
                  <to>
                    <xdr:col>1</xdr:col>
                    <xdr:colOff>1466850</xdr:colOff>
                    <xdr:row>955</xdr:row>
                    <xdr:rowOff>95250</xdr:rowOff>
                  </to>
                </anchor>
              </controlPr>
            </control>
          </mc:Choice>
        </mc:AlternateContent>
        <mc:AlternateContent xmlns:mc="http://schemas.openxmlformats.org/markup-compatibility/2006">
          <mc:Choice Requires="x14">
            <control shapeId="36990" r:id="rId40" name="Check Box 126">
              <controlPr defaultSize="0" autoFill="0" autoLine="0" autoPict="0">
                <anchor moveWithCells="1">
                  <from>
                    <xdr:col>1</xdr:col>
                    <xdr:colOff>161925</xdr:colOff>
                    <xdr:row>1088</xdr:row>
                    <xdr:rowOff>47625</xdr:rowOff>
                  </from>
                  <to>
                    <xdr:col>1</xdr:col>
                    <xdr:colOff>771525</xdr:colOff>
                    <xdr:row>1089</xdr:row>
                    <xdr:rowOff>95250</xdr:rowOff>
                  </to>
                </anchor>
              </controlPr>
            </control>
          </mc:Choice>
        </mc:AlternateContent>
        <mc:AlternateContent xmlns:mc="http://schemas.openxmlformats.org/markup-compatibility/2006">
          <mc:Choice Requires="x14">
            <control shapeId="36991" r:id="rId41" name="Check Box 127">
              <controlPr defaultSize="0" autoFill="0" autoLine="0" autoPict="0">
                <anchor moveWithCells="1">
                  <from>
                    <xdr:col>1</xdr:col>
                    <xdr:colOff>857250</xdr:colOff>
                    <xdr:row>1088</xdr:row>
                    <xdr:rowOff>47625</xdr:rowOff>
                  </from>
                  <to>
                    <xdr:col>1</xdr:col>
                    <xdr:colOff>1466850</xdr:colOff>
                    <xdr:row>1089</xdr:row>
                    <xdr:rowOff>95250</xdr:rowOff>
                  </to>
                </anchor>
              </controlPr>
            </control>
          </mc:Choice>
        </mc:AlternateContent>
        <mc:AlternateContent xmlns:mc="http://schemas.openxmlformats.org/markup-compatibility/2006">
          <mc:Choice Requires="x14">
            <control shapeId="36998" r:id="rId42" name="Check Box 134">
              <controlPr defaultSize="0" autoFill="0" autoLine="0" autoPict="0">
                <anchor moveWithCells="1">
                  <from>
                    <xdr:col>1</xdr:col>
                    <xdr:colOff>161925</xdr:colOff>
                    <xdr:row>1222</xdr:row>
                    <xdr:rowOff>47625</xdr:rowOff>
                  </from>
                  <to>
                    <xdr:col>1</xdr:col>
                    <xdr:colOff>771525</xdr:colOff>
                    <xdr:row>1223</xdr:row>
                    <xdr:rowOff>95250</xdr:rowOff>
                  </to>
                </anchor>
              </controlPr>
            </control>
          </mc:Choice>
        </mc:AlternateContent>
        <mc:AlternateContent xmlns:mc="http://schemas.openxmlformats.org/markup-compatibility/2006">
          <mc:Choice Requires="x14">
            <control shapeId="36999" r:id="rId43" name="Check Box 135">
              <controlPr defaultSize="0" autoFill="0" autoLine="0" autoPict="0">
                <anchor moveWithCells="1">
                  <from>
                    <xdr:col>1</xdr:col>
                    <xdr:colOff>857250</xdr:colOff>
                    <xdr:row>1222</xdr:row>
                    <xdr:rowOff>47625</xdr:rowOff>
                  </from>
                  <to>
                    <xdr:col>1</xdr:col>
                    <xdr:colOff>1466850</xdr:colOff>
                    <xdr:row>1223</xdr:row>
                    <xdr:rowOff>95250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AC266-6ED8-4520-8D30-E13DEDC03AA7}">
  <sheetPr codeName="Sheet10"/>
  <dimension ref="A1:J52"/>
  <sheetViews>
    <sheetView zoomScaleNormal="100" workbookViewId="0"/>
  </sheetViews>
  <sheetFormatPr defaultRowHeight="13.5" x14ac:dyDescent="0.15"/>
  <cols>
    <col min="1" max="1" width="9" style="57" customWidth="1"/>
    <col min="2" max="6" width="9" style="57"/>
    <col min="7" max="7" width="13" style="57" bestFit="1" customWidth="1"/>
    <col min="8" max="246" width="9" style="57"/>
    <col min="247" max="247" width="9.25" style="57" bestFit="1" customWidth="1"/>
    <col min="248" max="502" width="9" style="57"/>
    <col min="503" max="503" width="9.25" style="57" bestFit="1" customWidth="1"/>
    <col min="504" max="758" width="9" style="57"/>
    <col min="759" max="759" width="9.25" style="57" bestFit="1" customWidth="1"/>
    <col min="760" max="1014" width="9" style="57"/>
    <col min="1015" max="1015" width="9.25" style="57" bestFit="1" customWidth="1"/>
    <col min="1016" max="1270" width="9" style="57"/>
    <col min="1271" max="1271" width="9.25" style="57" bestFit="1" customWidth="1"/>
    <col min="1272" max="1526" width="9" style="57"/>
    <col min="1527" max="1527" width="9.25" style="57" bestFit="1" customWidth="1"/>
    <col min="1528" max="1782" width="9" style="57"/>
    <col min="1783" max="1783" width="9.25" style="57" bestFit="1" customWidth="1"/>
    <col min="1784" max="2038" width="9" style="57"/>
    <col min="2039" max="2039" width="9.25" style="57" bestFit="1" customWidth="1"/>
    <col min="2040" max="2294" width="9" style="57"/>
    <col min="2295" max="2295" width="9.25" style="57" bestFit="1" customWidth="1"/>
    <col min="2296" max="2550" width="9" style="57"/>
    <col min="2551" max="2551" width="9.25" style="57" bestFit="1" customWidth="1"/>
    <col min="2552" max="2806" width="9" style="57"/>
    <col min="2807" max="2807" width="9.25" style="57" bestFit="1" customWidth="1"/>
    <col min="2808" max="3062" width="9" style="57"/>
    <col min="3063" max="3063" width="9.25" style="57" bestFit="1" customWidth="1"/>
    <col min="3064" max="3318" width="9" style="57"/>
    <col min="3319" max="3319" width="9.25" style="57" bestFit="1" customWidth="1"/>
    <col min="3320" max="3574" width="9" style="57"/>
    <col min="3575" max="3575" width="9.25" style="57" bestFit="1" customWidth="1"/>
    <col min="3576" max="3830" width="9" style="57"/>
    <col min="3831" max="3831" width="9.25" style="57" bestFit="1" customWidth="1"/>
    <col min="3832" max="4086" width="9" style="57"/>
    <col min="4087" max="4087" width="9.25" style="57" bestFit="1" customWidth="1"/>
    <col min="4088" max="4342" width="9" style="57"/>
    <col min="4343" max="4343" width="9.25" style="57" bestFit="1" customWidth="1"/>
    <col min="4344" max="4598" width="9" style="57"/>
    <col min="4599" max="4599" width="9.25" style="57" bestFit="1" customWidth="1"/>
    <col min="4600" max="4854" width="9" style="57"/>
    <col min="4855" max="4855" width="9.25" style="57" bestFit="1" customWidth="1"/>
    <col min="4856" max="5110" width="9" style="57"/>
    <col min="5111" max="5111" width="9.25" style="57" bestFit="1" customWidth="1"/>
    <col min="5112" max="5366" width="9" style="57"/>
    <col min="5367" max="5367" width="9.25" style="57" bestFit="1" customWidth="1"/>
    <col min="5368" max="5622" width="9" style="57"/>
    <col min="5623" max="5623" width="9.25" style="57" bestFit="1" customWidth="1"/>
    <col min="5624" max="5878" width="9" style="57"/>
    <col min="5879" max="5879" width="9.25" style="57" bestFit="1" customWidth="1"/>
    <col min="5880" max="6134" width="9" style="57"/>
    <col min="6135" max="6135" width="9.25" style="57" bestFit="1" customWidth="1"/>
    <col min="6136" max="6390" width="9" style="57"/>
    <col min="6391" max="6391" width="9.25" style="57" bestFit="1" customWidth="1"/>
    <col min="6392" max="6646" width="9" style="57"/>
    <col min="6647" max="6647" width="9.25" style="57" bestFit="1" customWidth="1"/>
    <col min="6648" max="6902" width="9" style="57"/>
    <col min="6903" max="6903" width="9.25" style="57" bestFit="1" customWidth="1"/>
    <col min="6904" max="7158" width="9" style="57"/>
    <col min="7159" max="7159" width="9.25" style="57" bestFit="1" customWidth="1"/>
    <col min="7160" max="7414" width="9" style="57"/>
    <col min="7415" max="7415" width="9.25" style="57" bestFit="1" customWidth="1"/>
    <col min="7416" max="7670" width="9" style="57"/>
    <col min="7671" max="7671" width="9.25" style="57" bestFit="1" customWidth="1"/>
    <col min="7672" max="7926" width="9" style="57"/>
    <col min="7927" max="7927" width="9.25" style="57" bestFit="1" customWidth="1"/>
    <col min="7928" max="8182" width="9" style="57"/>
    <col min="8183" max="8183" width="9.25" style="57" bestFit="1" customWidth="1"/>
    <col min="8184" max="8438" width="9" style="57"/>
    <col min="8439" max="8439" width="9.25" style="57" bestFit="1" customWidth="1"/>
    <col min="8440" max="8694" width="9" style="57"/>
    <col min="8695" max="8695" width="9.25" style="57" bestFit="1" customWidth="1"/>
    <col min="8696" max="8950" width="9" style="57"/>
    <col min="8951" max="8951" width="9.25" style="57" bestFit="1" customWidth="1"/>
    <col min="8952" max="9206" width="9" style="57"/>
    <col min="9207" max="9207" width="9.25" style="57" bestFit="1" customWidth="1"/>
    <col min="9208" max="9462" width="9" style="57"/>
    <col min="9463" max="9463" width="9.25" style="57" bestFit="1" customWidth="1"/>
    <col min="9464" max="9718" width="9" style="57"/>
    <col min="9719" max="9719" width="9.25" style="57" bestFit="1" customWidth="1"/>
    <col min="9720" max="9974" width="9" style="57"/>
    <col min="9975" max="9975" width="9.25" style="57" bestFit="1" customWidth="1"/>
    <col min="9976" max="10230" width="9" style="57"/>
    <col min="10231" max="10231" width="9.25" style="57" bestFit="1" customWidth="1"/>
    <col min="10232" max="10486" width="9" style="57"/>
    <col min="10487" max="10487" width="9.25" style="57" bestFit="1" customWidth="1"/>
    <col min="10488" max="10742" width="9" style="57"/>
    <col min="10743" max="10743" width="9.25" style="57" bestFit="1" customWidth="1"/>
    <col min="10744" max="10998" width="9" style="57"/>
    <col min="10999" max="10999" width="9.25" style="57" bestFit="1" customWidth="1"/>
    <col min="11000" max="11254" width="9" style="57"/>
    <col min="11255" max="11255" width="9.25" style="57" bestFit="1" customWidth="1"/>
    <col min="11256" max="11510" width="9" style="57"/>
    <col min="11511" max="11511" width="9.25" style="57" bestFit="1" customWidth="1"/>
    <col min="11512" max="11766" width="9" style="57"/>
    <col min="11767" max="11767" width="9.25" style="57" bestFit="1" customWidth="1"/>
    <col min="11768" max="12022" width="9" style="57"/>
    <col min="12023" max="12023" width="9.25" style="57" bestFit="1" customWidth="1"/>
    <col min="12024" max="12278" width="9" style="57"/>
    <col min="12279" max="12279" width="9.25" style="57" bestFit="1" customWidth="1"/>
    <col min="12280" max="12534" width="9" style="57"/>
    <col min="12535" max="12535" width="9.25" style="57" bestFit="1" customWidth="1"/>
    <col min="12536" max="12790" width="9" style="57"/>
    <col min="12791" max="12791" width="9.25" style="57" bestFit="1" customWidth="1"/>
    <col min="12792" max="13046" width="9" style="57"/>
    <col min="13047" max="13047" width="9.25" style="57" bestFit="1" customWidth="1"/>
    <col min="13048" max="13302" width="9" style="57"/>
    <col min="13303" max="13303" width="9.25" style="57" bestFit="1" customWidth="1"/>
    <col min="13304" max="13558" width="9" style="57"/>
    <col min="13559" max="13559" width="9.25" style="57" bestFit="1" customWidth="1"/>
    <col min="13560" max="13814" width="9" style="57"/>
    <col min="13815" max="13815" width="9.25" style="57" bestFit="1" customWidth="1"/>
    <col min="13816" max="14070" width="9" style="57"/>
    <col min="14071" max="14071" width="9.25" style="57" bestFit="1" customWidth="1"/>
    <col min="14072" max="14326" width="9" style="57"/>
    <col min="14327" max="14327" width="9.25" style="57" bestFit="1" customWidth="1"/>
    <col min="14328" max="14582" width="9" style="57"/>
    <col min="14583" max="14583" width="9.25" style="57" bestFit="1" customWidth="1"/>
    <col min="14584" max="14838" width="9" style="57"/>
    <col min="14839" max="14839" width="9.25" style="57" bestFit="1" customWidth="1"/>
    <col min="14840" max="15094" width="9" style="57"/>
    <col min="15095" max="15095" width="9.25" style="57" bestFit="1" customWidth="1"/>
    <col min="15096" max="15350" width="9" style="57"/>
    <col min="15351" max="15351" width="9.25" style="57" bestFit="1" customWidth="1"/>
    <col min="15352" max="15606" width="9" style="57"/>
    <col min="15607" max="15607" width="9.25" style="57" bestFit="1" customWidth="1"/>
    <col min="15608" max="15862" width="9" style="57"/>
    <col min="15863" max="15863" width="9.25" style="57" bestFit="1" customWidth="1"/>
    <col min="15864" max="16118" width="9" style="57"/>
    <col min="16119" max="16119" width="9.25" style="57" bestFit="1" customWidth="1"/>
    <col min="16120" max="16377" width="9" style="57"/>
    <col min="16378" max="16384" width="9" style="57" customWidth="1"/>
  </cols>
  <sheetData>
    <row r="1" spans="1:10" x14ac:dyDescent="0.15">
      <c r="C1" s="57" t="s">
        <v>164</v>
      </c>
      <c r="D1" s="57" t="s">
        <v>165</v>
      </c>
    </row>
    <row r="2" spans="1:10" x14ac:dyDescent="0.15">
      <c r="A2" s="117" t="s">
        <v>225</v>
      </c>
      <c r="B2" s="56" t="s">
        <v>65</v>
      </c>
      <c r="C2" s="56" t="s">
        <v>66</v>
      </c>
      <c r="D2" s="56" t="s">
        <v>67</v>
      </c>
      <c r="G2" s="56" t="s">
        <v>68</v>
      </c>
      <c r="H2" s="56" t="s">
        <v>69</v>
      </c>
      <c r="I2" s="56" t="s">
        <v>32</v>
      </c>
      <c r="J2" s="56" t="s">
        <v>65</v>
      </c>
    </row>
    <row r="3" spans="1:10" x14ac:dyDescent="0.15">
      <c r="B3" s="57">
        <v>1</v>
      </c>
      <c r="C3" s="57">
        <v>360</v>
      </c>
      <c r="D3" s="57">
        <v>480</v>
      </c>
      <c r="G3" s="58">
        <v>1</v>
      </c>
      <c r="I3" s="57">
        <v>480</v>
      </c>
      <c r="J3" s="57">
        <v>1</v>
      </c>
    </row>
    <row r="4" spans="1:10" x14ac:dyDescent="0.15">
      <c r="B4" s="57">
        <v>2</v>
      </c>
      <c r="C4" s="116">
        <v>420</v>
      </c>
      <c r="D4" s="57">
        <v>560</v>
      </c>
      <c r="G4" s="116">
        <v>84420</v>
      </c>
      <c r="I4" s="57">
        <v>560</v>
      </c>
      <c r="J4" s="57">
        <v>2</v>
      </c>
    </row>
    <row r="5" spans="1:10" x14ac:dyDescent="0.15">
      <c r="B5" s="57">
        <v>3</v>
      </c>
      <c r="C5" s="57">
        <v>480</v>
      </c>
      <c r="D5" s="57">
        <v>650</v>
      </c>
      <c r="G5" s="116">
        <v>97820</v>
      </c>
      <c r="I5" s="57">
        <v>650</v>
      </c>
      <c r="J5" s="57">
        <v>3</v>
      </c>
    </row>
    <row r="6" spans="1:10" x14ac:dyDescent="0.15">
      <c r="B6" s="57">
        <v>4</v>
      </c>
      <c r="C6" s="57">
        <v>540</v>
      </c>
      <c r="D6" s="57">
        <v>730</v>
      </c>
      <c r="G6" s="116">
        <v>111220</v>
      </c>
      <c r="I6" s="57">
        <v>730</v>
      </c>
      <c r="J6" s="57">
        <v>4</v>
      </c>
    </row>
    <row r="7" spans="1:10" x14ac:dyDescent="0.15">
      <c r="B7" s="57">
        <v>5</v>
      </c>
      <c r="C7" s="57">
        <v>610</v>
      </c>
      <c r="D7" s="57">
        <v>810</v>
      </c>
      <c r="G7" s="116">
        <v>124620</v>
      </c>
      <c r="I7" s="57">
        <v>810</v>
      </c>
      <c r="J7" s="57">
        <v>5</v>
      </c>
    </row>
    <row r="8" spans="1:10" x14ac:dyDescent="0.15">
      <c r="B8" s="57">
        <v>6</v>
      </c>
      <c r="C8" s="57">
        <v>640</v>
      </c>
      <c r="D8" s="57">
        <v>860</v>
      </c>
      <c r="G8" s="116">
        <v>135340</v>
      </c>
      <c r="I8" s="57">
        <v>860</v>
      </c>
      <c r="J8" s="57">
        <v>6</v>
      </c>
    </row>
    <row r="9" spans="1:10" x14ac:dyDescent="0.15">
      <c r="B9" s="57">
        <v>7</v>
      </c>
      <c r="C9" s="116">
        <v>680</v>
      </c>
      <c r="D9" s="57">
        <v>910</v>
      </c>
      <c r="G9" s="116">
        <v>143380</v>
      </c>
      <c r="I9" s="57">
        <v>910</v>
      </c>
      <c r="J9" s="57">
        <v>7</v>
      </c>
    </row>
    <row r="10" spans="1:10" x14ac:dyDescent="0.15">
      <c r="B10" s="57">
        <v>8</v>
      </c>
      <c r="C10" s="57">
        <v>730</v>
      </c>
      <c r="D10" s="57">
        <v>980</v>
      </c>
      <c r="G10" s="116">
        <v>152760</v>
      </c>
      <c r="I10" s="57">
        <v>980</v>
      </c>
      <c r="J10" s="57">
        <v>8</v>
      </c>
    </row>
    <row r="11" spans="1:10" x14ac:dyDescent="0.15">
      <c r="B11" s="57">
        <v>9</v>
      </c>
      <c r="C11" s="57">
        <v>780</v>
      </c>
      <c r="D11" s="116">
        <v>1050</v>
      </c>
      <c r="G11" s="116">
        <v>163480</v>
      </c>
      <c r="I11" s="116">
        <v>1050</v>
      </c>
      <c r="J11" s="57">
        <v>9</v>
      </c>
    </row>
    <row r="12" spans="1:10" x14ac:dyDescent="0.15">
      <c r="B12" s="57">
        <v>10</v>
      </c>
      <c r="C12" s="116">
        <v>830</v>
      </c>
      <c r="D12" s="116">
        <v>1110</v>
      </c>
      <c r="G12" s="116">
        <v>174200</v>
      </c>
      <c r="I12" s="116">
        <v>1110</v>
      </c>
      <c r="J12" s="57">
        <v>10</v>
      </c>
    </row>
    <row r="13" spans="1:10" x14ac:dyDescent="0.15">
      <c r="B13" s="57">
        <v>11</v>
      </c>
      <c r="C13" s="116">
        <v>880</v>
      </c>
      <c r="D13" s="116">
        <v>1180</v>
      </c>
      <c r="G13" s="116">
        <v>184920</v>
      </c>
      <c r="I13" s="116">
        <v>1180</v>
      </c>
      <c r="J13" s="57">
        <v>11</v>
      </c>
    </row>
    <row r="14" spans="1:10" x14ac:dyDescent="0.15">
      <c r="B14" s="57">
        <v>12</v>
      </c>
      <c r="C14" s="57">
        <v>930</v>
      </c>
      <c r="D14" s="116">
        <v>1250</v>
      </c>
      <c r="G14" s="116">
        <v>195640</v>
      </c>
      <c r="I14" s="116">
        <v>1250</v>
      </c>
      <c r="J14" s="57">
        <v>12</v>
      </c>
    </row>
    <row r="15" spans="1:10" x14ac:dyDescent="0.15">
      <c r="B15" s="57">
        <v>13</v>
      </c>
      <c r="C15" s="116">
        <v>990</v>
      </c>
      <c r="D15" s="116">
        <v>1330</v>
      </c>
      <c r="G15" s="116">
        <v>207700</v>
      </c>
      <c r="I15" s="116">
        <v>1330</v>
      </c>
      <c r="J15" s="57">
        <v>13</v>
      </c>
    </row>
    <row r="16" spans="1:10" x14ac:dyDescent="0.15">
      <c r="B16" s="57">
        <v>14</v>
      </c>
      <c r="C16" s="116">
        <v>1050</v>
      </c>
      <c r="D16" s="116">
        <v>1420</v>
      </c>
      <c r="G16" s="116">
        <v>221100</v>
      </c>
      <c r="I16" s="116">
        <v>1420</v>
      </c>
      <c r="J16" s="57">
        <v>14</v>
      </c>
    </row>
    <row r="17" spans="2:10" x14ac:dyDescent="0.15">
      <c r="B17" s="57">
        <v>15</v>
      </c>
      <c r="C17" s="116">
        <v>1120</v>
      </c>
      <c r="D17" s="116">
        <v>1500</v>
      </c>
      <c r="G17" s="116">
        <v>234500</v>
      </c>
      <c r="I17" s="116">
        <v>1500</v>
      </c>
      <c r="J17" s="57">
        <v>15</v>
      </c>
    </row>
    <row r="18" spans="2:10" x14ac:dyDescent="0.15">
      <c r="B18" s="57">
        <v>16</v>
      </c>
      <c r="C18" s="116">
        <v>1180</v>
      </c>
      <c r="D18" s="116">
        <v>1580</v>
      </c>
      <c r="G18" s="116">
        <v>247900</v>
      </c>
      <c r="I18" s="116">
        <v>1580</v>
      </c>
      <c r="J18" s="57">
        <v>16</v>
      </c>
    </row>
    <row r="19" spans="2:10" x14ac:dyDescent="0.15">
      <c r="B19" s="57">
        <v>17</v>
      </c>
      <c r="C19" s="116">
        <v>1240</v>
      </c>
      <c r="D19" s="116">
        <v>1670</v>
      </c>
      <c r="G19" s="116">
        <v>261300</v>
      </c>
      <c r="I19" s="116">
        <v>1670</v>
      </c>
      <c r="J19" s="57">
        <v>17</v>
      </c>
    </row>
    <row r="20" spans="2:10" x14ac:dyDescent="0.15">
      <c r="B20" s="57">
        <v>18</v>
      </c>
      <c r="C20" s="116">
        <v>1370</v>
      </c>
      <c r="D20" s="116">
        <v>1830</v>
      </c>
      <c r="G20" s="116">
        <v>281400</v>
      </c>
      <c r="I20" s="116">
        <v>1830</v>
      </c>
      <c r="J20" s="57">
        <v>18</v>
      </c>
    </row>
    <row r="21" spans="2:10" x14ac:dyDescent="0.15">
      <c r="B21" s="57">
        <v>19</v>
      </c>
      <c r="C21" s="116">
        <v>1490</v>
      </c>
      <c r="D21" s="116">
        <v>2000</v>
      </c>
      <c r="G21" s="116">
        <v>308200</v>
      </c>
      <c r="I21" s="116">
        <v>2000</v>
      </c>
      <c r="J21" s="57">
        <v>19</v>
      </c>
    </row>
    <row r="22" spans="2:10" x14ac:dyDescent="0.15">
      <c r="B22" s="57">
        <v>20</v>
      </c>
      <c r="C22" s="116">
        <v>1620</v>
      </c>
      <c r="D22" s="116">
        <v>2170</v>
      </c>
      <c r="G22" s="116">
        <v>335000</v>
      </c>
      <c r="I22" s="116">
        <v>2170</v>
      </c>
      <c r="J22" s="57">
        <v>20</v>
      </c>
    </row>
    <row r="23" spans="2:10" x14ac:dyDescent="0.15">
      <c r="B23" s="57">
        <v>21</v>
      </c>
      <c r="C23" s="116">
        <v>1740</v>
      </c>
      <c r="D23" s="116">
        <v>2330</v>
      </c>
      <c r="G23" s="116">
        <v>361800</v>
      </c>
      <c r="I23" s="116">
        <v>2330</v>
      </c>
      <c r="J23" s="57">
        <v>21</v>
      </c>
    </row>
    <row r="24" spans="2:10" x14ac:dyDescent="0.15">
      <c r="B24" s="57">
        <v>22</v>
      </c>
      <c r="C24" s="116">
        <v>1870</v>
      </c>
      <c r="D24" s="116">
        <v>2500</v>
      </c>
      <c r="G24" s="116">
        <v>388600</v>
      </c>
      <c r="I24" s="116">
        <v>2500</v>
      </c>
      <c r="J24" s="57">
        <v>22</v>
      </c>
    </row>
    <row r="25" spans="2:10" x14ac:dyDescent="0.15">
      <c r="B25" s="57">
        <v>23</v>
      </c>
      <c r="C25" s="116">
        <v>1990</v>
      </c>
      <c r="D25" s="116">
        <v>2670</v>
      </c>
      <c r="G25" s="116">
        <v>415400</v>
      </c>
      <c r="I25" s="116">
        <v>2670</v>
      </c>
      <c r="J25" s="57">
        <v>23</v>
      </c>
    </row>
    <row r="26" spans="2:10" x14ac:dyDescent="0.15">
      <c r="B26" s="57">
        <v>24</v>
      </c>
      <c r="C26" s="116">
        <v>2110</v>
      </c>
      <c r="D26" s="116">
        <v>2840</v>
      </c>
      <c r="G26" s="116">
        <v>442200</v>
      </c>
      <c r="I26" s="116">
        <v>2840</v>
      </c>
      <c r="J26" s="57">
        <v>24</v>
      </c>
    </row>
    <row r="27" spans="2:10" x14ac:dyDescent="0.15">
      <c r="B27" s="57">
        <v>25</v>
      </c>
      <c r="C27" s="116">
        <v>2240</v>
      </c>
      <c r="D27" s="116">
        <v>3000</v>
      </c>
      <c r="G27" s="116">
        <v>469000</v>
      </c>
      <c r="I27" s="116">
        <v>3000</v>
      </c>
      <c r="J27" s="57">
        <v>25</v>
      </c>
    </row>
    <row r="28" spans="2:10" x14ac:dyDescent="0.15">
      <c r="B28" s="57">
        <v>26</v>
      </c>
      <c r="C28" s="116">
        <v>2360</v>
      </c>
      <c r="D28" s="116">
        <v>3170</v>
      </c>
      <c r="G28" s="116">
        <v>495800</v>
      </c>
      <c r="I28" s="116">
        <v>3170</v>
      </c>
      <c r="J28" s="57">
        <v>26</v>
      </c>
    </row>
    <row r="29" spans="2:10" x14ac:dyDescent="0.15">
      <c r="B29" s="57">
        <v>27</v>
      </c>
      <c r="C29" s="116">
        <v>2550</v>
      </c>
      <c r="D29" s="116">
        <v>3420</v>
      </c>
      <c r="G29" s="116">
        <v>529300</v>
      </c>
      <c r="I29" s="116">
        <v>3420</v>
      </c>
      <c r="J29" s="57">
        <v>27</v>
      </c>
    </row>
    <row r="30" spans="2:10" x14ac:dyDescent="0.15">
      <c r="B30" s="57">
        <v>28</v>
      </c>
      <c r="C30" s="116">
        <v>2740</v>
      </c>
      <c r="D30" s="116">
        <v>3670</v>
      </c>
      <c r="G30" s="116">
        <v>569500</v>
      </c>
      <c r="I30" s="116">
        <v>3670</v>
      </c>
      <c r="J30" s="57">
        <v>28</v>
      </c>
    </row>
    <row r="31" spans="2:10" x14ac:dyDescent="0.15">
      <c r="B31" s="57">
        <v>29</v>
      </c>
      <c r="C31" s="116">
        <v>2930</v>
      </c>
      <c r="D31" s="116">
        <v>3920</v>
      </c>
      <c r="G31" s="116">
        <v>609700</v>
      </c>
      <c r="I31" s="116">
        <v>3920</v>
      </c>
      <c r="J31" s="57">
        <v>29</v>
      </c>
    </row>
    <row r="32" spans="2:10" x14ac:dyDescent="0.15">
      <c r="B32" s="57">
        <v>30</v>
      </c>
      <c r="C32" s="116">
        <v>3110</v>
      </c>
      <c r="D32" s="116">
        <v>4170</v>
      </c>
      <c r="G32" s="116">
        <v>649900</v>
      </c>
      <c r="I32" s="116">
        <v>4170</v>
      </c>
      <c r="J32" s="57">
        <v>30</v>
      </c>
    </row>
    <row r="33" spans="2:10" x14ac:dyDescent="0.15">
      <c r="B33" s="57">
        <v>31</v>
      </c>
      <c r="C33" s="116">
        <v>3300</v>
      </c>
      <c r="D33" s="116">
        <v>4420</v>
      </c>
      <c r="G33" s="116">
        <v>690100</v>
      </c>
      <c r="I33" s="116">
        <v>4420</v>
      </c>
      <c r="J33" s="57">
        <v>31</v>
      </c>
    </row>
    <row r="34" spans="2:10" x14ac:dyDescent="0.15">
      <c r="B34" s="57">
        <v>32</v>
      </c>
      <c r="C34" s="116">
        <v>3490</v>
      </c>
      <c r="D34" s="116">
        <v>4670</v>
      </c>
      <c r="G34" s="116">
        <v>730300</v>
      </c>
      <c r="I34" s="116">
        <v>4670</v>
      </c>
      <c r="J34" s="57">
        <v>32</v>
      </c>
    </row>
    <row r="35" spans="2:10" x14ac:dyDescent="0.15">
      <c r="B35" s="57">
        <v>33</v>
      </c>
      <c r="C35" s="116">
        <v>3670</v>
      </c>
      <c r="D35" s="116">
        <v>4920</v>
      </c>
      <c r="G35" s="116">
        <v>770500</v>
      </c>
      <c r="I35" s="116">
        <v>4920</v>
      </c>
      <c r="J35" s="57">
        <v>33</v>
      </c>
    </row>
    <row r="36" spans="2:10" x14ac:dyDescent="0.15">
      <c r="B36" s="57">
        <v>34</v>
      </c>
      <c r="C36" s="116">
        <v>3860</v>
      </c>
      <c r="D36" s="116">
        <v>5170</v>
      </c>
      <c r="G36" s="116">
        <v>810700</v>
      </c>
      <c r="I36" s="116">
        <v>5170</v>
      </c>
      <c r="J36" s="57">
        <v>34</v>
      </c>
    </row>
    <row r="37" spans="2:10" x14ac:dyDescent="0.15">
      <c r="B37" s="57">
        <v>35</v>
      </c>
      <c r="C37" s="116">
        <v>4050</v>
      </c>
      <c r="D37" s="116">
        <v>5430</v>
      </c>
      <c r="G37" s="116">
        <v>850900</v>
      </c>
      <c r="I37" s="116">
        <v>5430</v>
      </c>
      <c r="J37" s="57">
        <v>35</v>
      </c>
    </row>
    <row r="38" spans="2:10" x14ac:dyDescent="0.15">
      <c r="B38" s="57">
        <v>36</v>
      </c>
      <c r="C38" s="116">
        <v>4230</v>
      </c>
      <c r="D38" s="116">
        <v>5680</v>
      </c>
      <c r="G38" s="116">
        <v>891100</v>
      </c>
      <c r="I38" s="116">
        <v>5680</v>
      </c>
      <c r="J38" s="57">
        <v>36</v>
      </c>
    </row>
    <row r="39" spans="2:10" x14ac:dyDescent="0.15">
      <c r="B39" s="57">
        <v>37</v>
      </c>
      <c r="C39" s="116">
        <v>4420</v>
      </c>
      <c r="D39" s="116">
        <v>5930</v>
      </c>
      <c r="G39" s="116">
        <v>931300</v>
      </c>
      <c r="I39" s="116">
        <v>5930</v>
      </c>
      <c r="J39" s="57">
        <v>37</v>
      </c>
    </row>
    <row r="40" spans="2:10" x14ac:dyDescent="0.15">
      <c r="B40" s="57">
        <v>38</v>
      </c>
      <c r="C40" s="116">
        <v>4670</v>
      </c>
      <c r="D40" s="116">
        <v>6260</v>
      </c>
      <c r="G40" s="116">
        <v>978200</v>
      </c>
      <c r="I40" s="116">
        <v>6260</v>
      </c>
      <c r="J40" s="57">
        <v>38</v>
      </c>
    </row>
    <row r="41" spans="2:10" x14ac:dyDescent="0.15">
      <c r="B41" s="57">
        <v>39</v>
      </c>
      <c r="C41" s="116">
        <v>4920</v>
      </c>
      <c r="D41" s="116">
        <v>6590</v>
      </c>
      <c r="G41" s="116">
        <v>1031800</v>
      </c>
      <c r="I41" s="116">
        <v>6590</v>
      </c>
      <c r="J41" s="57">
        <v>39</v>
      </c>
    </row>
    <row r="42" spans="2:10" x14ac:dyDescent="0.15">
      <c r="B42" s="57">
        <v>40</v>
      </c>
      <c r="C42" s="116">
        <v>5170</v>
      </c>
      <c r="D42" s="116">
        <v>6930</v>
      </c>
      <c r="G42" s="116">
        <v>1085400</v>
      </c>
      <c r="I42" s="116">
        <v>6930</v>
      </c>
      <c r="J42" s="57">
        <v>40</v>
      </c>
    </row>
    <row r="43" spans="2:10" x14ac:dyDescent="0.15">
      <c r="B43" s="57">
        <v>41</v>
      </c>
      <c r="C43" s="116">
        <v>5480</v>
      </c>
      <c r="D43" s="116">
        <v>7350</v>
      </c>
      <c r="G43" s="116">
        <v>1145700</v>
      </c>
      <c r="I43" s="116">
        <v>7350</v>
      </c>
      <c r="J43" s="57">
        <v>41</v>
      </c>
    </row>
    <row r="44" spans="2:10" x14ac:dyDescent="0.15">
      <c r="B44" s="57">
        <v>42</v>
      </c>
      <c r="C44" s="116">
        <v>5790</v>
      </c>
      <c r="D44" s="116">
        <v>7760</v>
      </c>
      <c r="G44" s="116">
        <v>1212700</v>
      </c>
      <c r="I44" s="116">
        <v>7760</v>
      </c>
      <c r="J44" s="57">
        <v>42</v>
      </c>
    </row>
    <row r="45" spans="2:10" x14ac:dyDescent="0.15">
      <c r="B45" s="57">
        <v>43</v>
      </c>
      <c r="C45" s="116">
        <v>6100</v>
      </c>
      <c r="D45" s="116">
        <v>8180</v>
      </c>
      <c r="G45" s="116">
        <v>1279700</v>
      </c>
      <c r="I45" s="116">
        <v>8180</v>
      </c>
      <c r="J45" s="57">
        <v>43</v>
      </c>
    </row>
    <row r="46" spans="2:10" x14ac:dyDescent="0.15">
      <c r="B46" s="57">
        <v>44</v>
      </c>
      <c r="C46" s="116">
        <v>6420</v>
      </c>
      <c r="D46" s="116">
        <v>8600</v>
      </c>
      <c r="G46" s="116">
        <v>1346700</v>
      </c>
      <c r="I46" s="116">
        <v>8600</v>
      </c>
      <c r="J46" s="57">
        <v>44</v>
      </c>
    </row>
    <row r="47" spans="2:10" x14ac:dyDescent="0.15">
      <c r="B47" s="57">
        <v>45</v>
      </c>
      <c r="C47" s="116">
        <v>6790</v>
      </c>
      <c r="D47" s="116">
        <v>9100</v>
      </c>
      <c r="G47" s="116">
        <v>1413700</v>
      </c>
      <c r="I47" s="116">
        <v>9100</v>
      </c>
      <c r="J47" s="57">
        <v>45</v>
      </c>
    </row>
    <row r="48" spans="2:10" x14ac:dyDescent="0.15">
      <c r="B48" s="57">
        <v>46</v>
      </c>
      <c r="C48" s="116">
        <v>7160</v>
      </c>
      <c r="D48" s="116">
        <v>9600</v>
      </c>
      <c r="G48" s="116">
        <v>1494100</v>
      </c>
      <c r="I48" s="116">
        <v>9600</v>
      </c>
      <c r="J48" s="57">
        <v>46</v>
      </c>
    </row>
    <row r="49" spans="2:10" x14ac:dyDescent="0.15">
      <c r="B49" s="57">
        <v>47</v>
      </c>
      <c r="C49" s="116">
        <v>7540</v>
      </c>
      <c r="D49" s="116">
        <v>10100</v>
      </c>
      <c r="G49" s="116">
        <v>1574500</v>
      </c>
      <c r="I49" s="116">
        <v>10100</v>
      </c>
      <c r="J49" s="57">
        <v>47</v>
      </c>
    </row>
    <row r="50" spans="2:10" x14ac:dyDescent="0.15">
      <c r="B50" s="57">
        <v>48</v>
      </c>
      <c r="C50" s="116">
        <v>7910</v>
      </c>
      <c r="D50" s="116">
        <v>10600</v>
      </c>
      <c r="G50" s="116">
        <v>1654900</v>
      </c>
      <c r="I50" s="116">
        <v>10600</v>
      </c>
      <c r="J50" s="57">
        <v>48</v>
      </c>
    </row>
    <row r="51" spans="2:10" x14ac:dyDescent="0.15">
      <c r="B51" s="57">
        <v>49</v>
      </c>
      <c r="C51" s="116">
        <v>8290</v>
      </c>
      <c r="D51" s="116">
        <v>11110</v>
      </c>
      <c r="G51" s="116">
        <v>1735300</v>
      </c>
      <c r="I51" s="116">
        <v>11110</v>
      </c>
      <c r="J51" s="57">
        <v>49</v>
      </c>
    </row>
    <row r="52" spans="2:10" x14ac:dyDescent="0.15">
      <c r="B52" s="57">
        <v>50</v>
      </c>
      <c r="C52" s="116">
        <v>8660</v>
      </c>
      <c r="D52" s="116">
        <v>11610</v>
      </c>
      <c r="G52" s="116">
        <v>1815700</v>
      </c>
      <c r="I52" s="116">
        <v>11610</v>
      </c>
      <c r="J52" s="57">
        <v>50</v>
      </c>
    </row>
  </sheetData>
  <sheetProtection insertColumns="0" insertRows="0" deleteColumns="0" deleteRows="0"/>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A47A2-7205-43C6-A355-AAF788C4C4B9}">
  <dimension ref="A1:BP8"/>
  <sheetViews>
    <sheetView topLeftCell="AR1" workbookViewId="0">
      <selection activeCell="BO10" sqref="BO10"/>
    </sheetView>
  </sheetViews>
  <sheetFormatPr defaultRowHeight="13.5" x14ac:dyDescent="0.15"/>
  <cols>
    <col min="7" max="7" width="15.625" bestFit="1" customWidth="1"/>
    <col min="8" max="8" width="10.5" bestFit="1" customWidth="1"/>
  </cols>
  <sheetData>
    <row r="1" spans="1:68" ht="33.75" x14ac:dyDescent="0.15">
      <c r="A1" s="422" t="s">
        <v>455</v>
      </c>
      <c r="B1" s="423" t="s">
        <v>456</v>
      </c>
      <c r="C1" s="424" t="s">
        <v>77</v>
      </c>
      <c r="D1" s="452" t="s">
        <v>487</v>
      </c>
      <c r="E1" s="425" t="s">
        <v>457</v>
      </c>
      <c r="F1" s="425" t="s">
        <v>458</v>
      </c>
      <c r="G1" s="426" t="s">
        <v>167</v>
      </c>
      <c r="H1" s="425" t="s">
        <v>459</v>
      </c>
      <c r="I1" s="427" t="s">
        <v>460</v>
      </c>
      <c r="J1" s="428" t="s">
        <v>461</v>
      </c>
      <c r="K1" s="429" t="s">
        <v>462</v>
      </c>
      <c r="L1" s="427" t="s">
        <v>192</v>
      </c>
      <c r="M1" s="429" t="s">
        <v>379</v>
      </c>
      <c r="N1" s="427" t="s">
        <v>488</v>
      </c>
      <c r="O1" s="428" t="s">
        <v>463</v>
      </c>
      <c r="P1" s="428" t="s">
        <v>489</v>
      </c>
      <c r="Q1" s="429" t="s">
        <v>490</v>
      </c>
      <c r="R1" s="430" t="s">
        <v>464</v>
      </c>
      <c r="S1" s="431" t="s">
        <v>465</v>
      </c>
      <c r="T1" s="432" t="s">
        <v>238</v>
      </c>
      <c r="U1" s="433" t="s">
        <v>466</v>
      </c>
      <c r="V1" s="433" t="s">
        <v>467</v>
      </c>
      <c r="W1" s="434" t="s">
        <v>468</v>
      </c>
      <c r="X1" s="435" t="s">
        <v>469</v>
      </c>
      <c r="Y1" s="435" t="s">
        <v>491</v>
      </c>
      <c r="Z1" s="434" t="s">
        <v>360</v>
      </c>
      <c r="AA1" s="435" t="s">
        <v>492</v>
      </c>
      <c r="AB1" s="436" t="s">
        <v>494</v>
      </c>
      <c r="AC1" s="436" t="s">
        <v>513</v>
      </c>
      <c r="AD1" s="436" t="s">
        <v>495</v>
      </c>
      <c r="AE1" s="436" t="s">
        <v>493</v>
      </c>
      <c r="AF1" s="434" t="s">
        <v>470</v>
      </c>
      <c r="AG1" s="435" t="s">
        <v>471</v>
      </c>
      <c r="AH1" s="436" t="s">
        <v>496</v>
      </c>
      <c r="AI1" s="436" t="s">
        <v>514</v>
      </c>
      <c r="AJ1" s="436" t="s">
        <v>497</v>
      </c>
      <c r="AK1" s="437" t="s">
        <v>472</v>
      </c>
      <c r="AL1" s="438" t="s">
        <v>473</v>
      </c>
      <c r="AM1" s="439" t="s">
        <v>474</v>
      </c>
      <c r="AN1" s="453" t="s">
        <v>324</v>
      </c>
      <c r="AO1" s="440" t="s">
        <v>475</v>
      </c>
      <c r="AP1" s="440" t="s">
        <v>476</v>
      </c>
      <c r="AQ1" s="440" t="s">
        <v>477</v>
      </c>
      <c r="AR1" s="440" t="s">
        <v>498</v>
      </c>
      <c r="AS1" s="441" t="s">
        <v>478</v>
      </c>
      <c r="AT1" s="442" t="s">
        <v>479</v>
      </c>
      <c r="AU1" s="442" t="s">
        <v>480</v>
      </c>
      <c r="AV1" s="443" t="s">
        <v>499</v>
      </c>
      <c r="AW1" s="444" t="s">
        <v>500</v>
      </c>
      <c r="AX1" s="444" t="s">
        <v>501</v>
      </c>
      <c r="AY1" s="444" t="s">
        <v>502</v>
      </c>
      <c r="AZ1" s="444" t="s">
        <v>503</v>
      </c>
      <c r="BA1" s="444" t="s">
        <v>504</v>
      </c>
      <c r="BB1" s="444" t="s">
        <v>505</v>
      </c>
      <c r="BC1" s="444" t="s">
        <v>506</v>
      </c>
      <c r="BD1" s="444" t="s">
        <v>507</v>
      </c>
      <c r="BE1" s="444" t="s">
        <v>508</v>
      </c>
      <c r="BF1" s="444" t="s">
        <v>509</v>
      </c>
      <c r="BG1" s="445" t="s">
        <v>510</v>
      </c>
      <c r="BH1" s="446" t="s">
        <v>511</v>
      </c>
      <c r="BI1" s="447" t="s">
        <v>512</v>
      </c>
      <c r="BJ1" s="445" t="s">
        <v>481</v>
      </c>
      <c r="BK1" s="446" t="s">
        <v>482</v>
      </c>
      <c r="BL1" s="447" t="s">
        <v>483</v>
      </c>
      <c r="BM1" s="448" t="s">
        <v>358</v>
      </c>
      <c r="BN1" s="449" t="s">
        <v>484</v>
      </c>
      <c r="BO1" s="450" t="s">
        <v>485</v>
      </c>
      <c r="BP1" s="451" t="s">
        <v>486</v>
      </c>
    </row>
    <row r="2" spans="1:68" x14ac:dyDescent="0.15">
      <c r="F2">
        <f>'補助事業概要説明書(別添１)１～２'!$E$6</f>
        <v>0</v>
      </c>
      <c r="G2" s="454">
        <f>'補助事業概要説明書(別添１)１～２'!$E$7</f>
        <v>0</v>
      </c>
      <c r="H2" s="455">
        <f>'補助事業概要説明書(別添１)１～２'!$E$5</f>
        <v>0</v>
      </c>
      <c r="I2" s="455">
        <f>'補助事業概要説明書(別添１)１～２'!$E$10</f>
        <v>0</v>
      </c>
      <c r="J2" s="455" t="str">
        <f>IF(MID('補助事業概要説明書(別添１)１～２'!$E$11, 4, 1)="県", LEFT('補助事業概要説明書(別添１)１～２'!$E$11, 4), LEFT('補助事業概要説明書(別添１)１～２'!$E$11, 3))</f>
        <v/>
      </c>
      <c r="K2" t="str">
        <f>DBCS(MID('補助事業概要説明書(別添１)１～２'!$E$11,LEN(J2)+1,LEN('補助事業概要説明書(別添１)１～２'!$E$11)-LEN(J2)))</f>
        <v/>
      </c>
      <c r="L2" s="455">
        <f>'補助事業概要説明書(別添１)１～２'!$E$9</f>
        <v>0</v>
      </c>
      <c r="M2" s="455">
        <f>'補助事業概要説明書(別添１)１～２'!$E$8</f>
        <v>0</v>
      </c>
      <c r="N2">
        <f>'補助事業概要説明書(別添１)１～２'!$D$24</f>
        <v>0</v>
      </c>
      <c r="O2">
        <f>'補助事業概要説明書(別添１)１～２'!$B$24</f>
        <v>0</v>
      </c>
      <c r="P2" t="e">
        <f>VLOOKUP("本部",'補助事業概要説明書(別添１)１～２'!$B$43:$G$62,6,0)</f>
        <v>#N/A</v>
      </c>
      <c r="Q2" s="318" t="e">
        <f>VLOOKUP("本部",'補助事業概要説明書(別添１)１～２'!$A$43:$G$62,7,0)</f>
        <v>#N/A</v>
      </c>
      <c r="R2">
        <f>'支出計画書(別添２－２)'!$G$6</f>
        <v>0</v>
      </c>
      <c r="S2">
        <f>'支出計画書(別添２－２)'!$G$9</f>
        <v>0</v>
      </c>
      <c r="T2" s="455">
        <f>'補助事業概要説明書(別添１)１～２'!$E$13</f>
        <v>0</v>
      </c>
      <c r="U2" s="455" t="str">
        <f>'補助事業概要説明書(別添１)１～２'!$E$14&amp;" "&amp;'補助事業概要説明書(別添１)１～２'!$E$15&amp;" "&amp;'補助事業概要説明書(別添１)１～２'!$E$16&amp;" "&amp;'補助事業概要説明書(別添１)１～２'!$E$17&amp;" "&amp;'補助事業概要説明書(別添１)１～２'!$E$18</f>
        <v xml:space="preserve">    </v>
      </c>
      <c r="V2" s="455" t="str">
        <f>'補助事業概要説明書(別添１)１～２'!$E$68&amp;" "&amp;'補助事業概要説明書(別添１)１～２'!$E$78&amp;" "&amp;'補助事業概要説明書(別添１)１～２'!$E$88&amp;" "&amp;'補助事業概要説明書(別添１)１～２'!$E$98&amp;" "&amp;'補助事業概要説明書(別添１)１～２'!$E$108&amp;" "&amp;'補助事業概要説明書(別添１)１～２'!$E$118&amp;" "&amp;'補助事業概要説明書(別添１)１～２'!$E$128&amp;" "&amp;'補助事業概要説明書(別添１)１～２'!$E$138&amp;" "&amp;'補助事業概要説明書(別添１)１～２'!$E$148&amp;" "&amp;'補助事業概要説明書(別添１)１～２'!$E$158</f>
        <v xml:space="preserve">         </v>
      </c>
      <c r="W2">
        <f>'補助事業概要説明書(別添１)３'!$E$35</f>
        <v>1</v>
      </c>
      <c r="X2">
        <f>'補助事業概要説明書(別添１)３'!$E$36</f>
        <v>0</v>
      </c>
      <c r="Y2" s="318">
        <f>Z2+AF2</f>
        <v>0</v>
      </c>
      <c r="Z2">
        <f>'補助事業概要説明書(別添１)３'!$E$37</f>
        <v>0</v>
      </c>
      <c r="AA2" s="318">
        <f>SUM(AB2:AD2)</f>
        <v>0</v>
      </c>
      <c r="AB2">
        <f>COUNTIFS('専門家一覧(別添３)'!$C$10:$C$164,"内部",'専門家一覧(別添３)'!$K$10:$K$164,"熱")</f>
        <v>0</v>
      </c>
      <c r="AC2">
        <f>COUNTIFS('専門家一覧(別添３)'!$C$10:$C$164,"内部",'専門家一覧(別添３)'!$K$10:$K$164,"電気")</f>
        <v>0</v>
      </c>
      <c r="AD2">
        <f>COUNTIFS('専門家一覧(別添３)'!$C$10:$C$164,"内部",'専門家一覧(別添３)'!$K$10:$K$164,"両方")</f>
        <v>0</v>
      </c>
      <c r="AE2" s="318">
        <f>COUNTIFS('専門家一覧(別添３)'!$C$10:$C$164,"内部",'専門家一覧(別添３)'!$N$10:$N$164,1)</f>
        <v>0</v>
      </c>
      <c r="AF2">
        <f>'補助事業概要説明書(別添１)３'!$E$38</f>
        <v>0</v>
      </c>
      <c r="AG2" s="318">
        <f>SUM(AH2:AJ2)</f>
        <v>0</v>
      </c>
      <c r="AH2">
        <f>COUNTIFS('専門家一覧(別添３)'!$C$10:$C$164,"外部",'専門家一覧(別添３)'!$K$10:$K$164,"熱")</f>
        <v>0</v>
      </c>
      <c r="AI2">
        <f>COUNTIFS('専門家一覧(別添３)'!$C$10:$C$164,"外部",'専門家一覧(別添３)'!$K$10:$K$164,"電気")</f>
        <v>0</v>
      </c>
      <c r="AJ2">
        <f>COUNTIFS('専門家一覧(別添３)'!$C$10:$C$164,"外部",'専門家一覧(別添３)'!$K$10:$K$164,"両方")</f>
        <v>0</v>
      </c>
      <c r="AK2" s="318">
        <f>COUNTIFS('専門家一覧(別添３)'!$C$10:$C$164,"外部",'専門家一覧(別添３)'!$N$10:$N$164,1)</f>
        <v>0</v>
      </c>
      <c r="AL2" s="456">
        <f>'支出計画書(別添２－２)'!$E$372</f>
        <v>0</v>
      </c>
      <c r="AM2" s="457">
        <f>'支出計画書(別添２－２)'!E380</f>
        <v>0</v>
      </c>
      <c r="AN2" s="457">
        <f ca="1">'支出計画書(別添２－２)'!E379</f>
        <v>0</v>
      </c>
      <c r="AO2" s="457">
        <f>'支出計画書(別添２－２)'!E375</f>
        <v>0</v>
      </c>
      <c r="AP2" s="457">
        <f>'支出計画書(別添２－２)'!E376</f>
        <v>0</v>
      </c>
      <c r="AQ2" s="457">
        <f>'支出計画書(別添２－２)'!E377</f>
        <v>0</v>
      </c>
      <c r="AR2" s="457">
        <f>'支出計画書(別添２－２)'!E378</f>
        <v>0</v>
      </c>
      <c r="AS2">
        <f>'支出計画書(別添２－２)'!$E$156+'支出計画書(別添２－２)'!$E$167+'支出計画書(別添２－２)'!$E$178+'支出計画書(別添２－２)'!$E$189+'支出計画書(別添２－２)'!$E$200</f>
        <v>0</v>
      </c>
      <c r="AT2">
        <f>'支出計画書(別添２－２)'!$E$212+'支出計画書(別添２－２)'!$E$223+'支出計画書(別添２－２)'!$E$234+'支出計画書(別添２－２)'!$E$245+'支出計画書(別添２－２)'!$E$256</f>
        <v>0</v>
      </c>
      <c r="AU2">
        <f>'支出計画書(別添２－２)'!$E$268+'支出計画書(別添２－２)'!$E$276+'支出計画書(別添２－２)'!$E$284+'支出計画書(別添２－２)'!$E$292+'支出計画書(別添２－２)'!$E$300</f>
        <v>0</v>
      </c>
      <c r="AV2">
        <f>'支出計画書(別添２－２)'!$E$309+'支出計画書(別添２－２)'!$E$317+'支出計画書(別添２－２)'!$E$325+'支出計画書(別添２－２)'!$E$333+'支出計画書(別添２－２)'!$E$341</f>
        <v>0</v>
      </c>
      <c r="AW2" s="457">
        <f>'支出計画書(別添２－２)'!$E$373</f>
        <v>0</v>
      </c>
      <c r="AX2" s="457">
        <f>'支出計画書(別添２－２)'!$E$374</f>
        <v>0</v>
      </c>
      <c r="AY2" s="457">
        <f ca="1">SUMIF('支出計画書(別添２－２)'!P:Q,"診断前謝金",'支出計画書(別添２－２)'!Q:Q)</f>
        <v>0</v>
      </c>
      <c r="AZ2" s="457">
        <f ca="1">SUMIF('支出計画書(別添２－２)'!R:S,"診断前旅費",'支出計画書(別添２－２)'!S:S)</f>
        <v>0</v>
      </c>
      <c r="BA2" s="457">
        <f ca="1">SUMIF('支出計画書(別添２－２)'!P:Q,"診断謝金",'支出計画書(別添２－２)'!Q:Q)</f>
        <v>0</v>
      </c>
      <c r="BB2" s="457">
        <f ca="1">SUMIF('支出計画書(別添２－２)'!R:S,"診断旅費",'支出計画書(別添２－２)'!S:S)</f>
        <v>0</v>
      </c>
      <c r="BC2" s="457">
        <f ca="1">SUMIF('支出計画書(別添２－２)'!P:Q,"支援前謝金",'支出計画書(別添２－２)'!Q:Q)</f>
        <v>0</v>
      </c>
      <c r="BD2" s="457">
        <f ca="1">SUMIF('支出計画書(別添２－２)'!R:S,"支援前旅費",'支出計画書(別添２－２)'!S:S)</f>
        <v>0</v>
      </c>
      <c r="BE2" s="457">
        <f ca="1">SUMIF('支出計画書(別添２－２)'!P:Q,"支援謝金",'支出計画書(別添２－２)'!Q:Q)</f>
        <v>0</v>
      </c>
      <c r="BF2" s="457">
        <f ca="1">SUMIF('支出計画書(別添２－２)'!R:S,"支援旅費",'支出計画書(別添２－２)'!S:S)</f>
        <v>0</v>
      </c>
      <c r="BG2">
        <f>SUMIF('支出計画書(別添２－２)'!P:P,"診断",'支出計画書(別添２－２)'!T:T)</f>
        <v>0</v>
      </c>
      <c r="BH2">
        <f ca="1">SUMIF('支出計画書(別添２－２)'!P:V,"診断",'支出計画書(別添２－２)'!V:V)</f>
        <v>0</v>
      </c>
      <c r="BI2" s="457">
        <f ca="1">SUMIF('支出計画書(別添２－２)'!P:W,"診断",'支出計画書(別添２－２)'!W:W)</f>
        <v>0</v>
      </c>
      <c r="BJ2">
        <f>SUMIF('支出計画書(別添２－２)'!P:P,"支援",'支出計画書(別添２－２)'!T:T)</f>
        <v>0</v>
      </c>
      <c r="BK2">
        <f ca="1">SUMIF('支出計画書(別添２－２)'!P:V,"支援",'支出計画書(別添２－２)'!V:V)</f>
        <v>0</v>
      </c>
      <c r="BL2" s="457">
        <f ca="1">SUMIF('支出計画書(別添２－２)'!P:W,"支援",'支出計画書(別添２－２)'!W:W)</f>
        <v>0</v>
      </c>
      <c r="BM2" s="457">
        <f>'支出計画書(別添２－２)'!$E$381</f>
        <v>0</v>
      </c>
      <c r="BN2" s="456">
        <f>'支出計画書(別添２－２)'!$E$372</f>
        <v>0</v>
      </c>
      <c r="BO2" s="457">
        <f ca="1">'支出計画書(別添２－２)'!$E$382</f>
        <v>0</v>
      </c>
      <c r="BP2" s="457">
        <f ca="1">'支出計画書(別添２－２)'!$E$383</f>
        <v>0</v>
      </c>
    </row>
    <row r="3" spans="1:68" x14ac:dyDescent="0.15">
      <c r="AK3" t="s">
        <v>515</v>
      </c>
    </row>
    <row r="4" spans="1:68" x14ac:dyDescent="0.15">
      <c r="AK4" cm="1">
        <f t="array" ref="AK4">_xlfn.UNIQUE(地域)</f>
        <v>0</v>
      </c>
      <c r="AL4" s="457">
        <f ca="1">SUMIF('支出計画書(別添２－２)'!$E$105:$J$124,DB用集計!AK4,'支出計画書(別添２－２)'!$J$105:$J$124)+SUMIFS('支出計画書(別添２－２)'!$K$128:$K$152,'支出計画書(別添２－２)'!$C$128:$C$152,"職員*",'支出計画書(別添２－２)'!$E$128:$E$152,DB用集計!AK4)</f>
        <v>0</v>
      </c>
      <c r="AM4" s="456">
        <f>SUMIFS('支出計画書(別添２－２)'!$K$128:$K$152,'支出計画書(別添２－２)'!$C$128:$C$152,"事務補助員",'支出計画書(別添２－２)'!$E$128:$E$152,DB用集計!AK4)</f>
        <v>0</v>
      </c>
      <c r="AN4" s="457">
        <f ca="1">SUMIFS('支出計画書(別添２－２)'!$K$105:$K$124,'支出計画書(別添２－２)'!$C$105:$C$124,"職員*",'支出計画書(別添２－２)'!$E$105:$E$124,DB用集計!AK4)+SUMIF('支出計画書(別添２－２)'!$C$156:$K$347,DB用集計!AK4,'支出計画書(別添２－２)'!$I$156:$I$347)</f>
        <v>0</v>
      </c>
      <c r="AO4" s="457">
        <f ca="1">SUMIF('支出計画書(別添２－２)'!$C$156:$K$208,DB用集計!AK4,'支出計画書(別添２－２)'!$K$156:$K$208)-SUMIF('支出計画書(別添２－２)'!$C$156:$K$208,DB用集計!AK4,'支出計画書(別添２－２)'!$I$156:$I$208)</f>
        <v>0</v>
      </c>
      <c r="AP4" s="457">
        <f ca="1">SUMIF('支出計画書(別添２－２)'!$C$212:$K$264,DB用集計!AK4,'支出計画書(別添２－２)'!$K$212:$K$264)-SUMIF('支出計画書(別添２－２)'!$C$212:$K$264,DB用集計!AK4,'支出計画書(別添２－２)'!$I$212:$I$264)</f>
        <v>0</v>
      </c>
      <c r="AQ4" s="457">
        <f ca="1">SUMIF('支出計画書(別添２－２)'!$C$268:$K$305,DB用集計!AK4,'支出計画書(別添２－２)'!$K$268:$K$305)-SUMIF('支出計画書(別添２－２)'!$C$268:$K$305,DB用集計!AK4,'支出計画書(別添２－２)'!$I$268:$I$305)</f>
        <v>0</v>
      </c>
      <c r="AR4" s="457">
        <f ca="1">SUMIF('支出計画書(別添２－２)'!$C$309:$K$346,DB用集計!AK4,'支出計画書(別添２－２)'!$K$309:$K$346)-SUMIF('支出計画書(別添２－２)'!$C$309:$K$346,DB用集計!AK4,'支出計画書(別添２－２)'!$I$309:$I$346)</f>
        <v>0</v>
      </c>
      <c r="AS4">
        <f ca="1">SUMIF('支出計画書(別添２－２)'!$C$156:$K$208,DB用集計!AK4,'支出計画書(別添２－２)'!$E$156:$E$208)</f>
        <v>0</v>
      </c>
      <c r="AT4">
        <f ca="1">SUMIF('支出計画書(別添２－２)'!$C$212:$K$264,DB用集計!AK4,'支出計画書(別添２－２)'!$E$212:$E$264)</f>
        <v>0</v>
      </c>
      <c r="AU4">
        <f ca="1">SUMIF('支出計画書(別添２－２)'!$C$268:$K$305,DB用集計!AK4,'支出計画書(別添２－２)'!$E$268:$E$305)</f>
        <v>0</v>
      </c>
      <c r="AV4">
        <f ca="1">SUMIF('支出計画書(別添２－２)'!$C$309:$K$346,DB用集計!AK4,'支出計画書(別添２－２)'!$E$309:$E$346)</f>
        <v>0</v>
      </c>
      <c r="AW4">
        <f ca="1">SUMIF('支出計画書(別添２－２)'!$C$12:$E$85,DB用集計!AK4,'支出計画書(別添２－２)'!$E$12:$E$85)</f>
        <v>0</v>
      </c>
      <c r="AX4">
        <f ca="1">SUMIF('支出計画書(別添２－２)'!$C$12:$G$85,DB用集計!AK4,'支出計画書(別添２－２)'!$G$12:$G$85)</f>
        <v>0</v>
      </c>
      <c r="AY4" s="457">
        <f>SUMIFS('支出計画書(別添２－２)'!$Q:$Q,'支出計画書(別添２－２)'!$O:$O,DB用集計!$AK4,'支出計画書(別添２－２)'!$P:$P,"診断前謝金")</f>
        <v>0</v>
      </c>
      <c r="AZ4" s="457">
        <f>SUMIFS('支出計画書(別添２－２)'!$S:$S,'支出計画書(別添２－２)'!$O:$O,DB用集計!$AK4,'支出計画書(別添２－２)'!$R:$R,"診断前旅費")</f>
        <v>0</v>
      </c>
      <c r="BA4" s="457">
        <f>SUMIFS('支出計画書(別添２－２)'!$Q:$Q,'支出計画書(別添２－２)'!$O:$O,DB用集計!$AK4,'支出計画書(別添２－２)'!$P:$P,"診断謝金")</f>
        <v>0</v>
      </c>
      <c r="BB4" s="457">
        <f>SUMIFS('支出計画書(別添２－２)'!$S:$S,'支出計画書(別添２－２)'!$O:$O,DB用集計!$AK4,'支出計画書(別添２－２)'!$R:$R,"診断旅費")</f>
        <v>0</v>
      </c>
      <c r="BC4" s="457">
        <f>SUMIFS('支出計画書(別添２－２)'!$Q:$Q,'支出計画書(別添２－２)'!$O:$O,DB用集計!$AK4,'支出計画書(別添２－２)'!$P:$P,"支援前謝金")</f>
        <v>0</v>
      </c>
      <c r="BD4" s="457">
        <f>SUMIFS('支出計画書(別添２－２)'!$S:$S,'支出計画書(別添２－２)'!$O:$O,DB用集計!$AK4,'支出計画書(別添２－２)'!$R:$R,"支援前旅費")</f>
        <v>0</v>
      </c>
      <c r="BE4" s="457">
        <f>SUMIFS('支出計画書(別添２－２)'!$Q:$Q,'支出計画書(別添２－２)'!$O:$O,DB用集計!$AK4,'支出計画書(別添２－２)'!$P:$P,"支援謝金")</f>
        <v>0</v>
      </c>
      <c r="BF4" s="457">
        <f>SUMIFS('支出計画書(別添２－２)'!$S:$S,'支出計画書(別添２－２)'!$O:$O,DB用集計!$AK4,'支出計画書(別添２－２)'!$R:$R,"支援旅費")</f>
        <v>0</v>
      </c>
      <c r="BG4">
        <f>SUMIFS('支出計画書(別添２－２)'!T:T,'支出計画書(別添２－２)'!O:O,DB用集計!AK4,'支出計画書(別添２－２)'!P:P,"診断")</f>
        <v>0</v>
      </c>
      <c r="BH4">
        <f>SUMIFS('支出計画書(別添２－２)'!$V:$V,'支出計画書(別添２－２)'!$O:$O,DB用集計!$AK4,'支出計画書(別添２－２)'!$P:$P,"診断")</f>
        <v>0</v>
      </c>
      <c r="BI4">
        <f>SUMIFS('支出計画書(別添２－２)'!$W:$W,'支出計画書(別添２－２)'!$O:$O,DB用集計!$AK4,'支出計画書(別添２－２)'!$P:$P,"診断")</f>
        <v>0</v>
      </c>
      <c r="BJ4">
        <f>SUMIFS('支出計画書(別添２－２)'!T:T,'支出計画書(別添２－２)'!O:O,DB用集計!AK4,'支出計画書(別添２－２)'!P:P,"支援")</f>
        <v>0</v>
      </c>
      <c r="BK4">
        <f>SUMIFS('支出計画書(別添２－２)'!$V:$V,'支出計画書(別添２－２)'!$O:$O,DB用集計!$AK4,'支出計画書(別添２－２)'!$P:$P,"支援")</f>
        <v>0</v>
      </c>
      <c r="BL4">
        <f>SUMIFS('支出計画書(別添２－２)'!$W:$W,'支出計画書(別添２－２)'!$O:$O,DB用集計!$AK4,'支出計画書(別添２－２)'!$P:$P,"支援")</f>
        <v>0</v>
      </c>
      <c r="BM4">
        <f ca="1">SUMIF('支出計画書(別添２－２)'!$B$352:$G$366,DB用集計!AK4,'支出計画書(別添２－２)'!$G$352:$G$366)</f>
        <v>0</v>
      </c>
      <c r="BN4" s="457">
        <f ca="1">SUM(AL4)</f>
        <v>0</v>
      </c>
      <c r="BO4" s="456">
        <f ca="1">SUM(AM4:AR4,AW4:AX4,BM4)</f>
        <v>0</v>
      </c>
      <c r="BP4" s="457">
        <f ca="1">SUM(BN4:BO4)</f>
        <v>0</v>
      </c>
    </row>
    <row r="5" spans="1:68" x14ac:dyDescent="0.15">
      <c r="AL5" s="457">
        <f ca="1">SUMIF('支出計画書(別添２－２)'!$E$105:$J$124,DB用集計!AK5,'支出計画書(別添２－２)'!$J$105:$J$124)+SUMIFS('支出計画書(別添２－２)'!$K$128:$K$152,'支出計画書(別添２－２)'!$C$128:$C$152,"職員*",'支出計画書(別添２－２)'!$E$128:$E$152,DB用集計!AK5)</f>
        <v>0</v>
      </c>
      <c r="AM5" s="456">
        <f>SUMIFS('支出計画書(別添２－２)'!$K$128:$K$152,'支出計画書(別添２－２)'!$C$128:$C$152,"事務補助員",'支出計画書(別添２－２)'!$E$128:$E$152,DB用集計!AK5)</f>
        <v>0</v>
      </c>
      <c r="AN5" s="457">
        <f ca="1">SUMIFS('支出計画書(別添２－２)'!$K$105:$K$124,'支出計画書(別添２－２)'!$C$105:$C$124,"職員*",'支出計画書(別添２－２)'!$E$105:$E$124,DB用集計!AK5)+SUMIF('支出計画書(別添２－２)'!$C$156:$K$347,DB用集計!AK5,'支出計画書(別添２－２)'!$I$156:$I$347)</f>
        <v>0</v>
      </c>
      <c r="AO5" s="457">
        <f ca="1">SUMIF('支出計画書(別添２－２)'!$C$156:$K$208,DB用集計!AK5,'支出計画書(別添２－２)'!$K$156:$K$208)-SUMIF('支出計画書(別添２－２)'!$C$156:$K$208,DB用集計!AK5,'支出計画書(別添２－２)'!$I$156:$I$208)</f>
        <v>0</v>
      </c>
      <c r="AP5" s="457">
        <f ca="1">SUMIF('支出計画書(別添２－２)'!$C$212:$K$264,DB用集計!AK5,'支出計画書(別添２－２)'!$K$212:$K$264)-SUMIF('支出計画書(別添２－２)'!$C$212:$K$264,DB用集計!AK5,'支出計画書(別添２－２)'!$I$212:$I$264)</f>
        <v>0</v>
      </c>
      <c r="AQ5" s="457">
        <f ca="1">SUMIF('支出計画書(別添２－２)'!$C$268:$K$305,DB用集計!AK5,'支出計画書(別添２－２)'!$K$268:$K$305)-SUMIF('支出計画書(別添２－２)'!$C$268:$K$305,DB用集計!AK5,'支出計画書(別添２－２)'!$I$268:$I$305)</f>
        <v>0</v>
      </c>
      <c r="AR5" s="457">
        <f ca="1">SUMIF('支出計画書(別添２－２)'!$C$309:$K$346,DB用集計!AK5,'支出計画書(別添２－２)'!$K$309:$K$346)-SUMIF('支出計画書(別添２－２)'!$C$309:$K$346,DB用集計!AK5,'支出計画書(別添２－２)'!$I$309:$I$346)</f>
        <v>0</v>
      </c>
      <c r="AS5">
        <f ca="1">SUMIF('支出計画書(別添２－２)'!$C$156:$K$208,DB用集計!AK5,'支出計画書(別添２－２)'!$E$156:$E$208)</f>
        <v>0</v>
      </c>
      <c r="AT5">
        <f ca="1">SUMIF('支出計画書(別添２－２)'!$C$212:$K$264,DB用集計!AK5,'支出計画書(別添２－２)'!$E$212:$E$264)</f>
        <v>0</v>
      </c>
      <c r="AU5">
        <f ca="1">SUMIF('支出計画書(別添２－２)'!$C$268:$K$305,DB用集計!AK5,'支出計画書(別添２－２)'!$E$268:$E$305)</f>
        <v>0</v>
      </c>
      <c r="AV5">
        <f ca="1">SUMIF('支出計画書(別添２－２)'!$C$309:$K$346,DB用集計!AK5,'支出計画書(別添２－２)'!$E$309:$E$346)</f>
        <v>0</v>
      </c>
      <c r="AW5">
        <f ca="1">SUMIF('支出計画書(別添２－２)'!$C$12:$E$85,DB用集計!AK5,'支出計画書(別添２－２)'!$E$12:$E$85)</f>
        <v>0</v>
      </c>
      <c r="AX5">
        <f ca="1">SUMIF('支出計画書(別添２－２)'!$C$12:$G$85,DB用集計!AK5,'支出計画書(別添２－２)'!$G$12:$G$85)</f>
        <v>0</v>
      </c>
      <c r="AY5" s="457">
        <f>SUMIFS('支出計画書(別添２－２)'!$Q:$Q,'支出計画書(別添２－２)'!$O:$O,DB用集計!$AK5,'支出計画書(別添２－２)'!$P:$P,"診断前謝金")</f>
        <v>0</v>
      </c>
      <c r="AZ5" s="457">
        <f>SUMIFS('支出計画書(別添２－２)'!$S:$S,'支出計画書(別添２－２)'!$O:$O,DB用集計!$AK5,'支出計画書(別添２－２)'!$R:$R,"診断前旅費")</f>
        <v>0</v>
      </c>
      <c r="BA5" s="457">
        <f>SUMIFS('支出計画書(別添２－２)'!$Q:$Q,'支出計画書(別添２－２)'!$O:$O,DB用集計!$AK5,'支出計画書(別添２－２)'!$P:$P,"診断謝金")</f>
        <v>0</v>
      </c>
      <c r="BB5" s="457">
        <f>SUMIFS('支出計画書(別添２－２)'!$S:$S,'支出計画書(別添２－２)'!$O:$O,DB用集計!$AK5,'支出計画書(別添２－２)'!$R:$R,"診断旅費")</f>
        <v>0</v>
      </c>
      <c r="BC5" s="457">
        <f>SUMIFS('支出計画書(別添２－２)'!$Q:$Q,'支出計画書(別添２－２)'!$O:$O,DB用集計!$AK5,'支出計画書(別添２－２)'!$P:$P,"支援前謝金")</f>
        <v>0</v>
      </c>
      <c r="BD5" s="457">
        <f>SUMIFS('支出計画書(別添２－２)'!$S:$S,'支出計画書(別添２－２)'!$O:$O,DB用集計!$AK5,'支出計画書(別添２－２)'!$R:$R,"支援前旅費")</f>
        <v>0</v>
      </c>
      <c r="BE5" s="457">
        <f>SUMIFS('支出計画書(別添２－２)'!$Q:$Q,'支出計画書(別添２－２)'!$O:$O,DB用集計!$AK5,'支出計画書(別添２－２)'!$P:$P,"支援謝金")</f>
        <v>0</v>
      </c>
      <c r="BF5" s="457">
        <f>SUMIFS('支出計画書(別添２－２)'!$S:$S,'支出計画書(別添２－２)'!$O:$O,DB用集計!$AK5,'支出計画書(別添２－２)'!$R:$R,"支援旅費")</f>
        <v>0</v>
      </c>
      <c r="BG5">
        <f>SUMIFS('支出計画書(別添２－２)'!T:T,'支出計画書(別添２－２)'!O:O,DB用集計!AK5,'支出計画書(別添２－２)'!P:P,"診断")</f>
        <v>0</v>
      </c>
      <c r="BH5">
        <f>SUMIFS('支出計画書(別添２－２)'!$V:$V,'支出計画書(別添２－２)'!$O:$O,DB用集計!$AK5,'支出計画書(別添２－２)'!$P:$P,"診断")</f>
        <v>0</v>
      </c>
      <c r="BI5">
        <f>SUMIFS('支出計画書(別添２－２)'!$W:$W,'支出計画書(別添２－２)'!$O:$O,DB用集計!$AK5,'支出計画書(別添２－２)'!$P:$P,"診断")</f>
        <v>0</v>
      </c>
      <c r="BJ5">
        <f>SUMIFS('支出計画書(別添２－２)'!T:T,'支出計画書(別添２－２)'!O:O,DB用集計!AK5,'支出計画書(別添２－２)'!P:P,"支援")</f>
        <v>0</v>
      </c>
      <c r="BK5">
        <f>SUMIFS('支出計画書(別添２－２)'!$V:$V,'支出計画書(別添２－２)'!$O:$O,DB用集計!$AK5,'支出計画書(別添２－２)'!$P:$P,"支援")</f>
        <v>0</v>
      </c>
      <c r="BL5">
        <f>SUMIFS('支出計画書(別添２－２)'!$W:$W,'支出計画書(別添２－２)'!$O:$O,DB用集計!$AK5,'支出計画書(別添２－２)'!$P:$P,"支援")</f>
        <v>0</v>
      </c>
      <c r="BM5">
        <f ca="1">SUMIF('支出計画書(別添２－２)'!$B$352:$G$366,DB用集計!AK5,'支出計画書(別添２－２)'!$G$352:$G$366)</f>
        <v>0</v>
      </c>
      <c r="BN5" s="457">
        <f t="shared" ref="BN5:BN8" ca="1" si="0">SUM(AL5)</f>
        <v>0</v>
      </c>
      <c r="BO5" s="456">
        <f t="shared" ref="BO5:BO8" ca="1" si="1">SUM(AM5:AR5,AW5:AX5,BM5)</f>
        <v>0</v>
      </c>
      <c r="BP5" s="457">
        <f t="shared" ref="BP5:BP8" ca="1" si="2">SUM(BN5:BO5)</f>
        <v>0</v>
      </c>
    </row>
    <row r="6" spans="1:68" x14ac:dyDescent="0.15">
      <c r="AL6" s="457">
        <f ca="1">SUMIF('支出計画書(別添２－２)'!$E$105:$J$124,DB用集計!AK6,'支出計画書(別添２－２)'!$J$105:$J$124)+SUMIFS('支出計画書(別添２－２)'!$K$128:$K$152,'支出計画書(別添２－２)'!$C$128:$C$152,"職員*",'支出計画書(別添２－２)'!$E$128:$E$152,DB用集計!AK6)</f>
        <v>0</v>
      </c>
      <c r="AM6" s="456">
        <f>SUMIFS('支出計画書(別添２－２)'!$K$128:$K$152,'支出計画書(別添２－２)'!$C$128:$C$152,"事務補助員",'支出計画書(別添２－２)'!$E$128:$E$152,DB用集計!AK6)</f>
        <v>0</v>
      </c>
      <c r="AN6" s="457">
        <f ca="1">SUMIFS('支出計画書(別添２－２)'!$K$105:$K$124,'支出計画書(別添２－２)'!$C$105:$C$124,"職員*",'支出計画書(別添２－２)'!$E$105:$E$124,DB用集計!AK6)+SUMIF('支出計画書(別添２－２)'!$C$156:$K$347,DB用集計!AK6,'支出計画書(別添２－２)'!$I$156:$I$347)</f>
        <v>0</v>
      </c>
      <c r="AO6" s="457">
        <f ca="1">SUMIF('支出計画書(別添２－２)'!$C$156:$K$208,DB用集計!AK6,'支出計画書(別添２－２)'!$K$156:$K$208)-SUMIF('支出計画書(別添２－２)'!$C$156:$K$208,DB用集計!AK6,'支出計画書(別添２－２)'!$I$156:$I$208)</f>
        <v>0</v>
      </c>
      <c r="AP6" s="457">
        <f ca="1">SUMIF('支出計画書(別添２－２)'!$C$212:$K$264,DB用集計!AK6,'支出計画書(別添２－２)'!$K$212:$K$264)-SUMIF('支出計画書(別添２－２)'!$C$212:$K$264,DB用集計!AK6,'支出計画書(別添２－２)'!$I$212:$I$264)</f>
        <v>0</v>
      </c>
      <c r="AQ6" s="457">
        <f ca="1">SUMIF('支出計画書(別添２－２)'!$C$268:$K$305,DB用集計!AK6,'支出計画書(別添２－２)'!$K$268:$K$305)-SUMIF('支出計画書(別添２－２)'!$C$268:$K$305,DB用集計!AK6,'支出計画書(別添２－２)'!$I$268:$I$305)</f>
        <v>0</v>
      </c>
      <c r="AR6" s="457">
        <f ca="1">SUMIF('支出計画書(別添２－２)'!$C$309:$K$346,DB用集計!AK6,'支出計画書(別添２－２)'!$K$309:$K$346)-SUMIF('支出計画書(別添２－２)'!$C$309:$K$346,DB用集計!AK6,'支出計画書(別添２－２)'!$I$309:$I$346)</f>
        <v>0</v>
      </c>
      <c r="AS6">
        <f ca="1">SUMIF('支出計画書(別添２－２)'!$C$156:$K$208,DB用集計!AK6,'支出計画書(別添２－２)'!$E$156:$E$208)</f>
        <v>0</v>
      </c>
      <c r="AT6">
        <f ca="1">SUMIF('支出計画書(別添２－２)'!$C$212:$K$264,DB用集計!AK6,'支出計画書(別添２－２)'!$E$212:$E$264)</f>
        <v>0</v>
      </c>
      <c r="AU6">
        <f ca="1">SUMIF('支出計画書(別添２－２)'!$C$268:$K$305,DB用集計!AK6,'支出計画書(別添２－２)'!$E$268:$E$305)</f>
        <v>0</v>
      </c>
      <c r="AV6">
        <f ca="1">SUMIF('支出計画書(別添２－２)'!$C$309:$K$346,DB用集計!AK6,'支出計画書(別添２－２)'!$E$309:$E$346)</f>
        <v>0</v>
      </c>
      <c r="AW6">
        <f ca="1">SUMIF('支出計画書(別添２－２)'!$C$12:$E$85,DB用集計!AK6,'支出計画書(別添２－２)'!$E$12:$E$85)</f>
        <v>0</v>
      </c>
      <c r="AX6">
        <f ca="1">SUMIF('支出計画書(別添２－２)'!$C$12:$G$85,DB用集計!AK6,'支出計画書(別添２－２)'!$G$12:$G$85)</f>
        <v>0</v>
      </c>
      <c r="AY6" s="457">
        <f>SUMIFS('支出計画書(別添２－２)'!$Q:$Q,'支出計画書(別添２－２)'!$O:$O,DB用集計!$AK6,'支出計画書(別添２－２)'!$P:$P,"診断前謝金")</f>
        <v>0</v>
      </c>
      <c r="AZ6" s="457">
        <f>SUMIFS('支出計画書(別添２－２)'!$S:$S,'支出計画書(別添２－２)'!$O:$O,DB用集計!$AK6,'支出計画書(別添２－２)'!$R:$R,"診断前旅費")</f>
        <v>0</v>
      </c>
      <c r="BA6" s="457">
        <f>SUMIFS('支出計画書(別添２－２)'!$Q:$Q,'支出計画書(別添２－２)'!$O:$O,DB用集計!$AK6,'支出計画書(別添２－２)'!$P:$P,"診断謝金")</f>
        <v>0</v>
      </c>
      <c r="BB6" s="457">
        <f>SUMIFS('支出計画書(別添２－２)'!$S:$S,'支出計画書(別添２－２)'!$O:$O,DB用集計!$AK6,'支出計画書(別添２－２)'!$R:$R,"診断旅費")</f>
        <v>0</v>
      </c>
      <c r="BC6" s="457">
        <f>SUMIFS('支出計画書(別添２－２)'!$Q:$Q,'支出計画書(別添２－２)'!$O:$O,DB用集計!$AK6,'支出計画書(別添２－２)'!$P:$P,"支援前謝金")</f>
        <v>0</v>
      </c>
      <c r="BD6" s="457">
        <f>SUMIFS('支出計画書(別添２－２)'!$S:$S,'支出計画書(別添２－２)'!$O:$O,DB用集計!$AK6,'支出計画書(別添２－２)'!$R:$R,"支援前旅費")</f>
        <v>0</v>
      </c>
      <c r="BE6" s="457">
        <f>SUMIFS('支出計画書(別添２－２)'!$Q:$Q,'支出計画書(別添２－２)'!$O:$O,DB用集計!$AK6,'支出計画書(別添２－２)'!$P:$P,"支援謝金")</f>
        <v>0</v>
      </c>
      <c r="BF6" s="457">
        <f>SUMIFS('支出計画書(別添２－２)'!$S:$S,'支出計画書(別添２－２)'!$O:$O,DB用集計!$AK6,'支出計画書(別添２－２)'!$R:$R,"支援旅費")</f>
        <v>0</v>
      </c>
      <c r="BG6">
        <f>SUMIFS('支出計画書(別添２－２)'!T:T,'支出計画書(別添２－２)'!O:O,DB用集計!AK6,'支出計画書(別添２－２)'!P:P,"診断")</f>
        <v>0</v>
      </c>
      <c r="BH6">
        <f>SUMIFS('支出計画書(別添２－２)'!$V:$V,'支出計画書(別添２－２)'!$O:$O,DB用集計!$AK6,'支出計画書(別添２－２)'!$P:$P,"診断")</f>
        <v>0</v>
      </c>
      <c r="BI6">
        <f>SUMIFS('支出計画書(別添２－２)'!$W:$W,'支出計画書(別添２－２)'!$O:$O,DB用集計!$AK6,'支出計画書(別添２－２)'!$P:$P,"診断")</f>
        <v>0</v>
      </c>
      <c r="BJ6">
        <f>SUMIFS('支出計画書(別添２－２)'!T:T,'支出計画書(別添２－２)'!O:O,DB用集計!AK6,'支出計画書(別添２－２)'!P:P,"支援")</f>
        <v>0</v>
      </c>
      <c r="BK6">
        <f>SUMIFS('支出計画書(別添２－２)'!$V:$V,'支出計画書(別添２－２)'!$O:$O,DB用集計!$AK6,'支出計画書(別添２－２)'!$P:$P,"支援")</f>
        <v>0</v>
      </c>
      <c r="BL6">
        <f>SUMIFS('支出計画書(別添２－２)'!$W:$W,'支出計画書(別添２－２)'!$O:$O,DB用集計!$AK6,'支出計画書(別添２－２)'!$P:$P,"支援")</f>
        <v>0</v>
      </c>
      <c r="BM6">
        <f ca="1">SUMIF('支出計画書(別添２－２)'!$B$352:$G$366,DB用集計!AK6,'支出計画書(別添２－２)'!$G$352:$G$366)</f>
        <v>0</v>
      </c>
      <c r="BN6" s="457">
        <f t="shared" ca="1" si="0"/>
        <v>0</v>
      </c>
      <c r="BO6" s="456">
        <f t="shared" ca="1" si="1"/>
        <v>0</v>
      </c>
      <c r="BP6" s="457">
        <f t="shared" ca="1" si="2"/>
        <v>0</v>
      </c>
    </row>
    <row r="7" spans="1:68" x14ac:dyDescent="0.15">
      <c r="AL7" s="457">
        <f ca="1">SUMIF('支出計画書(別添２－２)'!$E$105:$J$124,DB用集計!AK7,'支出計画書(別添２－２)'!$J$105:$J$124)+SUMIFS('支出計画書(別添２－２)'!$K$128:$K$152,'支出計画書(別添２－２)'!$C$128:$C$152,"職員*",'支出計画書(別添２－２)'!$E$128:$E$152,DB用集計!AK7)</f>
        <v>0</v>
      </c>
      <c r="AM7" s="456">
        <f>SUMIFS('支出計画書(別添２－２)'!$K$128:$K$152,'支出計画書(別添２－２)'!$C$128:$C$152,"事務補助員",'支出計画書(別添２－２)'!$E$128:$E$152,DB用集計!AK7)</f>
        <v>0</v>
      </c>
      <c r="AN7" s="457">
        <f ca="1">SUMIFS('支出計画書(別添２－２)'!$K$105:$K$124,'支出計画書(別添２－２)'!$C$105:$C$124,"職員*",'支出計画書(別添２－２)'!$E$105:$E$124,DB用集計!AK7)+SUMIF('支出計画書(別添２－２)'!$C$156:$K$347,DB用集計!AK7,'支出計画書(別添２－２)'!$I$156:$I$347)</f>
        <v>0</v>
      </c>
      <c r="AO7" s="457">
        <f ca="1">SUMIF('支出計画書(別添２－２)'!$C$156:$K$208,DB用集計!AK7,'支出計画書(別添２－２)'!$K$156:$K$208)-SUMIF('支出計画書(別添２－２)'!$C$156:$K$208,DB用集計!AK7,'支出計画書(別添２－２)'!$I$156:$I$208)</f>
        <v>0</v>
      </c>
      <c r="AP7" s="457">
        <f ca="1">SUMIF('支出計画書(別添２－２)'!$C$212:$K$264,DB用集計!AK7,'支出計画書(別添２－２)'!$K$212:$K$264)-SUMIF('支出計画書(別添２－２)'!$C$212:$K$264,DB用集計!AK7,'支出計画書(別添２－２)'!$I$212:$I$264)</f>
        <v>0</v>
      </c>
      <c r="AQ7" s="457">
        <f ca="1">SUMIF('支出計画書(別添２－２)'!$C$268:$K$305,DB用集計!AK7,'支出計画書(別添２－２)'!$K$268:$K$305)-SUMIF('支出計画書(別添２－２)'!$C$268:$K$305,DB用集計!AK7,'支出計画書(別添２－２)'!$I$268:$I$305)</f>
        <v>0</v>
      </c>
      <c r="AR7" s="457">
        <f ca="1">SUMIF('支出計画書(別添２－２)'!$C$309:$K$346,DB用集計!AK7,'支出計画書(別添２－２)'!$K$309:$K$346)-SUMIF('支出計画書(別添２－２)'!$C$309:$K$346,DB用集計!AK7,'支出計画書(別添２－２)'!$I$309:$I$346)</f>
        <v>0</v>
      </c>
      <c r="AS7">
        <f ca="1">SUMIF('支出計画書(別添２－２)'!$C$156:$K$208,DB用集計!AK7,'支出計画書(別添２－２)'!$E$156:$E$208)</f>
        <v>0</v>
      </c>
      <c r="AT7">
        <f ca="1">SUMIF('支出計画書(別添２－２)'!$C$212:$K$264,DB用集計!AK7,'支出計画書(別添２－２)'!$E$212:$E$264)</f>
        <v>0</v>
      </c>
      <c r="AU7">
        <f ca="1">SUMIF('支出計画書(別添２－２)'!$C$268:$K$305,DB用集計!AK7,'支出計画書(別添２－２)'!$E$268:$E$305)</f>
        <v>0</v>
      </c>
      <c r="AV7">
        <f ca="1">SUMIF('支出計画書(別添２－２)'!$C$309:$K$346,DB用集計!AK7,'支出計画書(別添２－２)'!$E$309:$E$346)</f>
        <v>0</v>
      </c>
      <c r="AW7">
        <f ca="1">SUMIF('支出計画書(別添２－２)'!$C$12:$E$85,DB用集計!AK7,'支出計画書(別添２－２)'!$E$12:$E$85)</f>
        <v>0</v>
      </c>
      <c r="AX7">
        <f ca="1">SUMIF('支出計画書(別添２－２)'!$C$12:$G$85,DB用集計!AK7,'支出計画書(別添２－２)'!$G$12:$G$85)</f>
        <v>0</v>
      </c>
      <c r="AY7" s="457">
        <f>SUMIFS('支出計画書(別添２－２)'!$Q:$Q,'支出計画書(別添２－２)'!$O:$O,DB用集計!$AK7,'支出計画書(別添２－２)'!$P:$P,"診断前謝金")</f>
        <v>0</v>
      </c>
      <c r="AZ7" s="457">
        <f>SUMIFS('支出計画書(別添２－２)'!$S:$S,'支出計画書(別添２－２)'!$O:$O,DB用集計!$AK7,'支出計画書(別添２－２)'!$R:$R,"診断前旅費")</f>
        <v>0</v>
      </c>
      <c r="BA7" s="457">
        <f>SUMIFS('支出計画書(別添２－２)'!$Q:$Q,'支出計画書(別添２－２)'!$O:$O,DB用集計!$AK7,'支出計画書(別添２－２)'!$P:$P,"診断謝金")</f>
        <v>0</v>
      </c>
      <c r="BB7" s="457">
        <f>SUMIFS('支出計画書(別添２－２)'!$S:$S,'支出計画書(別添２－２)'!$O:$O,DB用集計!$AK7,'支出計画書(別添２－２)'!$R:$R,"診断旅費")</f>
        <v>0</v>
      </c>
      <c r="BC7" s="457">
        <f>SUMIFS('支出計画書(別添２－２)'!$Q:$Q,'支出計画書(別添２－２)'!$O:$O,DB用集計!$AK7,'支出計画書(別添２－２)'!$P:$P,"支援前謝金")</f>
        <v>0</v>
      </c>
      <c r="BD7" s="457">
        <f>SUMIFS('支出計画書(別添２－２)'!$S:$S,'支出計画書(別添２－２)'!$O:$O,DB用集計!$AK7,'支出計画書(別添２－２)'!$R:$R,"支援前旅費")</f>
        <v>0</v>
      </c>
      <c r="BE7" s="457">
        <f>SUMIFS('支出計画書(別添２－２)'!$Q:$Q,'支出計画書(別添２－２)'!$O:$O,DB用集計!$AK7,'支出計画書(別添２－２)'!$P:$P,"支援謝金")</f>
        <v>0</v>
      </c>
      <c r="BF7" s="457">
        <f>SUMIFS('支出計画書(別添２－２)'!$S:$S,'支出計画書(別添２－２)'!$O:$O,DB用集計!$AK7,'支出計画書(別添２－２)'!$R:$R,"支援旅費")</f>
        <v>0</v>
      </c>
      <c r="BG7">
        <f>SUMIFS('支出計画書(別添２－２)'!T:T,'支出計画書(別添２－２)'!O:O,DB用集計!AK7,'支出計画書(別添２－２)'!P:P,"診断")</f>
        <v>0</v>
      </c>
      <c r="BH7">
        <f>SUMIFS('支出計画書(別添２－２)'!$V:$V,'支出計画書(別添２－２)'!$O:$O,DB用集計!$AK7,'支出計画書(別添２－２)'!$P:$P,"診断")</f>
        <v>0</v>
      </c>
      <c r="BI7">
        <f>SUMIFS('支出計画書(別添２－２)'!$W:$W,'支出計画書(別添２－２)'!$O:$O,DB用集計!$AK7,'支出計画書(別添２－２)'!$P:$P,"診断")</f>
        <v>0</v>
      </c>
      <c r="BJ7">
        <f>SUMIFS('支出計画書(別添２－２)'!T:T,'支出計画書(別添２－２)'!O:O,DB用集計!AK7,'支出計画書(別添２－２)'!P:P,"支援")</f>
        <v>0</v>
      </c>
      <c r="BK7">
        <f>SUMIFS('支出計画書(別添２－２)'!$V:$V,'支出計画書(別添２－２)'!$O:$O,DB用集計!$AK7,'支出計画書(別添２－２)'!$P:$P,"支援")</f>
        <v>0</v>
      </c>
      <c r="BL7">
        <f>SUMIFS('支出計画書(別添２－２)'!$W:$W,'支出計画書(別添２－２)'!$O:$O,DB用集計!$AK7,'支出計画書(別添２－２)'!$P:$P,"支援")</f>
        <v>0</v>
      </c>
      <c r="BM7">
        <f ca="1">SUMIF('支出計画書(別添２－２)'!$B$352:$G$366,DB用集計!AK7,'支出計画書(別添２－２)'!$G$352:$G$366)</f>
        <v>0</v>
      </c>
      <c r="BN7" s="457">
        <f t="shared" ca="1" si="0"/>
        <v>0</v>
      </c>
      <c r="BO7" s="456">
        <f t="shared" ca="1" si="1"/>
        <v>0</v>
      </c>
      <c r="BP7" s="457">
        <f t="shared" ca="1" si="2"/>
        <v>0</v>
      </c>
    </row>
    <row r="8" spans="1:68" x14ac:dyDescent="0.15">
      <c r="AL8" s="457">
        <f ca="1">SUMIF('支出計画書(別添２－２)'!$E$105:$J$124,DB用集計!AK8,'支出計画書(別添２－２)'!$J$105:$J$124)+SUMIFS('支出計画書(別添２－２)'!$K$128:$K$152,'支出計画書(別添２－２)'!$C$128:$C$152,"職員*",'支出計画書(別添２－２)'!$E$128:$E$152,DB用集計!AK8)</f>
        <v>0</v>
      </c>
      <c r="AM8" s="456">
        <f>SUMIFS('支出計画書(別添２－２)'!$K$128:$K$152,'支出計画書(別添２－２)'!$C$128:$C$152,"事務補助員",'支出計画書(別添２－２)'!$E$128:$E$152,DB用集計!AK8)</f>
        <v>0</v>
      </c>
      <c r="AN8" s="457">
        <f ca="1">SUMIFS('支出計画書(別添２－２)'!$K$105:$K$124,'支出計画書(別添２－２)'!$C$105:$C$124,"職員*",'支出計画書(別添２－２)'!$E$105:$E$124,DB用集計!AK8)+SUMIF('支出計画書(別添２－２)'!$C$156:$K$347,DB用集計!AK8,'支出計画書(別添２－２)'!$I$156:$I$347)</f>
        <v>0</v>
      </c>
      <c r="AO8" s="457">
        <f ca="1">SUMIF('支出計画書(別添２－２)'!$C$156:$K$208,DB用集計!AK8,'支出計画書(別添２－２)'!$K$156:$K$208)-SUMIF('支出計画書(別添２－２)'!$C$156:$K$208,DB用集計!AK8,'支出計画書(別添２－２)'!$I$156:$I$208)</f>
        <v>0</v>
      </c>
      <c r="AP8" s="457">
        <f ca="1">SUMIF('支出計画書(別添２－２)'!$C$212:$K$264,DB用集計!AK8,'支出計画書(別添２－２)'!$K$212:$K$264)-SUMIF('支出計画書(別添２－２)'!$C$212:$K$264,DB用集計!AK8,'支出計画書(別添２－２)'!$I$212:$I$264)</f>
        <v>0</v>
      </c>
      <c r="AQ8" s="457">
        <f ca="1">SUMIF('支出計画書(別添２－２)'!$C$268:$K$305,DB用集計!AK8,'支出計画書(別添２－２)'!$K$268:$K$305)-SUMIF('支出計画書(別添２－２)'!$C$268:$K$305,DB用集計!AK8,'支出計画書(別添２－２)'!$I$268:$I$305)</f>
        <v>0</v>
      </c>
      <c r="AR8" s="457">
        <f ca="1">SUMIF('支出計画書(別添２－２)'!$C$309:$K$346,DB用集計!AK8,'支出計画書(別添２－２)'!$K$309:$K$346)-SUMIF('支出計画書(別添２－２)'!$C$309:$K$346,DB用集計!AK8,'支出計画書(別添２－２)'!$I$309:$I$346)</f>
        <v>0</v>
      </c>
      <c r="AS8">
        <f ca="1">SUMIF('支出計画書(別添２－２)'!$C$156:$K$208,DB用集計!AK8,'支出計画書(別添２－２)'!$E$156:$E$208)</f>
        <v>0</v>
      </c>
      <c r="AT8">
        <f ca="1">SUMIF('支出計画書(別添２－２)'!$C$212:$K$264,DB用集計!AK8,'支出計画書(別添２－２)'!$E$212:$E$264)</f>
        <v>0</v>
      </c>
      <c r="AU8">
        <f ca="1">SUMIF('支出計画書(別添２－２)'!$C$268:$K$305,DB用集計!AK8,'支出計画書(別添２－２)'!$E$268:$E$305)</f>
        <v>0</v>
      </c>
      <c r="AV8">
        <f ca="1">SUMIF('支出計画書(別添２－２)'!$C$309:$K$346,DB用集計!AK8,'支出計画書(別添２－２)'!$E$309:$E$346)</f>
        <v>0</v>
      </c>
      <c r="AW8">
        <f ca="1">SUMIF('支出計画書(別添２－２)'!$C$12:$E$85,DB用集計!AK8,'支出計画書(別添２－２)'!$E$12:$E$85)</f>
        <v>0</v>
      </c>
      <c r="AX8">
        <f ca="1">SUMIF('支出計画書(別添２－２)'!$C$12:$G$85,DB用集計!AK8,'支出計画書(別添２－２)'!$G$12:$G$85)</f>
        <v>0</v>
      </c>
      <c r="AY8" s="457">
        <f>SUMIFS('支出計画書(別添２－２)'!$Q:$Q,'支出計画書(別添２－２)'!$O:$O,DB用集計!$AK8,'支出計画書(別添２－２)'!$P:$P,"診断前謝金")</f>
        <v>0</v>
      </c>
      <c r="AZ8" s="457">
        <f>SUMIFS('支出計画書(別添２－２)'!$S:$S,'支出計画書(別添２－２)'!$O:$O,DB用集計!$AK8,'支出計画書(別添２－２)'!$R:$R,"診断前旅費")</f>
        <v>0</v>
      </c>
      <c r="BA8" s="457">
        <f>SUMIFS('支出計画書(別添２－２)'!$Q:$Q,'支出計画書(別添２－２)'!$O:$O,DB用集計!$AK8,'支出計画書(別添２－２)'!$P:$P,"診断謝金")</f>
        <v>0</v>
      </c>
      <c r="BB8" s="457">
        <f>SUMIFS('支出計画書(別添２－２)'!$S:$S,'支出計画書(別添２－２)'!$O:$O,DB用集計!$AK8,'支出計画書(別添２－２)'!$R:$R,"診断旅費")</f>
        <v>0</v>
      </c>
      <c r="BC8" s="457">
        <f>SUMIFS('支出計画書(別添２－２)'!$Q:$Q,'支出計画書(別添２－２)'!$O:$O,DB用集計!$AK8,'支出計画書(別添２－２)'!$P:$P,"支援前謝金")</f>
        <v>0</v>
      </c>
      <c r="BD8" s="457">
        <f>SUMIFS('支出計画書(別添２－２)'!$S:$S,'支出計画書(別添２－２)'!$O:$O,DB用集計!$AK8,'支出計画書(別添２－２)'!$R:$R,"支援前旅費")</f>
        <v>0</v>
      </c>
      <c r="BE8" s="457">
        <f>SUMIFS('支出計画書(別添２－２)'!$Q:$Q,'支出計画書(別添２－２)'!$O:$O,DB用集計!$AK8,'支出計画書(別添２－２)'!$P:$P,"支援謝金")</f>
        <v>0</v>
      </c>
      <c r="BF8" s="457">
        <f>SUMIFS('支出計画書(別添２－２)'!$S:$S,'支出計画書(別添２－２)'!$O:$O,DB用集計!$AK8,'支出計画書(別添２－２)'!$R:$R,"支援旅費")</f>
        <v>0</v>
      </c>
      <c r="BG8">
        <f>SUMIFS('支出計画書(別添２－２)'!T:T,'支出計画書(別添２－２)'!O:O,DB用集計!AK8,'支出計画書(別添２－２)'!P:P,"診断")</f>
        <v>0</v>
      </c>
      <c r="BH8">
        <f>SUMIFS('支出計画書(別添２－２)'!$V:$V,'支出計画書(別添２－２)'!$O:$O,DB用集計!$AK8,'支出計画書(別添２－２)'!$P:$P,"診断")</f>
        <v>0</v>
      </c>
      <c r="BI8">
        <f>SUMIFS('支出計画書(別添２－２)'!$W:$W,'支出計画書(別添２－２)'!$O:$O,DB用集計!$AK8,'支出計画書(別添２－２)'!$P:$P,"診断")</f>
        <v>0</v>
      </c>
      <c r="BJ8">
        <f>SUMIFS('支出計画書(別添２－２)'!T:T,'支出計画書(別添２－２)'!O:O,DB用集計!AK8,'支出計画書(別添２－２)'!P:P,"支援")</f>
        <v>0</v>
      </c>
      <c r="BK8">
        <f>SUMIFS('支出計画書(別添２－２)'!$V:$V,'支出計画書(別添２－２)'!$O:$O,DB用集計!$AK8,'支出計画書(別添２－２)'!$P:$P,"支援")</f>
        <v>0</v>
      </c>
      <c r="BL8">
        <f>SUMIFS('支出計画書(別添２－２)'!$W:$W,'支出計画書(別添２－２)'!$O:$O,DB用集計!$AK8,'支出計画書(別添２－２)'!$P:$P,"支援")</f>
        <v>0</v>
      </c>
      <c r="BM8">
        <f ca="1">SUMIF('支出計画書(別添２－２)'!$B$352:$G$366,DB用集計!AK8,'支出計画書(別添２－２)'!$G$352:$G$366)</f>
        <v>0</v>
      </c>
      <c r="BN8" s="457">
        <f t="shared" ca="1" si="0"/>
        <v>0</v>
      </c>
      <c r="BO8" s="456">
        <f t="shared" ca="1" si="1"/>
        <v>0</v>
      </c>
      <c r="BP8" s="457">
        <f t="shared" ca="1" si="2"/>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21</vt:i4>
      </vt:variant>
    </vt:vector>
  </HeadingPairs>
  <TitlesOfParts>
    <vt:vector size="36" baseType="lpstr">
      <vt:lpstr>提出資料チェックシート</vt:lpstr>
      <vt:lpstr>様式第１_交付申請書</vt:lpstr>
      <vt:lpstr>様式第１（別紙１・２） </vt:lpstr>
      <vt:lpstr>様式第１（別紙３）</vt:lpstr>
      <vt:lpstr>補助事業概要説明書(別添１)１～２</vt:lpstr>
      <vt:lpstr>補助事業概要説明書(別添１)３</vt:lpstr>
      <vt:lpstr>補助事業概要説明書(別添1)４</vt:lpstr>
      <vt:lpstr>人件費単価計算書(別添２－１)</vt:lpstr>
      <vt:lpstr>支出計画書(別添２－２)</vt:lpstr>
      <vt:lpstr>専門家一覧(別添３)</vt:lpstr>
      <vt:lpstr>専門家集計用</vt:lpstr>
      <vt:lpstr>支援対象者(予定)一覧(別添４)</vt:lpstr>
      <vt:lpstr>拠点状況届出書（別添５）</vt:lpstr>
      <vt:lpstr>健保等級単価一覧表</vt:lpstr>
      <vt:lpstr>DB用集計</vt:lpstr>
      <vt:lpstr>'拠点状況届出書（別添５）'!Print_Area</vt:lpstr>
      <vt:lpstr>'支援対象者(予定)一覧(別添４)'!Print_Area</vt:lpstr>
      <vt:lpstr>'支出計画書(別添２－２)'!Print_Area</vt:lpstr>
      <vt:lpstr>'人件費単価計算書(別添２－１)'!Print_Area</vt:lpstr>
      <vt:lpstr>'専門家一覧(別添３)'!Print_Area</vt:lpstr>
      <vt:lpstr>提出資料チェックシート!Print_Area</vt:lpstr>
      <vt:lpstr>'補助事業概要説明書(別添１)１～２'!Print_Area</vt:lpstr>
      <vt:lpstr>'補助事業概要説明書(別添１)３'!Print_Area</vt:lpstr>
      <vt:lpstr>'補助事業概要説明書(別添1)４'!Print_Area</vt:lpstr>
      <vt:lpstr>'様式第１（別紙１・２） '!Print_Area</vt:lpstr>
      <vt:lpstr>'様式第１（別紙３）'!Print_Area</vt:lpstr>
      <vt:lpstr>様式第１_交付申請書!Print_Area</vt:lpstr>
      <vt:lpstr>'支援対象者(予定)一覧(別添４)'!Print_Titles</vt:lpstr>
      <vt:lpstr>'人件費単価計算書(別添２－１)'!Print_Titles</vt:lpstr>
      <vt:lpstr>'専門家一覧(別添３)'!Print_Titles</vt:lpstr>
      <vt:lpstr>拠点</vt:lpstr>
      <vt:lpstr>雇用区分</vt:lpstr>
      <vt:lpstr>'支出計画書(別添２－２)'!消費税を補助対象に含める</vt:lpstr>
      <vt:lpstr>職員区分</vt:lpstr>
      <vt:lpstr>担当者名</vt:lpstr>
      <vt:lpstr>地域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慎司</dc:creator>
  <cp:lastModifiedBy>吉留 礼華</cp:lastModifiedBy>
  <cp:lastPrinted>2021-04-30T02:23:33Z</cp:lastPrinted>
  <dcterms:created xsi:type="dcterms:W3CDTF">2017-03-27T05:16:15Z</dcterms:created>
  <dcterms:modified xsi:type="dcterms:W3CDTF">2021-05-10T08:10:45Z</dcterms:modified>
</cp:coreProperties>
</file>