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ii.local\SII-fileserver\share\1pub\Ｒ３年度（地域PF）\300_公募・説明会\04.交付申請書\"/>
    </mc:Choice>
  </mc:AlternateContent>
  <xr:revisionPtr revIDLastSave="0" documentId="13_ncr:1_{3643D989-5A30-4AE7-9373-4025DE18A1F2}" xr6:coauthVersionLast="45" xr6:coauthVersionMax="45" xr10:uidLastSave="{00000000-0000-0000-0000-000000000000}"/>
  <workbookProtection workbookAlgorithmName="SHA-512" workbookHashValue="hhlYrruOCCE1zrmnqUHBugbm01QHCREs6Go0Ro483UMD8JIZ1pE5ZtXqHylNt4Sz/H4/dYhwP5Pnu6rShSTCpQ==" workbookSaltValue="MnQwnibmdeyFf/+hu7XBHQ==" workbookSpinCount="100000" lockStructure="1"/>
  <bookViews>
    <workbookView xWindow="-120" yWindow="-120" windowWidth="29040" windowHeight="15840" tabRatio="910" xr2:uid="{00000000-000D-0000-FFFF-FFFF00000000}"/>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２" sheetId="16" r:id="rId5"/>
    <sheet name="補助事業概要説明書(別添１)３" sheetId="65" r:id="rId6"/>
    <sheet name="補助事業概要説明書(別添1)４" sheetId="46" r:id="rId7"/>
    <sheet name="人件費単価計算書(別添２－１)" sheetId="11" r:id="rId8"/>
    <sheet name="支出計画書(別添２－２)" sheetId="76" r:id="rId9"/>
    <sheet name="専門家一覧(別添３)" sheetId="58" r:id="rId10"/>
    <sheet name="専門家集計用" sheetId="79" state="hidden" r:id="rId11"/>
    <sheet name="支援対象者(予定)一覧(別添４)" sheetId="53" r:id="rId12"/>
    <sheet name="拠点状況届出書（別添５）" sheetId="63" r:id="rId13"/>
    <sheet name="健保等級単価一覧表" sheetId="64" state="hidden" r:id="rId14"/>
    <sheet name="DB用集計" sheetId="77" state="hidden" r:id="rId15"/>
  </sheets>
  <definedNames>
    <definedName name="_xlnm._FilterDatabase" localSheetId="8" hidden="1">'支出計画書(別添２－２)'!#REF!</definedName>
    <definedName name="_xlnm._FilterDatabase" localSheetId="9" hidden="1">'専門家一覧(別添３)'!$B$8:$L$284</definedName>
    <definedName name="_xlnm.Print_Area" localSheetId="12">'拠点状況届出書（別添５）'!$B$4:$F$2685</definedName>
    <definedName name="_xlnm.Print_Area" localSheetId="11">'支援対象者(予定)一覧(別添４)'!$B$2:$J$242</definedName>
    <definedName name="_xlnm.Print_Area" localSheetId="8">'支出計画書(別添２－２)'!$B$2:$K$697</definedName>
    <definedName name="_xlnm.Print_Area" localSheetId="7">'人件費単価計算書(別添２－１)'!$B$2:$J$80</definedName>
    <definedName name="_xlnm.Print_Area" localSheetId="9">'専門家一覧(別添３)'!$B$2:$L$284</definedName>
    <definedName name="_xlnm.Print_Area" localSheetId="0">提出資料チェックシート!$A$2:$J$161</definedName>
    <definedName name="_xlnm.Print_Area" localSheetId="4">'補助事業概要説明書(別添１)１～２'!$B$2:$G$252</definedName>
    <definedName name="_xlnm.Print_Area" localSheetId="5">'補助事業概要説明書(別添１)３'!$B$2:$F$56</definedName>
    <definedName name="_xlnm.Print_Area" localSheetId="6">'補助事業概要説明書(別添1)４'!$B$2:$T$20</definedName>
    <definedName name="_xlnm.Print_Area" localSheetId="2">'様式第１（別紙１・２） '!$B$2:$G$28</definedName>
    <definedName name="_xlnm.Print_Area" localSheetId="3">'様式第１（別紙３）'!$B$2:$J$30</definedName>
    <definedName name="_xlnm.Print_Area" localSheetId="1">様式第１_交付申請書!$B$2:$H$39</definedName>
    <definedName name="_xlnm.Print_Titles" localSheetId="11">'支援対象者(予定)一覧(別添４)'!$11:$12</definedName>
    <definedName name="_xlnm.Print_Titles" localSheetId="7">'人件費単価計算書(別添２－１)'!$2:$2</definedName>
    <definedName name="_xlnm.Print_Titles" localSheetId="9">'専門家一覧(別添３)'!$8:$9</definedName>
    <definedName name="拠点">'補助事業概要説明書(別添１)１～２'!$C$58:$C$97</definedName>
    <definedName name="雇用区分">'人件費単価計算書(別添２－１)'!$N$2:$N$3</definedName>
    <definedName name="消費税を補助対象に含める" localSheetId="8">'支出計画書(別添２－２)'!$O$4:$O$10</definedName>
    <definedName name="職員区分">'補助事業概要説明書(別添１)１～２'!$C$29:$C$53</definedName>
    <definedName name="担当者名">'補助事業概要説明書(別添１)１～２'!$B$29:$B$53</definedName>
    <definedName name="地域">'補助事業概要説明書(別添１)１～２'!$E$14:$E$23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84" i="76" l="1"/>
  <c r="G685" i="76" l="1"/>
  <c r="G686" i="76"/>
  <c r="G687" i="76"/>
  <c r="G688" i="76"/>
  <c r="G689" i="76"/>
  <c r="G690" i="76"/>
  <c r="G691" i="76"/>
  <c r="G692" i="76"/>
  <c r="G693" i="76"/>
  <c r="I192" i="76" l="1"/>
  <c r="E29" i="65" l="1"/>
  <c r="C196" i="76" l="1"/>
  <c r="K196" i="76" s="1"/>
  <c r="K197" i="76"/>
  <c r="K198" i="76"/>
  <c r="K199" i="76"/>
  <c r="K200" i="76"/>
  <c r="K201" i="76"/>
  <c r="K202" i="76"/>
  <c r="K203" i="76"/>
  <c r="K204" i="76"/>
  <c r="K205" i="76"/>
  <c r="K206" i="76"/>
  <c r="K207" i="76"/>
  <c r="K208" i="76"/>
  <c r="K209" i="76"/>
  <c r="K210" i="76"/>
  <c r="K211" i="76"/>
  <c r="K212" i="76"/>
  <c r="K213" i="76"/>
  <c r="K214" i="76"/>
  <c r="K215" i="76"/>
  <c r="K216" i="76"/>
  <c r="K217" i="76"/>
  <c r="K218" i="76"/>
  <c r="K219" i="76"/>
  <c r="K220" i="76"/>
  <c r="K221" i="76"/>
  <c r="K222" i="76"/>
  <c r="K223" i="76"/>
  <c r="K224" i="76"/>
  <c r="K225" i="76"/>
  <c r="K192" i="76" l="1"/>
  <c r="I19" i="76" l="1"/>
  <c r="AS7" i="77"/>
  <c r="AS8" i="77"/>
  <c r="AS9" i="77"/>
  <c r="AS10" i="77"/>
  <c r="AS11" i="77"/>
  <c r="AS12" i="77"/>
  <c r="AS13" i="77"/>
  <c r="Q57" i="79" l="1"/>
  <c r="P57" i="79"/>
  <c r="O57" i="79"/>
  <c r="N57" i="79"/>
  <c r="M57" i="79"/>
  <c r="L57" i="79"/>
  <c r="K57" i="79"/>
  <c r="J57" i="79"/>
  <c r="I57" i="79"/>
  <c r="H57" i="79"/>
  <c r="G57" i="79"/>
  <c r="F57" i="79"/>
  <c r="E57" i="79"/>
  <c r="D57" i="79"/>
  <c r="C57" i="79"/>
  <c r="B57" i="79"/>
  <c r="Q56" i="79"/>
  <c r="P56" i="79"/>
  <c r="O56" i="79"/>
  <c r="N56" i="79"/>
  <c r="M56" i="79"/>
  <c r="L56" i="79"/>
  <c r="K56" i="79"/>
  <c r="J56" i="79"/>
  <c r="I56" i="79"/>
  <c r="H56" i="79"/>
  <c r="G56" i="79"/>
  <c r="F56" i="79"/>
  <c r="E56" i="79"/>
  <c r="D56" i="79"/>
  <c r="C56" i="79"/>
  <c r="B56" i="79"/>
  <c r="Q55" i="79"/>
  <c r="P55" i="79"/>
  <c r="O55" i="79"/>
  <c r="N55" i="79"/>
  <c r="M55" i="79"/>
  <c r="L55" i="79"/>
  <c r="K55" i="79"/>
  <c r="J55" i="79"/>
  <c r="I55" i="79"/>
  <c r="H55" i="79"/>
  <c r="G55" i="79"/>
  <c r="F55" i="79"/>
  <c r="E55" i="79"/>
  <c r="D55" i="79"/>
  <c r="C55" i="79"/>
  <c r="B55" i="79"/>
  <c r="Q54" i="79"/>
  <c r="P54" i="79"/>
  <c r="O54" i="79"/>
  <c r="N54" i="79"/>
  <c r="M54" i="79"/>
  <c r="L54" i="79"/>
  <c r="K54" i="79"/>
  <c r="J54" i="79"/>
  <c r="I54" i="79"/>
  <c r="H54" i="79"/>
  <c r="G54" i="79"/>
  <c r="F54" i="79"/>
  <c r="E54" i="79"/>
  <c r="D54" i="79"/>
  <c r="C54" i="79"/>
  <c r="B54" i="79"/>
  <c r="Q53" i="79"/>
  <c r="P53" i="79"/>
  <c r="O53" i="79"/>
  <c r="N53" i="79"/>
  <c r="M53" i="79"/>
  <c r="L53" i="79"/>
  <c r="K53" i="79"/>
  <c r="J53" i="79"/>
  <c r="I53" i="79"/>
  <c r="H53" i="79"/>
  <c r="G53" i="79"/>
  <c r="F53" i="79"/>
  <c r="E53" i="79"/>
  <c r="D53" i="79"/>
  <c r="C53" i="79"/>
  <c r="B53" i="79"/>
  <c r="Q52" i="79"/>
  <c r="P52" i="79"/>
  <c r="O52" i="79"/>
  <c r="N52" i="79"/>
  <c r="M52" i="79"/>
  <c r="L52" i="79"/>
  <c r="K52" i="79"/>
  <c r="J52" i="79"/>
  <c r="I52" i="79"/>
  <c r="H52" i="79"/>
  <c r="G52" i="79"/>
  <c r="F52" i="79"/>
  <c r="E52" i="79"/>
  <c r="D52" i="79"/>
  <c r="C52" i="79"/>
  <c r="B52" i="79"/>
  <c r="Q51" i="79"/>
  <c r="P51" i="79"/>
  <c r="O51" i="79"/>
  <c r="N51" i="79"/>
  <c r="M51" i="79"/>
  <c r="L51" i="79"/>
  <c r="K51" i="79"/>
  <c r="J51" i="79"/>
  <c r="I51" i="79"/>
  <c r="H51" i="79"/>
  <c r="G51" i="79"/>
  <c r="F51" i="79"/>
  <c r="E51" i="79"/>
  <c r="D51" i="79"/>
  <c r="C51" i="79"/>
  <c r="B51" i="79"/>
  <c r="Q50" i="79"/>
  <c r="P50" i="79"/>
  <c r="O50" i="79"/>
  <c r="N50" i="79"/>
  <c r="M50" i="79"/>
  <c r="L50" i="79"/>
  <c r="K50" i="79"/>
  <c r="J50" i="79"/>
  <c r="I50" i="79"/>
  <c r="H50" i="79"/>
  <c r="G50" i="79"/>
  <c r="F50" i="79"/>
  <c r="E50" i="79"/>
  <c r="D50" i="79"/>
  <c r="C50" i="79"/>
  <c r="B50" i="79"/>
  <c r="Q49" i="79"/>
  <c r="P49" i="79"/>
  <c r="O49" i="79"/>
  <c r="N49" i="79"/>
  <c r="M49" i="79"/>
  <c r="L49" i="79"/>
  <c r="K49" i="79"/>
  <c r="J49" i="79"/>
  <c r="I49" i="79"/>
  <c r="H49" i="79"/>
  <c r="G49" i="79"/>
  <c r="F49" i="79"/>
  <c r="E49" i="79"/>
  <c r="D49" i="79"/>
  <c r="C49" i="79"/>
  <c r="B49" i="79"/>
  <c r="Q48" i="79"/>
  <c r="P48" i="79"/>
  <c r="O48" i="79"/>
  <c r="N48" i="79"/>
  <c r="M48" i="79"/>
  <c r="L48" i="79"/>
  <c r="K48" i="79"/>
  <c r="J48" i="79"/>
  <c r="I48" i="79"/>
  <c r="H48" i="79"/>
  <c r="G48" i="79"/>
  <c r="F48" i="79"/>
  <c r="E48" i="79"/>
  <c r="D48" i="79"/>
  <c r="C48" i="79"/>
  <c r="B48" i="79"/>
  <c r="Q47" i="79"/>
  <c r="P47" i="79"/>
  <c r="O47" i="79"/>
  <c r="N47" i="79"/>
  <c r="M47" i="79"/>
  <c r="L47" i="79"/>
  <c r="K47" i="79"/>
  <c r="J47" i="79"/>
  <c r="I47" i="79"/>
  <c r="H47" i="79"/>
  <c r="G47" i="79"/>
  <c r="F47" i="79"/>
  <c r="E47" i="79"/>
  <c r="D47" i="79"/>
  <c r="C47" i="79"/>
  <c r="B47" i="79"/>
  <c r="Q46" i="79"/>
  <c r="P46" i="79"/>
  <c r="O46" i="79"/>
  <c r="N46" i="79"/>
  <c r="M46" i="79"/>
  <c r="L46" i="79"/>
  <c r="K46" i="79"/>
  <c r="J46" i="79"/>
  <c r="I46" i="79"/>
  <c r="H46" i="79"/>
  <c r="G46" i="79"/>
  <c r="F46" i="79"/>
  <c r="E46" i="79"/>
  <c r="D46" i="79"/>
  <c r="C46" i="79"/>
  <c r="B46" i="79"/>
  <c r="Q45" i="79"/>
  <c r="P45" i="79"/>
  <c r="O45" i="79"/>
  <c r="N45" i="79"/>
  <c r="M45" i="79"/>
  <c r="L45" i="79"/>
  <c r="K45" i="79"/>
  <c r="J45" i="79"/>
  <c r="I45" i="79"/>
  <c r="H45" i="79"/>
  <c r="G45" i="79"/>
  <c r="F45" i="79"/>
  <c r="E45" i="79"/>
  <c r="D45" i="79"/>
  <c r="C45" i="79"/>
  <c r="B45" i="79"/>
  <c r="Q44" i="79"/>
  <c r="P44" i="79"/>
  <c r="O44" i="79"/>
  <c r="N44" i="79"/>
  <c r="M44" i="79"/>
  <c r="L44" i="79"/>
  <c r="K44" i="79"/>
  <c r="J44" i="79"/>
  <c r="I44" i="79"/>
  <c r="H44" i="79"/>
  <c r="G44" i="79"/>
  <c r="F44" i="79"/>
  <c r="E44" i="79"/>
  <c r="D44" i="79"/>
  <c r="C44" i="79"/>
  <c r="B44" i="79"/>
  <c r="Q43" i="79"/>
  <c r="P43" i="79"/>
  <c r="O43" i="79"/>
  <c r="N43" i="79"/>
  <c r="M43" i="79"/>
  <c r="L43" i="79"/>
  <c r="K43" i="79"/>
  <c r="J43" i="79"/>
  <c r="I43" i="79"/>
  <c r="H43" i="79"/>
  <c r="G43" i="79"/>
  <c r="F43" i="79"/>
  <c r="E43" i="79"/>
  <c r="D43" i="79"/>
  <c r="C43" i="79"/>
  <c r="B43" i="79"/>
  <c r="Q42" i="79"/>
  <c r="P42" i="79"/>
  <c r="O42" i="79"/>
  <c r="N42" i="79"/>
  <c r="M42" i="79"/>
  <c r="L42" i="79"/>
  <c r="K42" i="79"/>
  <c r="J42" i="79"/>
  <c r="I42" i="79"/>
  <c r="H42" i="79"/>
  <c r="G42" i="79"/>
  <c r="F42" i="79"/>
  <c r="E42" i="79"/>
  <c r="D42" i="79"/>
  <c r="C42" i="79"/>
  <c r="B42" i="79"/>
  <c r="Q41" i="79"/>
  <c r="P41" i="79"/>
  <c r="O41" i="79"/>
  <c r="N41" i="79"/>
  <c r="M41" i="79"/>
  <c r="L41" i="79"/>
  <c r="K41" i="79"/>
  <c r="J41" i="79"/>
  <c r="I41" i="79"/>
  <c r="H41" i="79"/>
  <c r="G41" i="79"/>
  <c r="F41" i="79"/>
  <c r="E41" i="79"/>
  <c r="D41" i="79"/>
  <c r="C41" i="79"/>
  <c r="B41" i="79"/>
  <c r="Q40" i="79"/>
  <c r="P40" i="79"/>
  <c r="O40" i="79"/>
  <c r="N40" i="79"/>
  <c r="M40" i="79"/>
  <c r="L40" i="79"/>
  <c r="K40" i="79"/>
  <c r="J40" i="79"/>
  <c r="I40" i="79"/>
  <c r="H40" i="79"/>
  <c r="G40" i="79"/>
  <c r="F40" i="79"/>
  <c r="E40" i="79"/>
  <c r="D40" i="79"/>
  <c r="C40" i="79"/>
  <c r="B40" i="79"/>
  <c r="Q39" i="79"/>
  <c r="P39" i="79"/>
  <c r="O39" i="79"/>
  <c r="N39" i="79"/>
  <c r="M39" i="79"/>
  <c r="L39" i="79"/>
  <c r="K39" i="79"/>
  <c r="J39" i="79"/>
  <c r="I39" i="79"/>
  <c r="H39" i="79"/>
  <c r="G39" i="79"/>
  <c r="F39" i="79"/>
  <c r="E39" i="79"/>
  <c r="D39" i="79"/>
  <c r="C39" i="79"/>
  <c r="B39" i="79"/>
  <c r="Q38" i="79"/>
  <c r="P38" i="79"/>
  <c r="O38" i="79"/>
  <c r="N38" i="79"/>
  <c r="M38" i="79"/>
  <c r="L38" i="79"/>
  <c r="K38" i="79"/>
  <c r="J38" i="79"/>
  <c r="I38" i="79"/>
  <c r="H38" i="79"/>
  <c r="G38" i="79"/>
  <c r="F38" i="79"/>
  <c r="E38" i="79"/>
  <c r="D38" i="79"/>
  <c r="C38" i="79"/>
  <c r="B38" i="79"/>
  <c r="Q37" i="79"/>
  <c r="P37" i="79"/>
  <c r="O37" i="79"/>
  <c r="N37" i="79"/>
  <c r="M37" i="79"/>
  <c r="L37" i="79"/>
  <c r="K37" i="79"/>
  <c r="J37" i="79"/>
  <c r="I37" i="79"/>
  <c r="H37" i="79"/>
  <c r="G37" i="79"/>
  <c r="F37" i="79"/>
  <c r="E37" i="79"/>
  <c r="D37" i="79"/>
  <c r="C37" i="79"/>
  <c r="B37" i="79"/>
  <c r="Q36" i="79"/>
  <c r="P36" i="79"/>
  <c r="O36" i="79"/>
  <c r="N36" i="79"/>
  <c r="M36" i="79"/>
  <c r="L36" i="79"/>
  <c r="K36" i="79"/>
  <c r="J36" i="79"/>
  <c r="I36" i="79"/>
  <c r="H36" i="79"/>
  <c r="G36" i="79"/>
  <c r="F36" i="79"/>
  <c r="E36" i="79"/>
  <c r="D36" i="79"/>
  <c r="C36" i="79"/>
  <c r="B36" i="79"/>
  <c r="Q35" i="79"/>
  <c r="P35" i="79"/>
  <c r="O35" i="79"/>
  <c r="N35" i="79"/>
  <c r="M35" i="79"/>
  <c r="L35" i="79"/>
  <c r="K35" i="79"/>
  <c r="J35" i="79"/>
  <c r="I35" i="79"/>
  <c r="H35" i="79"/>
  <c r="G35" i="79"/>
  <c r="F35" i="79"/>
  <c r="E35" i="79"/>
  <c r="D35" i="79"/>
  <c r="C35" i="79"/>
  <c r="B35" i="79"/>
  <c r="Q34" i="79"/>
  <c r="P34" i="79"/>
  <c r="O34" i="79"/>
  <c r="N34" i="79"/>
  <c r="M34" i="79"/>
  <c r="L34" i="79"/>
  <c r="K34" i="79"/>
  <c r="J34" i="79"/>
  <c r="I34" i="79"/>
  <c r="H34" i="79"/>
  <c r="G34" i="79"/>
  <c r="F34" i="79"/>
  <c r="E34" i="79"/>
  <c r="D34" i="79"/>
  <c r="C34" i="79"/>
  <c r="B34" i="79"/>
  <c r="Q33" i="79"/>
  <c r="P33" i="79"/>
  <c r="O33" i="79"/>
  <c r="N33" i="79"/>
  <c r="M33" i="79"/>
  <c r="L33" i="79"/>
  <c r="K33" i="79"/>
  <c r="J33" i="79"/>
  <c r="I33" i="79"/>
  <c r="H33" i="79"/>
  <c r="G33" i="79"/>
  <c r="F33" i="79"/>
  <c r="E33" i="79"/>
  <c r="D33" i="79"/>
  <c r="C33" i="79"/>
  <c r="B33" i="79"/>
  <c r="Q32" i="79"/>
  <c r="P32" i="79"/>
  <c r="O32" i="79"/>
  <c r="N32" i="79"/>
  <c r="M32" i="79"/>
  <c r="L32" i="79"/>
  <c r="K32" i="79"/>
  <c r="J32" i="79"/>
  <c r="I32" i="79"/>
  <c r="H32" i="79"/>
  <c r="G32" i="79"/>
  <c r="F32" i="79"/>
  <c r="E32" i="79"/>
  <c r="D32" i="79"/>
  <c r="C32" i="79"/>
  <c r="B32" i="79"/>
  <c r="Q31" i="79"/>
  <c r="P31" i="79"/>
  <c r="O31" i="79"/>
  <c r="N31" i="79"/>
  <c r="M31" i="79"/>
  <c r="L31" i="79"/>
  <c r="K31" i="79"/>
  <c r="J31" i="79"/>
  <c r="I31" i="79"/>
  <c r="H31" i="79"/>
  <c r="G31" i="79"/>
  <c r="F31" i="79"/>
  <c r="E31" i="79"/>
  <c r="D31" i="79"/>
  <c r="C31" i="79"/>
  <c r="B31" i="79"/>
  <c r="Q30" i="79"/>
  <c r="P30" i="79"/>
  <c r="O30" i="79"/>
  <c r="N30" i="79"/>
  <c r="M30" i="79"/>
  <c r="L30" i="79"/>
  <c r="K30" i="79"/>
  <c r="J30" i="79"/>
  <c r="I30" i="79"/>
  <c r="H30" i="79"/>
  <c r="G30" i="79"/>
  <c r="F30" i="79"/>
  <c r="E30" i="79"/>
  <c r="D30" i="79"/>
  <c r="C30" i="79"/>
  <c r="B30" i="79"/>
  <c r="Q29" i="79"/>
  <c r="P29" i="79"/>
  <c r="O29" i="79"/>
  <c r="N29" i="79"/>
  <c r="M29" i="79"/>
  <c r="L29" i="79"/>
  <c r="K29" i="79"/>
  <c r="J29" i="79"/>
  <c r="I29" i="79"/>
  <c r="H29" i="79"/>
  <c r="G29" i="79"/>
  <c r="F29" i="79"/>
  <c r="E29" i="79"/>
  <c r="D29" i="79"/>
  <c r="C29" i="79"/>
  <c r="B29" i="79"/>
  <c r="Q28" i="79"/>
  <c r="P28" i="79"/>
  <c r="O28" i="79"/>
  <c r="N28" i="79"/>
  <c r="M28" i="79"/>
  <c r="L28" i="79"/>
  <c r="K28" i="79"/>
  <c r="J28" i="79"/>
  <c r="I28" i="79"/>
  <c r="H28" i="79"/>
  <c r="G28" i="79"/>
  <c r="F28" i="79"/>
  <c r="E28" i="79"/>
  <c r="D28" i="79"/>
  <c r="C28" i="79"/>
  <c r="B28" i="79"/>
  <c r="Q27" i="79"/>
  <c r="P27" i="79"/>
  <c r="O27" i="79"/>
  <c r="N27" i="79"/>
  <c r="M27" i="79"/>
  <c r="L27" i="79"/>
  <c r="K27" i="79"/>
  <c r="J27" i="79"/>
  <c r="I27" i="79"/>
  <c r="H27" i="79"/>
  <c r="G27" i="79"/>
  <c r="F27" i="79"/>
  <c r="E27" i="79"/>
  <c r="D27" i="79"/>
  <c r="C27" i="79"/>
  <c r="B27" i="79"/>
  <c r="Q26" i="79"/>
  <c r="P26" i="79"/>
  <c r="O26" i="79"/>
  <c r="N26" i="79"/>
  <c r="M26" i="79"/>
  <c r="L26" i="79"/>
  <c r="K26" i="79"/>
  <c r="J26" i="79"/>
  <c r="I26" i="79"/>
  <c r="H26" i="79"/>
  <c r="G26" i="79"/>
  <c r="F26" i="79"/>
  <c r="E26" i="79"/>
  <c r="D26" i="79"/>
  <c r="C26" i="79"/>
  <c r="B26" i="79"/>
  <c r="Q25" i="79"/>
  <c r="P25" i="79"/>
  <c r="O25" i="79"/>
  <c r="N25" i="79"/>
  <c r="M25" i="79"/>
  <c r="L25" i="79"/>
  <c r="K25" i="79"/>
  <c r="J25" i="79"/>
  <c r="I25" i="79"/>
  <c r="H25" i="79"/>
  <c r="G25" i="79"/>
  <c r="F25" i="79"/>
  <c r="E25" i="79"/>
  <c r="D25" i="79"/>
  <c r="C25" i="79"/>
  <c r="B25" i="79"/>
  <c r="Q24" i="79"/>
  <c r="P24" i="79"/>
  <c r="O24" i="79"/>
  <c r="N24" i="79"/>
  <c r="M24" i="79"/>
  <c r="L24" i="79"/>
  <c r="K24" i="79"/>
  <c r="J24" i="79"/>
  <c r="I24" i="79"/>
  <c r="H24" i="79"/>
  <c r="G24" i="79"/>
  <c r="F24" i="79"/>
  <c r="E24" i="79"/>
  <c r="D24" i="79"/>
  <c r="C24" i="79"/>
  <c r="B24" i="79"/>
  <c r="Q23" i="79"/>
  <c r="P23" i="79"/>
  <c r="O23" i="79"/>
  <c r="N23" i="79"/>
  <c r="M23" i="79"/>
  <c r="L23" i="79"/>
  <c r="K23" i="79"/>
  <c r="J23" i="79"/>
  <c r="I23" i="79"/>
  <c r="H23" i="79"/>
  <c r="G23" i="79"/>
  <c r="F23" i="79"/>
  <c r="E23" i="79"/>
  <c r="D23" i="79"/>
  <c r="C23" i="79"/>
  <c r="B23" i="79"/>
  <c r="Q22" i="79"/>
  <c r="P22" i="79"/>
  <c r="O22" i="79"/>
  <c r="N22" i="79"/>
  <c r="M22" i="79"/>
  <c r="L22" i="79"/>
  <c r="K22" i="79"/>
  <c r="J22" i="79"/>
  <c r="I22" i="79"/>
  <c r="H22" i="79"/>
  <c r="G22" i="79"/>
  <c r="F22" i="79"/>
  <c r="E22" i="79"/>
  <c r="D22" i="79"/>
  <c r="C22" i="79"/>
  <c r="B22" i="79"/>
  <c r="Q21" i="79"/>
  <c r="P21" i="79"/>
  <c r="O21" i="79"/>
  <c r="N21" i="79"/>
  <c r="M21" i="79"/>
  <c r="L21" i="79"/>
  <c r="K21" i="79"/>
  <c r="J21" i="79"/>
  <c r="I21" i="79"/>
  <c r="H21" i="79"/>
  <c r="G21" i="79"/>
  <c r="F21" i="79"/>
  <c r="E21" i="79"/>
  <c r="D21" i="79"/>
  <c r="C21" i="79"/>
  <c r="B21" i="79"/>
  <c r="Q20" i="79"/>
  <c r="P20" i="79"/>
  <c r="O20" i="79"/>
  <c r="N20" i="79"/>
  <c r="M20" i="79"/>
  <c r="L20" i="79"/>
  <c r="K20" i="79"/>
  <c r="J20" i="79"/>
  <c r="I20" i="79"/>
  <c r="H20" i="79"/>
  <c r="G20" i="79"/>
  <c r="F20" i="79"/>
  <c r="E20" i="79"/>
  <c r="D20" i="79"/>
  <c r="C20" i="79"/>
  <c r="B20" i="79"/>
  <c r="Q19" i="79"/>
  <c r="P19" i="79"/>
  <c r="O19" i="79"/>
  <c r="N19" i="79"/>
  <c r="M19" i="79"/>
  <c r="L19" i="79"/>
  <c r="K19" i="79"/>
  <c r="J19" i="79"/>
  <c r="I19" i="79"/>
  <c r="H19" i="79"/>
  <c r="G19" i="79"/>
  <c r="F19" i="79"/>
  <c r="E19" i="79"/>
  <c r="D19" i="79"/>
  <c r="C19" i="79"/>
  <c r="B19" i="79"/>
  <c r="Q18" i="79"/>
  <c r="P18" i="79"/>
  <c r="O18" i="79"/>
  <c r="N18" i="79"/>
  <c r="M18" i="79"/>
  <c r="L18" i="79"/>
  <c r="K18" i="79"/>
  <c r="J18" i="79"/>
  <c r="I18" i="79"/>
  <c r="H18" i="79"/>
  <c r="G18" i="79"/>
  <c r="F18" i="79"/>
  <c r="E18" i="79"/>
  <c r="D18" i="79"/>
  <c r="C18" i="79"/>
  <c r="B18" i="79"/>
  <c r="Q17" i="79"/>
  <c r="P17" i="79"/>
  <c r="O17" i="79"/>
  <c r="N17" i="79"/>
  <c r="M17" i="79"/>
  <c r="L17" i="79"/>
  <c r="K17" i="79"/>
  <c r="J17" i="79"/>
  <c r="I17" i="79"/>
  <c r="H17" i="79"/>
  <c r="G17" i="79"/>
  <c r="F17" i="79"/>
  <c r="E17" i="79"/>
  <c r="D17" i="79"/>
  <c r="C17" i="79"/>
  <c r="B17" i="79"/>
  <c r="Q16" i="79"/>
  <c r="P16" i="79"/>
  <c r="O16" i="79"/>
  <c r="N16" i="79"/>
  <c r="M16" i="79"/>
  <c r="L16" i="79"/>
  <c r="K16" i="79"/>
  <c r="J16" i="79"/>
  <c r="I16" i="79"/>
  <c r="H16" i="79"/>
  <c r="G16" i="79"/>
  <c r="F16" i="79"/>
  <c r="E16" i="79"/>
  <c r="D16" i="79"/>
  <c r="C16" i="79"/>
  <c r="B16" i="79"/>
  <c r="Q15" i="79"/>
  <c r="P15" i="79"/>
  <c r="O15" i="79"/>
  <c r="N15" i="79"/>
  <c r="M15" i="79"/>
  <c r="L15" i="79"/>
  <c r="K15" i="79"/>
  <c r="J15" i="79"/>
  <c r="I15" i="79"/>
  <c r="H15" i="79"/>
  <c r="G15" i="79"/>
  <c r="F15" i="79"/>
  <c r="E15" i="79"/>
  <c r="D15" i="79"/>
  <c r="C15" i="79"/>
  <c r="B15" i="79"/>
  <c r="Q14" i="79"/>
  <c r="P14" i="79"/>
  <c r="O14" i="79"/>
  <c r="N14" i="79"/>
  <c r="M14" i="79"/>
  <c r="L14" i="79"/>
  <c r="K14" i="79"/>
  <c r="J14" i="79"/>
  <c r="I14" i="79"/>
  <c r="H14" i="79"/>
  <c r="G14" i="79"/>
  <c r="F14" i="79"/>
  <c r="E14" i="79"/>
  <c r="D14" i="79"/>
  <c r="C14" i="79"/>
  <c r="B14" i="79"/>
  <c r="Q13" i="79"/>
  <c r="P13" i="79"/>
  <c r="O13" i="79"/>
  <c r="N13" i="79"/>
  <c r="M13" i="79"/>
  <c r="L13" i="79"/>
  <c r="K13" i="79"/>
  <c r="J13" i="79"/>
  <c r="I13" i="79"/>
  <c r="H13" i="79"/>
  <c r="G13" i="79"/>
  <c r="F13" i="79"/>
  <c r="E13" i="79"/>
  <c r="D13" i="79"/>
  <c r="C13" i="79"/>
  <c r="B13" i="79"/>
  <c r="Q12" i="79"/>
  <c r="P12" i="79"/>
  <c r="O12" i="79"/>
  <c r="N12" i="79"/>
  <c r="M12" i="79"/>
  <c r="L12" i="79"/>
  <c r="K12" i="79"/>
  <c r="J12" i="79"/>
  <c r="I12" i="79"/>
  <c r="H12" i="79"/>
  <c r="G12" i="79"/>
  <c r="F12" i="79"/>
  <c r="E12" i="79"/>
  <c r="D12" i="79"/>
  <c r="C12" i="79"/>
  <c r="B12" i="79"/>
  <c r="Q11" i="79"/>
  <c r="P11" i="79"/>
  <c r="O11" i="79"/>
  <c r="N11" i="79"/>
  <c r="M11" i="79"/>
  <c r="L11" i="79"/>
  <c r="K11" i="79"/>
  <c r="J11" i="79"/>
  <c r="I11" i="79"/>
  <c r="H11" i="79"/>
  <c r="G11" i="79"/>
  <c r="F11" i="79"/>
  <c r="E11" i="79"/>
  <c r="D11" i="79"/>
  <c r="C11" i="79"/>
  <c r="B11" i="79"/>
  <c r="Q10" i="79"/>
  <c r="P10" i="79"/>
  <c r="O10" i="79"/>
  <c r="N10" i="79"/>
  <c r="M10" i="79"/>
  <c r="L10" i="79"/>
  <c r="K10" i="79"/>
  <c r="J10" i="79"/>
  <c r="I10" i="79"/>
  <c r="H10" i="79"/>
  <c r="G10" i="79"/>
  <c r="F10" i="79"/>
  <c r="E10" i="79"/>
  <c r="D10" i="79"/>
  <c r="C10" i="79"/>
  <c r="B10" i="79"/>
  <c r="Q9" i="79"/>
  <c r="P9" i="79"/>
  <c r="O9" i="79"/>
  <c r="N9" i="79"/>
  <c r="M9" i="79"/>
  <c r="L9" i="79"/>
  <c r="K9" i="79"/>
  <c r="J9" i="79"/>
  <c r="I9" i="79"/>
  <c r="H9" i="79"/>
  <c r="G9" i="79"/>
  <c r="F9" i="79"/>
  <c r="E9" i="79"/>
  <c r="D9" i="79"/>
  <c r="C9" i="79"/>
  <c r="B9" i="79"/>
  <c r="Q8" i="79"/>
  <c r="P8" i="79"/>
  <c r="O8" i="79"/>
  <c r="N8" i="79"/>
  <c r="M8" i="79"/>
  <c r="L8" i="79"/>
  <c r="K8" i="79"/>
  <c r="J8" i="79"/>
  <c r="I8" i="79"/>
  <c r="H8" i="79"/>
  <c r="G8" i="79"/>
  <c r="F8" i="79"/>
  <c r="E8" i="79"/>
  <c r="D8" i="79"/>
  <c r="C8" i="79"/>
  <c r="B8" i="79"/>
  <c r="Q7" i="79"/>
  <c r="P7" i="79"/>
  <c r="O7" i="79"/>
  <c r="N7" i="79"/>
  <c r="M7" i="79"/>
  <c r="L7" i="79"/>
  <c r="K7" i="79"/>
  <c r="J7" i="79"/>
  <c r="I7" i="79"/>
  <c r="H7" i="79"/>
  <c r="G7" i="79"/>
  <c r="F7" i="79"/>
  <c r="E7" i="79"/>
  <c r="D7" i="79"/>
  <c r="C7" i="79"/>
  <c r="B7" i="79"/>
  <c r="Q6" i="79"/>
  <c r="P6" i="79"/>
  <c r="O6" i="79"/>
  <c r="N6" i="79"/>
  <c r="M6" i="79"/>
  <c r="L6" i="79"/>
  <c r="K6" i="79"/>
  <c r="J6" i="79"/>
  <c r="I6" i="79"/>
  <c r="H6" i="79"/>
  <c r="G6" i="79"/>
  <c r="F6" i="79"/>
  <c r="E6" i="79"/>
  <c r="D6" i="79"/>
  <c r="C6" i="79"/>
  <c r="B6" i="79"/>
  <c r="Q5" i="79"/>
  <c r="P5" i="79"/>
  <c r="O5" i="79"/>
  <c r="N5" i="79"/>
  <c r="M5" i="79"/>
  <c r="L5" i="79"/>
  <c r="K5" i="79"/>
  <c r="J5" i="79"/>
  <c r="I5" i="79"/>
  <c r="H5" i="79"/>
  <c r="G5" i="79"/>
  <c r="F5" i="79"/>
  <c r="E5" i="79"/>
  <c r="D5" i="79"/>
  <c r="C5" i="79"/>
  <c r="B5" i="79"/>
  <c r="Q4" i="79"/>
  <c r="P4" i="79"/>
  <c r="O4" i="79"/>
  <c r="N4" i="79"/>
  <c r="M4" i="79"/>
  <c r="L4" i="79"/>
  <c r="K4" i="79"/>
  <c r="J4" i="79"/>
  <c r="I4" i="79"/>
  <c r="H4" i="79"/>
  <c r="G4" i="79"/>
  <c r="F4" i="79"/>
  <c r="E4" i="79"/>
  <c r="D4" i="79"/>
  <c r="C4" i="79"/>
  <c r="B4" i="79"/>
  <c r="Q3" i="79"/>
  <c r="P3" i="79"/>
  <c r="O3" i="79"/>
  <c r="N3" i="79"/>
  <c r="M3" i="79"/>
  <c r="L3" i="79"/>
  <c r="K3" i="79"/>
  <c r="J3" i="79"/>
  <c r="I3" i="79"/>
  <c r="H3" i="79"/>
  <c r="G3" i="79"/>
  <c r="F3" i="79"/>
  <c r="E3" i="79"/>
  <c r="D3" i="79"/>
  <c r="C3" i="79"/>
  <c r="B3" i="79"/>
  <c r="Q2" i="79"/>
  <c r="P2" i="79"/>
  <c r="O2" i="79"/>
  <c r="N2" i="79"/>
  <c r="M2" i="79"/>
  <c r="L2" i="79"/>
  <c r="K2" i="79"/>
  <c r="J2" i="79"/>
  <c r="I2" i="79"/>
  <c r="H2" i="79"/>
  <c r="G2" i="79"/>
  <c r="F2" i="79"/>
  <c r="E2" i="79"/>
  <c r="D2" i="79"/>
  <c r="C2" i="79"/>
  <c r="B2" i="79"/>
  <c r="J188" i="76"/>
  <c r="AK4" i="77" l="1" a="1"/>
  <c r="BM2" i="77"/>
  <c r="S189" i="76"/>
  <c r="O189" i="76"/>
  <c r="S188" i="76"/>
  <c r="O188" i="76"/>
  <c r="W185" i="76"/>
  <c r="V185" i="76"/>
  <c r="S185" i="76"/>
  <c r="R185" i="76"/>
  <c r="Q185" i="76"/>
  <c r="T185" i="76" s="1"/>
  <c r="O185" i="76"/>
  <c r="S182" i="76"/>
  <c r="O182" i="76"/>
  <c r="S181" i="76"/>
  <c r="O181" i="76"/>
  <c r="W178" i="76"/>
  <c r="V178" i="76"/>
  <c r="R178" i="76"/>
  <c r="Q178" i="76"/>
  <c r="T178" i="76" s="1"/>
  <c r="O178" i="76"/>
  <c r="S171" i="76"/>
  <c r="O171" i="76"/>
  <c r="S170" i="76"/>
  <c r="O170" i="76"/>
  <c r="W167" i="76"/>
  <c r="V167" i="76"/>
  <c r="T167" i="76"/>
  <c r="S167" i="76"/>
  <c r="R167" i="76"/>
  <c r="Q167" i="76"/>
  <c r="O167" i="76"/>
  <c r="S164" i="76"/>
  <c r="O164" i="76"/>
  <c r="S163" i="76"/>
  <c r="O163" i="76"/>
  <c r="W160" i="76"/>
  <c r="V160" i="76"/>
  <c r="T160" i="76"/>
  <c r="R160" i="76"/>
  <c r="Q160" i="76"/>
  <c r="O160" i="76"/>
  <c r="S153" i="76"/>
  <c r="O153" i="76"/>
  <c r="S152" i="76"/>
  <c r="O152" i="76"/>
  <c r="W149" i="76"/>
  <c r="V149" i="76"/>
  <c r="S149" i="76"/>
  <c r="R149" i="76"/>
  <c r="Q149" i="76"/>
  <c r="T149" i="76" s="1"/>
  <c r="O149" i="76"/>
  <c r="S146" i="76"/>
  <c r="O146" i="76"/>
  <c r="S145" i="76"/>
  <c r="O145" i="76"/>
  <c r="W142" i="76"/>
  <c r="V142" i="76"/>
  <c r="R142" i="76"/>
  <c r="Q142" i="76"/>
  <c r="T142" i="76" s="1"/>
  <c r="O142" i="76"/>
  <c r="S135" i="76"/>
  <c r="O135" i="76"/>
  <c r="S134" i="76"/>
  <c r="O134" i="76"/>
  <c r="W131" i="76"/>
  <c r="V131" i="76"/>
  <c r="T131" i="76"/>
  <c r="S131" i="76"/>
  <c r="R131" i="76"/>
  <c r="Q131" i="76"/>
  <c r="O131" i="76"/>
  <c r="S128" i="76"/>
  <c r="O128" i="76"/>
  <c r="S127" i="76"/>
  <c r="O127" i="76"/>
  <c r="W124" i="76"/>
  <c r="V124" i="76"/>
  <c r="T124" i="76"/>
  <c r="R124" i="76"/>
  <c r="Q124" i="76"/>
  <c r="O124" i="76"/>
  <c r="S117" i="76"/>
  <c r="O117" i="76"/>
  <c r="S116" i="76"/>
  <c r="O116" i="76"/>
  <c r="W113" i="76"/>
  <c r="V113" i="76"/>
  <c r="S113" i="76"/>
  <c r="R113" i="76"/>
  <c r="Q113" i="76"/>
  <c r="T113" i="76" s="1"/>
  <c r="O113" i="76"/>
  <c r="S110" i="76"/>
  <c r="O110" i="76"/>
  <c r="S109" i="76"/>
  <c r="O109" i="76"/>
  <c r="W106" i="76"/>
  <c r="V106" i="76"/>
  <c r="R106" i="76"/>
  <c r="Q106" i="76"/>
  <c r="T106" i="76" s="1"/>
  <c r="O106" i="76"/>
  <c r="S99" i="76"/>
  <c r="O99" i="76"/>
  <c r="S98" i="76"/>
  <c r="O98" i="76"/>
  <c r="W95" i="76"/>
  <c r="V95" i="76"/>
  <c r="S95" i="76"/>
  <c r="T95" i="76" s="1"/>
  <c r="R95" i="76"/>
  <c r="Q95" i="76"/>
  <c r="O95" i="76"/>
  <c r="S92" i="76"/>
  <c r="O92" i="76"/>
  <c r="S91" i="76"/>
  <c r="O91" i="76"/>
  <c r="W88" i="76"/>
  <c r="V88" i="76"/>
  <c r="T88" i="76"/>
  <c r="R88" i="76"/>
  <c r="Q88" i="76"/>
  <c r="O88" i="76"/>
  <c r="S81" i="76"/>
  <c r="O81" i="76"/>
  <c r="S80" i="76"/>
  <c r="O80" i="76"/>
  <c r="W77" i="76"/>
  <c r="V77" i="76"/>
  <c r="S77" i="76"/>
  <c r="R77" i="76"/>
  <c r="Q77" i="76"/>
  <c r="T77" i="76" s="1"/>
  <c r="O77" i="76"/>
  <c r="S74" i="76"/>
  <c r="O74" i="76"/>
  <c r="S73" i="76"/>
  <c r="O73" i="76"/>
  <c r="W70" i="76"/>
  <c r="V70" i="76"/>
  <c r="R70" i="76"/>
  <c r="Q70" i="76"/>
  <c r="T70" i="76" s="1"/>
  <c r="O70" i="76"/>
  <c r="S63" i="76"/>
  <c r="O63" i="76"/>
  <c r="S62" i="76"/>
  <c r="O62" i="76"/>
  <c r="W59" i="76"/>
  <c r="V59" i="76"/>
  <c r="S59" i="76"/>
  <c r="T59" i="76" s="1"/>
  <c r="R59" i="76"/>
  <c r="Q59" i="76"/>
  <c r="O59" i="76"/>
  <c r="S56" i="76"/>
  <c r="O56" i="76"/>
  <c r="S55" i="76"/>
  <c r="O55" i="76"/>
  <c r="W52" i="76"/>
  <c r="V52" i="76"/>
  <c r="T52" i="76"/>
  <c r="R52" i="76"/>
  <c r="Q52" i="76"/>
  <c r="O52" i="76"/>
  <c r="S45" i="76"/>
  <c r="O45" i="76"/>
  <c r="S44" i="76"/>
  <c r="O44" i="76"/>
  <c r="W41" i="76"/>
  <c r="V41" i="76"/>
  <c r="S41" i="76"/>
  <c r="R41" i="76"/>
  <c r="Q41" i="76"/>
  <c r="T41" i="76" s="1"/>
  <c r="O41" i="76"/>
  <c r="S38" i="76"/>
  <c r="O38" i="76"/>
  <c r="S37" i="76"/>
  <c r="O37" i="76"/>
  <c r="W34" i="76"/>
  <c r="V34" i="76"/>
  <c r="R34" i="76"/>
  <c r="Q34" i="76"/>
  <c r="T34" i="76" s="1"/>
  <c r="O34" i="76"/>
  <c r="O27" i="76"/>
  <c r="O26" i="76"/>
  <c r="O20" i="76"/>
  <c r="O19" i="76"/>
  <c r="A189" i="76"/>
  <c r="A188" i="76"/>
  <c r="A185" i="76"/>
  <c r="A182" i="76"/>
  <c r="A181" i="76"/>
  <c r="A178" i="76"/>
  <c r="A171" i="76"/>
  <c r="A170" i="76"/>
  <c r="A167" i="76"/>
  <c r="A164" i="76"/>
  <c r="A163" i="76"/>
  <c r="A160" i="76"/>
  <c r="A153" i="76"/>
  <c r="A152" i="76"/>
  <c r="A149" i="76"/>
  <c r="A146" i="76"/>
  <c r="A145" i="76"/>
  <c r="A142" i="76"/>
  <c r="A135" i="76"/>
  <c r="A134" i="76"/>
  <c r="A131" i="76"/>
  <c r="A128" i="76"/>
  <c r="A127" i="76"/>
  <c r="A124" i="76"/>
  <c r="A117" i="76"/>
  <c r="A116" i="76"/>
  <c r="A113" i="76"/>
  <c r="A110" i="76"/>
  <c r="A109" i="76"/>
  <c r="A106" i="76"/>
  <c r="A99" i="76"/>
  <c r="A98" i="76"/>
  <c r="A95" i="76"/>
  <c r="A92" i="76"/>
  <c r="A91" i="76"/>
  <c r="A88" i="76"/>
  <c r="A81" i="76"/>
  <c r="A80" i="76"/>
  <c r="A77" i="76"/>
  <c r="A74" i="76"/>
  <c r="A73" i="76"/>
  <c r="A70" i="76"/>
  <c r="A63" i="76"/>
  <c r="A62" i="76"/>
  <c r="A59" i="76"/>
  <c r="A56" i="76"/>
  <c r="A55" i="76"/>
  <c r="A52" i="76"/>
  <c r="A34" i="76"/>
  <c r="A23" i="76"/>
  <c r="A16" i="76"/>
  <c r="A41" i="76"/>
  <c r="A45" i="76"/>
  <c r="A44" i="76"/>
  <c r="A38" i="76"/>
  <c r="A37" i="76"/>
  <c r="A27" i="76"/>
  <c r="A26" i="76"/>
  <c r="A20" i="76"/>
  <c r="A19" i="76"/>
  <c r="AV2" i="77"/>
  <c r="AU2" i="77"/>
  <c r="AT2" i="77"/>
  <c r="AS2" i="77"/>
  <c r="AR2" i="77"/>
  <c r="AJ2" i="77"/>
  <c r="AI2" i="77"/>
  <c r="AH2" i="77"/>
  <c r="AD2" i="77"/>
  <c r="AC2" i="77"/>
  <c r="AB2" i="77"/>
  <c r="V2" i="77"/>
  <c r="U2" i="77"/>
  <c r="T2" i="77"/>
  <c r="S2" i="77"/>
  <c r="R2" i="77"/>
  <c r="P2" i="77"/>
  <c r="O2" i="77"/>
  <c r="N2" i="77"/>
  <c r="M2" i="77"/>
  <c r="L2" i="77"/>
  <c r="J2" i="77"/>
  <c r="K2" i="77" s="1"/>
  <c r="I2" i="77"/>
  <c r="H2" i="77"/>
  <c r="G2" i="77"/>
  <c r="F2" i="77"/>
  <c r="O23" i="76"/>
  <c r="O16" i="76"/>
  <c r="W23" i="76"/>
  <c r="V23" i="76"/>
  <c r="S23" i="76"/>
  <c r="R23" i="76"/>
  <c r="Q23" i="76"/>
  <c r="T23" i="76" s="1"/>
  <c r="BJ2" i="77" s="1"/>
  <c r="W16" i="76"/>
  <c r="V16" i="76"/>
  <c r="R16" i="76"/>
  <c r="Q16" i="76"/>
  <c r="A97" i="16"/>
  <c r="A95" i="16"/>
  <c r="A93" i="16"/>
  <c r="A91" i="16"/>
  <c r="A89" i="16"/>
  <c r="A87" i="16"/>
  <c r="A85" i="16"/>
  <c r="A83" i="16"/>
  <c r="A81" i="16"/>
  <c r="A79" i="16"/>
  <c r="A77" i="16"/>
  <c r="A75" i="16"/>
  <c r="A73" i="16"/>
  <c r="A71" i="16"/>
  <c r="A69" i="16"/>
  <c r="A67" i="16"/>
  <c r="A65" i="16"/>
  <c r="A63" i="16"/>
  <c r="A61" i="16"/>
  <c r="A59" i="16"/>
  <c r="Q2" i="77" s="1"/>
  <c r="M284" i="58"/>
  <c r="M280" i="58"/>
  <c r="M279" i="58"/>
  <c r="M275" i="58"/>
  <c r="M274" i="58"/>
  <c r="M270" i="58"/>
  <c r="M269" i="58"/>
  <c r="M265" i="58"/>
  <c r="M264" i="58"/>
  <c r="M260" i="58"/>
  <c r="M259" i="58"/>
  <c r="M255" i="58"/>
  <c r="M254" i="58"/>
  <c r="M250" i="58"/>
  <c r="M249" i="58"/>
  <c r="M245" i="58"/>
  <c r="M244" i="58"/>
  <c r="M240" i="58"/>
  <c r="M239" i="58"/>
  <c r="M235" i="58"/>
  <c r="M234" i="58"/>
  <c r="M230" i="58"/>
  <c r="M229" i="58"/>
  <c r="M225" i="58"/>
  <c r="M224" i="58"/>
  <c r="M220" i="58"/>
  <c r="M219" i="58"/>
  <c r="M215" i="58"/>
  <c r="M214" i="58"/>
  <c r="M210" i="58"/>
  <c r="M209" i="58"/>
  <c r="M205" i="58"/>
  <c r="M204" i="58"/>
  <c r="M200" i="58"/>
  <c r="M199" i="58"/>
  <c r="M195" i="58"/>
  <c r="M194" i="58"/>
  <c r="M190" i="58"/>
  <c r="M189" i="58"/>
  <c r="M185" i="58"/>
  <c r="M184" i="58"/>
  <c r="M180" i="58"/>
  <c r="M179" i="58"/>
  <c r="M175" i="58"/>
  <c r="M174" i="58"/>
  <c r="M170" i="58"/>
  <c r="M169" i="58"/>
  <c r="M165" i="58"/>
  <c r="M14" i="58"/>
  <c r="M10" i="58"/>
  <c r="M164" i="58"/>
  <c r="M160" i="58"/>
  <c r="M159" i="58"/>
  <c r="M155" i="58"/>
  <c r="M154" i="58"/>
  <c r="M150" i="58"/>
  <c r="M149" i="58"/>
  <c r="M145" i="58"/>
  <c r="M144" i="58"/>
  <c r="M140" i="58"/>
  <c r="M139" i="58"/>
  <c r="M135" i="58"/>
  <c r="M134" i="58"/>
  <c r="M130" i="58"/>
  <c r="M129" i="58"/>
  <c r="M125" i="58"/>
  <c r="M124" i="58"/>
  <c r="M120" i="58"/>
  <c r="M119" i="58"/>
  <c r="M115" i="58"/>
  <c r="M114" i="58"/>
  <c r="M110" i="58"/>
  <c r="M109" i="58"/>
  <c r="M105" i="58"/>
  <c r="M104" i="58"/>
  <c r="M100" i="58"/>
  <c r="M99" i="58"/>
  <c r="M95" i="58"/>
  <c r="M94" i="58"/>
  <c r="M90" i="58"/>
  <c r="M89" i="58"/>
  <c r="M85" i="58"/>
  <c r="M84" i="58"/>
  <c r="M80" i="58"/>
  <c r="M79" i="58"/>
  <c r="M75" i="58"/>
  <c r="M74" i="58"/>
  <c r="M70" i="58"/>
  <c r="M69" i="58"/>
  <c r="M65" i="58"/>
  <c r="M64" i="58"/>
  <c r="M60" i="58"/>
  <c r="M59" i="58"/>
  <c r="M55" i="58"/>
  <c r="M54" i="58"/>
  <c r="M50" i="58"/>
  <c r="M49" i="58"/>
  <c r="M45" i="58"/>
  <c r="M44" i="58"/>
  <c r="M40" i="58"/>
  <c r="M39" i="58"/>
  <c r="M35" i="58"/>
  <c r="M34" i="58"/>
  <c r="M30" i="58"/>
  <c r="M29" i="58"/>
  <c r="M25" i="58"/>
  <c r="M24" i="58"/>
  <c r="M20" i="58"/>
  <c r="M19" i="58"/>
  <c r="M15" i="58"/>
  <c r="AS5" i="77" l="1"/>
  <c r="AS6" i="77"/>
  <c r="AK4" i="77"/>
  <c r="AS4" i="77" s="1"/>
  <c r="BM5" i="77"/>
  <c r="BM11" i="77"/>
  <c r="BM6" i="77"/>
  <c r="BM12" i="77"/>
  <c r="BM7" i="77"/>
  <c r="BM13" i="77"/>
  <c r="BM10" i="77"/>
  <c r="BM9" i="77"/>
  <c r="BK11" i="77"/>
  <c r="BK5" i="77"/>
  <c r="BM8" i="77"/>
  <c r="T16" i="76"/>
  <c r="BG2" i="77" s="1"/>
  <c r="BD13" i="77"/>
  <c r="BF12" i="77"/>
  <c r="AZ12" i="77"/>
  <c r="BB11" i="77"/>
  <c r="BD10" i="77"/>
  <c r="BF9" i="77"/>
  <c r="AZ9" i="77"/>
  <c r="BB8" i="77"/>
  <c r="BD7" i="77"/>
  <c r="BF6" i="77"/>
  <c r="AZ6" i="77"/>
  <c r="BB5" i="77"/>
  <c r="BI4" i="77"/>
  <c r="BJ13" i="77"/>
  <c r="BJ12" i="77"/>
  <c r="BJ11" i="77"/>
  <c r="BJ10" i="77"/>
  <c r="BJ9" i="77"/>
  <c r="BJ8" i="77"/>
  <c r="BJ7" i="77"/>
  <c r="BJ6" i="77"/>
  <c r="BJ5" i="77"/>
  <c r="BJ4" i="77"/>
  <c r="BI13" i="77"/>
  <c r="BI12" i="77"/>
  <c r="BI11" i="77"/>
  <c r="BI10" i="77"/>
  <c r="BI9" i="77"/>
  <c r="BI8" i="77"/>
  <c r="BI7" i="77"/>
  <c r="BI6" i="77"/>
  <c r="BI5" i="77"/>
  <c r="BB13" i="77"/>
  <c r="BD12" i="77"/>
  <c r="BF11" i="77"/>
  <c r="AZ11" i="77"/>
  <c r="BB10" i="77"/>
  <c r="BD9" i="77"/>
  <c r="BF8" i="77"/>
  <c r="AZ8" i="77"/>
  <c r="BB7" i="77"/>
  <c r="BD6" i="77"/>
  <c r="BF5" i="77"/>
  <c r="AZ5" i="77"/>
  <c r="BK4" i="77"/>
  <c r="BH13" i="77"/>
  <c r="BH12" i="77"/>
  <c r="BH11" i="77"/>
  <c r="BH10" i="77"/>
  <c r="BH9" i="77"/>
  <c r="BH8" i="77"/>
  <c r="BH7" i="77"/>
  <c r="BH6" i="77"/>
  <c r="BH5" i="77"/>
  <c r="AZ4" i="77"/>
  <c r="BF4" i="77"/>
  <c r="BL4" i="77"/>
  <c r="BG13" i="77"/>
  <c r="BG12" i="77"/>
  <c r="BG11" i="77"/>
  <c r="BG10" i="77"/>
  <c r="BG9" i="77"/>
  <c r="BG8" i="77"/>
  <c r="BG7" i="77"/>
  <c r="BG6" i="77"/>
  <c r="BG5" i="77"/>
  <c r="BF13" i="77"/>
  <c r="AZ13" i="77"/>
  <c r="BB12" i="77"/>
  <c r="BD11" i="77"/>
  <c r="BF10" i="77"/>
  <c r="AZ10" i="77"/>
  <c r="BB9" i="77"/>
  <c r="BD8" i="77"/>
  <c r="BF7" i="77"/>
  <c r="AZ7" i="77"/>
  <c r="BB6" i="77"/>
  <c r="BD5" i="77"/>
  <c r="BG4" i="77"/>
  <c r="BL13" i="77"/>
  <c r="BL12" i="77"/>
  <c r="BL11" i="77"/>
  <c r="BL10" i="77"/>
  <c r="BL9" i="77"/>
  <c r="BL8" i="77"/>
  <c r="BL7" i="77"/>
  <c r="BL6" i="77"/>
  <c r="BL5" i="77"/>
  <c r="BB4" i="77"/>
  <c r="BH4" i="77"/>
  <c r="BK13" i="77"/>
  <c r="BK12" i="77"/>
  <c r="BK10" i="77"/>
  <c r="BK9" i="77"/>
  <c r="BK8" i="77"/>
  <c r="BK7" i="77"/>
  <c r="BK6" i="77"/>
  <c r="N10" i="58"/>
  <c r="N280" i="58"/>
  <c r="N165" i="58"/>
  <c r="N180" i="58"/>
  <c r="N195" i="58"/>
  <c r="N210" i="58"/>
  <c r="N225" i="58"/>
  <c r="N240" i="58"/>
  <c r="N255" i="58"/>
  <c r="N270" i="58"/>
  <c r="AG2" i="77"/>
  <c r="N15" i="58"/>
  <c r="N30" i="58"/>
  <c r="N45" i="58"/>
  <c r="N60" i="58"/>
  <c r="N75" i="58"/>
  <c r="N90" i="58"/>
  <c r="N105" i="58"/>
  <c r="N120" i="58"/>
  <c r="N135" i="58"/>
  <c r="N150" i="58"/>
  <c r="AK2" i="77" s="1"/>
  <c r="N20" i="58"/>
  <c r="N35" i="58"/>
  <c r="N175" i="58"/>
  <c r="N190" i="58"/>
  <c r="N205" i="58"/>
  <c r="N220" i="58"/>
  <c r="N235" i="58"/>
  <c r="N250" i="58"/>
  <c r="N265" i="58"/>
  <c r="N170" i="58"/>
  <c r="N185" i="58"/>
  <c r="N200" i="58"/>
  <c r="N215" i="58"/>
  <c r="N230" i="58"/>
  <c r="N245" i="58"/>
  <c r="N260" i="58"/>
  <c r="N275" i="58"/>
  <c r="AA2" i="77"/>
  <c r="N50" i="58"/>
  <c r="N65" i="58"/>
  <c r="N80" i="58"/>
  <c r="N95" i="58"/>
  <c r="N110" i="58"/>
  <c r="N125" i="58"/>
  <c r="N140" i="58"/>
  <c r="N155" i="58"/>
  <c r="AE2" i="77" s="1"/>
  <c r="N25" i="58"/>
  <c r="N40" i="58"/>
  <c r="N55" i="58"/>
  <c r="N70" i="58"/>
  <c r="N85" i="58"/>
  <c r="N100" i="58"/>
  <c r="N115" i="58"/>
  <c r="N130" i="58"/>
  <c r="N145" i="58"/>
  <c r="N160" i="58"/>
  <c r="E693" i="76"/>
  <c r="E690" i="76"/>
  <c r="J651" i="76"/>
  <c r="J643" i="76"/>
  <c r="H643" i="76"/>
  <c r="J635" i="76"/>
  <c r="H635" i="76"/>
  <c r="J627" i="76"/>
  <c r="H627" i="76"/>
  <c r="J619" i="76"/>
  <c r="H619" i="76"/>
  <c r="J611" i="76"/>
  <c r="H611" i="76"/>
  <c r="J603" i="76"/>
  <c r="H603" i="76"/>
  <c r="J595" i="76"/>
  <c r="H595" i="76"/>
  <c r="J587" i="76"/>
  <c r="H587" i="76"/>
  <c r="J579" i="76"/>
  <c r="H579" i="76"/>
  <c r="J571" i="76"/>
  <c r="H571" i="76"/>
  <c r="J562" i="76"/>
  <c r="H562" i="76"/>
  <c r="J554" i="76"/>
  <c r="H554" i="76"/>
  <c r="J546" i="76"/>
  <c r="H546" i="76"/>
  <c r="J538" i="76"/>
  <c r="H538" i="76"/>
  <c r="J530" i="76"/>
  <c r="H530" i="76"/>
  <c r="J522" i="76"/>
  <c r="H522" i="76"/>
  <c r="J514" i="76"/>
  <c r="H514" i="76"/>
  <c r="J506" i="76"/>
  <c r="H506" i="76"/>
  <c r="J498" i="76"/>
  <c r="H498" i="76"/>
  <c r="J490" i="76"/>
  <c r="H490" i="76"/>
  <c r="J478" i="76"/>
  <c r="H478" i="76"/>
  <c r="J467" i="76"/>
  <c r="H467" i="76"/>
  <c r="J456" i="76"/>
  <c r="H456" i="76"/>
  <c r="J445" i="76"/>
  <c r="H445" i="76"/>
  <c r="J434" i="76"/>
  <c r="H434" i="76"/>
  <c r="J423" i="76"/>
  <c r="H423" i="76"/>
  <c r="J412" i="76"/>
  <c r="H412" i="76"/>
  <c r="J401" i="76"/>
  <c r="H401" i="76"/>
  <c r="J390" i="76"/>
  <c r="H390" i="76"/>
  <c r="J379" i="76"/>
  <c r="H379" i="76"/>
  <c r="J367" i="76"/>
  <c r="H367" i="76"/>
  <c r="J356" i="76"/>
  <c r="H356" i="76"/>
  <c r="J345" i="76"/>
  <c r="H345" i="76"/>
  <c r="J334" i="76"/>
  <c r="H334" i="76"/>
  <c r="J323" i="76"/>
  <c r="H323" i="76"/>
  <c r="J312" i="76"/>
  <c r="H312" i="76"/>
  <c r="J301" i="76"/>
  <c r="H301" i="76"/>
  <c r="J290" i="76"/>
  <c r="H290" i="76"/>
  <c r="K267" i="76"/>
  <c r="I267" i="76"/>
  <c r="J279" i="76"/>
  <c r="H279" i="76"/>
  <c r="H268" i="76"/>
  <c r="J268" i="76"/>
  <c r="H645" i="76"/>
  <c r="C645" i="76"/>
  <c r="H637" i="76"/>
  <c r="C637" i="76"/>
  <c r="H629" i="76"/>
  <c r="C629" i="76"/>
  <c r="H621" i="76"/>
  <c r="C621" i="76"/>
  <c r="H613" i="76"/>
  <c r="C613" i="76"/>
  <c r="H605" i="76"/>
  <c r="C605" i="76"/>
  <c r="H597" i="76"/>
  <c r="C597" i="76"/>
  <c r="H589" i="76"/>
  <c r="C589" i="76"/>
  <c r="H581" i="76"/>
  <c r="C581" i="76"/>
  <c r="H573" i="76"/>
  <c r="C573" i="76"/>
  <c r="H564" i="76"/>
  <c r="C564" i="76"/>
  <c r="H556" i="76"/>
  <c r="C556" i="76"/>
  <c r="H548" i="76"/>
  <c r="C548" i="76"/>
  <c r="H540" i="76"/>
  <c r="C540" i="76"/>
  <c r="H532" i="76"/>
  <c r="C532" i="76"/>
  <c r="H524" i="76"/>
  <c r="C524" i="76"/>
  <c r="H516" i="76"/>
  <c r="C516" i="76"/>
  <c r="H508" i="76"/>
  <c r="C508" i="76"/>
  <c r="H500" i="76"/>
  <c r="C500" i="76"/>
  <c r="H492" i="76"/>
  <c r="C492" i="76"/>
  <c r="H480" i="76"/>
  <c r="C480" i="76"/>
  <c r="H469" i="76"/>
  <c r="C469" i="76"/>
  <c r="H458" i="76"/>
  <c r="C458" i="76"/>
  <c r="H447" i="76"/>
  <c r="C447" i="76"/>
  <c r="H436" i="76"/>
  <c r="C436" i="76"/>
  <c r="H425" i="76"/>
  <c r="C425" i="76"/>
  <c r="H414" i="76"/>
  <c r="C414" i="76"/>
  <c r="H403" i="76"/>
  <c r="C403" i="76"/>
  <c r="H392" i="76"/>
  <c r="C392" i="76"/>
  <c r="H381" i="76"/>
  <c r="C381" i="76"/>
  <c r="H369" i="76"/>
  <c r="C369" i="76"/>
  <c r="H358" i="76"/>
  <c r="C358" i="76"/>
  <c r="H347" i="76"/>
  <c r="C347" i="76"/>
  <c r="H336" i="76"/>
  <c r="C336" i="76"/>
  <c r="H325" i="76"/>
  <c r="C325" i="76"/>
  <c r="H314" i="76"/>
  <c r="C314" i="76"/>
  <c r="H303" i="76"/>
  <c r="C303" i="76"/>
  <c r="H292" i="76"/>
  <c r="C292" i="76"/>
  <c r="H281" i="76"/>
  <c r="C281" i="76"/>
  <c r="H270" i="76"/>
  <c r="C270" i="76"/>
  <c r="K195" i="76"/>
  <c r="I195" i="76"/>
  <c r="J193" i="76"/>
  <c r="BD4" i="77" l="1"/>
  <c r="BM4" i="77"/>
  <c r="H175" i="76"/>
  <c r="F175" i="76"/>
  <c r="D175" i="76"/>
  <c r="H157" i="76"/>
  <c r="F157" i="76"/>
  <c r="D157" i="76"/>
  <c r="H139" i="76"/>
  <c r="F139" i="76"/>
  <c r="D139" i="76"/>
  <c r="H121" i="76"/>
  <c r="F121" i="76"/>
  <c r="D121" i="76"/>
  <c r="H103" i="76"/>
  <c r="F103" i="76"/>
  <c r="D103" i="76"/>
  <c r="H85" i="76"/>
  <c r="F85" i="76"/>
  <c r="D85" i="76"/>
  <c r="H67" i="76"/>
  <c r="F67" i="76"/>
  <c r="D67" i="76"/>
  <c r="H49" i="76"/>
  <c r="F49" i="76"/>
  <c r="D49" i="76"/>
  <c r="H31" i="76"/>
  <c r="F31" i="76"/>
  <c r="D31" i="76"/>
  <c r="J187" i="76"/>
  <c r="I187" i="76"/>
  <c r="H187" i="76"/>
  <c r="G187" i="76"/>
  <c r="F187" i="76"/>
  <c r="J169" i="76"/>
  <c r="I169" i="76"/>
  <c r="H169" i="76"/>
  <c r="G169" i="76"/>
  <c r="F169" i="76"/>
  <c r="J151" i="76"/>
  <c r="I151" i="76"/>
  <c r="H151" i="76"/>
  <c r="G151" i="76"/>
  <c r="F151" i="76"/>
  <c r="J133" i="76"/>
  <c r="I133" i="76"/>
  <c r="H133" i="76"/>
  <c r="G133" i="76"/>
  <c r="F133" i="76"/>
  <c r="J115" i="76"/>
  <c r="I115" i="76"/>
  <c r="H115" i="76"/>
  <c r="G115" i="76"/>
  <c r="F115" i="76"/>
  <c r="J97" i="76"/>
  <c r="I97" i="76"/>
  <c r="H97" i="76"/>
  <c r="G97" i="76"/>
  <c r="F97" i="76"/>
  <c r="J79" i="76"/>
  <c r="I79" i="76"/>
  <c r="H79" i="76"/>
  <c r="G79" i="76"/>
  <c r="F79" i="76"/>
  <c r="J61" i="76"/>
  <c r="I61" i="76"/>
  <c r="H61" i="76"/>
  <c r="G61" i="76"/>
  <c r="F61" i="76"/>
  <c r="J43" i="76"/>
  <c r="I43" i="76"/>
  <c r="H43" i="76"/>
  <c r="G43" i="76"/>
  <c r="F43" i="76"/>
  <c r="J25" i="76"/>
  <c r="I25" i="76"/>
  <c r="H25" i="76"/>
  <c r="G25" i="76"/>
  <c r="F25" i="76"/>
  <c r="I180" i="76"/>
  <c r="H180" i="76"/>
  <c r="G180" i="76"/>
  <c r="F180" i="76"/>
  <c r="E180" i="76"/>
  <c r="I162" i="76"/>
  <c r="H162" i="76"/>
  <c r="G162" i="76"/>
  <c r="F162" i="76"/>
  <c r="E162" i="76"/>
  <c r="I144" i="76"/>
  <c r="H144" i="76"/>
  <c r="G144" i="76"/>
  <c r="F144" i="76"/>
  <c r="E144" i="76"/>
  <c r="I126" i="76"/>
  <c r="H126" i="76"/>
  <c r="G126" i="76"/>
  <c r="F126" i="76"/>
  <c r="E126" i="76"/>
  <c r="I108" i="76"/>
  <c r="H108" i="76"/>
  <c r="G108" i="76"/>
  <c r="F108" i="76"/>
  <c r="E108" i="76"/>
  <c r="I90" i="76"/>
  <c r="H90" i="76"/>
  <c r="G90" i="76"/>
  <c r="F90" i="76"/>
  <c r="E90" i="76"/>
  <c r="I72" i="76"/>
  <c r="H72" i="76"/>
  <c r="G72" i="76"/>
  <c r="F72" i="76"/>
  <c r="E72" i="76"/>
  <c r="I54" i="76"/>
  <c r="H54" i="76"/>
  <c r="G54" i="76"/>
  <c r="F54" i="76"/>
  <c r="E54" i="76"/>
  <c r="I36" i="76"/>
  <c r="H36" i="76"/>
  <c r="G36" i="76"/>
  <c r="F36" i="76"/>
  <c r="E36" i="76"/>
  <c r="I18" i="76"/>
  <c r="H18" i="76"/>
  <c r="G18" i="76"/>
  <c r="F18" i="76"/>
  <c r="E18" i="76"/>
  <c r="H13" i="76"/>
  <c r="F13" i="76"/>
  <c r="D13" i="76"/>
  <c r="F2555" i="63" l="1"/>
  <c r="E2555" i="63"/>
  <c r="D2555" i="63"/>
  <c r="C2555" i="63"/>
  <c r="F2421" i="63"/>
  <c r="E2421" i="63"/>
  <c r="D2421" i="63"/>
  <c r="C2421" i="63"/>
  <c r="F2287" i="63"/>
  <c r="E2287" i="63"/>
  <c r="D2287" i="63"/>
  <c r="C2287" i="63"/>
  <c r="F2153" i="63"/>
  <c r="E2153" i="63"/>
  <c r="D2153" i="63"/>
  <c r="C2153" i="63"/>
  <c r="F2019" i="63"/>
  <c r="E2019" i="63"/>
  <c r="D2019" i="63"/>
  <c r="C2019" i="63"/>
  <c r="F1885" i="63"/>
  <c r="E1885" i="63"/>
  <c r="D1885" i="63"/>
  <c r="C1885" i="63"/>
  <c r="F1751" i="63"/>
  <c r="E1751" i="63"/>
  <c r="D1751" i="63"/>
  <c r="C1751" i="63"/>
  <c r="F1617" i="63"/>
  <c r="E1617" i="63"/>
  <c r="D1617" i="63"/>
  <c r="C1617" i="63"/>
  <c r="F1483" i="63"/>
  <c r="E1483" i="63"/>
  <c r="D1483" i="63"/>
  <c r="C1483" i="63"/>
  <c r="F1349" i="63"/>
  <c r="E1349" i="63"/>
  <c r="D1349" i="63"/>
  <c r="C1349" i="63"/>
  <c r="F1215" i="63"/>
  <c r="E1215" i="63"/>
  <c r="D1215" i="63"/>
  <c r="C1215" i="63"/>
  <c r="F1081" i="63"/>
  <c r="E1081" i="63"/>
  <c r="D1081" i="63"/>
  <c r="C1081" i="63"/>
  <c r="F947" i="63"/>
  <c r="E947" i="63"/>
  <c r="D947" i="63"/>
  <c r="C947" i="63"/>
  <c r="F813" i="63"/>
  <c r="E813" i="63"/>
  <c r="D813" i="63"/>
  <c r="C813" i="63"/>
  <c r="F679" i="63"/>
  <c r="E679" i="63"/>
  <c r="D679" i="63"/>
  <c r="C679" i="63"/>
  <c r="F545" i="63"/>
  <c r="E545" i="63"/>
  <c r="D545" i="63"/>
  <c r="C545" i="63"/>
  <c r="F411" i="63"/>
  <c r="E411" i="63"/>
  <c r="D411" i="63"/>
  <c r="C411" i="63"/>
  <c r="F277" i="63"/>
  <c r="E277" i="63"/>
  <c r="D277" i="63"/>
  <c r="C277" i="63"/>
  <c r="F143" i="63"/>
  <c r="E143" i="63"/>
  <c r="D143" i="63"/>
  <c r="C143" i="63"/>
  <c r="F9" i="63"/>
  <c r="E9" i="63"/>
  <c r="D9" i="63"/>
  <c r="C9" i="63"/>
  <c r="F192" i="76" l="1"/>
  <c r="J608" i="76"/>
  <c r="J527" i="76"/>
  <c r="J154" i="76"/>
  <c r="AV7" i="77" l="1"/>
  <c r="AV9" i="77"/>
  <c r="AV5" i="77"/>
  <c r="AR8" i="77"/>
  <c r="AV13" i="77"/>
  <c r="AR5" i="77"/>
  <c r="AV11" i="77"/>
  <c r="AR4" i="77"/>
  <c r="AR9" i="77"/>
  <c r="AR11" i="77"/>
  <c r="AR7" i="77"/>
  <c r="AR13" i="77"/>
  <c r="AV12" i="77"/>
  <c r="AV8" i="77"/>
  <c r="AV10" i="77"/>
  <c r="AR10" i="77"/>
  <c r="AV4" i="77"/>
  <c r="AR6" i="77"/>
  <c r="AV6" i="77"/>
  <c r="AR12" i="77"/>
  <c r="K650" i="76"/>
  <c r="E55" i="65" l="1"/>
  <c r="E54" i="65"/>
  <c r="E53" i="65"/>
  <c r="E52" i="65"/>
  <c r="E51" i="65"/>
  <c r="E50" i="65"/>
  <c r="E49" i="65"/>
  <c r="E48" i="65"/>
  <c r="E47" i="65"/>
  <c r="E46" i="65"/>
  <c r="E45" i="65"/>
  <c r="E44" i="65"/>
  <c r="E43" i="65"/>
  <c r="E42" i="65"/>
  <c r="E41" i="65"/>
  <c r="E40" i="65"/>
  <c r="E39" i="65"/>
  <c r="I278" i="76" l="1"/>
  <c r="I289" i="76"/>
  <c r="I300" i="76"/>
  <c r="I311" i="76"/>
  <c r="I322" i="76"/>
  <c r="I333" i="76"/>
  <c r="I344" i="76"/>
  <c r="I355" i="76"/>
  <c r="I366" i="76"/>
  <c r="I378" i="76"/>
  <c r="I389" i="76"/>
  <c r="I400" i="76"/>
  <c r="I411" i="76"/>
  <c r="I422" i="76"/>
  <c r="I433" i="76"/>
  <c r="I444" i="76"/>
  <c r="I455" i="76"/>
  <c r="I466" i="76"/>
  <c r="I477" i="76"/>
  <c r="I489" i="76"/>
  <c r="I497" i="76"/>
  <c r="I505" i="76"/>
  <c r="I513" i="76"/>
  <c r="I521" i="76"/>
  <c r="I529" i="76"/>
  <c r="I537" i="76"/>
  <c r="I545" i="76"/>
  <c r="I553" i="76"/>
  <c r="I561" i="76"/>
  <c r="I570" i="76"/>
  <c r="I578" i="76"/>
  <c r="I586" i="76"/>
  <c r="I594" i="76"/>
  <c r="I602" i="76"/>
  <c r="I610" i="76"/>
  <c r="I618" i="76"/>
  <c r="I626" i="76"/>
  <c r="I634" i="76"/>
  <c r="I642" i="76"/>
  <c r="E691" i="76" l="1"/>
  <c r="AN2" i="77" s="1"/>
  <c r="G15" i="11"/>
  <c r="J4" i="53" l="1"/>
  <c r="D7" i="13" l="1"/>
  <c r="J5" i="53" l="1"/>
  <c r="D211" i="76"/>
  <c r="J211" i="76" s="1"/>
  <c r="C211" i="76"/>
  <c r="D210" i="76"/>
  <c r="J210" i="76" s="1"/>
  <c r="C210" i="76"/>
  <c r="D209" i="76"/>
  <c r="J209" i="76" s="1"/>
  <c r="C209" i="76"/>
  <c r="D208" i="76"/>
  <c r="J208" i="76" s="1"/>
  <c r="C208" i="76"/>
  <c r="D207" i="76"/>
  <c r="J207" i="76" s="1"/>
  <c r="C207" i="76"/>
  <c r="D206" i="76"/>
  <c r="J206" i="76" s="1"/>
  <c r="C206" i="76"/>
  <c r="D205" i="76"/>
  <c r="J205" i="76" s="1"/>
  <c r="C205" i="76"/>
  <c r="D204" i="76"/>
  <c r="J204" i="76" s="1"/>
  <c r="C204" i="76"/>
  <c r="D203" i="76"/>
  <c r="J203" i="76" s="1"/>
  <c r="C203" i="76"/>
  <c r="D202" i="76"/>
  <c r="J202" i="76" s="1"/>
  <c r="C202" i="76"/>
  <c r="E37" i="65" l="1"/>
  <c r="Z2" i="77" s="1"/>
  <c r="C14" i="46"/>
  <c r="C13" i="46"/>
  <c r="C12" i="46"/>
  <c r="C11" i="46"/>
  <c r="J431" i="76"/>
  <c r="J320" i="76"/>
  <c r="J100" i="76"/>
  <c r="K602" i="76"/>
  <c r="K610" i="76"/>
  <c r="K618" i="76"/>
  <c r="K626" i="76"/>
  <c r="K634" i="76"/>
  <c r="J568" i="76"/>
  <c r="K521" i="76"/>
  <c r="K529" i="76"/>
  <c r="K537" i="76"/>
  <c r="K545" i="76"/>
  <c r="K553" i="76"/>
  <c r="K422" i="76"/>
  <c r="K433" i="76"/>
  <c r="K444" i="76"/>
  <c r="K455" i="76"/>
  <c r="K466" i="76"/>
  <c r="K311" i="76"/>
  <c r="K322" i="76"/>
  <c r="K333" i="76"/>
  <c r="K344" i="76"/>
  <c r="K355" i="76"/>
  <c r="D243" i="76"/>
  <c r="K243" i="76" s="1"/>
  <c r="C243" i="76"/>
  <c r="D242" i="76"/>
  <c r="K242" i="76" s="1"/>
  <c r="C242" i="76"/>
  <c r="D241" i="76"/>
  <c r="K241" i="76" s="1"/>
  <c r="C241" i="76"/>
  <c r="D240" i="76"/>
  <c r="K240" i="76" s="1"/>
  <c r="C240" i="76"/>
  <c r="D239" i="76"/>
  <c r="K239" i="76" s="1"/>
  <c r="C239" i="76"/>
  <c r="D238" i="76"/>
  <c r="K238" i="76" s="1"/>
  <c r="C238" i="76"/>
  <c r="D237" i="76"/>
  <c r="K237" i="76" s="1"/>
  <c r="C237" i="76"/>
  <c r="D236" i="76"/>
  <c r="K236" i="76" s="1"/>
  <c r="C236" i="76"/>
  <c r="D235" i="76"/>
  <c r="K235" i="76" s="1"/>
  <c r="C235" i="76"/>
  <c r="D234" i="76"/>
  <c r="K234" i="76" s="1"/>
  <c r="C234" i="76"/>
  <c r="D215" i="76"/>
  <c r="J215" i="76" s="1"/>
  <c r="C215" i="76"/>
  <c r="D214" i="76"/>
  <c r="J214" i="76" s="1"/>
  <c r="C214" i="76"/>
  <c r="D213" i="76"/>
  <c r="J213" i="76" s="1"/>
  <c r="C213" i="76"/>
  <c r="D212" i="76"/>
  <c r="J212" i="76" s="1"/>
  <c r="C212" i="76"/>
  <c r="D201" i="76"/>
  <c r="J201" i="76" s="1"/>
  <c r="C201" i="76"/>
  <c r="D200" i="76"/>
  <c r="J200" i="76" s="1"/>
  <c r="C200" i="76"/>
  <c r="D199" i="76"/>
  <c r="J199" i="76" s="1"/>
  <c r="C199" i="76"/>
  <c r="D198" i="76"/>
  <c r="J198" i="76" s="1"/>
  <c r="C198" i="76"/>
  <c r="D197" i="76"/>
  <c r="J197" i="76" s="1"/>
  <c r="C197" i="76"/>
  <c r="D196" i="76"/>
  <c r="J196" i="76" s="1"/>
  <c r="J117" i="76"/>
  <c r="F117" i="76"/>
  <c r="J116" i="76"/>
  <c r="F116" i="76"/>
  <c r="H116" i="76" s="1"/>
  <c r="Q116" i="76" s="1"/>
  <c r="I110" i="76"/>
  <c r="E110" i="76"/>
  <c r="F110" i="76" s="1"/>
  <c r="I109" i="76"/>
  <c r="E109" i="76"/>
  <c r="G109" i="76" s="1"/>
  <c r="Q109" i="76" s="1"/>
  <c r="J135" i="76"/>
  <c r="F135" i="76"/>
  <c r="J134" i="76"/>
  <c r="F134" i="76"/>
  <c r="H134" i="76" s="1"/>
  <c r="Q134" i="76" s="1"/>
  <c r="I128" i="76"/>
  <c r="E128" i="76"/>
  <c r="F128" i="76" s="1"/>
  <c r="I127" i="76"/>
  <c r="E127" i="76"/>
  <c r="G127" i="76" s="1"/>
  <c r="Q127" i="76" s="1"/>
  <c r="J153" i="76"/>
  <c r="F153" i="76"/>
  <c r="G153" i="76" s="1"/>
  <c r="J152" i="76"/>
  <c r="F152" i="76"/>
  <c r="H152" i="76" s="1"/>
  <c r="Q152" i="76" s="1"/>
  <c r="I146" i="76"/>
  <c r="E146" i="76"/>
  <c r="F146" i="76" s="1"/>
  <c r="I145" i="76"/>
  <c r="E145" i="76"/>
  <c r="G145" i="76" s="1"/>
  <c r="Q145" i="76" s="1"/>
  <c r="J171" i="76"/>
  <c r="F171" i="76"/>
  <c r="J170" i="76"/>
  <c r="F170" i="76"/>
  <c r="H170" i="76" s="1"/>
  <c r="Q170" i="76" s="1"/>
  <c r="I164" i="76"/>
  <c r="E164" i="76"/>
  <c r="F164" i="76" s="1"/>
  <c r="I163" i="76"/>
  <c r="E163" i="76"/>
  <c r="G163" i="76" s="1"/>
  <c r="Q163" i="76" s="1"/>
  <c r="J99" i="76"/>
  <c r="F99" i="76"/>
  <c r="G99" i="76" s="1"/>
  <c r="J98" i="76"/>
  <c r="F98" i="76"/>
  <c r="H98" i="76" s="1"/>
  <c r="Q98" i="76" s="1"/>
  <c r="I92" i="76"/>
  <c r="E92" i="76"/>
  <c r="F92" i="76" s="1"/>
  <c r="I91" i="76"/>
  <c r="E91" i="76"/>
  <c r="G91" i="76" s="1"/>
  <c r="Q91" i="76" s="1"/>
  <c r="G65" i="11"/>
  <c r="C65" i="11"/>
  <c r="G64" i="11"/>
  <c r="C64" i="11"/>
  <c r="G63" i="11"/>
  <c r="C63" i="11"/>
  <c r="G62" i="11"/>
  <c r="C62" i="11"/>
  <c r="G61" i="11"/>
  <c r="C61" i="11"/>
  <c r="G44" i="11"/>
  <c r="F44" i="11"/>
  <c r="C44" i="11"/>
  <c r="G43" i="11"/>
  <c r="F43" i="11"/>
  <c r="C43" i="11"/>
  <c r="G42" i="11"/>
  <c r="F42" i="11"/>
  <c r="C42" i="11"/>
  <c r="G41" i="11"/>
  <c r="F41" i="11"/>
  <c r="C41" i="11"/>
  <c r="G40" i="11"/>
  <c r="F40" i="11"/>
  <c r="C40" i="11"/>
  <c r="G21" i="11"/>
  <c r="C21" i="11"/>
  <c r="G20" i="11"/>
  <c r="C20" i="11"/>
  <c r="G19" i="11"/>
  <c r="C19" i="11"/>
  <c r="G18" i="11"/>
  <c r="C18" i="11"/>
  <c r="G17" i="11"/>
  <c r="C17" i="11"/>
  <c r="F55" i="16"/>
  <c r="E689" i="76" l="1"/>
  <c r="AQ2" i="77" s="1"/>
  <c r="AU9" i="77"/>
  <c r="AQ4" i="77"/>
  <c r="AU6" i="77"/>
  <c r="AU5" i="77"/>
  <c r="AQ10" i="77"/>
  <c r="AQ13" i="77"/>
  <c r="AQ9" i="77"/>
  <c r="AQ8" i="77"/>
  <c r="AQ12" i="77"/>
  <c r="AU13" i="77"/>
  <c r="AU4" i="77"/>
  <c r="AQ11" i="77"/>
  <c r="AU12" i="77"/>
  <c r="AU11" i="77"/>
  <c r="AQ6" i="77"/>
  <c r="AQ5" i="77"/>
  <c r="AQ7" i="77"/>
  <c r="AU8" i="77"/>
  <c r="AU7" i="77"/>
  <c r="AU10" i="77"/>
  <c r="E687" i="76"/>
  <c r="AO2" i="77" s="1"/>
  <c r="AO12" i="77"/>
  <c r="AO9" i="77"/>
  <c r="AO8" i="77"/>
  <c r="AO6" i="77"/>
  <c r="AO13" i="77"/>
  <c r="AO7" i="77"/>
  <c r="AO4" i="77"/>
  <c r="AO10" i="77"/>
  <c r="AO5" i="77"/>
  <c r="AO11" i="77"/>
  <c r="G120" i="76"/>
  <c r="G156" i="76"/>
  <c r="G84" i="76"/>
  <c r="G164" i="76"/>
  <c r="Q164" i="76" s="1"/>
  <c r="G138" i="76"/>
  <c r="I138" i="76"/>
  <c r="H153" i="76"/>
  <c r="Q153" i="76" s="1"/>
  <c r="I84" i="76"/>
  <c r="H99" i="76"/>
  <c r="Q99" i="76" s="1"/>
  <c r="G102" i="76"/>
  <c r="G110" i="76"/>
  <c r="Q110" i="76" s="1"/>
  <c r="G117" i="76"/>
  <c r="H117" i="76" s="1"/>
  <c r="Q117" i="76" s="1"/>
  <c r="G128" i="76"/>
  <c r="Q128" i="76" s="1"/>
  <c r="G135" i="76"/>
  <c r="H135" i="76" s="1"/>
  <c r="Q135" i="76" s="1"/>
  <c r="G146" i="76"/>
  <c r="Q146" i="76" s="1"/>
  <c r="G171" i="76"/>
  <c r="I156" i="76" s="1"/>
  <c r="G92" i="76"/>
  <c r="Q92" i="76" s="1"/>
  <c r="E138" i="76" l="1"/>
  <c r="I102" i="76"/>
  <c r="H171" i="76"/>
  <c r="E120" i="76"/>
  <c r="E84" i="76"/>
  <c r="E102" i="76"/>
  <c r="I120" i="76"/>
  <c r="E156" i="76" l="1"/>
  <c r="Q171" i="76"/>
  <c r="J649" i="76"/>
  <c r="K570" i="76"/>
  <c r="K578" i="76"/>
  <c r="K586" i="76"/>
  <c r="K594" i="76"/>
  <c r="K489" i="76"/>
  <c r="K497" i="76"/>
  <c r="K505" i="76"/>
  <c r="K513" i="76"/>
  <c r="K561" i="76"/>
  <c r="K378" i="76"/>
  <c r="K389" i="76"/>
  <c r="K400" i="76"/>
  <c r="K411" i="76"/>
  <c r="J487" i="76"/>
  <c r="J375" i="76"/>
  <c r="J264" i="76"/>
  <c r="K278" i="76"/>
  <c r="K289" i="76"/>
  <c r="K300" i="76"/>
  <c r="D251" i="76"/>
  <c r="K251" i="76" s="1"/>
  <c r="C251" i="76"/>
  <c r="D250" i="76"/>
  <c r="K250" i="76" s="1"/>
  <c r="C250" i="76"/>
  <c r="D249" i="76"/>
  <c r="K249" i="76" s="1"/>
  <c r="C249" i="76"/>
  <c r="D248" i="76"/>
  <c r="K248" i="76" s="1"/>
  <c r="C248" i="76"/>
  <c r="D247" i="76"/>
  <c r="K247" i="76" s="1"/>
  <c r="C247" i="76"/>
  <c r="D246" i="76"/>
  <c r="K246" i="76" s="1"/>
  <c r="C246" i="76"/>
  <c r="D245" i="76"/>
  <c r="K245" i="76" s="1"/>
  <c r="C245" i="76"/>
  <c r="D244" i="76"/>
  <c r="K244" i="76" s="1"/>
  <c r="C244" i="76"/>
  <c r="D233" i="76"/>
  <c r="K233" i="76" s="1"/>
  <c r="C233" i="76"/>
  <c r="D232" i="76"/>
  <c r="K232" i="76" s="1"/>
  <c r="C232" i="76"/>
  <c r="D256" i="76" l="1"/>
  <c r="K256" i="76" s="1"/>
  <c r="C256" i="76"/>
  <c r="D255" i="76"/>
  <c r="K255" i="76" s="1"/>
  <c r="C255" i="76"/>
  <c r="D254" i="76"/>
  <c r="K254" i="76" s="1"/>
  <c r="C254" i="76"/>
  <c r="D253" i="76"/>
  <c r="K253" i="76" s="1"/>
  <c r="C253" i="76"/>
  <c r="D252" i="76"/>
  <c r="K252" i="76" s="1"/>
  <c r="C252" i="76"/>
  <c r="D261" i="76"/>
  <c r="K261" i="76" s="1"/>
  <c r="C261" i="76"/>
  <c r="D260" i="76"/>
  <c r="K260" i="76" s="1"/>
  <c r="C260" i="76"/>
  <c r="D259" i="76"/>
  <c r="K259" i="76" s="1"/>
  <c r="C259" i="76"/>
  <c r="D258" i="76"/>
  <c r="K258" i="76" s="1"/>
  <c r="C258" i="76"/>
  <c r="D257" i="76"/>
  <c r="K257" i="76" s="1"/>
  <c r="C257" i="76"/>
  <c r="C220" i="76"/>
  <c r="D219" i="76"/>
  <c r="J219" i="76" s="1"/>
  <c r="C219" i="76"/>
  <c r="C218" i="76"/>
  <c r="D222" i="76"/>
  <c r="J222" i="76" s="1"/>
  <c r="C222" i="76"/>
  <c r="C221" i="76"/>
  <c r="J46" i="76"/>
  <c r="J27" i="76"/>
  <c r="S27" i="76" s="1"/>
  <c r="F27" i="76"/>
  <c r="J26" i="76"/>
  <c r="S26" i="76" s="1"/>
  <c r="F26" i="76"/>
  <c r="H26" i="76" s="1"/>
  <c r="Q26" i="76" s="1"/>
  <c r="I20" i="76"/>
  <c r="S20" i="76" s="1"/>
  <c r="E20" i="76"/>
  <c r="S19" i="76"/>
  <c r="E19" i="76"/>
  <c r="G19" i="76" s="1"/>
  <c r="Q19" i="76" s="1"/>
  <c r="J45" i="76"/>
  <c r="F45" i="76"/>
  <c r="J44" i="76"/>
  <c r="F44" i="76"/>
  <c r="H44" i="76" s="1"/>
  <c r="Q44" i="76" s="1"/>
  <c r="I38" i="76"/>
  <c r="E38" i="76"/>
  <c r="F38" i="76" s="1"/>
  <c r="I37" i="76"/>
  <c r="E37" i="76"/>
  <c r="G37" i="76" s="1"/>
  <c r="Q37" i="76" s="1"/>
  <c r="J63" i="76"/>
  <c r="F63" i="76"/>
  <c r="J62" i="76"/>
  <c r="F62" i="76"/>
  <c r="H62" i="76" s="1"/>
  <c r="Q62" i="76" s="1"/>
  <c r="I56" i="76"/>
  <c r="E56" i="76"/>
  <c r="F56" i="76" s="1"/>
  <c r="I55" i="76"/>
  <c r="E55" i="76"/>
  <c r="G55" i="76" s="1"/>
  <c r="Q55" i="76" s="1"/>
  <c r="J81" i="76"/>
  <c r="F81" i="76"/>
  <c r="G81" i="76" s="1"/>
  <c r="H81" i="76" s="1"/>
  <c r="Q81" i="76" s="1"/>
  <c r="J80" i="76"/>
  <c r="F80" i="76"/>
  <c r="H80" i="76" s="1"/>
  <c r="Q80" i="76" s="1"/>
  <c r="I74" i="76"/>
  <c r="E74" i="76"/>
  <c r="F74" i="76" s="1"/>
  <c r="I73" i="76"/>
  <c r="E73" i="76"/>
  <c r="G73" i="76" s="1"/>
  <c r="Q73" i="76" s="1"/>
  <c r="C230" i="76"/>
  <c r="C231" i="76"/>
  <c r="C262" i="76"/>
  <c r="C263" i="76"/>
  <c r="C229" i="76"/>
  <c r="C217" i="76"/>
  <c r="C223" i="76"/>
  <c r="C224" i="76"/>
  <c r="C225" i="76"/>
  <c r="C216" i="76"/>
  <c r="H683" i="76"/>
  <c r="AM6" i="77" l="1"/>
  <c r="AM12" i="77"/>
  <c r="AM8" i="77"/>
  <c r="AM10" i="77"/>
  <c r="AM5" i="77"/>
  <c r="AM11" i="77"/>
  <c r="AM7" i="77"/>
  <c r="AM13" i="77"/>
  <c r="AM9" i="77"/>
  <c r="AM4" i="77"/>
  <c r="AZ2" i="77"/>
  <c r="BB2" i="77"/>
  <c r="BD2" i="77"/>
  <c r="BF2" i="77"/>
  <c r="I227" i="76"/>
  <c r="K227" i="76"/>
  <c r="E692" i="76" s="1"/>
  <c r="AM2" i="77" s="1"/>
  <c r="I66" i="76"/>
  <c r="G66" i="76"/>
  <c r="G48" i="76"/>
  <c r="G30" i="76"/>
  <c r="G38" i="76"/>
  <c r="Q38" i="76" s="1"/>
  <c r="G74" i="76"/>
  <c r="G56" i="76"/>
  <c r="Q56" i="76" s="1"/>
  <c r="G12" i="76"/>
  <c r="E686" i="76" s="1"/>
  <c r="AX2" i="77" s="1"/>
  <c r="F20" i="76"/>
  <c r="G27" i="76"/>
  <c r="H27" i="76" s="1"/>
  <c r="Q27" i="76" s="1"/>
  <c r="G45" i="76"/>
  <c r="I30" i="76" s="1"/>
  <c r="G63" i="76"/>
  <c r="I48" i="76" s="1"/>
  <c r="E35" i="65"/>
  <c r="W2" i="77" s="1"/>
  <c r="E36" i="65"/>
  <c r="X2" i="77" s="1"/>
  <c r="E66" i="76" l="1"/>
  <c r="Q74" i="76"/>
  <c r="I12" i="76"/>
  <c r="G20" i="76"/>
  <c r="H45" i="76"/>
  <c r="H63" i="76"/>
  <c r="E6" i="63"/>
  <c r="D6" i="53"/>
  <c r="E6" i="58"/>
  <c r="K2" i="58"/>
  <c r="K642" i="76"/>
  <c r="K477" i="76"/>
  <c r="K366" i="76"/>
  <c r="D224" i="76"/>
  <c r="J224" i="76" s="1"/>
  <c r="D231" i="76"/>
  <c r="K231" i="76" s="1"/>
  <c r="D262" i="76"/>
  <c r="K262" i="76" s="1"/>
  <c r="D263" i="76"/>
  <c r="K263" i="76" s="1"/>
  <c r="D217" i="76"/>
  <c r="J217" i="76" s="1"/>
  <c r="E182" i="76"/>
  <c r="F182" i="76" s="1"/>
  <c r="F189" i="76"/>
  <c r="G189" i="76" s="1"/>
  <c r="F188" i="76"/>
  <c r="E181" i="76"/>
  <c r="G653" i="76"/>
  <c r="E683" i="76"/>
  <c r="E688" i="76" l="1"/>
  <c r="AP2" i="77" s="1"/>
  <c r="AP7" i="77"/>
  <c r="AT7" i="77"/>
  <c r="AP12" i="77"/>
  <c r="AT12" i="77"/>
  <c r="AP10" i="77"/>
  <c r="AT9" i="77"/>
  <c r="AT6" i="77"/>
  <c r="AT8" i="77"/>
  <c r="AT13" i="77"/>
  <c r="AP9" i="77"/>
  <c r="AT10" i="77"/>
  <c r="AT4" i="77"/>
  <c r="AP13" i="77"/>
  <c r="AP11" i="77"/>
  <c r="AP4" i="77"/>
  <c r="AP8" i="77"/>
  <c r="AP5" i="77"/>
  <c r="AT5" i="77"/>
  <c r="AP6" i="77"/>
  <c r="AT11" i="77"/>
  <c r="AN10" i="77"/>
  <c r="AN9" i="77"/>
  <c r="AN11" i="77"/>
  <c r="AN13" i="77"/>
  <c r="AN6" i="77"/>
  <c r="AN12" i="77"/>
  <c r="AN4" i="77"/>
  <c r="AN8" i="77"/>
  <c r="AN5" i="77"/>
  <c r="AN7" i="77"/>
  <c r="E48" i="76"/>
  <c r="Q63" i="76"/>
  <c r="E30" i="76"/>
  <c r="Q45" i="76"/>
  <c r="E12" i="76"/>
  <c r="Q20" i="76"/>
  <c r="F1347" i="63"/>
  <c r="F1213" i="63"/>
  <c r="F1615" i="63"/>
  <c r="F1481" i="63"/>
  <c r="F1883" i="63"/>
  <c r="F1749" i="63"/>
  <c r="F2151" i="63"/>
  <c r="F2017" i="63"/>
  <c r="F2419" i="63"/>
  <c r="F2285" i="63"/>
  <c r="F409" i="63"/>
  <c r="F275" i="63"/>
  <c r="F677" i="63"/>
  <c r="F543" i="63"/>
  <c r="F945" i="63"/>
  <c r="F811" i="63"/>
  <c r="F2553" i="63"/>
  <c r="F1079" i="63"/>
  <c r="C18" i="34"/>
  <c r="F11" i="34"/>
  <c r="F10" i="34"/>
  <c r="F9" i="34"/>
  <c r="F8" i="34"/>
  <c r="H4" i="34"/>
  <c r="D5" i="5"/>
  <c r="F2" i="40"/>
  <c r="F101" i="16"/>
  <c r="F2" i="16"/>
  <c r="E20" i="65"/>
  <c r="L3" i="46"/>
  <c r="G3" i="76"/>
  <c r="E2" i="65"/>
  <c r="B695" i="76" l="1"/>
  <c r="J189" i="76"/>
  <c r="H188" i="76"/>
  <c r="Q188" i="76" s="1"/>
  <c r="I182" i="76"/>
  <c r="I181" i="76"/>
  <c r="G181" i="76"/>
  <c r="Q181" i="76" s="1"/>
  <c r="G7" i="76"/>
  <c r="I5" i="76"/>
  <c r="BC13" i="77" l="1"/>
  <c r="BC4" i="77"/>
  <c r="BC7" i="77"/>
  <c r="BC6" i="77"/>
  <c r="BC12" i="77"/>
  <c r="BC11" i="77"/>
  <c r="BC8" i="77"/>
  <c r="BC5" i="77"/>
  <c r="BC9" i="77"/>
  <c r="BC10" i="77"/>
  <c r="AY13" i="77"/>
  <c r="AY12" i="77"/>
  <c r="AY9" i="77"/>
  <c r="AY4" i="77"/>
  <c r="AY6" i="77"/>
  <c r="AY10" i="77"/>
  <c r="AY7" i="77"/>
  <c r="AY8" i="77"/>
  <c r="AY11" i="77"/>
  <c r="AY5" i="77"/>
  <c r="G174" i="76"/>
  <c r="H189" i="76"/>
  <c r="Q189" i="76" s="1"/>
  <c r="I174" i="76"/>
  <c r="BE13" i="77" l="1"/>
  <c r="BE10" i="77"/>
  <c r="BE5" i="77"/>
  <c r="BE8" i="77"/>
  <c r="BE4" i="77"/>
  <c r="BE12" i="77"/>
  <c r="BE7" i="77"/>
  <c r="BE6" i="77"/>
  <c r="BE11" i="77"/>
  <c r="BE9" i="77"/>
  <c r="G182" i="76"/>
  <c r="E174" i="76" l="1"/>
  <c r="Q182" i="76"/>
  <c r="F21" i="65"/>
  <c r="F23" i="65"/>
  <c r="F25" i="65"/>
  <c r="E56" i="65"/>
  <c r="E38" i="65"/>
  <c r="AF2" i="77" s="1"/>
  <c r="Y2" i="77" s="1"/>
  <c r="BA4" i="77" l="1"/>
  <c r="BA6" i="77"/>
  <c r="BA10" i="77"/>
  <c r="BA5" i="77"/>
  <c r="BA11" i="77"/>
  <c r="BA8" i="77"/>
  <c r="BA9" i="77"/>
  <c r="BA12" i="77"/>
  <c r="BA7" i="77"/>
  <c r="BA13" i="77"/>
  <c r="BE2" i="77"/>
  <c r="BC2" i="77"/>
  <c r="BL2" i="77"/>
  <c r="BI2" i="77"/>
  <c r="BH2" i="77"/>
  <c r="AY2" i="77"/>
  <c r="BA2" i="77"/>
  <c r="BK2" i="77"/>
  <c r="E685" i="76"/>
  <c r="AX6" i="77"/>
  <c r="AW11" i="77"/>
  <c r="AW7" i="77"/>
  <c r="AX8" i="77"/>
  <c r="AX12" i="77"/>
  <c r="AW13" i="77"/>
  <c r="AX13" i="77"/>
  <c r="AW10" i="77"/>
  <c r="AX4" i="77"/>
  <c r="AX10" i="77"/>
  <c r="AX5" i="77"/>
  <c r="AX7" i="77"/>
  <c r="AW6" i="77"/>
  <c r="AW8" i="77"/>
  <c r="AX11" i="77"/>
  <c r="AW4" i="77"/>
  <c r="AW9" i="77"/>
  <c r="AW5" i="77"/>
  <c r="AX9" i="77"/>
  <c r="AW12" i="77"/>
  <c r="J6" i="53"/>
  <c r="BO6" i="77" l="1"/>
  <c r="BO8" i="77"/>
  <c r="BO4" i="77"/>
  <c r="BO9" i="77"/>
  <c r="BO7" i="77"/>
  <c r="BO12" i="77"/>
  <c r="BO10" i="77"/>
  <c r="BO11" i="77"/>
  <c r="BO5" i="77"/>
  <c r="BO13" i="77"/>
  <c r="AW2" i="77"/>
  <c r="E694" i="76"/>
  <c r="E8" i="65"/>
  <c r="BO2" i="77" l="1"/>
  <c r="F27" i="65"/>
  <c r="F37" i="11" l="1"/>
  <c r="F38" i="11"/>
  <c r="F39" i="11"/>
  <c r="F45" i="11"/>
  <c r="F46" i="11"/>
  <c r="F47" i="11"/>
  <c r="F48" i="11"/>
  <c r="F49" i="11"/>
  <c r="F50" i="11"/>
  <c r="F36" i="11"/>
  <c r="G37" i="11" l="1"/>
  <c r="G38" i="11"/>
  <c r="G39" i="11"/>
  <c r="G45" i="11"/>
  <c r="G46" i="11"/>
  <c r="G47" i="11"/>
  <c r="G48" i="11"/>
  <c r="G49" i="11"/>
  <c r="G50" i="11"/>
  <c r="G36" i="11"/>
  <c r="G14" i="11"/>
  <c r="G16" i="11"/>
  <c r="G22" i="11"/>
  <c r="G23" i="11"/>
  <c r="G24" i="11"/>
  <c r="G25" i="11"/>
  <c r="G26" i="11"/>
  <c r="G27" i="11"/>
  <c r="G13" i="11"/>
  <c r="D229" i="76" s="1"/>
  <c r="K229" i="76" s="1"/>
  <c r="D216" i="76" l="1"/>
  <c r="J216" i="76" s="1"/>
  <c r="D220" i="76"/>
  <c r="J220" i="76" s="1"/>
  <c r="D218" i="76"/>
  <c r="J218" i="76" s="1"/>
  <c r="D221" i="76"/>
  <c r="J221" i="76" s="1"/>
  <c r="D223" i="76"/>
  <c r="J223" i="76" s="1"/>
  <c r="D230" i="76"/>
  <c r="K230" i="76" s="1"/>
  <c r="F141" i="63" l="1"/>
  <c r="C9" i="40" l="1"/>
  <c r="C67" i="11"/>
  <c r="G72" i="11"/>
  <c r="G71" i="11"/>
  <c r="G70" i="11"/>
  <c r="G69" i="11"/>
  <c r="G68" i="11"/>
  <c r="G67" i="11"/>
  <c r="G66" i="11"/>
  <c r="G60" i="11"/>
  <c r="D225" i="76" s="1"/>
  <c r="J225" i="76" s="1"/>
  <c r="G59" i="11"/>
  <c r="G58" i="11"/>
  <c r="E28" i="40"/>
  <c r="D28" i="40"/>
  <c r="G26" i="40"/>
  <c r="F28" i="40"/>
  <c r="G27" i="40"/>
  <c r="C28" i="40"/>
  <c r="AL9" i="77" l="1"/>
  <c r="BN9" i="77" s="1"/>
  <c r="BP9" i="77" s="1"/>
  <c r="AL11" i="77"/>
  <c r="BN11" i="77" s="1"/>
  <c r="BP11" i="77" s="1"/>
  <c r="AL7" i="77"/>
  <c r="BN7" i="77" s="1"/>
  <c r="BP7" i="77" s="1"/>
  <c r="AL4" i="77"/>
  <c r="BN4" i="77" s="1"/>
  <c r="BP4" i="77" s="1"/>
  <c r="AL10" i="77"/>
  <c r="BN10" i="77" s="1"/>
  <c r="BP10" i="77" s="1"/>
  <c r="AL6" i="77"/>
  <c r="BN6" i="77" s="1"/>
  <c r="BP6" i="77" s="1"/>
  <c r="AL13" i="77"/>
  <c r="BN13" i="77" s="1"/>
  <c r="BP13" i="77" s="1"/>
  <c r="AL12" i="77"/>
  <c r="BN12" i="77" s="1"/>
  <c r="BP12" i="77" s="1"/>
  <c r="AL5" i="77"/>
  <c r="BN5" i="77" s="1"/>
  <c r="BP5" i="77" s="1"/>
  <c r="H684" i="76"/>
  <c r="AL8" i="77"/>
  <c r="BN8" i="77" s="1"/>
  <c r="BP8" i="77" s="1"/>
  <c r="E684" i="76"/>
  <c r="H688" i="76"/>
  <c r="H687" i="76"/>
  <c r="H686" i="76"/>
  <c r="H685" i="76"/>
  <c r="H689" i="76"/>
  <c r="H692" i="76"/>
  <c r="H693" i="76"/>
  <c r="H690" i="76"/>
  <c r="H691" i="76"/>
  <c r="C8" i="40"/>
  <c r="C14" i="11"/>
  <c r="C22" i="11"/>
  <c r="C39" i="11"/>
  <c r="C59" i="11"/>
  <c r="C26" i="11"/>
  <c r="C38" i="11"/>
  <c r="C37" i="11"/>
  <c r="C23" i="11"/>
  <c r="C46" i="11"/>
  <c r="C24" i="11"/>
  <c r="C58" i="11"/>
  <c r="C16" i="11"/>
  <c r="C36" i="11"/>
  <c r="C50" i="11"/>
  <c r="C66" i="11"/>
  <c r="C15" i="11"/>
  <c r="C27" i="11"/>
  <c r="C48" i="11"/>
  <c r="C69" i="11"/>
  <c r="C71" i="11"/>
  <c r="G28" i="40"/>
  <c r="C25" i="11"/>
  <c r="C47" i="11"/>
  <c r="C13" i="11"/>
  <c r="C45" i="11"/>
  <c r="C49" i="11"/>
  <c r="C60" i="11"/>
  <c r="C70" i="11"/>
  <c r="C68" i="11"/>
  <c r="C72" i="11"/>
  <c r="BN2" i="77" l="1"/>
  <c r="AL2" i="77"/>
  <c r="E695" i="76"/>
  <c r="H694" i="76"/>
  <c r="C10" i="40"/>
  <c r="D27" i="34" s="1"/>
  <c r="F8" i="40"/>
  <c r="D8" i="40"/>
  <c r="BP2" i="77" l="1"/>
  <c r="E30" i="65"/>
  <c r="D9" i="40"/>
  <c r="D10" i="40" s="1"/>
  <c r="D28" i="34" s="1"/>
  <c r="F9" i="40"/>
  <c r="F10" i="40" s="1"/>
  <c r="D29" i="34" l="1"/>
  <c r="G29"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<sst xmlns="http://schemas.openxmlformats.org/spreadsheetml/2006/main" count="2451" uniqueCount="642">
  <si>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</si>
  <si>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</si>
  <si>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</si>
  <si>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</si>
  <si>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</si>
  <si>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</si>
  <si>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</si>
  <si>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</si>
  <si>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</si>
  <si>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</si>
  <si>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</si>
  <si>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</si>
  <si>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</si>
  <si>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</si>
  <si>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</si>
  <si>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</si>
  <si>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</si>
  <si>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</si>
  <si>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</si>
  <si>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</si>
  <si>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</si>
  <si>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</si>
  <si>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</si>
  <si>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</si>
  <si>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</si>
  <si>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申請者（法人・団体等）名</t>
    <rPh sb="0" eb="3">
      <t>シンセイシャ</t>
    </rPh>
    <rPh sb="4" eb="6">
      <t>ホウジン</t>
    </rPh>
    <rPh sb="7" eb="10">
      <t>ダンタイナド</t>
    </rPh>
    <rPh sb="11" eb="12">
      <t>メイ</t>
    </rPh>
    <phoneticPr fontId="5"/>
  </si>
  <si>
    <t>所在地</t>
    <rPh sb="0" eb="3">
      <t>ショザイチ</t>
    </rPh>
    <phoneticPr fontId="5"/>
  </si>
  <si>
    <t>氏名</t>
    <rPh sb="0" eb="2">
      <t>シメイ</t>
    </rPh>
    <phoneticPr fontId="5"/>
  </si>
  <si>
    <t>業種</t>
    <rPh sb="0" eb="2">
      <t>ギョウシュ</t>
    </rPh>
    <phoneticPr fontId="5"/>
  </si>
  <si>
    <t>代表者名</t>
    <rPh sb="0" eb="3">
      <t>ダイヒョウシャ</t>
    </rPh>
    <rPh sb="3" eb="4">
      <t>メイ</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</si>
  <si>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</si>
  <si>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</si>
  <si>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</si>
  <si>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</si>
  <si>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</si>
  <si>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</si>
  <si>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</si>
  <si>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</si>
  <si>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</si>
  <si>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</si>
  <si>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</si>
  <si>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</si>
  <si>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</si>
  <si>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</si>
  <si>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</si>
  <si>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</si>
  <si>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</si>
  <si>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</si>
  <si>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</si>
  <si>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</si>
  <si>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</si>
  <si>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チェック欄</t>
    <rPh sb="4" eb="5">
      <t>ラン</t>
    </rPh>
    <phoneticPr fontId="1"/>
  </si>
  <si>
    <t>ＮＯ</t>
    <phoneticPr fontId="1"/>
  </si>
  <si>
    <t>書類名</t>
    <phoneticPr fontId="1"/>
  </si>
  <si>
    <t>正本</t>
  </si>
  <si>
    <t>電子</t>
  </si>
  <si>
    <t>　</t>
    <phoneticPr fontId="1"/>
  </si>
  <si>
    <t>PDF</t>
    <phoneticPr fontId="1"/>
  </si>
  <si>
    <t>交付申請書 （様式第１）</t>
    <rPh sb="0" eb="2">
      <t>コウフ</t>
    </rPh>
    <rPh sb="7" eb="9">
      <t>ヨウシキ</t>
    </rPh>
    <rPh sb="9" eb="10">
      <t>ダイ</t>
    </rPh>
    <phoneticPr fontId="1"/>
  </si>
  <si>
    <t>補助事業概要説明書 （別添１）</t>
    <phoneticPr fontId="1"/>
  </si>
  <si>
    <t>人件費単価計算書 （別添２-１）</t>
    <rPh sb="5" eb="7">
      <t>ケイサン</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</si>
  <si>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</si>
  <si>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</si>
  <si>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</si>
  <si>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</si>
  <si>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</si>
  <si>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</si>
  <si>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</si>
  <si>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</si>
  <si>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</si>
  <si>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専門家一覧</t>
    <rPh sb="0" eb="3">
      <t>センモンカ</t>
    </rPh>
    <rPh sb="3" eb="5">
      <t>イチラン</t>
    </rPh>
    <phoneticPr fontId="1"/>
  </si>
  <si>
    <t>申請者名　：</t>
    <rPh sb="0" eb="3">
      <t>シンセイシャ</t>
    </rPh>
    <rPh sb="3" eb="4">
      <t>メイ</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</si>
  <si>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</si>
  <si>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</si>
  <si>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</si>
  <si>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</si>
  <si>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</si>
  <si>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</si>
  <si>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</si>
  <si>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</si>
  <si>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5"/>
  </si>
  <si>
    <t>　</t>
    <phoneticPr fontId="1"/>
  </si>
  <si>
    <t>※ 電子媒体がない資料等は、紙面のみ正本に添付して提出してください。</t>
  </si>
  <si>
    <t>※ 書類の有無を確認し、チェック欄のプルダウンから「○」を選択してください。
　　（「○」を選択するとセルが青色になります）</t>
    <phoneticPr fontId="1"/>
  </si>
  <si>
    <t>※ 黒塗りの箇所の資料は提出不要です。</t>
    <phoneticPr fontId="1"/>
  </si>
  <si>
    <t>２.書類提出方法</t>
    <rPh sb="2" eb="4">
      <t>ショルイ</t>
    </rPh>
    <rPh sb="4" eb="6">
      <t>テイシュツ</t>
    </rPh>
    <rPh sb="6" eb="8">
      <t>ホウホウ</t>
    </rPh>
    <phoneticPr fontId="1"/>
  </si>
  <si>
    <t>人件費</t>
    <rPh sb="0" eb="3">
      <t>ジンケンヒ</t>
    </rPh>
    <phoneticPr fontId="1"/>
  </si>
  <si>
    <t>その他諸経費</t>
    <rPh sb="2" eb="3">
      <t>ホカ</t>
    </rPh>
    <rPh sb="3" eb="6">
      <t>ショケイヒ</t>
    </rPh>
    <phoneticPr fontId="1"/>
  </si>
  <si>
    <t>区分</t>
    <rPh sb="0" eb="2">
      <t>クブン</t>
    </rPh>
    <phoneticPr fontId="1"/>
  </si>
  <si>
    <t>担当者名</t>
    <rPh sb="0" eb="2">
      <t>タントウ</t>
    </rPh>
    <rPh sb="2" eb="3">
      <t>シャ</t>
    </rPh>
    <rPh sb="3" eb="4">
      <t>メイ</t>
    </rPh>
    <phoneticPr fontId="5"/>
  </si>
  <si>
    <t>件名</t>
    <rPh sb="0" eb="2">
      <t>ケンメイ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</si>
  <si>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</si>
  <si>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</si>
  <si>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</si>
  <si>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</si>
  <si>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</si>
  <si>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</si>
  <si>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</si>
  <si>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</si>
  <si>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</si>
  <si>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</si>
  <si>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</si>
  <si>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</si>
  <si>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</si>
  <si>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</si>
  <si>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</si>
  <si>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</si>
  <si>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</si>
  <si>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</si>
  <si>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</si>
  <si>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省エネ支援事業費</t>
    <rPh sb="0" eb="1">
      <t>ショウ</t>
    </rPh>
    <rPh sb="3" eb="5">
      <t>シエン</t>
    </rPh>
    <rPh sb="5" eb="7">
      <t>ジギョウ</t>
    </rPh>
    <rPh sb="7" eb="8">
      <t>ヒ</t>
    </rPh>
    <phoneticPr fontId="1"/>
  </si>
  <si>
    <t>細目</t>
    <rPh sb="0" eb="2">
      <t>サイモク</t>
    </rPh>
    <phoneticPr fontId="1"/>
  </si>
  <si>
    <t>一般社団法人環境共創イニシアチブ</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</si>
  <si>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</si>
  <si>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</si>
  <si>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</si>
  <si>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補助対象経費の区分</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</si>
  <si>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</si>
  <si>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</si>
  <si>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</si>
  <si>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</si>
  <si>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</si>
  <si>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</si>
  <si>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入力不要。申請者名は「様式第１（交付申請書）」の名称を自動反映。</t>
    <rPh sb="0" eb="2">
      <t>ニュウリョク</t>
    </rPh>
    <rPh sb="2" eb="4">
      <t>フヨウ</t>
    </rPh>
    <rPh sb="5" eb="8">
      <t>シンセイシャ</t>
    </rPh>
    <rPh sb="8" eb="9">
      <t>メイ</t>
    </rPh>
    <rPh sb="11" eb="13">
      <t>ヨウシキ</t>
    </rPh>
    <rPh sb="13" eb="14">
      <t>ダイ</t>
    </rPh>
    <rPh sb="16" eb="18">
      <t>コウフ</t>
    </rPh>
    <rPh sb="18" eb="20">
      <t>シンセイ</t>
    </rPh>
    <rPh sb="20" eb="21">
      <t>ショ</t>
    </rPh>
    <rPh sb="24" eb="26">
      <t>メイショウ</t>
    </rPh>
    <rPh sb="27" eb="29">
      <t>ジドウ</t>
    </rPh>
    <rPh sb="29" eb="31">
      <t>ハンエイ</t>
    </rPh>
    <phoneticPr fontId="1"/>
  </si>
  <si>
    <t>・所在地：事業所の所在地住所を記載すること。</t>
    <rPh sb="1" eb="4">
      <t>ショザイチ</t>
    </rPh>
    <rPh sb="5" eb="7">
      <t>ジギョウ</t>
    </rPh>
    <rPh sb="7" eb="8">
      <t>ショ</t>
    </rPh>
    <rPh sb="9" eb="11">
      <t>ショザイ</t>
    </rPh>
    <rPh sb="11" eb="12">
      <t>チ</t>
    </rPh>
    <rPh sb="12" eb="14">
      <t>ジュウショ</t>
    </rPh>
    <rPh sb="15" eb="17">
      <t>キサイ</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</si>
  <si>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</si>
  <si>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住所を手入力。総務、経理等の所在地を記載。</t>
    <rPh sb="0" eb="2">
      <t>ジュウショ</t>
    </rPh>
    <rPh sb="3" eb="4">
      <t>テ</t>
    </rPh>
    <rPh sb="4" eb="6">
      <t>ニュウリョク</t>
    </rPh>
    <rPh sb="7" eb="9">
      <t>ソウム</t>
    </rPh>
    <rPh sb="10" eb="12">
      <t>ケイリ</t>
    </rPh>
    <rPh sb="12" eb="13">
      <t>トウ</t>
    </rPh>
    <rPh sb="14" eb="17">
      <t>ショザイチ</t>
    </rPh>
    <rPh sb="18" eb="20">
      <t>キサイ</t>
    </rPh>
    <phoneticPr fontId="1"/>
  </si>
  <si>
    <t>法人・団体等名を手入力。本社・本部などが付加して記載も可。</t>
    <rPh sb="0" eb="2">
      <t>ホウジン</t>
    </rPh>
    <rPh sb="3" eb="5">
      <t>ダンタイ</t>
    </rPh>
    <rPh sb="5" eb="6">
      <t>トウ</t>
    </rPh>
    <rPh sb="6" eb="7">
      <t>メイ</t>
    </rPh>
    <rPh sb="8" eb="9">
      <t>テ</t>
    </rPh>
    <rPh sb="9" eb="11">
      <t>ニュウリョク</t>
    </rPh>
    <rPh sb="12" eb="14">
      <t>ホンシャ</t>
    </rPh>
    <rPh sb="15" eb="17">
      <t>ホンブ</t>
    </rPh>
    <rPh sb="20" eb="22">
      <t>フカ</t>
    </rPh>
    <rPh sb="24" eb="26">
      <t>キサイ</t>
    </rPh>
    <rPh sb="27" eb="28">
      <t>カ</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</si>
  <si>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</si>
  <si>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</si>
  <si>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</si>
  <si>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</si>
  <si>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</si>
  <si>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消費税区分</t>
    <rPh sb="3" eb="5">
      <t>クブン</t>
    </rPh>
    <phoneticPr fontId="1"/>
  </si>
  <si>
    <t>職員区分</t>
    <rPh sb="0" eb="2">
      <t>ショクイン</t>
    </rPh>
    <rPh sb="2" eb="4">
      <t>クブン</t>
    </rPh>
    <phoneticPr fontId="1"/>
  </si>
  <si>
    <t xml:space="preserve">住　  　所 </t>
    <rPh sb="0" eb="1">
      <t>ズミ</t>
    </rPh>
    <rPh sb="5" eb="6">
      <t>トコロ</t>
    </rPh>
    <phoneticPr fontId="1"/>
  </si>
  <si>
    <t xml:space="preserve">名  　　称 </t>
    <rPh sb="0" eb="1">
      <t>メイ</t>
    </rPh>
    <rPh sb="5" eb="6">
      <t>ショウ</t>
    </rPh>
    <phoneticPr fontId="1"/>
  </si>
  <si>
    <t>費用合計（円）</t>
    <rPh sb="0" eb="2">
      <t>ヒヨウ</t>
    </rPh>
    <rPh sb="2" eb="4">
      <t>ゴウケイ</t>
    </rPh>
    <rPh sb="5" eb="6">
      <t>エン</t>
    </rPh>
    <phoneticPr fontId="1"/>
  </si>
  <si>
    <t>（単位：円）</t>
    <rPh sb="1" eb="3">
      <t>タンイ</t>
    </rPh>
    <rPh sb="4" eb="5">
      <t>エン</t>
    </rPh>
    <phoneticPr fontId="1"/>
  </si>
  <si>
    <t>下記に相違ないことを証明する。</t>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</si>
  <si>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</si>
  <si>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t>
    <phoneticPr fontId="5"/>
  </si>
  <si>
    <r>
      <rPr>
        <sz val="10"/>
        <color theme="1"/>
        <rFont val="ＭＳ 明朝"/>
        <family val="1"/>
        <charset val="128"/>
      </rPr>
      <t>拠点名</t>
    </r>
    <rPh sb="0" eb="2">
      <t>キョテン</t>
    </rPh>
    <rPh sb="2" eb="3">
      <t>メイ</t>
    </rPh>
    <phoneticPr fontId="1"/>
  </si>
  <si>
    <r>
      <rPr>
        <sz val="10"/>
        <color theme="1"/>
        <rFont val="ＭＳ 明朝"/>
        <family val="1"/>
        <charset val="128"/>
      </rPr>
      <t>担当者名</t>
    </r>
    <rPh sb="0" eb="3">
      <t>タントウシャ</t>
    </rPh>
    <rPh sb="3" eb="4">
      <t>メイ</t>
    </rPh>
    <phoneticPr fontId="1"/>
  </si>
  <si>
    <t>支援対象
地域</t>
    <rPh sb="0" eb="2">
      <t>シエン</t>
    </rPh>
    <rPh sb="2" eb="4">
      <t>タイショウ</t>
    </rPh>
    <rPh sb="5" eb="7">
      <t>チイキ</t>
    </rPh>
    <phoneticPr fontId="5"/>
  </si>
  <si>
    <t>工数の根拠</t>
    <phoneticPr fontId="1"/>
  </si>
  <si>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</si>
  <si>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</si>
  <si>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</si>
  <si>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補助対象経費</t>
    <rPh sb="0" eb="2">
      <t>ホジョ</t>
    </rPh>
    <rPh sb="2" eb="4">
      <t>タイショウ</t>
    </rPh>
    <rPh sb="4" eb="6">
      <t>ケイヒ</t>
    </rPh>
    <phoneticPr fontId="1"/>
  </si>
  <si>
    <t>例：</t>
    <rPh sb="0" eb="1">
      <t>レイ</t>
    </rPh>
    <phoneticPr fontId="1"/>
  </si>
  <si>
    <t>職員
区分</t>
    <rPh sb="0" eb="2">
      <t>ショクイン</t>
    </rPh>
    <rPh sb="3" eb="5">
      <t>クブン</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</si>
  <si>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</si>
  <si>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</si>
  <si>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</si>
  <si>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</si>
  <si>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</si>
  <si>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　※ 健保等級対象者は必ず、1項の欄で登録すること。</t>
    <rPh sb="3" eb="5">
      <t>ケンポ</t>
    </rPh>
    <rPh sb="5" eb="7">
      <t>トウキュウ</t>
    </rPh>
    <rPh sb="7" eb="10">
      <t>タイショウシャ</t>
    </rPh>
    <rPh sb="11" eb="12">
      <t>カナラ</t>
    </rPh>
    <rPh sb="15" eb="16">
      <t>コウ</t>
    </rPh>
    <rPh sb="17" eb="18">
      <t>ラン</t>
    </rPh>
    <rPh sb="19" eb="21">
      <t>トウロク</t>
    </rPh>
    <phoneticPr fontId="1"/>
  </si>
  <si>
    <t>・業種：下記表より選択し、記載すること。</t>
    <rPh sb="1" eb="3">
      <t>ギョウシュ</t>
    </rPh>
    <rPh sb="4" eb="5">
      <t>シタ</t>
    </rPh>
    <rPh sb="6" eb="7">
      <t>ヒョウ</t>
    </rPh>
    <rPh sb="9" eb="11">
      <t>センタク</t>
    </rPh>
    <rPh sb="13" eb="15">
      <t>キサイ</t>
    </rPh>
    <phoneticPr fontId="1"/>
  </si>
  <si>
    <t>補助対象経費</t>
    <phoneticPr fontId="1"/>
  </si>
  <si>
    <t>事業費合計</t>
    <phoneticPr fontId="1"/>
  </si>
  <si>
    <t>・１行に１者を記載すること。／同一中小企業等の複数事業所を支援する場合、１行に１事業所を記載すること。</t>
    <rPh sb="2" eb="3">
      <t>ギョウ</t>
    </rPh>
    <rPh sb="5" eb="6">
      <t>シャ</t>
    </rPh>
    <rPh sb="7" eb="9">
      <t>キサイ</t>
    </rPh>
    <rPh sb="15" eb="17">
      <t>ドウイツ</t>
    </rPh>
    <rPh sb="17" eb="19">
      <t>チュウショウ</t>
    </rPh>
    <rPh sb="19" eb="21">
      <t>キギョウ</t>
    </rPh>
    <rPh sb="21" eb="22">
      <t>トウ</t>
    </rPh>
    <rPh sb="23" eb="25">
      <t>フクスウ</t>
    </rPh>
    <rPh sb="25" eb="28">
      <t>ジギョウショ</t>
    </rPh>
    <rPh sb="29" eb="31">
      <t>シエン</t>
    </rPh>
    <rPh sb="33" eb="35">
      <t>バアイ</t>
    </rPh>
    <rPh sb="37" eb="38">
      <t>ギョウ</t>
    </rPh>
    <rPh sb="40" eb="43">
      <t>ジギョウショ</t>
    </rPh>
    <rPh sb="44" eb="46">
      <t>キサイ</t>
    </rPh>
    <phoneticPr fontId="1"/>
  </si>
  <si>
    <t>定款</t>
  </si>
  <si>
    <t>役員情報は、最新の商業登記簿謄本の情報と一致していること。</t>
    <rPh sb="2" eb="4">
      <t>ジョウホウ</t>
    </rPh>
    <phoneticPr fontId="1"/>
  </si>
  <si>
    <t>健保等級非適用で、個別に単価を設定する場合、根拠資料を示し、
妥当性を説明できること。</t>
    <rPh sb="0" eb="4">
      <t>ケンポトウキュウ</t>
    </rPh>
    <rPh sb="4" eb="5">
      <t>ヒ</t>
    </rPh>
    <rPh sb="5" eb="7">
      <t>テキヨウ</t>
    </rPh>
    <rPh sb="24" eb="26">
      <t>シリョウ</t>
    </rPh>
    <rPh sb="27" eb="28">
      <t>シメ</t>
    </rPh>
    <rPh sb="31" eb="34">
      <t>ダトウセイ</t>
    </rPh>
    <phoneticPr fontId="1"/>
  </si>
  <si>
    <t>賞与なし</t>
    <rPh sb="0" eb="2">
      <t>ショウヨ</t>
    </rPh>
    <phoneticPr fontId="1"/>
  </si>
  <si>
    <t>賞与あり</t>
    <rPh sb="0" eb="2">
      <t>ショウヨ</t>
    </rPh>
    <phoneticPr fontId="1"/>
  </si>
  <si>
    <t>対象地域</t>
    <rPh sb="0" eb="2">
      <t>タイショウ</t>
    </rPh>
    <rPh sb="2" eb="4">
      <t>チイキ</t>
    </rPh>
    <phoneticPr fontId="1"/>
  </si>
  <si>
    <t>法人番号</t>
    <rPh sb="0" eb="4">
      <t>ホウジンバンゴウ</t>
    </rPh>
    <phoneticPr fontId="1"/>
  </si>
  <si>
    <t>■PF事業全体スケジュール</t>
    <rPh sb="3" eb="5">
      <t>ジギョウ</t>
    </rPh>
    <rPh sb="5" eb="7">
      <t>ゼンタイ</t>
    </rPh>
    <phoneticPr fontId="1"/>
  </si>
  <si>
    <t>■</t>
    <phoneticPr fontId="1"/>
  </si>
  <si>
    <t>実施月が決まっている場合、該当箇所に入力</t>
    <phoneticPr fontId="1"/>
  </si>
  <si>
    <t>件数等</t>
    <rPh sb="0" eb="2">
      <t>ケンスウ</t>
    </rPh>
    <rPh sb="2" eb="3">
      <t>トウ</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</si>
  <si>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</si>
  <si>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</si>
  <si>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</si>
  <si>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</si>
  <si>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</si>
  <si>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</si>
  <si>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</si>
  <si>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備考（記載時の留意事項）</t>
  </si>
  <si>
    <t>回/年</t>
    <rPh sb="0" eb="1">
      <t>カイ</t>
    </rPh>
    <rPh sb="2" eb="3">
      <t>ネン</t>
    </rPh>
    <phoneticPr fontId="1"/>
  </si>
  <si>
    <t>専門家資格証明資料
（登録する全専門家の資格証又は経歴書）</t>
    <rPh sb="0" eb="3">
      <t>センモンカ</t>
    </rPh>
    <rPh sb="3" eb="5">
      <t>シカク</t>
    </rPh>
    <rPh sb="5" eb="7">
      <t>ショウメイ</t>
    </rPh>
    <rPh sb="7" eb="9">
      <t>シリョウ</t>
    </rPh>
    <phoneticPr fontId="1"/>
  </si>
  <si>
    <t>その他諸経費の計算根拠 （用途、数量、仕様の詳細など）</t>
    <rPh sb="2" eb="3">
      <t>タ</t>
    </rPh>
    <rPh sb="3" eb="6">
      <t>ショケイヒ</t>
    </rPh>
    <rPh sb="7" eb="9">
      <t>ケイサン</t>
    </rPh>
    <rPh sb="9" eb="11">
      <t>コンキョ</t>
    </rPh>
    <rPh sb="13" eb="15">
      <t>ヨウト</t>
    </rPh>
    <rPh sb="16" eb="18">
      <t>スウリョウ</t>
    </rPh>
    <rPh sb="19" eb="21">
      <t>シヨウ</t>
    </rPh>
    <rPh sb="22" eb="24">
      <t>ショウサイ</t>
    </rPh>
    <phoneticPr fontId="1"/>
  </si>
  <si>
    <t>仕様・型式等</t>
    <rPh sb="0" eb="2">
      <t>シヨウ</t>
    </rPh>
    <rPh sb="3" eb="5">
      <t>カタシキ</t>
    </rPh>
    <rPh sb="5" eb="6">
      <t>トウ</t>
    </rPh>
    <phoneticPr fontId="1"/>
  </si>
  <si>
    <t>費目</t>
    <rPh sb="0" eb="2">
      <t>ヒモク</t>
    </rPh>
    <phoneticPr fontId="1"/>
  </si>
  <si>
    <t>金額詳細</t>
    <rPh sb="0" eb="4">
      <t>キンガクショウサイ</t>
    </rPh>
    <phoneticPr fontId="1"/>
  </si>
  <si>
    <t>会場借料</t>
    <rPh sb="0" eb="4">
      <t>カイジョウシャクリョウ</t>
    </rPh>
    <phoneticPr fontId="1"/>
  </si>
  <si>
    <t>講師謝金</t>
    <rPh sb="0" eb="4">
      <t>コウシシャキン</t>
    </rPh>
    <phoneticPr fontId="1"/>
  </si>
  <si>
    <t>講師旅費</t>
    <rPh sb="0" eb="4">
      <t>コウシリョヒ</t>
    </rPh>
    <phoneticPr fontId="1"/>
  </si>
  <si>
    <t>実施回数</t>
    <rPh sb="0" eb="4">
      <t>ジッシカイスウ</t>
    </rPh>
    <phoneticPr fontId="1"/>
  </si>
  <si>
    <t>申請日（yyyy/mm/dd)</t>
    <rPh sb="0" eb="3">
      <t>シンセイビ</t>
    </rPh>
    <phoneticPr fontId="1"/>
  </si>
  <si>
    <t>代表者名は全角で姓と名の間に全角のスペースを入れてください。</t>
    <rPh sb="0" eb="3">
      <t>ダイヒョウシャ</t>
    </rPh>
    <rPh sb="3" eb="4">
      <t>メイ</t>
    </rPh>
    <rPh sb="5" eb="7">
      <t>ゼンカク</t>
    </rPh>
    <rPh sb="8" eb="9">
      <t>セイ</t>
    </rPh>
    <rPh sb="10" eb="11">
      <t>ナ</t>
    </rPh>
    <rPh sb="12" eb="13">
      <t>カン</t>
    </rPh>
    <rPh sb="14" eb="16">
      <t>ゼンカク</t>
    </rPh>
    <rPh sb="22" eb="23">
      <t>イ</t>
    </rPh>
    <phoneticPr fontId="1"/>
  </si>
  <si>
    <t>代表者役職</t>
    <rPh sb="0" eb="3">
      <t>ダイヒョウシャ</t>
    </rPh>
    <rPh sb="3" eb="5">
      <t>ヤクショク</t>
    </rPh>
    <phoneticPr fontId="1"/>
  </si>
  <si>
    <t>代表者役職は全角で入力してください。</t>
    <rPh sb="0" eb="3">
      <t>ダイヒョウシャ</t>
    </rPh>
    <rPh sb="3" eb="5">
      <t>ヤクショク</t>
    </rPh>
    <rPh sb="6" eb="8">
      <t>ゼンカク</t>
    </rPh>
    <rPh sb="9" eb="11">
      <t>ニュウリョク</t>
    </rPh>
    <phoneticPr fontId="1"/>
  </si>
  <si>
    <r>
      <t>ハイフン</t>
    </r>
    <r>
      <rPr>
        <b/>
        <sz val="10"/>
        <color rgb="FFFF0000"/>
        <rFont val="ＭＳ Ｐ明朝"/>
        <family val="1"/>
        <charset val="128"/>
      </rPr>
      <t>有り</t>
    </r>
    <r>
      <rPr>
        <sz val="10"/>
        <rFont val="ＭＳ Ｐ明朝"/>
        <family val="1"/>
        <charset val="128"/>
      </rPr>
      <t>、半角英数字で入力してください。</t>
    </r>
    <r>
      <rPr>
        <sz val="10"/>
        <color theme="1"/>
        <rFont val="ＭＳ Ｐ明朝"/>
        <family val="1"/>
        <charset val="128"/>
      </rPr>
      <t>（123-4567）</t>
    </r>
    <rPh sb="4" eb="5">
      <t>アリ</t>
    </rPh>
    <phoneticPr fontId="1"/>
  </si>
  <si>
    <t>「●●県北部地域の省エネ相談プラットフォーム事業」など、支援地域と事業内容がわかるように記載すること。</t>
    <rPh sb="3" eb="6">
      <t>ケンホクブ</t>
    </rPh>
    <rPh sb="6" eb="8">
      <t>チイキ</t>
    </rPh>
    <rPh sb="9" eb="10">
      <t>ショウ</t>
    </rPh>
    <rPh sb="12" eb="14">
      <t>ソウダン</t>
    </rPh>
    <rPh sb="22" eb="24">
      <t>ジギョウ</t>
    </rPh>
    <rPh sb="28" eb="30">
      <t>シエン</t>
    </rPh>
    <rPh sb="30" eb="32">
      <t>チイキ</t>
    </rPh>
    <rPh sb="33" eb="35">
      <t>ジギョウ</t>
    </rPh>
    <rPh sb="35" eb="37">
      <t>ナイヨウ</t>
    </rPh>
    <rPh sb="44" eb="46">
      <t>キサイ</t>
    </rPh>
    <phoneticPr fontId="1"/>
  </si>
  <si>
    <t>支援対象地域</t>
    <rPh sb="0" eb="6">
      <t>シエンタイショウチイキ</t>
    </rPh>
    <phoneticPr fontId="1"/>
  </si>
  <si>
    <t>省エネ診断</t>
    <rPh sb="0" eb="1">
      <t>ショウ</t>
    </rPh>
    <rPh sb="3" eb="5">
      <t>シンダン</t>
    </rPh>
    <phoneticPr fontId="1"/>
  </si>
  <si>
    <t>省エネ支援</t>
    <rPh sb="0" eb="1">
      <t>ショウ</t>
    </rPh>
    <rPh sb="3" eb="5">
      <t>シエン</t>
    </rPh>
    <phoneticPr fontId="1"/>
  </si>
  <si>
    <t>対象地域</t>
  </si>
  <si>
    <t>　別添３の通り</t>
    <rPh sb="1" eb="3">
      <t>ベッテン</t>
    </rPh>
    <rPh sb="5" eb="6">
      <t>トオ</t>
    </rPh>
    <phoneticPr fontId="1"/>
  </si>
  <si>
    <t>（別添３）</t>
    <rPh sb="1" eb="3">
      <t>ベッテン</t>
    </rPh>
    <phoneticPr fontId="5"/>
  </si>
  <si>
    <t>（別添２－２）</t>
    <phoneticPr fontId="1"/>
  </si>
  <si>
    <t>（別添４）</t>
    <rPh sb="1" eb="3">
      <t>ベッテン</t>
    </rPh>
    <phoneticPr fontId="5"/>
  </si>
  <si>
    <t>専門家一覧 （別添３）</t>
    <rPh sb="0" eb="3">
      <t>センモンカ</t>
    </rPh>
    <rPh sb="7" eb="9">
      <t>ベッテン</t>
    </rPh>
    <phoneticPr fontId="1"/>
  </si>
  <si>
    <t>支出計画書 （別添２ー２）</t>
    <rPh sb="0" eb="2">
      <t>シシュツ</t>
    </rPh>
    <rPh sb="2" eb="5">
      <t>ケイカクショ</t>
    </rPh>
    <phoneticPr fontId="1"/>
  </si>
  <si>
    <t>エクセルシート</t>
    <phoneticPr fontId="1"/>
  </si>
  <si>
    <t>住所</t>
    <rPh sb="0" eb="2">
      <t>ジュウショ</t>
    </rPh>
    <phoneticPr fontId="1"/>
  </si>
  <si>
    <t>（建物名）</t>
    <rPh sb="1" eb="4">
      <t>タテモノメイ</t>
    </rPh>
    <phoneticPr fontId="1"/>
  </si>
  <si>
    <t>本社所在地は都道府県から、原則、登記簿謄本の記載と一致する住所を入力してください。</t>
    <rPh sb="0" eb="2">
      <t>ホンシャ</t>
    </rPh>
    <rPh sb="2" eb="5">
      <t>ショザイチ</t>
    </rPh>
    <rPh sb="6" eb="10">
      <t>トドウフケン</t>
    </rPh>
    <rPh sb="13" eb="15">
      <t>ゲンソク</t>
    </rPh>
    <rPh sb="16" eb="19">
      <t>トウキボ</t>
    </rPh>
    <rPh sb="19" eb="21">
      <t>トウホン</t>
    </rPh>
    <rPh sb="22" eb="24">
      <t>キサイ</t>
    </rPh>
    <rPh sb="25" eb="27">
      <t>イッチ</t>
    </rPh>
    <rPh sb="29" eb="31">
      <t>ジュウショ</t>
    </rPh>
    <rPh sb="32" eb="34">
      <t>ニュウリョク</t>
    </rPh>
    <phoneticPr fontId="1"/>
  </si>
  <si>
    <t>建物名がない場合は空白</t>
    <rPh sb="0" eb="3">
      <t>タテモノメイ</t>
    </rPh>
    <rPh sb="6" eb="8">
      <t>バアイ</t>
    </rPh>
    <rPh sb="9" eb="11">
      <t>クウハク</t>
    </rPh>
    <phoneticPr fontId="1"/>
  </si>
  <si>
    <t>職員旅費</t>
    <phoneticPr fontId="1"/>
  </si>
  <si>
    <t>職員名</t>
    <rPh sb="0" eb="2">
      <t>ショクイン</t>
    </rPh>
    <rPh sb="2" eb="3">
      <t>メイ</t>
    </rPh>
    <phoneticPr fontId="1"/>
  </si>
  <si>
    <t>事業期間中の
稼働時間</t>
    <rPh sb="7" eb="9">
      <t>カドウ</t>
    </rPh>
    <rPh sb="9" eb="11">
      <t>ジカン</t>
    </rPh>
    <phoneticPr fontId="1"/>
  </si>
  <si>
    <t>印刷費</t>
  </si>
  <si>
    <t>6月</t>
    <rPh sb="1" eb="2">
      <t>ガツ</t>
    </rPh>
    <phoneticPr fontId="1"/>
  </si>
  <si>
    <t>メールアドレス</t>
    <phoneticPr fontId="1"/>
  </si>
  <si>
    <r>
      <t>・法人番号：個人事業主等の場合には記載不要となる。</t>
    </r>
    <r>
      <rPr>
        <b/>
        <sz val="14"/>
        <color rgb="FFFF0000"/>
        <rFont val="ＭＳ Ｐ明朝"/>
        <family val="1"/>
        <charset val="128"/>
      </rPr>
      <t>(注)マイナンバーを入力しないこと。</t>
    </r>
    <phoneticPr fontId="1"/>
  </si>
  <si>
    <t>※1 外部専門家の場合は、専門家としての参加についてあらかじめ合意を得た者のみを記載すること。</t>
    <rPh sb="3" eb="5">
      <t>ガイブ</t>
    </rPh>
    <rPh sb="5" eb="8">
      <t>センモンカ</t>
    </rPh>
    <rPh sb="9" eb="11">
      <t>バアイ</t>
    </rPh>
    <phoneticPr fontId="5"/>
  </si>
  <si>
    <t>専門家
分類</t>
    <rPh sb="0" eb="3">
      <t>センモンカ</t>
    </rPh>
    <rPh sb="4" eb="6">
      <t>ブンルイ</t>
    </rPh>
    <phoneticPr fontId="1"/>
  </si>
  <si>
    <t>※2 専門資格を有し、支援を実施する職員も「内部専門家」として記載すること。</t>
    <rPh sb="3" eb="5">
      <t>センモン</t>
    </rPh>
    <rPh sb="5" eb="7">
      <t>シカク</t>
    </rPh>
    <rPh sb="8" eb="9">
      <t>ユウ</t>
    </rPh>
    <rPh sb="11" eb="13">
      <t>シエン</t>
    </rPh>
    <rPh sb="14" eb="16">
      <t>ジッシ</t>
    </rPh>
    <rPh sb="18" eb="20">
      <t>ショクイン</t>
    </rPh>
    <rPh sb="22" eb="27">
      <t>ナイブセンモンカ</t>
    </rPh>
    <rPh sb="31" eb="33">
      <t>キサイ</t>
    </rPh>
    <phoneticPr fontId="1"/>
  </si>
  <si>
    <t>所属先事業者名</t>
    <rPh sb="0" eb="2">
      <t>ショゾク</t>
    </rPh>
    <rPh sb="2" eb="3">
      <t>サキ</t>
    </rPh>
    <rPh sb="3" eb="7">
      <t>ジギョウシャメイ</t>
    </rPh>
    <phoneticPr fontId="1"/>
  </si>
  <si>
    <t>電話番号</t>
    <rPh sb="0" eb="4">
      <t>デンワバンゴウ</t>
    </rPh>
    <phoneticPr fontId="1"/>
  </si>
  <si>
    <t>No.</t>
    <phoneticPr fontId="5"/>
  </si>
  <si>
    <t>・所属先事業者名：個人事業主等の場合には「個人」と記載すること。</t>
    <rPh sb="1" eb="4">
      <t>ショゾクサキ</t>
    </rPh>
    <phoneticPr fontId="1"/>
  </si>
  <si>
    <t>R3版</t>
    <rPh sb="2" eb="3">
      <t>バン</t>
    </rPh>
    <phoneticPr fontId="1"/>
  </si>
  <si>
    <t>法人登記されている住所と拠点の場所が一致しない場合、拠点の住所に在する管理者から補助事業者の住所として公表許可を得ているか</t>
    <rPh sb="53" eb="55">
      <t>キョカ</t>
    </rPh>
    <rPh sb="56" eb="57">
      <t>エ</t>
    </rPh>
    <phoneticPr fontId="1"/>
  </si>
  <si>
    <t>拠点状況届出書</t>
    <rPh sb="0" eb="4">
      <t>キョテンジョウキョウ</t>
    </rPh>
    <rPh sb="4" eb="7">
      <t>トドケデショ</t>
    </rPh>
    <phoneticPr fontId="1"/>
  </si>
  <si>
    <t>申請者（法人・団体等）名</t>
    <rPh sb="0" eb="2">
      <t>シンセイ</t>
    </rPh>
    <rPh sb="2" eb="3">
      <t>シャ</t>
    </rPh>
    <rPh sb="4" eb="6">
      <t>ホウジン</t>
    </rPh>
    <rPh sb="7" eb="9">
      <t>ダンタイ</t>
    </rPh>
    <rPh sb="9" eb="10">
      <t>トウ</t>
    </rPh>
    <rPh sb="11" eb="12">
      <t>メイ</t>
    </rPh>
    <phoneticPr fontId="5"/>
  </si>
  <si>
    <t>申請者（法人・団体等）名</t>
    <rPh sb="0" eb="3">
      <t>シンセイシャ</t>
    </rPh>
    <rPh sb="4" eb="6">
      <t>ホウジン</t>
    </rPh>
    <rPh sb="7" eb="9">
      <t>ダンタイ</t>
    </rPh>
    <rPh sb="9" eb="10">
      <t>トウ</t>
    </rPh>
    <rPh sb="11" eb="12">
      <t>メイ</t>
    </rPh>
    <phoneticPr fontId="1"/>
  </si>
  <si>
    <t>■ 同意確認</t>
    <rPh sb="2" eb="6">
      <t>ドウイカクニン</t>
    </rPh>
    <phoneticPr fontId="1"/>
  </si>
  <si>
    <t>■ 写真貼り付け欄</t>
    <rPh sb="2" eb="4">
      <t>シャシン</t>
    </rPh>
    <rPh sb="4" eb="5">
      <t>ハ</t>
    </rPh>
    <rPh sb="6" eb="7">
      <t>ツ</t>
    </rPh>
    <rPh sb="8" eb="9">
      <t>ラン</t>
    </rPh>
    <phoneticPr fontId="1"/>
  </si>
  <si>
    <t>担当者名</t>
    <rPh sb="0" eb="3">
      <t>タントウシャ</t>
    </rPh>
    <rPh sb="3" eb="4">
      <t>メイ</t>
    </rPh>
    <phoneticPr fontId="1"/>
  </si>
  <si>
    <t>　②情報管理が適正に
　行えるような設備
　（保管可能な書庫等）</t>
    <phoneticPr fontId="1"/>
  </si>
  <si>
    <t>　①補助事業者としての
　看板等</t>
    <phoneticPr fontId="1"/>
  </si>
  <si>
    <t>　③中小企業等の来訪、
　ＳＩＩや管轄官公庁等の
　検査や打合わせに
　対応できるスペース</t>
    <phoneticPr fontId="1"/>
  </si>
  <si>
    <t>商業登記簿謄本
（写し可）</t>
    <rPh sb="9" eb="10">
      <t>ウツ</t>
    </rPh>
    <rPh sb="11" eb="12">
      <t>カ</t>
    </rPh>
    <phoneticPr fontId="1"/>
  </si>
  <si>
    <t>全て（英数字も含めて）全角で入力してください。</t>
    <rPh sb="0" eb="1">
      <t>スベ</t>
    </rPh>
    <rPh sb="3" eb="6">
      <t>エイスウジ</t>
    </rPh>
    <rPh sb="7" eb="8">
      <t>フク</t>
    </rPh>
    <rPh sb="11" eb="13">
      <t>ゼンカク</t>
    </rPh>
    <phoneticPr fontId="1"/>
  </si>
  <si>
    <t>補助事業の名称</t>
    <phoneticPr fontId="1"/>
  </si>
  <si>
    <t>支援対象地域</t>
    <phoneticPr fontId="1"/>
  </si>
  <si>
    <t>地域①</t>
    <rPh sb="0" eb="2">
      <t>チイキ</t>
    </rPh>
    <phoneticPr fontId="1"/>
  </si>
  <si>
    <t>地域②</t>
    <rPh sb="0" eb="2">
      <t>チイキ</t>
    </rPh>
    <phoneticPr fontId="1"/>
  </si>
  <si>
    <t>地域③</t>
    <rPh sb="0" eb="2">
      <t>チイキ</t>
    </rPh>
    <phoneticPr fontId="1"/>
  </si>
  <si>
    <t>地域④</t>
    <rPh sb="0" eb="2">
      <t>チイキ</t>
    </rPh>
    <phoneticPr fontId="1"/>
  </si>
  <si>
    <t>地域⑤</t>
    <rPh sb="0" eb="2">
      <t>チイキ</t>
    </rPh>
    <phoneticPr fontId="1"/>
  </si>
  <si>
    <t>申請者（法人・団体等）名</t>
    <rPh sb="0" eb="3">
      <t>シンセイシャ</t>
    </rPh>
    <rPh sb="4" eb="6">
      <t>ホウジン</t>
    </rPh>
    <rPh sb="7" eb="9">
      <t>ダンタイ</t>
    </rPh>
    <rPh sb="9" eb="10">
      <t>ナド</t>
    </rPh>
    <rPh sb="11" eb="12">
      <t>メイ</t>
    </rPh>
    <phoneticPr fontId="1"/>
  </si>
  <si>
    <t>法人番号</t>
    <rPh sb="0" eb="2">
      <t>ホウジン</t>
    </rPh>
    <rPh sb="2" eb="4">
      <t>バンゴウ</t>
    </rPh>
    <phoneticPr fontId="1"/>
  </si>
  <si>
    <t>代表者氏名</t>
    <rPh sb="0" eb="3">
      <t>ダイヒョウシャ</t>
    </rPh>
    <rPh sb="3" eb="5">
      <t>シメイ</t>
    </rPh>
    <phoneticPr fontId="1"/>
  </si>
  <si>
    <t>本社所在地</t>
    <rPh sb="0" eb="2">
      <t>ホンシャ</t>
    </rPh>
    <rPh sb="2" eb="5">
      <t>ショザイチ</t>
    </rPh>
    <phoneticPr fontId="1"/>
  </si>
  <si>
    <t>郵便番号</t>
    <rPh sb="0" eb="2">
      <t>ユウビン</t>
    </rPh>
    <rPh sb="2" eb="4">
      <t>バンゴウ</t>
    </rPh>
    <phoneticPr fontId="1"/>
  </si>
  <si>
    <t>本事業で担う役割</t>
    <rPh sb="0" eb="1">
      <t>ホン</t>
    </rPh>
    <rPh sb="1" eb="3">
      <t>ジギョウ</t>
    </rPh>
    <rPh sb="4" eb="5">
      <t>ニナ</t>
    </rPh>
    <rPh sb="6" eb="8">
      <t>ヤクワリ</t>
    </rPh>
    <phoneticPr fontId="1"/>
  </si>
  <si>
    <t>拠点名</t>
    <rPh sb="0" eb="2">
      <t>キョテン</t>
    </rPh>
    <rPh sb="2" eb="3">
      <t>メイ</t>
    </rPh>
    <phoneticPr fontId="1"/>
  </si>
  <si>
    <t>（２）体制内に含まれる専門家</t>
    <rPh sb="3" eb="5">
      <t>タイセイ</t>
    </rPh>
    <rPh sb="5" eb="6">
      <t>ナイ</t>
    </rPh>
    <rPh sb="7" eb="8">
      <t>フク</t>
    </rPh>
    <rPh sb="11" eb="14">
      <t>センモンカ</t>
    </rPh>
    <phoneticPr fontId="1"/>
  </si>
  <si>
    <t>（３）体制内に含まれる自治体関係者</t>
    <rPh sb="3" eb="5">
      <t>タイセイ</t>
    </rPh>
    <rPh sb="5" eb="6">
      <t>ナイ</t>
    </rPh>
    <rPh sb="7" eb="8">
      <t>フク</t>
    </rPh>
    <rPh sb="11" eb="14">
      <t>ジチタイ</t>
    </rPh>
    <rPh sb="14" eb="17">
      <t>カンケイシャ</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</si>
  <si>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</si>
  <si>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t>自治体①</t>
    <rPh sb="0" eb="3">
      <t>ジチタイ</t>
    </rPh>
    <phoneticPr fontId="1"/>
  </si>
  <si>
    <t>自治体名</t>
    <rPh sb="0" eb="3">
      <t>ジチタイ</t>
    </rPh>
    <rPh sb="3" eb="4">
      <t>メイ</t>
    </rPh>
    <phoneticPr fontId="1"/>
  </si>
  <si>
    <t>担当部署名</t>
    <phoneticPr fontId="1"/>
  </si>
  <si>
    <t>電話番号</t>
    <phoneticPr fontId="1"/>
  </si>
  <si>
    <t>役割
（複数選択可）</t>
    <rPh sb="4" eb="6">
      <t>フクスウ</t>
    </rPh>
    <rPh sb="6" eb="8">
      <t>センタク</t>
    </rPh>
    <rPh sb="8" eb="9">
      <t>カ</t>
    </rPh>
    <phoneticPr fontId="1"/>
  </si>
  <si>
    <t>自治体②</t>
    <rPh sb="0" eb="3">
      <t>ジチタイ</t>
    </rPh>
    <phoneticPr fontId="1"/>
  </si>
  <si>
    <t>自治体③</t>
    <rPh sb="0" eb="3">
      <t>ジチタイ</t>
    </rPh>
    <phoneticPr fontId="1"/>
  </si>
  <si>
    <t>自治体④</t>
    <rPh sb="0" eb="3">
      <t>ジチタイ</t>
    </rPh>
    <phoneticPr fontId="1"/>
  </si>
  <si>
    <t>自治体⑤</t>
    <rPh sb="0" eb="3">
      <t>ジチタイ</t>
    </rPh>
    <phoneticPr fontId="1"/>
  </si>
  <si>
    <t>　　　（https://www.meti.go.jp/information_2/downloadfiles/R3kenpo.pdf）</t>
    <phoneticPr fontId="5"/>
  </si>
  <si>
    <r>
      <t>担当者 役職・氏名</t>
    </r>
    <r>
      <rPr>
        <sz val="9"/>
        <color theme="1"/>
        <rFont val="ＭＳ Ｐ明朝"/>
        <family val="1"/>
        <charset val="128"/>
      </rPr>
      <t>（任意）</t>
    </r>
    <rPh sb="4" eb="6">
      <t>ヤクショク</t>
    </rPh>
    <rPh sb="7" eb="8">
      <t>シ</t>
    </rPh>
    <phoneticPr fontId="1"/>
  </si>
  <si>
    <t>職員(事業責任者)</t>
    <rPh sb="0" eb="2">
      <t>ショクイン</t>
    </rPh>
    <rPh sb="3" eb="5">
      <t>ジギョウ</t>
    </rPh>
    <rPh sb="5" eb="8">
      <t>セキニンシャ</t>
    </rPh>
    <phoneticPr fontId="1"/>
  </si>
  <si>
    <t>① 消費税法における納税義務者とならない者</t>
    <phoneticPr fontId="1"/>
  </si>
  <si>
    <t>② 免税事業者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</si>
  <si>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</si>
  <si>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</si>
  <si>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</si>
  <si>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</si>
  <si>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消費税を補助対象に含める場合、事業者の属性</t>
    <rPh sb="0" eb="3">
      <t>ショウヒゼイ</t>
    </rPh>
    <rPh sb="4" eb="8">
      <t>ホジョタイショウ</t>
    </rPh>
    <rPh sb="9" eb="10">
      <t>フク</t>
    </rPh>
    <rPh sb="12" eb="14">
      <t>バアイ</t>
    </rPh>
    <rPh sb="15" eb="18">
      <t>ジギョウシャ</t>
    </rPh>
    <rPh sb="19" eb="21">
      <t>ゾクセイ</t>
    </rPh>
    <phoneticPr fontId="5"/>
  </si>
  <si>
    <t>9-2</t>
    <phoneticPr fontId="1"/>
  </si>
  <si>
    <t>拠点状況届出書（別添５）</t>
    <rPh sb="0" eb="2">
      <t>キョテン</t>
    </rPh>
    <rPh sb="2" eb="4">
      <t>ジョウキョウ</t>
    </rPh>
    <rPh sb="4" eb="7">
      <t>トドケデショ</t>
    </rPh>
    <rPh sb="8" eb="10">
      <t>ベツゾ</t>
    </rPh>
    <phoneticPr fontId="1"/>
  </si>
  <si>
    <t>※ No.1～No.8は１つのエクセルファイルで提出してください。
　　（シートをファイル内にコピーしたり別ファイルにしないでください）</t>
    <phoneticPr fontId="1"/>
  </si>
  <si>
    <t>集計欄は全て自動反映。</t>
    <rPh sb="0" eb="2">
      <t>シュウケイ</t>
    </rPh>
    <rPh sb="2" eb="3">
      <t>ラン</t>
    </rPh>
    <rPh sb="4" eb="5">
      <t>スベ</t>
    </rPh>
    <rPh sb="8" eb="10">
      <t>ハンエイ</t>
    </rPh>
    <phoneticPr fontId="1"/>
  </si>
  <si>
    <t>・専門家分類：支援を実施する職員の場合は「内部」、外部専門家の場合は「外部」を選択すること。</t>
    <rPh sb="1" eb="6">
      <t>センモンカブンルイ</t>
    </rPh>
    <rPh sb="7" eb="9">
      <t>シエン</t>
    </rPh>
    <rPh sb="10" eb="12">
      <t>ジッシ</t>
    </rPh>
    <rPh sb="14" eb="16">
      <t>ショクイン</t>
    </rPh>
    <rPh sb="17" eb="19">
      <t>バアイ</t>
    </rPh>
    <rPh sb="21" eb="23">
      <t>ナイブ</t>
    </rPh>
    <rPh sb="25" eb="30">
      <t>ガイブセンモンカ</t>
    </rPh>
    <rPh sb="31" eb="33">
      <t>バアイ</t>
    </rPh>
    <rPh sb="35" eb="37">
      <t>ガイブ</t>
    </rPh>
    <rPh sb="39" eb="41">
      <t>センタク</t>
    </rPh>
    <phoneticPr fontId="1"/>
  </si>
  <si>
    <t>・支援対象地域：事業所の所在地エリアを選択すること。</t>
    <rPh sb="1" eb="5">
      <t>シエンタイショウ</t>
    </rPh>
    <rPh sb="5" eb="7">
      <t>チイキ</t>
    </rPh>
    <rPh sb="8" eb="11">
      <t>ジギョウショ</t>
    </rPh>
    <rPh sb="12" eb="14">
      <t>ショザイ</t>
    </rPh>
    <rPh sb="19" eb="21">
      <t>センタク</t>
    </rPh>
    <phoneticPr fontId="1"/>
  </si>
  <si>
    <t>純利益</t>
    <rPh sb="0" eb="3">
      <t>ジュンリエキ</t>
    </rPh>
    <phoneticPr fontId="1"/>
  </si>
  <si>
    <t>前期</t>
    <rPh sb="0" eb="2">
      <t>ゼンキ</t>
    </rPh>
    <phoneticPr fontId="1"/>
  </si>
  <si>
    <t>純資産</t>
    <rPh sb="0" eb="3">
      <t>ジュンシサン</t>
    </rPh>
    <phoneticPr fontId="1"/>
  </si>
  <si>
    <t>前々期</t>
    <rPh sb="0" eb="3">
      <t>ゼンゼンキ</t>
    </rPh>
    <phoneticPr fontId="1"/>
  </si>
  <si>
    <t xml:space="preserve">経営基盤の状況
</t>
    <rPh sb="0" eb="2">
      <t>ケイエイ</t>
    </rPh>
    <rPh sb="2" eb="4">
      <t>キバン</t>
    </rPh>
    <rPh sb="5" eb="7">
      <t>ジョウキョウ</t>
    </rPh>
    <phoneticPr fontId="1"/>
  </si>
  <si>
    <t>技術士</t>
  </si>
  <si>
    <t>エネルギー管理士</t>
  </si>
  <si>
    <t>建築士</t>
  </si>
  <si>
    <t>建築設備士</t>
  </si>
  <si>
    <t>ガス主任技術者</t>
  </si>
  <si>
    <t>電気主任技術者</t>
  </si>
  <si>
    <t>電気工事施工管理技士</t>
  </si>
  <si>
    <t>ボイラー・タービン主任技術者</t>
  </si>
  <si>
    <t>管工事施工管理技士</t>
  </si>
  <si>
    <t>計画支援者数</t>
    <rPh sb="0" eb="6">
      <t>ケイカクシエンシャスウ</t>
    </rPh>
    <phoneticPr fontId="1"/>
  </si>
  <si>
    <t>実績支援者数</t>
    <rPh sb="0" eb="2">
      <t>ジッセキ</t>
    </rPh>
    <rPh sb="2" eb="6">
      <t>シエンシャスウ</t>
    </rPh>
    <phoneticPr fontId="1"/>
  </si>
  <si>
    <t>１．申請者の概要</t>
    <rPh sb="6" eb="8">
      <t>ガイヨウ</t>
    </rPh>
    <phoneticPr fontId="1"/>
  </si>
  <si>
    <t>実施体制</t>
    <phoneticPr fontId="1"/>
  </si>
  <si>
    <t>計画額</t>
    <rPh sb="0" eb="2">
      <t>ケイカク</t>
    </rPh>
    <rPh sb="2" eb="3">
      <t>ガク</t>
    </rPh>
    <phoneticPr fontId="1"/>
  </si>
  <si>
    <t>実績額</t>
    <rPh sb="0" eb="2">
      <t>ジッセキ</t>
    </rPh>
    <rPh sb="2" eb="3">
      <t>ガク</t>
    </rPh>
    <phoneticPr fontId="1"/>
  </si>
  <si>
    <t>営業利益</t>
    <rPh sb="0" eb="4">
      <t>エイギョウリエキ</t>
    </rPh>
    <phoneticPr fontId="1"/>
  </si>
  <si>
    <t>Ｈ３１年度事業</t>
    <rPh sb="3" eb="5">
      <t>ネンド</t>
    </rPh>
    <rPh sb="5" eb="7">
      <t>ジギョウ</t>
    </rPh>
    <phoneticPr fontId="1"/>
  </si>
  <si>
    <t>Ｒ２年度事業</t>
    <rPh sb="2" eb="4">
      <t>ネンド</t>
    </rPh>
    <rPh sb="4" eb="6">
      <t>ジギョウ</t>
    </rPh>
    <phoneticPr fontId="1"/>
  </si>
  <si>
    <t>Ｒ３年度事業</t>
    <phoneticPr fontId="1"/>
  </si>
  <si>
    <t>支援実施の
可能性</t>
    <rPh sb="0" eb="2">
      <t>シエン</t>
    </rPh>
    <rPh sb="2" eb="4">
      <t>ジッシ</t>
    </rPh>
    <rPh sb="6" eb="9">
      <t>カノウセイ</t>
    </rPh>
    <phoneticPr fontId="5"/>
  </si>
  <si>
    <t>支援対象者（予定）一覧</t>
    <rPh sb="0" eb="2">
      <t>シエン</t>
    </rPh>
    <rPh sb="2" eb="5">
      <t>タイショウシャ</t>
    </rPh>
    <rPh sb="6" eb="8">
      <t>ヨテイ</t>
    </rPh>
    <rPh sb="9" eb="11">
      <t>イチラン</t>
    </rPh>
    <phoneticPr fontId="5"/>
  </si>
  <si>
    <r>
      <t>支援対象者
（予定）名</t>
    </r>
    <r>
      <rPr>
        <vertAlign val="superscript"/>
        <sz val="12"/>
        <rFont val="ＭＳ Ｐ明朝"/>
        <family val="1"/>
        <charset val="128"/>
      </rPr>
      <t>※2</t>
    </r>
    <rPh sb="0" eb="2">
      <t>シエン</t>
    </rPh>
    <rPh sb="2" eb="5">
      <t>タイショウシャ</t>
    </rPh>
    <rPh sb="7" eb="9">
      <t>ヨテイ</t>
    </rPh>
    <rPh sb="10" eb="11">
      <t>メイ</t>
    </rPh>
    <phoneticPr fontId="5"/>
  </si>
  <si>
    <t>■ 拠点情報 No.1</t>
    <rPh sb="2" eb="6">
      <t>キョテンジョウホウ</t>
    </rPh>
    <phoneticPr fontId="1"/>
  </si>
  <si>
    <t>■ 拠点情報 No.8</t>
    <rPh sb="2" eb="6">
      <t>キョテンジョウホウ</t>
    </rPh>
    <phoneticPr fontId="1"/>
  </si>
  <si>
    <t>■ 拠点情報 No.7</t>
    <rPh sb="2" eb="6">
      <t>キョテンジョウホウ</t>
    </rPh>
    <phoneticPr fontId="1"/>
  </si>
  <si>
    <t>■ 拠点情報 No.6</t>
    <rPh sb="2" eb="6">
      <t>キョテンジョウホウ</t>
    </rPh>
    <phoneticPr fontId="1"/>
  </si>
  <si>
    <t>■ 拠点情報 No.5</t>
    <rPh sb="2" eb="6">
      <t>キョテンジョウホウ</t>
    </rPh>
    <phoneticPr fontId="1"/>
  </si>
  <si>
    <t>■ 拠点情報 No.4</t>
    <rPh sb="2" eb="6">
      <t>キョテンジョウホウ</t>
    </rPh>
    <phoneticPr fontId="1"/>
  </si>
  <si>
    <t>■ 拠点情報 No.3</t>
    <rPh sb="2" eb="6">
      <t>キョテンジョウホウ</t>
    </rPh>
    <phoneticPr fontId="1"/>
  </si>
  <si>
    <t>■ 拠点情報 No.2</t>
    <rPh sb="2" eb="6">
      <t>キョテンジョウホウ</t>
    </rPh>
    <phoneticPr fontId="1"/>
  </si>
  <si>
    <t>支援対象者（予定）一覧 （別添４）</t>
    <rPh sb="2" eb="5">
      <t>タイショウシャ</t>
    </rPh>
    <rPh sb="6" eb="8">
      <t>ヨテイ</t>
    </rPh>
    <rPh sb="13" eb="15">
      <t>ベッテン</t>
    </rPh>
    <phoneticPr fontId="1"/>
  </si>
  <si>
    <t>電気工事士（1種）</t>
    <phoneticPr fontId="1"/>
  </si>
  <si>
    <t>公認会計士</t>
    <phoneticPr fontId="1"/>
  </si>
  <si>
    <t>中小企業診断士</t>
    <phoneticPr fontId="1"/>
  </si>
  <si>
    <t>社会保険労務士</t>
    <phoneticPr fontId="1"/>
  </si>
  <si>
    <t>ファイナンシャルプランニング技能士</t>
    <phoneticPr fontId="1"/>
  </si>
  <si>
    <t>行政書士</t>
    <phoneticPr fontId="1"/>
  </si>
  <si>
    <t>省エネに関する
資格該当累計数</t>
    <rPh sb="0" eb="1">
      <t>ショウ</t>
    </rPh>
    <rPh sb="4" eb="5">
      <t>カン</t>
    </rPh>
    <phoneticPr fontId="1"/>
  </si>
  <si>
    <t>経営に関する
資格該当累計数</t>
    <rPh sb="0" eb="2">
      <t>ケイエイ</t>
    </rPh>
    <rPh sb="3" eb="4">
      <t>カン</t>
    </rPh>
    <phoneticPr fontId="1"/>
  </si>
  <si>
    <t>職員旅費</t>
    <rPh sb="0" eb="4">
      <t>ショクインリョヒ</t>
    </rPh>
    <phoneticPr fontId="1"/>
  </si>
  <si>
    <t>エネルギー国家資格</t>
    <rPh sb="5" eb="9">
      <t>コッカシカク</t>
    </rPh>
    <phoneticPr fontId="5"/>
  </si>
  <si>
    <t>経営国家資格</t>
    <rPh sb="0" eb="2">
      <t>ケイエイ</t>
    </rPh>
    <rPh sb="2" eb="6">
      <t>コッカシカク</t>
    </rPh>
    <phoneticPr fontId="5"/>
  </si>
  <si>
    <t>※要件を満たすことがわかる写真データを貼り付けること。</t>
    <rPh sb="1" eb="3">
      <t>ヨウケン</t>
    </rPh>
    <rPh sb="4" eb="5">
      <t>ミ</t>
    </rPh>
    <rPh sb="13" eb="15">
      <t>シャシン</t>
    </rPh>
    <rPh sb="19" eb="20">
      <t>ハ</t>
    </rPh>
    <rPh sb="21" eb="22">
      <t>ツ</t>
    </rPh>
    <phoneticPr fontId="1"/>
  </si>
  <si>
    <t>過去実績
（直近３年間）</t>
    <rPh sb="0" eb="4">
      <t>カコジッセキ</t>
    </rPh>
    <rPh sb="6" eb="8">
      <t>チョッキン</t>
    </rPh>
    <rPh sb="8" eb="11">
      <t>サンネンカン</t>
    </rPh>
    <phoneticPr fontId="1"/>
  </si>
  <si>
    <t>今年度計画額</t>
    <rPh sb="0" eb="3">
      <t>コンネンド</t>
    </rPh>
    <rPh sb="3" eb="6">
      <t>ケイカクガク</t>
    </rPh>
    <phoneticPr fontId="1"/>
  </si>
  <si>
    <t>今年度計画支援者数</t>
    <rPh sb="0" eb="3">
      <t>コンネンド</t>
    </rPh>
    <rPh sb="3" eb="5">
      <t>ケイカク</t>
    </rPh>
    <rPh sb="5" eb="8">
      <t>シエンシャ</t>
    </rPh>
    <rPh sb="8" eb="9">
      <t>スウ</t>
    </rPh>
    <phoneticPr fontId="1"/>
  </si>
  <si>
    <t>司法書士</t>
    <rPh sb="0" eb="4">
      <t>シホウショシ</t>
    </rPh>
    <phoneticPr fontId="1"/>
  </si>
  <si>
    <t>税理士</t>
    <rPh sb="0" eb="3">
      <t>ゼイリシ</t>
    </rPh>
    <phoneticPr fontId="1"/>
  </si>
  <si>
    <t>③外部団体等との打ち合わせ</t>
    <rPh sb="1" eb="3">
      <t>ガイブ</t>
    </rPh>
    <rPh sb="3" eb="5">
      <t>ダンタイ</t>
    </rPh>
    <rPh sb="5" eb="6">
      <t>トウ</t>
    </rPh>
    <rPh sb="8" eb="9">
      <t>ウ</t>
    </rPh>
    <rPh sb="10" eb="11">
      <t>ア</t>
    </rPh>
    <phoneticPr fontId="1"/>
  </si>
  <si>
    <t>④掘り起こし</t>
    <rPh sb="1" eb="2">
      <t>ホ</t>
    </rPh>
    <rPh sb="3" eb="4">
      <t>オ</t>
    </rPh>
    <phoneticPr fontId="1"/>
  </si>
  <si>
    <t>詳細説明</t>
    <rPh sb="0" eb="2">
      <t>ショウサイ</t>
    </rPh>
    <rPh sb="2" eb="4">
      <t>セツメイ</t>
    </rPh>
    <phoneticPr fontId="1"/>
  </si>
  <si>
    <t>２．支援活動体制</t>
    <phoneticPr fontId="1"/>
  </si>
  <si>
    <t>３-２．支援計画・事業実施体制等</t>
    <rPh sb="4" eb="6">
      <t>シエン</t>
    </rPh>
    <rPh sb="6" eb="8">
      <t>ケイカク</t>
    </rPh>
    <rPh sb="15" eb="16">
      <t>トウ</t>
    </rPh>
    <phoneticPr fontId="1"/>
  </si>
  <si>
    <t>役職</t>
    <rPh sb="0" eb="2">
      <t>ヤクショク</t>
    </rPh>
    <phoneticPr fontId="1"/>
  </si>
  <si>
    <t>①補助事業に従事する担当者名（職員、事務補助員）</t>
    <rPh sb="10" eb="13">
      <t>タントウシャ</t>
    </rPh>
    <rPh sb="13" eb="14">
      <t>メイ</t>
    </rPh>
    <rPh sb="15" eb="17">
      <t>ショクイン</t>
    </rPh>
    <rPh sb="18" eb="20">
      <t>ジム</t>
    </rPh>
    <rPh sb="20" eb="22">
      <t>ホジョ</t>
    </rPh>
    <rPh sb="22" eb="23">
      <t>イン</t>
    </rPh>
    <phoneticPr fontId="1"/>
  </si>
  <si>
    <t>４．事業スケジュール</t>
    <phoneticPr fontId="1"/>
  </si>
  <si>
    <t>本シート作成前に、以下のシートを先に記載すること。
◆補助事業概要説明書(別添１)1～3　◆人件費単価計算書（別添2-1）　◆支出計画書（別添2-2）</t>
    <rPh sb="63" eb="68">
      <t>シシュツケイカクショ</t>
    </rPh>
    <rPh sb="69" eb="71">
      <t>ベツゾ</t>
    </rPh>
    <phoneticPr fontId="1"/>
  </si>
  <si>
    <t>専門家謝金</t>
    <rPh sb="0" eb="3">
      <t>センモンカ</t>
    </rPh>
    <rPh sb="3" eb="5">
      <t>シャキン</t>
    </rPh>
    <phoneticPr fontId="1"/>
  </si>
  <si>
    <t>専門家旅費</t>
    <rPh sb="0" eb="3">
      <t>センモンカ</t>
    </rPh>
    <rPh sb="3" eb="5">
      <t>リョヒ</t>
    </rPh>
    <phoneticPr fontId="1"/>
  </si>
  <si>
    <t>合計</t>
    <rPh sb="0" eb="2">
      <t>ゴウケイ</t>
    </rPh>
    <phoneticPr fontId="1"/>
  </si>
  <si>
    <t>本事業期間中の事業資金が調達できる根拠</t>
    <rPh sb="0" eb="1">
      <t>ホン</t>
    </rPh>
    <rPh sb="1" eb="4">
      <t>キカンチュウ</t>
    </rPh>
    <rPh sb="5" eb="7">
      <t>ジギョウ</t>
    </rPh>
    <rPh sb="7" eb="9">
      <t>シキン</t>
    </rPh>
    <rPh sb="10" eb="12">
      <t>チョウタツ</t>
    </rPh>
    <rPh sb="15" eb="17">
      <t>コンキョ</t>
    </rPh>
    <phoneticPr fontId="1"/>
  </si>
  <si>
    <t>本事業に関する宣伝・広報に係る計画</t>
    <rPh sb="0" eb="3">
      <t>ホンジギョウ</t>
    </rPh>
    <rPh sb="4" eb="5">
      <t>カン</t>
    </rPh>
    <rPh sb="7" eb="9">
      <t>センデン</t>
    </rPh>
    <rPh sb="10" eb="12">
      <t>コウホウ</t>
    </rPh>
    <rPh sb="13" eb="14">
      <t>カカ</t>
    </rPh>
    <rPh sb="15" eb="17">
      <t>ケイカク</t>
    </rPh>
    <phoneticPr fontId="1"/>
  </si>
  <si>
    <t>個社未定</t>
    <rPh sb="0" eb="4">
      <t>コシャミテイ</t>
    </rPh>
    <phoneticPr fontId="1"/>
  </si>
  <si>
    <t>※2 支援を予定する中小企業等名は、具体名が挙げられる場合は企業名を記載し、特定できない場合は「個社未定」と記載すること。</t>
    <phoneticPr fontId="1"/>
  </si>
  <si>
    <t>支援実現の可能性
選択項目</t>
    <rPh sb="0" eb="4">
      <t>シエンジツゲン</t>
    </rPh>
    <rPh sb="5" eb="8">
      <t>カノウセイ</t>
    </rPh>
    <rPh sb="9" eb="11">
      <t>センタク</t>
    </rPh>
    <rPh sb="11" eb="13">
      <t>コウモク</t>
    </rPh>
    <phoneticPr fontId="5"/>
  </si>
  <si>
    <t>1.実施同意が取れている</t>
    <phoneticPr fontId="1"/>
  </si>
  <si>
    <t>2.本事業の説明を行い、実施意向を確認している</t>
    <phoneticPr fontId="1"/>
  </si>
  <si>
    <t>3.近く事業説明を行う予定である</t>
    <phoneticPr fontId="1"/>
  </si>
  <si>
    <t>4.接触を図っている段階である</t>
    <phoneticPr fontId="1"/>
  </si>
  <si>
    <t>計画支援者数</t>
    <rPh sb="0" eb="2">
      <t>ケイカク</t>
    </rPh>
    <rPh sb="2" eb="6">
      <t>シエンシャスウ</t>
    </rPh>
    <phoneticPr fontId="1"/>
  </si>
  <si>
    <t>未定割合</t>
    <rPh sb="0" eb="2">
      <t>ミテイ</t>
    </rPh>
    <rPh sb="2" eb="4">
      <t>ワリアイ</t>
    </rPh>
    <phoneticPr fontId="1"/>
  </si>
  <si>
    <t>人件費単価</t>
    <rPh sb="0" eb="5">
      <t>ジンケンヒタンカ</t>
    </rPh>
    <phoneticPr fontId="1"/>
  </si>
  <si>
    <t>【集計】</t>
    <rPh sb="1" eb="3">
      <t>シュウケイ</t>
    </rPh>
    <phoneticPr fontId="1"/>
  </si>
  <si>
    <t>■事業運営に係る人件費（職員によるコーディネートの時間は除く）</t>
    <rPh sb="1" eb="5">
      <t>ジギョウウンエイ</t>
    </rPh>
    <rPh sb="6" eb="7">
      <t>カカワ</t>
    </rPh>
    <rPh sb="8" eb="11">
      <t>ジンケンヒ</t>
    </rPh>
    <rPh sb="12" eb="14">
      <t>ショクイン</t>
    </rPh>
    <rPh sb="25" eb="27">
      <t>ジカン</t>
    </rPh>
    <rPh sb="28" eb="29">
      <t>ノゾ</t>
    </rPh>
    <phoneticPr fontId="1"/>
  </si>
  <si>
    <t>その他諸経費</t>
    <rPh sb="2" eb="3">
      <t>タ</t>
    </rPh>
    <rPh sb="3" eb="6">
      <t>ショケイヒ</t>
    </rPh>
    <phoneticPr fontId="1"/>
  </si>
  <si>
    <t>Ｈ３１年度</t>
    <phoneticPr fontId="1"/>
  </si>
  <si>
    <t>内部専門家数</t>
    <rPh sb="0" eb="5">
      <t>ナイブセンモンカ</t>
    </rPh>
    <rPh sb="5" eb="6">
      <t>スウ</t>
    </rPh>
    <phoneticPr fontId="1"/>
  </si>
  <si>
    <t>外部専門家数</t>
    <rPh sb="0" eb="2">
      <t>ガイブ</t>
    </rPh>
    <phoneticPr fontId="1"/>
  </si>
  <si>
    <t>その他の資格等保有者および経歴書対応者</t>
    <rPh sb="2" eb="3">
      <t>タ</t>
    </rPh>
    <rPh sb="4" eb="7">
      <t>シカクトウ</t>
    </rPh>
    <rPh sb="7" eb="10">
      <t>ホユウシャ</t>
    </rPh>
    <rPh sb="13" eb="16">
      <t>ケイレキショ</t>
    </rPh>
    <rPh sb="16" eb="19">
      <t>タイオウシャ</t>
    </rPh>
    <phoneticPr fontId="1"/>
  </si>
  <si>
    <t>1回の診断に係る
専門家人数ごとの
支援対象者数</t>
    <rPh sb="1" eb="2">
      <t>カイ</t>
    </rPh>
    <rPh sb="3" eb="5">
      <t>シンダン</t>
    </rPh>
    <rPh sb="6" eb="7">
      <t>カカワ</t>
    </rPh>
    <rPh sb="9" eb="14">
      <t>センモンカニンズウ</t>
    </rPh>
    <rPh sb="18" eb="24">
      <t>シエンタイショウシャスウ</t>
    </rPh>
    <phoneticPr fontId="1"/>
  </si>
  <si>
    <t>1回の支援に係る
専門家人数ごとの
支援対象者数</t>
    <rPh sb="1" eb="2">
      <t>カイ</t>
    </rPh>
    <rPh sb="3" eb="5">
      <t>シエン</t>
    </rPh>
    <rPh sb="6" eb="7">
      <t>カカワ</t>
    </rPh>
    <rPh sb="9" eb="14">
      <t>センモンカニンズウ</t>
    </rPh>
    <rPh sb="18" eb="24">
      <t>シエンタイショウシャスウ</t>
    </rPh>
    <phoneticPr fontId="1"/>
  </si>
  <si>
    <t>■職員のコーディネートに係る人件費、職員旅費</t>
    <rPh sb="1" eb="3">
      <t>ショクイン</t>
    </rPh>
    <rPh sb="12" eb="13">
      <t>カカワ</t>
    </rPh>
    <rPh sb="14" eb="17">
      <t>ジンケンヒ</t>
    </rPh>
    <rPh sb="18" eb="22">
      <t>ショクインリョヒ</t>
    </rPh>
    <phoneticPr fontId="1"/>
  </si>
  <si>
    <t>コーディネート
予定者数</t>
    <rPh sb="8" eb="10">
      <t>ヨテイ</t>
    </rPh>
    <rPh sb="10" eb="12">
      <t>シャスウ</t>
    </rPh>
    <phoneticPr fontId="1"/>
  </si>
  <si>
    <t>人件費合計</t>
    <rPh sb="0" eb="3">
      <t>ジンケンヒ</t>
    </rPh>
    <rPh sb="3" eb="5">
      <t>ゴウケイ</t>
    </rPh>
    <phoneticPr fontId="1"/>
  </si>
  <si>
    <t>郵送費</t>
    <rPh sb="0" eb="3">
      <t>ユウソウヒ</t>
    </rPh>
    <phoneticPr fontId="1"/>
  </si>
  <si>
    <t>その他1</t>
    <rPh sb="2" eb="3">
      <t>タ</t>
    </rPh>
    <phoneticPr fontId="1"/>
  </si>
  <si>
    <t>その他2</t>
    <rPh sb="2" eb="3">
      <t>タ</t>
    </rPh>
    <phoneticPr fontId="1"/>
  </si>
  <si>
    <t>その他3</t>
    <phoneticPr fontId="1"/>
  </si>
  <si>
    <t>その他4</t>
    <phoneticPr fontId="1"/>
  </si>
  <si>
    <t>合計金額</t>
    <rPh sb="0" eb="4">
      <t>ゴウケイキンガク</t>
    </rPh>
    <phoneticPr fontId="1"/>
  </si>
  <si>
    <t>外部専門家謝金</t>
    <rPh sb="0" eb="5">
      <t>ガイブセンモンカ</t>
    </rPh>
    <rPh sb="5" eb="7">
      <t>シャキン</t>
    </rPh>
    <phoneticPr fontId="1"/>
  </si>
  <si>
    <t>外部専門家旅費</t>
    <rPh sb="0" eb="5">
      <t>ガイブセンモンカ</t>
    </rPh>
    <rPh sb="5" eb="7">
      <t>リョヒ</t>
    </rPh>
    <phoneticPr fontId="1"/>
  </si>
  <si>
    <t>その他3</t>
    <rPh sb="2" eb="3">
      <t>タ</t>
    </rPh>
    <phoneticPr fontId="1"/>
  </si>
  <si>
    <t>支援対象者の掘り起こし方法や、
掘り起こしに活用できる他団体（金融機関、
その他中小企業支援機関等）とのネットワーク</t>
    <rPh sb="11" eb="13">
      <t>ホウホウ</t>
    </rPh>
    <rPh sb="16" eb="17">
      <t>ホ</t>
    </rPh>
    <rPh sb="18" eb="19">
      <t>オ</t>
    </rPh>
    <phoneticPr fontId="1"/>
  </si>
  <si>
    <t>その他2</t>
    <rPh sb="2" eb="3">
      <t>タ</t>
    </rPh>
    <phoneticPr fontId="1"/>
  </si>
  <si>
    <t>その他3</t>
    <rPh sb="2" eb="3">
      <t>タ</t>
    </rPh>
    <phoneticPr fontId="1"/>
  </si>
  <si>
    <t>代表者名</t>
    <rPh sb="0" eb="3">
      <t>ダイヒョウシャ</t>
    </rPh>
    <rPh sb="3" eb="4">
      <t>メイ</t>
    </rPh>
    <phoneticPr fontId="1"/>
  </si>
  <si>
    <t>【省エネ診断】</t>
    <rPh sb="1" eb="2">
      <t>ショウ</t>
    </rPh>
    <rPh sb="4" eb="6">
      <t>シンダン</t>
    </rPh>
    <phoneticPr fontId="1"/>
  </si>
  <si>
    <t>【省エネ支援】</t>
    <rPh sb="1" eb="2">
      <t>ショウ</t>
    </rPh>
    <rPh sb="4" eb="6">
      <t>シエン</t>
    </rPh>
    <phoneticPr fontId="1"/>
  </si>
  <si>
    <t>拠点住所</t>
    <rPh sb="0" eb="2">
      <t>キョテン</t>
    </rPh>
    <rPh sb="2" eb="4">
      <t>ジュウショ</t>
    </rPh>
    <phoneticPr fontId="1"/>
  </si>
  <si>
    <t>【使用見込みのあるオンラインツール名：　　　　　　　　　　　　　　　　　　　　　　　　　】</t>
    <rPh sb="1" eb="3">
      <t>シヨウ</t>
    </rPh>
    <rPh sb="3" eb="5">
      <t>ミコ</t>
    </rPh>
    <rPh sb="17" eb="18">
      <t>メイ</t>
    </rPh>
    <phoneticPr fontId="1"/>
  </si>
  <si>
    <t>自治体⑥</t>
    <rPh sb="0" eb="3">
      <t>ジチタイ</t>
    </rPh>
    <phoneticPr fontId="1"/>
  </si>
  <si>
    <t>自治体⑦</t>
    <rPh sb="0" eb="3">
      <t>ジチタイ</t>
    </rPh>
    <phoneticPr fontId="1"/>
  </si>
  <si>
    <t>自治体⑧</t>
    <rPh sb="0" eb="3">
      <t>ジチタイ</t>
    </rPh>
    <phoneticPr fontId="1"/>
  </si>
  <si>
    <t>自治体⑨</t>
    <rPh sb="0" eb="3">
      <t>ジチタイ</t>
    </rPh>
    <phoneticPr fontId="1"/>
  </si>
  <si>
    <t>自治体⑩</t>
    <rPh sb="0" eb="3">
      <t>ジチタイ</t>
    </rPh>
    <phoneticPr fontId="1"/>
  </si>
  <si>
    <t>■集計1</t>
    <rPh sb="1" eb="3">
      <t>シュウケイ</t>
    </rPh>
    <phoneticPr fontId="1"/>
  </si>
  <si>
    <t>■集計2</t>
    <rPh sb="1" eb="3">
      <t>シュウケイ</t>
    </rPh>
    <phoneticPr fontId="1"/>
  </si>
  <si>
    <t>No.1</t>
    <phoneticPr fontId="1"/>
  </si>
  <si>
    <t>No.2</t>
    <phoneticPr fontId="1"/>
  </si>
  <si>
    <t>No.3</t>
    <phoneticPr fontId="1"/>
  </si>
  <si>
    <t>No.4</t>
    <phoneticPr fontId="1"/>
  </si>
  <si>
    <t>No.5</t>
    <phoneticPr fontId="1"/>
  </si>
  <si>
    <t>合計</t>
    <rPh sb="0" eb="2">
      <t>ゴウケイ</t>
    </rPh>
    <phoneticPr fontId="1"/>
  </si>
  <si>
    <t>■ 拠点情報 No.10</t>
    <rPh sb="2" eb="6">
      <t>キョテンジョウホウ</t>
    </rPh>
    <phoneticPr fontId="1"/>
  </si>
  <si>
    <t>■ 拠点情報 No.9</t>
    <rPh sb="2" eb="6">
      <t>キョテンジョウホウ</t>
    </rPh>
    <phoneticPr fontId="1"/>
  </si>
  <si>
    <t>地域⑥</t>
    <rPh sb="0" eb="2">
      <t>チイキ</t>
    </rPh>
    <phoneticPr fontId="1"/>
  </si>
  <si>
    <t>地域⑦</t>
    <rPh sb="0" eb="2">
      <t>チイキ</t>
    </rPh>
    <phoneticPr fontId="1"/>
  </si>
  <si>
    <t>地域⑧</t>
    <rPh sb="0" eb="2">
      <t>チイキ</t>
    </rPh>
    <phoneticPr fontId="1"/>
  </si>
  <si>
    <t>地域⑨</t>
    <rPh sb="0" eb="2">
      <t>チイキ</t>
    </rPh>
    <phoneticPr fontId="1"/>
  </si>
  <si>
    <t>地域⑩</t>
    <rPh sb="0" eb="2">
      <t>チイキ</t>
    </rPh>
    <phoneticPr fontId="1"/>
  </si>
  <si>
    <t>自治体⑪</t>
    <rPh sb="0" eb="3">
      <t>ジチタイ</t>
    </rPh>
    <phoneticPr fontId="1"/>
  </si>
  <si>
    <t>自治体⑫</t>
    <rPh sb="0" eb="3">
      <t>ジチタイ</t>
    </rPh>
    <phoneticPr fontId="1"/>
  </si>
  <si>
    <t>自治体⑬</t>
    <rPh sb="0" eb="3">
      <t>ジチタイ</t>
    </rPh>
    <phoneticPr fontId="1"/>
  </si>
  <si>
    <t>自治体⑭</t>
    <rPh sb="0" eb="3">
      <t>ジチタイ</t>
    </rPh>
    <phoneticPr fontId="1"/>
  </si>
  <si>
    <t>自治体⑮</t>
    <rPh sb="0" eb="3">
      <t>ジチタイ</t>
    </rPh>
    <phoneticPr fontId="1"/>
  </si>
  <si>
    <t>No.6</t>
    <phoneticPr fontId="1"/>
  </si>
  <si>
    <t>No.7</t>
    <phoneticPr fontId="1"/>
  </si>
  <si>
    <t>No.8</t>
    <phoneticPr fontId="1"/>
  </si>
  <si>
    <t>No.9</t>
    <phoneticPr fontId="1"/>
  </si>
  <si>
    <t>No.10</t>
    <phoneticPr fontId="1"/>
  </si>
  <si>
    <t>■ 拠点情報 No.11</t>
    <rPh sb="2" eb="6">
      <t>キョテンジョウホウ</t>
    </rPh>
    <phoneticPr fontId="1"/>
  </si>
  <si>
    <t>■ 拠点情報 No.12</t>
    <rPh sb="2" eb="6">
      <t>キョテンジョウホウ</t>
    </rPh>
    <phoneticPr fontId="1"/>
  </si>
  <si>
    <t>■ 拠点情報 No.13</t>
    <rPh sb="2" eb="6">
      <t>キョテンジョウホウ</t>
    </rPh>
    <phoneticPr fontId="1"/>
  </si>
  <si>
    <t>■ 拠点情報 No.14</t>
    <rPh sb="2" eb="6">
      <t>キョテンジョウホウ</t>
    </rPh>
    <phoneticPr fontId="1"/>
  </si>
  <si>
    <t>■ 拠点情報 No.15</t>
    <rPh sb="2" eb="6">
      <t>キョテンジョウホウ</t>
    </rPh>
    <phoneticPr fontId="1"/>
  </si>
  <si>
    <t>■ 拠点情報 No.16</t>
    <rPh sb="2" eb="6">
      <t>キョテンジョウホウ</t>
    </rPh>
    <phoneticPr fontId="1"/>
  </si>
  <si>
    <t>■ 拠点情報 No.17</t>
    <rPh sb="2" eb="6">
      <t>キョテンジョウホウ</t>
    </rPh>
    <phoneticPr fontId="1"/>
  </si>
  <si>
    <t>■ 拠点情報 No.18</t>
    <rPh sb="2" eb="6">
      <t>キョテンジョウホウ</t>
    </rPh>
    <phoneticPr fontId="1"/>
  </si>
  <si>
    <t>■ 拠点情報 No.19</t>
    <rPh sb="2" eb="6">
      <t>キョテンジョウホウ</t>
    </rPh>
    <phoneticPr fontId="1"/>
  </si>
  <si>
    <t>■ 拠点情報 No.20</t>
    <rPh sb="2" eb="6">
      <t>キョテンジョウホウ</t>
    </rPh>
    <phoneticPr fontId="1"/>
  </si>
  <si>
    <t xml:space="preserve">
令和３年度　中小企業等に対するエネルギー利用最適化推進事業費補助金
（地域プラットフォーム構築事業）交付申請書</t>
    <rPh sb="1" eb="3">
      <t>レイワ</t>
    </rPh>
    <phoneticPr fontId="1"/>
  </si>
  <si>
    <t>　中小企業等に対するエネルギー利用最適化推進事業費補助金（地域プラットフォーム構築事業）交付規程（ＳＩＩ－ＢＮＡ２１０－０１－２１０４０２－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に対するエネルギー利用最適化推進事業費補助金交付要綱（２０２１０１２５財資第２号）及び交付規程の定めるところに従うことを承知の上、申請します。</t>
    <phoneticPr fontId="1"/>
  </si>
  <si>
    <t>入力不要。（別添１）1の事業名を自動反映。</t>
    <rPh sb="0" eb="4">
      <t>ニュウリョクフヨウ</t>
    </rPh>
    <rPh sb="6" eb="8">
      <t>ベッテン</t>
    </rPh>
    <rPh sb="12" eb="15">
      <t>ジギョウメイ</t>
    </rPh>
    <rPh sb="16" eb="18">
      <t>ジドウ</t>
    </rPh>
    <rPh sb="18" eb="20">
      <t>ハンエイ</t>
    </rPh>
    <phoneticPr fontId="1"/>
  </si>
  <si>
    <r>
      <rPr>
        <b/>
        <sz val="10"/>
        <color rgb="FFFF0000"/>
        <rFont val="ＭＳ Ｐ明朝"/>
        <family val="1"/>
        <charset val="128"/>
      </rPr>
      <t>前々期</t>
    </r>
    <r>
      <rPr>
        <sz val="10"/>
        <color theme="1"/>
        <rFont val="ＭＳ Ｐ明朝"/>
        <family val="1"/>
        <charset val="128"/>
      </rPr>
      <t>の決算書内容に基づき、「純資産」「営業利益」「純利益」を入力すること。</t>
    </r>
    <rPh sb="0" eb="2">
      <t>ゼンゼン</t>
    </rPh>
    <rPh sb="2" eb="3">
      <t>キ</t>
    </rPh>
    <rPh sb="4" eb="7">
      <t>ケッサンショ</t>
    </rPh>
    <rPh sb="7" eb="9">
      <t>ナイヨウ</t>
    </rPh>
    <rPh sb="10" eb="11">
      <t>モト</t>
    </rPh>
    <rPh sb="15" eb="18">
      <t>ジュンシサン</t>
    </rPh>
    <rPh sb="20" eb="24">
      <t>エイギョウリエキ</t>
    </rPh>
    <rPh sb="26" eb="29">
      <t>ジュンリエキ</t>
    </rPh>
    <rPh sb="31" eb="33">
      <t>ニュウリョク</t>
    </rPh>
    <phoneticPr fontId="1"/>
  </si>
  <si>
    <r>
      <rPr>
        <b/>
        <sz val="10"/>
        <color rgb="FFFF0000"/>
        <rFont val="ＭＳ Ｐ明朝"/>
        <family val="1"/>
        <charset val="128"/>
      </rPr>
      <t>前期</t>
    </r>
    <r>
      <rPr>
        <sz val="10"/>
        <color theme="1"/>
        <rFont val="ＭＳ Ｐ明朝"/>
        <family val="1"/>
        <charset val="128"/>
      </rPr>
      <t>の決算書内容に基づき、「純資産」「営業利益」「純利益」を入力すること。</t>
    </r>
    <rPh sb="0" eb="2">
      <t>ゼンキ</t>
    </rPh>
    <rPh sb="1" eb="2">
      <t>キ</t>
    </rPh>
    <rPh sb="3" eb="6">
      <t>ケッサンショ</t>
    </rPh>
    <rPh sb="6" eb="8">
      <t>ナイヨウ</t>
    </rPh>
    <rPh sb="9" eb="10">
      <t>モト</t>
    </rPh>
    <rPh sb="14" eb="17">
      <t>ジュンシサン</t>
    </rPh>
    <rPh sb="19" eb="23">
      <t>エイギョウリエキ</t>
    </rPh>
    <rPh sb="25" eb="28">
      <t>ジュンリエキ</t>
    </rPh>
    <rPh sb="30" eb="32">
      <t>ニュウリョク</t>
    </rPh>
    <phoneticPr fontId="1"/>
  </si>
  <si>
    <t>自動反映のため、記載不要</t>
    <phoneticPr fontId="1"/>
  </si>
  <si>
    <t>※1　各地域（都道府県）ごとに7者以上の中小企業等を支援すること。</t>
    <phoneticPr fontId="1"/>
  </si>
  <si>
    <t>①セミナー</t>
    <phoneticPr fontId="1"/>
  </si>
  <si>
    <t>（別添５）</t>
    <rPh sb="1" eb="3">
      <t>ベッテン</t>
    </rPh>
    <phoneticPr fontId="5"/>
  </si>
  <si>
    <r>
      <t xml:space="preserve">
</t>
    </r>
    <r>
      <rPr>
        <b/>
        <sz val="10"/>
        <color rgb="FFFF0000"/>
        <rFont val="ＭＳ Ｐ明朝"/>
        <family val="1"/>
        <charset val="128"/>
      </rPr>
      <t xml:space="preserve">都道府県の単位で、１地域ごとに記載すること。
</t>
    </r>
    <r>
      <rPr>
        <sz val="10"/>
        <color theme="1"/>
        <rFont val="ＭＳ Ｐ明朝"/>
        <family val="1"/>
        <charset val="128"/>
      </rPr>
      <t>都道府県内の一部の市区町村の場合は以下のように記載すること。
（千葉県　千葉市・柏市・松戸市）</t>
    </r>
    <phoneticPr fontId="1"/>
  </si>
  <si>
    <t>職員旅費合計</t>
    <rPh sb="0" eb="4">
      <t>ショクインリョヒ</t>
    </rPh>
    <rPh sb="4" eb="6">
      <t>ゴウケイ</t>
    </rPh>
    <phoneticPr fontId="1"/>
  </si>
  <si>
    <t>代表理事　　村上　孝　殿</t>
    <rPh sb="6" eb="8">
      <t>ムラカミ</t>
    </rPh>
    <rPh sb="9" eb="10">
      <t>タカシ</t>
    </rPh>
    <rPh sb="11" eb="12">
      <t>ドノ</t>
    </rPh>
    <phoneticPr fontId="1"/>
  </si>
  <si>
    <t>申請者（法人・団体等）名は「補助事業概要説明書（別添1）」の申請者（法人・団体等）名を自動反映。</t>
    <phoneticPr fontId="1"/>
  </si>
  <si>
    <t>その他資格は
下記に記載</t>
    <rPh sb="2" eb="3">
      <t>タ</t>
    </rPh>
    <rPh sb="3" eb="5">
      <t>シカク</t>
    </rPh>
    <rPh sb="7" eb="9">
      <t>カキ</t>
    </rPh>
    <rPh sb="10" eb="12">
      <t>キサイ</t>
    </rPh>
    <phoneticPr fontId="1"/>
  </si>
  <si>
    <t>※その他類する資格については「その他」を選択し、記載欄に入力</t>
    <rPh sb="17" eb="18">
      <t>タ</t>
    </rPh>
    <rPh sb="20" eb="22">
      <t>センタク</t>
    </rPh>
    <rPh sb="24" eb="27">
      <t>キサイラン</t>
    </rPh>
    <phoneticPr fontId="1"/>
  </si>
  <si>
    <t>※国家資格を保有していない場合は「経歴書参照」を選択</t>
    <phoneticPr fontId="1"/>
  </si>
  <si>
    <t>メールアドレス</t>
    <phoneticPr fontId="1"/>
  </si>
  <si>
    <t>電話番号</t>
    <rPh sb="0" eb="4">
      <t>デンワバンゴウ</t>
    </rPh>
    <phoneticPr fontId="1"/>
  </si>
  <si>
    <t>　④オンライン環境状況
※連絡会・セミナー・報告会でオンライン活用の可能性がある場合は添付
（執務スペース・PC設備等）</t>
    <rPh sb="7" eb="9">
      <t>カンキョウ</t>
    </rPh>
    <rPh sb="9" eb="11">
      <t>ジョウキョウ</t>
    </rPh>
    <rPh sb="14" eb="17">
      <t>レンラクカイ</t>
    </rPh>
    <rPh sb="23" eb="26">
      <t>ホウコクカイ</t>
    </rPh>
    <rPh sb="32" eb="34">
      <t>カツヨウ</t>
    </rPh>
    <rPh sb="35" eb="38">
      <t>カノウセイ</t>
    </rPh>
    <rPh sb="41" eb="43">
      <t>バアイ</t>
    </rPh>
    <rPh sb="44" eb="46">
      <t>テンプ</t>
    </rPh>
    <rPh sb="48" eb="50">
      <t>シツム</t>
    </rPh>
    <rPh sb="57" eb="59">
      <t>セツビ</t>
    </rPh>
    <rPh sb="59" eb="60">
      <t>トウ</t>
    </rPh>
    <phoneticPr fontId="1"/>
  </si>
  <si>
    <t>・支援対象者（予定）名・代表者名：具体名が挙げられる場合は企業名を記載し、特定できない場合は「個社未定」と記載すること。</t>
    <rPh sb="1" eb="3">
      <t>シエン</t>
    </rPh>
    <rPh sb="3" eb="6">
      <t>タイショウシャ</t>
    </rPh>
    <rPh sb="7" eb="9">
      <t>ヨテイ</t>
    </rPh>
    <rPh sb="10" eb="11">
      <t>メイ</t>
    </rPh>
    <rPh sb="12" eb="15">
      <t>ダイヒョウシャ</t>
    </rPh>
    <rPh sb="15" eb="16">
      <t>メイ</t>
    </rPh>
    <rPh sb="17" eb="19">
      <t>グタイ</t>
    </rPh>
    <rPh sb="19" eb="20">
      <t>メイ</t>
    </rPh>
    <rPh sb="21" eb="22">
      <t>ア</t>
    </rPh>
    <rPh sb="26" eb="28">
      <t>バアイ</t>
    </rPh>
    <rPh sb="29" eb="31">
      <t>キギョウ</t>
    </rPh>
    <rPh sb="31" eb="32">
      <t>メイ</t>
    </rPh>
    <rPh sb="33" eb="35">
      <t>キサイ</t>
    </rPh>
    <rPh sb="37" eb="39">
      <t>トクテイ</t>
    </rPh>
    <rPh sb="43" eb="45">
      <t>バアイ</t>
    </rPh>
    <rPh sb="47" eb="49">
      <t>コシャ</t>
    </rPh>
    <rPh sb="49" eb="51">
      <t>ミテイ</t>
    </rPh>
    <rPh sb="53" eb="55">
      <t>キサイ</t>
    </rPh>
    <phoneticPr fontId="1"/>
  </si>
  <si>
    <t>④掘り起こし先として、注力する業種やターゲット属性を記載すること。</t>
    <phoneticPr fontId="1"/>
  </si>
  <si>
    <r>
      <t>・入力不要。
・左表の値は、支出計画書(別添２－２)の金額を自動反映。
  値を変更したい場合は支出計画書を修正すること。
　上限値は拠点あたり、</t>
    </r>
    <r>
      <rPr>
        <sz val="11"/>
        <color rgb="FFFF0000"/>
        <rFont val="ＭＳ 明朝"/>
        <family val="1"/>
        <charset val="128"/>
      </rPr>
      <t>５００万円</t>
    </r>
    <r>
      <rPr>
        <sz val="11"/>
        <color theme="1"/>
        <rFont val="ＭＳ 明朝"/>
        <family val="1"/>
        <charset val="128"/>
      </rPr>
      <t>。また、拠点に隣接する都道府県を
　支援対象地域とする場合、隣接する支援対象地域１都道府県ごとに、
　</t>
    </r>
    <r>
      <rPr>
        <sz val="11"/>
        <color rgb="FFFF0000"/>
        <rFont val="ＭＳ 明朝"/>
        <family val="1"/>
        <charset val="128"/>
      </rPr>
      <t>３００万円</t>
    </r>
    <r>
      <rPr>
        <sz val="11"/>
        <color theme="1"/>
        <rFont val="ＭＳ 明朝"/>
        <family val="1"/>
        <charset val="128"/>
      </rPr>
      <t>を上限として追加を認める。</t>
    </r>
    <phoneticPr fontId="1"/>
  </si>
  <si>
    <t>Ｈ３０年度</t>
    <phoneticPr fontId="1"/>
  </si>
  <si>
    <t>Ｒ２年度</t>
    <phoneticPr fontId="1"/>
  </si>
  <si>
    <t>専門
区分</t>
    <rPh sb="0" eb="2">
      <t>センモン</t>
    </rPh>
    <rPh sb="3" eb="5">
      <t>クブン</t>
    </rPh>
    <phoneticPr fontId="1"/>
  </si>
  <si>
    <r>
      <t>ジービズインフォ掲載の</t>
    </r>
    <r>
      <rPr>
        <b/>
        <sz val="10"/>
        <color rgb="FFFF0000"/>
        <rFont val="ＭＳ Ｐ明朝"/>
        <family val="1"/>
        <charset val="128"/>
      </rPr>
      <t>13桁の法人番号</t>
    </r>
    <r>
      <rPr>
        <sz val="10"/>
        <color theme="1"/>
        <rFont val="ＭＳ Ｐ明朝"/>
        <family val="1"/>
        <charset val="128"/>
      </rPr>
      <t>を入力してください。（半角英数字）</t>
    </r>
    <rPh sb="15" eb="17">
      <t>ホウジン</t>
    </rPh>
    <rPh sb="17" eb="19">
      <t>バンゴウ</t>
    </rPh>
    <rPh sb="20" eb="22">
      <t>ニュウリョク</t>
    </rPh>
    <rPh sb="29" eb="31">
      <t>ハンカク</t>
    </rPh>
    <rPh sb="31" eb="34">
      <t>エイスウジ</t>
    </rPh>
    <phoneticPr fontId="1"/>
  </si>
  <si>
    <r>
      <t>事業完了日は補助期間内（</t>
    </r>
    <r>
      <rPr>
        <b/>
        <sz val="11"/>
        <color rgb="FFFF0000"/>
        <rFont val="ＭＳ 明朝"/>
        <family val="1"/>
        <charset val="128"/>
      </rPr>
      <t>令和4年1月31日まで</t>
    </r>
    <r>
      <rPr>
        <sz val="11"/>
        <color theme="1"/>
        <rFont val="ＭＳ 明朝"/>
        <family val="1"/>
        <charset val="128"/>
      </rPr>
      <t>）に設定すること。</t>
    </r>
    <rPh sb="12" eb="14">
      <t>レイワ</t>
    </rPh>
    <phoneticPr fontId="1"/>
  </si>
  <si>
    <t>入力不要。４.補助金交付申請額（１）～（３）の金額は、「様式第1（別紙１）」の各金額を自動反映。</t>
    <phoneticPr fontId="1"/>
  </si>
  <si>
    <t>（１）省エネお助け隊</t>
    <rPh sb="3" eb="4">
      <t>ショウ</t>
    </rPh>
    <rPh sb="7" eb="8">
      <t>タス</t>
    </rPh>
    <rPh sb="9" eb="10">
      <t>タイ</t>
    </rPh>
    <phoneticPr fontId="1"/>
  </si>
  <si>
    <t>②支援拠点と駐在する省エネお助け隊担当者</t>
    <phoneticPr fontId="1"/>
  </si>
  <si>
    <t>拠点住所
（省エネお助け隊の事務所等以外の場合、会社名も記載）</t>
    <rPh sb="0" eb="2">
      <t>キョテン</t>
    </rPh>
    <rPh sb="2" eb="4">
      <t>ジュウショ</t>
    </rPh>
    <rPh sb="6" eb="7">
      <t>ショウ</t>
    </rPh>
    <rPh sb="10" eb="11">
      <t>タス</t>
    </rPh>
    <rPh sb="12" eb="13">
      <t>タイ</t>
    </rPh>
    <rPh sb="14" eb="16">
      <t>ジム</t>
    </rPh>
    <rPh sb="16" eb="18">
      <t>ショナド</t>
    </rPh>
    <rPh sb="18" eb="20">
      <t>イガイ</t>
    </rPh>
    <rPh sb="21" eb="23">
      <t>バアイ</t>
    </rPh>
    <rPh sb="24" eb="27">
      <t>カイシャメイ</t>
    </rPh>
    <rPh sb="28" eb="30">
      <t>キサイ</t>
    </rPh>
    <phoneticPr fontId="1"/>
  </si>
  <si>
    <r>
      <t xml:space="preserve">
支援対象地域の</t>
    </r>
    <r>
      <rPr>
        <b/>
        <sz val="10"/>
        <color rgb="FFFF0000"/>
        <rFont val="ＭＳ Ｐ明朝"/>
        <family val="1"/>
        <charset val="128"/>
      </rPr>
      <t>自治体担当者と交付申請前にコンタクトのうえ、合意のもと</t>
    </r>
    <r>
      <rPr>
        <sz val="10"/>
        <color theme="1"/>
        <rFont val="ＭＳ Ｐ明朝"/>
        <family val="1"/>
        <charset val="128"/>
      </rPr>
      <t>に左記情報を記入すること。
（担当者 役職・氏名は任意。連絡先は必須）
「１．申請者の概要」で記載した地域①～⑩に対応する順番に記載すること
※１）地域の中小企業等からの相談窓口とは
　自治体が補助事業の「相談窓口、掘り起こし」のうち、相談窓口に
　関する機能の一部を担い、地域の中小企業等から受けた相談について、
　適宜省エネお助け隊に連携する等の役割。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※３）補助事業の紹介等の中小企業等に対する具体的な支援･アドバイスとは
　自治体が補助事業のうち、「現状把握の支援」～「Actionの支援」に
　おいて、適宜当該自治体で実施する補助事業の紹介等を行い、中小企業
  等の省エネ取組PDCAの支援に直接協力する等の役割。
※４）連携する自治体が15団体を越える場合はSIIにご連絡ください。</t>
    </r>
    <rPh sb="74" eb="77">
      <t>シンセイシャ</t>
    </rPh>
    <rPh sb="78" eb="80">
      <t>ガイヨウ</t>
    </rPh>
    <rPh sb="197" eb="198">
      <t>ショウ</t>
    </rPh>
    <rPh sb="201" eb="202">
      <t>タス</t>
    </rPh>
    <rPh sb="203" eb="204">
      <t>タイ</t>
    </rPh>
    <phoneticPr fontId="1"/>
  </si>
  <si>
    <t>３-1．企業基盤</t>
    <rPh sb="4" eb="8">
      <t>キギョウキバン</t>
    </rPh>
    <phoneticPr fontId="1"/>
  </si>
  <si>
    <t>・専門区分：エネルギー系専門家の場合、専門区分を「熱」「電気」「両方」から選択すること。</t>
    <phoneticPr fontId="1"/>
  </si>
  <si>
    <t>・支援対象者等：以下要件を満たしていること。</t>
    <rPh sb="3" eb="6">
      <t>タイショウシャ</t>
    </rPh>
    <phoneticPr fontId="1"/>
  </si>
  <si>
    <t>専門家謝金等
合計（円）</t>
    <rPh sb="0" eb="3">
      <t>センモンカ</t>
    </rPh>
    <rPh sb="3" eb="5">
      <t>シャキン</t>
    </rPh>
    <rPh sb="5" eb="6">
      <t>トウ</t>
    </rPh>
    <rPh sb="7" eb="9">
      <t>ゴウケイ</t>
    </rPh>
    <rPh sb="10" eb="11">
      <t>エン</t>
    </rPh>
    <phoneticPr fontId="1"/>
  </si>
  <si>
    <t>専門家旅費
合計（円）</t>
    <rPh sb="0" eb="3">
      <t>センモンカ</t>
    </rPh>
    <rPh sb="3" eb="5">
      <t>リョヒ</t>
    </rPh>
    <rPh sb="6" eb="8">
      <t>ゴウケイ</t>
    </rPh>
    <rPh sb="9" eb="10">
      <t>エン</t>
    </rPh>
    <phoneticPr fontId="1"/>
  </si>
  <si>
    <t>支援先負担額
合計（円）</t>
    <rPh sb="0" eb="3">
      <t>シエンサキ</t>
    </rPh>
    <rPh sb="3" eb="6">
      <t>フタンガク</t>
    </rPh>
    <rPh sb="7" eb="9">
      <t>ゴウケイ</t>
    </rPh>
    <rPh sb="10" eb="11">
      <t>エン</t>
    </rPh>
    <phoneticPr fontId="1"/>
  </si>
  <si>
    <t>1名で診断する者数</t>
    <rPh sb="1" eb="2">
      <t>メイ</t>
    </rPh>
    <rPh sb="3" eb="5">
      <t>シンダン</t>
    </rPh>
    <rPh sb="7" eb="9">
      <t>シャスウ</t>
    </rPh>
    <phoneticPr fontId="1"/>
  </si>
  <si>
    <t>2名で診断する者数</t>
    <rPh sb="1" eb="2">
      <t>メイ</t>
    </rPh>
    <rPh sb="3" eb="5">
      <t>シンダン</t>
    </rPh>
    <rPh sb="7" eb="9">
      <t>シャスウ</t>
    </rPh>
    <phoneticPr fontId="1"/>
  </si>
  <si>
    <t>1名で支援する者数</t>
    <rPh sb="1" eb="2">
      <t>メイ</t>
    </rPh>
    <rPh sb="3" eb="5">
      <t>シエン</t>
    </rPh>
    <rPh sb="7" eb="9">
      <t>シャスウ</t>
    </rPh>
    <phoneticPr fontId="1"/>
  </si>
  <si>
    <t>2名で支援する者数</t>
    <rPh sb="1" eb="2">
      <t>メイ</t>
    </rPh>
    <phoneticPr fontId="1"/>
  </si>
  <si>
    <t>3名以上で
支援する者数</t>
    <rPh sb="1" eb="2">
      <t>メイ</t>
    </rPh>
    <rPh sb="2" eb="4">
      <t>イジョウ</t>
    </rPh>
    <phoneticPr fontId="1"/>
  </si>
  <si>
    <t>1者あたりの
訪問回数（回/者）</t>
    <rPh sb="1" eb="2">
      <t>シャ</t>
    </rPh>
    <rPh sb="7" eb="11">
      <t>ホウモンカイスウ</t>
    </rPh>
    <rPh sb="12" eb="13">
      <t>カイ</t>
    </rPh>
    <rPh sb="14" eb="15">
      <t>シャ</t>
    </rPh>
    <phoneticPr fontId="1"/>
  </si>
  <si>
    <t>訪問1回あたりの
従事時間（時間/回）</t>
    <rPh sb="0" eb="2">
      <t>ホウモン</t>
    </rPh>
    <rPh sb="3" eb="4">
      <t>カイ</t>
    </rPh>
    <rPh sb="9" eb="11">
      <t>ジュウジ</t>
    </rPh>
    <rPh sb="11" eb="13">
      <t>ジカン</t>
    </rPh>
    <rPh sb="14" eb="16">
      <t>ジカン</t>
    </rPh>
    <rPh sb="17" eb="18">
      <t>カイ</t>
    </rPh>
    <phoneticPr fontId="1"/>
  </si>
  <si>
    <t>謝金等合計（円）</t>
    <rPh sb="0" eb="2">
      <t>シャキン</t>
    </rPh>
    <rPh sb="2" eb="3">
      <t>トウ</t>
    </rPh>
    <rPh sb="3" eb="5">
      <t>ゴウケイ</t>
    </rPh>
    <rPh sb="6" eb="7">
      <t>エン</t>
    </rPh>
    <phoneticPr fontId="1"/>
  </si>
  <si>
    <t>支援先負担額（円）</t>
    <rPh sb="7" eb="8">
      <t>エン</t>
    </rPh>
    <phoneticPr fontId="1"/>
  </si>
  <si>
    <t>謝金等の
補助対象経費（円）</t>
    <rPh sb="0" eb="3">
      <t>シャキントウ</t>
    </rPh>
    <rPh sb="5" eb="11">
      <t>ホジョタイショウケイヒ</t>
    </rPh>
    <rPh sb="12" eb="13">
      <t>エン</t>
    </rPh>
    <phoneticPr fontId="1"/>
  </si>
  <si>
    <t>旅費合計（円）</t>
    <rPh sb="0" eb="2">
      <t>リョヒ</t>
    </rPh>
    <rPh sb="2" eb="4">
      <t>ゴウケイ</t>
    </rPh>
    <rPh sb="5" eb="6">
      <t>エン</t>
    </rPh>
    <phoneticPr fontId="1"/>
  </si>
  <si>
    <t>職員旅費（円）</t>
    <rPh sb="0" eb="4">
      <t>ショクインリョヒ</t>
    </rPh>
    <rPh sb="5" eb="6">
      <t>エン</t>
    </rPh>
    <phoneticPr fontId="1"/>
  </si>
  <si>
    <t>職員人件費（円）</t>
    <rPh sb="0" eb="5">
      <t>ショクインジンケンヒ</t>
    </rPh>
    <rPh sb="6" eb="7">
      <t>エン</t>
    </rPh>
    <phoneticPr fontId="1"/>
  </si>
  <si>
    <t>人件費単価
（円/時）</t>
    <rPh sb="0" eb="5">
      <t>ジンケンヒタンカ</t>
    </rPh>
    <rPh sb="7" eb="8">
      <t>エン</t>
    </rPh>
    <rPh sb="9" eb="10">
      <t>ジ</t>
    </rPh>
    <phoneticPr fontId="1"/>
  </si>
  <si>
    <t>訪問1回あたりの
従事時間（時間/回）</t>
    <rPh sb="0" eb="2">
      <t>ホウモン</t>
    </rPh>
    <rPh sb="3" eb="4">
      <t>カイ</t>
    </rPh>
    <rPh sb="9" eb="13">
      <t>ジュウジジカン</t>
    </rPh>
    <rPh sb="14" eb="16">
      <t>ジカン</t>
    </rPh>
    <rPh sb="17" eb="18">
      <t>カイ</t>
    </rPh>
    <phoneticPr fontId="1"/>
  </si>
  <si>
    <t>1回あたりの
往復旅費（円）</t>
    <rPh sb="1" eb="2">
      <t>カイ</t>
    </rPh>
    <rPh sb="7" eb="9">
      <t>オウフク</t>
    </rPh>
    <rPh sb="9" eb="11">
      <t>リョヒ</t>
    </rPh>
    <rPh sb="12" eb="13">
      <t>エン</t>
    </rPh>
    <phoneticPr fontId="1"/>
  </si>
  <si>
    <t>人件費合計（円）</t>
    <rPh sb="0" eb="3">
      <t>ジンケンヒ</t>
    </rPh>
    <rPh sb="3" eb="5">
      <t>ゴウケイ</t>
    </rPh>
    <rPh sb="6" eb="7">
      <t>エン</t>
    </rPh>
    <phoneticPr fontId="1"/>
  </si>
  <si>
    <t>事務補助員
臨時雇用経費（円）</t>
    <rPh sb="0" eb="5">
      <t>ジムホジョイン</t>
    </rPh>
    <rPh sb="6" eb="12">
      <t>リンジコヨウケイヒ</t>
    </rPh>
    <rPh sb="13" eb="14">
      <t>エン</t>
    </rPh>
    <phoneticPr fontId="1"/>
  </si>
  <si>
    <t>金額（円）</t>
    <rPh sb="0" eb="2">
      <t>キンガク</t>
    </rPh>
    <rPh sb="3" eb="4">
      <t>エン</t>
    </rPh>
    <phoneticPr fontId="1"/>
  </si>
  <si>
    <t>【診断人回数】</t>
    <rPh sb="1" eb="3">
      <t>シンダン</t>
    </rPh>
    <rPh sb="3" eb="6">
      <t>ニンカイスウ</t>
    </rPh>
    <phoneticPr fontId="1"/>
  </si>
  <si>
    <t>1名</t>
    <rPh sb="1" eb="2">
      <t>メイ</t>
    </rPh>
    <phoneticPr fontId="1"/>
  </si>
  <si>
    <t>2名</t>
    <rPh sb="1" eb="2">
      <t>メイ</t>
    </rPh>
    <phoneticPr fontId="1"/>
  </si>
  <si>
    <t>【診断者数】</t>
    <rPh sb="1" eb="3">
      <t>シンダン</t>
    </rPh>
    <rPh sb="3" eb="5">
      <t>シャスウ</t>
    </rPh>
    <phoneticPr fontId="1"/>
  </si>
  <si>
    <t>【診断回数】</t>
    <rPh sb="1" eb="3">
      <t>シンダン</t>
    </rPh>
    <rPh sb="3" eb="5">
      <t>カイスウ</t>
    </rPh>
    <phoneticPr fontId="1"/>
  </si>
  <si>
    <t>診断</t>
    <rPh sb="0" eb="2">
      <t>シンダン</t>
    </rPh>
    <phoneticPr fontId="1"/>
  </si>
  <si>
    <t>【支援人回数】</t>
    <rPh sb="1" eb="3">
      <t>シエン</t>
    </rPh>
    <rPh sb="3" eb="6">
      <t>ニンカイスウ</t>
    </rPh>
    <phoneticPr fontId="1"/>
  </si>
  <si>
    <t>3名</t>
    <rPh sb="1" eb="2">
      <t>メイ</t>
    </rPh>
    <phoneticPr fontId="1"/>
  </si>
  <si>
    <t>【支援者数】</t>
    <rPh sb="1" eb="3">
      <t>シエン</t>
    </rPh>
    <rPh sb="3" eb="5">
      <t>シャスウ</t>
    </rPh>
    <phoneticPr fontId="1"/>
  </si>
  <si>
    <t>【支援回数】</t>
    <rPh sb="1" eb="3">
      <t>シエン</t>
    </rPh>
    <rPh sb="3" eb="5">
      <t>カイスウ</t>
    </rPh>
    <phoneticPr fontId="1"/>
  </si>
  <si>
    <t>支援</t>
    <rPh sb="0" eb="2">
      <t>シエン</t>
    </rPh>
    <phoneticPr fontId="1"/>
  </si>
  <si>
    <t>募集次区分</t>
    <rPh sb="0" eb="2">
      <t>ボシュウ</t>
    </rPh>
    <rPh sb="2" eb="3">
      <t>ジ</t>
    </rPh>
    <rPh sb="3" eb="5">
      <t>クブン</t>
    </rPh>
    <phoneticPr fontId="1"/>
  </si>
  <si>
    <t>地域コード</t>
    <rPh sb="0" eb="2">
      <t>チイキ</t>
    </rPh>
    <phoneticPr fontId="1"/>
  </si>
  <si>
    <t>並び替え番号（仮）</t>
    <rPh sb="0" eb="1">
      <t>ナラ</t>
    </rPh>
    <rPh sb="2" eb="3">
      <t>カ</t>
    </rPh>
    <rPh sb="4" eb="6">
      <t>バンゴウ</t>
    </rPh>
    <rPh sb="7" eb="8">
      <t>カリ</t>
    </rPh>
    <phoneticPr fontId="1"/>
  </si>
  <si>
    <t>PF_ID</t>
    <phoneticPr fontId="1"/>
  </si>
  <si>
    <r>
      <rPr>
        <sz val="9"/>
        <color theme="1"/>
        <rFont val="ＭＳ Ｐゴシック"/>
        <family val="3"/>
        <charset val="128"/>
      </rPr>
      <t>事業者名</t>
    </r>
    <rPh sb="0" eb="2">
      <t>ジギョウ</t>
    </rPh>
    <rPh sb="2" eb="3">
      <t>シャ</t>
    </rPh>
    <rPh sb="3" eb="4">
      <t>メイ</t>
    </rPh>
    <phoneticPr fontId="1"/>
  </si>
  <si>
    <t>申請日</t>
    <rPh sb="0" eb="2">
      <t>シンセイ</t>
    </rPh>
    <rPh sb="2" eb="3">
      <t>ビ</t>
    </rPh>
    <phoneticPr fontId="1"/>
  </si>
  <si>
    <t>事業者住所_郵便番号</t>
    <rPh sb="0" eb="3">
      <t>ジギョウシャ</t>
    </rPh>
    <rPh sb="3" eb="5">
      <t>ジュウショ</t>
    </rPh>
    <rPh sb="6" eb="10">
      <t>ユウビンバンゴウ</t>
    </rPh>
    <phoneticPr fontId="1"/>
  </si>
  <si>
    <t>事業者住所_都道府県</t>
    <rPh sb="0" eb="3">
      <t>ジギョウシャ</t>
    </rPh>
    <rPh sb="3" eb="5">
      <t>ジュウショ</t>
    </rPh>
    <rPh sb="6" eb="10">
      <t>トドウフケン</t>
    </rPh>
    <phoneticPr fontId="1"/>
  </si>
  <si>
    <t>事業者住所_市区町村以降</t>
    <rPh sb="0" eb="3">
      <t>ジギョウシャ</t>
    </rPh>
    <rPh sb="3" eb="5">
      <t>ジュウショ</t>
    </rPh>
    <rPh sb="6" eb="8">
      <t>シク</t>
    </rPh>
    <rPh sb="8" eb="10">
      <t>チョウソン</t>
    </rPh>
    <rPh sb="10" eb="12">
      <t>イコウ</t>
    </rPh>
    <phoneticPr fontId="1"/>
  </si>
  <si>
    <t>事業者責任者_役職</t>
    <rPh sb="7" eb="9">
      <t>ヤクショク</t>
    </rPh>
    <phoneticPr fontId="1"/>
  </si>
  <si>
    <t>事業者責任者_氏名</t>
    <rPh sb="7" eb="9">
      <t>シメイ</t>
    </rPh>
    <phoneticPr fontId="1"/>
  </si>
  <si>
    <t>本部担当者_電話番号</t>
    <rPh sb="0" eb="2">
      <t>ホンブ</t>
    </rPh>
    <rPh sb="2" eb="5">
      <t>タントウシャ</t>
    </rPh>
    <phoneticPr fontId="1"/>
  </si>
  <si>
    <t>本部担当者_Mail</t>
    <rPh sb="0" eb="2">
      <t>ホンブ</t>
    </rPh>
    <rPh sb="2" eb="5">
      <t>タントウシャ</t>
    </rPh>
    <phoneticPr fontId="1"/>
  </si>
  <si>
    <t>消費税区分</t>
    <rPh sb="0" eb="3">
      <t>ショウヒゼイ</t>
    </rPh>
    <rPh sb="3" eb="5">
      <t>クブン</t>
    </rPh>
    <phoneticPr fontId="1"/>
  </si>
  <si>
    <t>消費税属性</t>
    <rPh sb="0" eb="3">
      <t>ショウヒゼイ</t>
    </rPh>
    <rPh sb="3" eb="5">
      <t>ゾクセイ</t>
    </rPh>
    <phoneticPr fontId="1"/>
  </si>
  <si>
    <r>
      <rPr>
        <sz val="9"/>
        <color theme="1"/>
        <rFont val="ＭＳ Ｐゴシック"/>
        <family val="3"/>
        <charset val="128"/>
      </rPr>
      <t>支援対象エリア</t>
    </r>
    <rPh sb="0" eb="2">
      <t>シエン</t>
    </rPh>
    <rPh sb="2" eb="4">
      <t>タイショウ</t>
    </rPh>
    <phoneticPr fontId="1"/>
  </si>
  <si>
    <t>自治体</t>
    <rPh sb="0" eb="3">
      <t>ジチタイ</t>
    </rPh>
    <phoneticPr fontId="1"/>
  </si>
  <si>
    <t>PF職員数</t>
    <rPh sb="2" eb="4">
      <t>ショクイン</t>
    </rPh>
    <rPh sb="4" eb="5">
      <t>スウ</t>
    </rPh>
    <phoneticPr fontId="114"/>
  </si>
  <si>
    <t>事務
補助員数</t>
    <rPh sb="0" eb="2">
      <t>ジム</t>
    </rPh>
    <rPh sb="3" eb="6">
      <t>ホジョイン</t>
    </rPh>
    <rPh sb="6" eb="7">
      <t>スウ</t>
    </rPh>
    <phoneticPr fontId="1"/>
  </si>
  <si>
    <t>専門家数（内部・外部合計）</t>
    <rPh sb="0" eb="3">
      <t>センモンカ</t>
    </rPh>
    <rPh sb="3" eb="4">
      <t>スウ</t>
    </rPh>
    <rPh sb="5" eb="7">
      <t>ナイブ</t>
    </rPh>
    <rPh sb="8" eb="10">
      <t>ガイブ</t>
    </rPh>
    <rPh sb="10" eb="12">
      <t>ゴウケイ</t>
    </rPh>
    <phoneticPr fontId="114"/>
  </si>
  <si>
    <t>エネ系
資格者数
（内部）</t>
    <rPh sb="2" eb="3">
      <t>ケイ</t>
    </rPh>
    <rPh sb="4" eb="5">
      <t>シ</t>
    </rPh>
    <rPh sb="5" eb="6">
      <t>カク</t>
    </rPh>
    <rPh sb="6" eb="7">
      <t>シャ</t>
    </rPh>
    <rPh sb="7" eb="8">
      <t>スウ</t>
    </rPh>
    <rPh sb="10" eb="12">
      <t>ナイブ</t>
    </rPh>
    <phoneticPr fontId="1"/>
  </si>
  <si>
    <t>熱専門資格者数（内部）</t>
    <rPh sb="0" eb="1">
      <t>ネツ</t>
    </rPh>
    <rPh sb="1" eb="3">
      <t>センモン</t>
    </rPh>
    <rPh sb="3" eb="7">
      <t>シカクシャスウ</t>
    </rPh>
    <rPh sb="8" eb="10">
      <t>ナイブ</t>
    </rPh>
    <phoneticPr fontId="1"/>
  </si>
  <si>
    <t>電気専門資格者数（内部）</t>
    <rPh sb="0" eb="2">
      <t>デンキ</t>
    </rPh>
    <rPh sb="2" eb="4">
      <t>センモン</t>
    </rPh>
    <rPh sb="4" eb="8">
      <t>シカクシャスウ</t>
    </rPh>
    <rPh sb="9" eb="11">
      <t>ナイブ</t>
    </rPh>
    <phoneticPr fontId="1"/>
  </si>
  <si>
    <t>両専門資格者数（内部）</t>
    <rPh sb="0" eb="1">
      <t>リョウ</t>
    </rPh>
    <rPh sb="1" eb="3">
      <t>センモン</t>
    </rPh>
    <rPh sb="3" eb="7">
      <t>シカクシャスウ</t>
    </rPh>
    <rPh sb="8" eb="10">
      <t>ナイブ</t>
    </rPh>
    <phoneticPr fontId="1"/>
  </si>
  <si>
    <t>経営関連資格者数
（内部）</t>
    <rPh sb="0" eb="2">
      <t>ケイエイ</t>
    </rPh>
    <rPh sb="2" eb="4">
      <t>カンレン</t>
    </rPh>
    <rPh sb="4" eb="6">
      <t>シカク</t>
    </rPh>
    <rPh sb="6" eb="7">
      <t>シャ</t>
    </rPh>
    <rPh sb="7" eb="8">
      <t>スウ</t>
    </rPh>
    <rPh sb="10" eb="12">
      <t>ナイブ</t>
    </rPh>
    <phoneticPr fontId="1"/>
  </si>
  <si>
    <t>外部
専門家数</t>
    <rPh sb="0" eb="1">
      <t>ソト</t>
    </rPh>
    <rPh sb="6" eb="7">
      <t>スウ</t>
    </rPh>
    <phoneticPr fontId="1"/>
  </si>
  <si>
    <t>エネ系
資格者数
（外部）</t>
    <rPh sb="2" eb="3">
      <t>ケイ</t>
    </rPh>
    <rPh sb="4" eb="5">
      <t>シ</t>
    </rPh>
    <rPh sb="5" eb="6">
      <t>カク</t>
    </rPh>
    <rPh sb="6" eb="7">
      <t>シャ</t>
    </rPh>
    <rPh sb="7" eb="8">
      <t>スウ</t>
    </rPh>
    <rPh sb="10" eb="12">
      <t>ガイブ</t>
    </rPh>
    <phoneticPr fontId="1"/>
  </si>
  <si>
    <t>熱専門資格者数（外部）</t>
    <rPh sb="0" eb="1">
      <t>ネツ</t>
    </rPh>
    <rPh sb="1" eb="3">
      <t>センモン</t>
    </rPh>
    <rPh sb="3" eb="7">
      <t>シカクシャスウ</t>
    </rPh>
    <rPh sb="8" eb="10">
      <t>ガイブ</t>
    </rPh>
    <phoneticPr fontId="1"/>
  </si>
  <si>
    <t>電気専門資格者数（外部）</t>
    <rPh sb="0" eb="2">
      <t>デンキ</t>
    </rPh>
    <rPh sb="2" eb="4">
      <t>センモン</t>
    </rPh>
    <rPh sb="4" eb="8">
      <t>シカクシャスウ</t>
    </rPh>
    <rPh sb="9" eb="11">
      <t>ガイブ</t>
    </rPh>
    <phoneticPr fontId="1"/>
  </si>
  <si>
    <t>両専門資格者数（外部）</t>
    <rPh sb="0" eb="1">
      <t>リョウ</t>
    </rPh>
    <rPh sb="1" eb="3">
      <t>センモン</t>
    </rPh>
    <rPh sb="3" eb="7">
      <t>シカクシャスウ</t>
    </rPh>
    <rPh sb="8" eb="10">
      <t>ガイブ</t>
    </rPh>
    <phoneticPr fontId="1"/>
  </si>
  <si>
    <t>経営関連
資格者数
（外部）</t>
    <rPh sb="0" eb="2">
      <t>ケイエイ</t>
    </rPh>
    <rPh sb="2" eb="4">
      <t>カンレン</t>
    </rPh>
    <rPh sb="5" eb="7">
      <t>シカク</t>
    </rPh>
    <rPh sb="7" eb="8">
      <t>シャ</t>
    </rPh>
    <rPh sb="8" eb="9">
      <t>スウ</t>
    </rPh>
    <rPh sb="11" eb="13">
      <t>ガイブ</t>
    </rPh>
    <phoneticPr fontId="1"/>
  </si>
  <si>
    <t>PF職員人件費</t>
    <rPh sb="2" eb="4">
      <t>ショクイン</t>
    </rPh>
    <rPh sb="4" eb="7">
      <t>ジンケンヒ</t>
    </rPh>
    <phoneticPr fontId="1"/>
  </si>
  <si>
    <t>事務補助員人件費</t>
    <rPh sb="0" eb="2">
      <t>ジム</t>
    </rPh>
    <rPh sb="2" eb="5">
      <t>ホジョイン</t>
    </rPh>
    <rPh sb="5" eb="8">
      <t>ジンケンヒ</t>
    </rPh>
    <phoneticPr fontId="1"/>
  </si>
  <si>
    <t>セミナー
開催経費</t>
    <rPh sb="5" eb="7">
      <t>カイサイ</t>
    </rPh>
    <rPh sb="7" eb="9">
      <t>ケイヒ</t>
    </rPh>
    <phoneticPr fontId="1"/>
  </si>
  <si>
    <t>連絡会
開催経費</t>
    <rPh sb="0" eb="3">
      <t>レンラクカイ</t>
    </rPh>
    <rPh sb="4" eb="6">
      <t>カイサイ</t>
    </rPh>
    <rPh sb="6" eb="8">
      <t>ケイヒ</t>
    </rPh>
    <phoneticPr fontId="1"/>
  </si>
  <si>
    <t>外部との
打合せ</t>
    <rPh sb="0" eb="2">
      <t>ガイブ</t>
    </rPh>
    <rPh sb="5" eb="7">
      <t>ウチアワ</t>
    </rPh>
    <phoneticPr fontId="114"/>
  </si>
  <si>
    <t>掘り起こし</t>
    <rPh sb="0" eb="1">
      <t>ホ</t>
    </rPh>
    <rPh sb="2" eb="3">
      <t>オ</t>
    </rPh>
    <phoneticPr fontId="1"/>
  </si>
  <si>
    <t>セミナー
回数</t>
    <rPh sb="5" eb="7">
      <t>カイスウ</t>
    </rPh>
    <phoneticPr fontId="1"/>
  </si>
  <si>
    <t>連絡会
回数</t>
    <rPh sb="0" eb="3">
      <t>レンラクカイ</t>
    </rPh>
    <rPh sb="4" eb="6">
      <t>カイスウ</t>
    </rPh>
    <phoneticPr fontId="1"/>
  </si>
  <si>
    <t>外部打合回数</t>
    <rPh sb="0" eb="2">
      <t>ガイブ</t>
    </rPh>
    <rPh sb="2" eb="4">
      <t>ウチアワ</t>
    </rPh>
    <rPh sb="4" eb="6">
      <t>カイスウ</t>
    </rPh>
    <phoneticPr fontId="114"/>
  </si>
  <si>
    <t>掘り起こし回数</t>
    <rPh sb="0" eb="1">
      <t>ホ</t>
    </rPh>
    <rPh sb="2" eb="3">
      <t>オ</t>
    </rPh>
    <rPh sb="5" eb="7">
      <t>カイスウ</t>
    </rPh>
    <phoneticPr fontId="1"/>
  </si>
  <si>
    <t>専門家謝金</t>
    <rPh sb="0" eb="5">
      <t>センモンカシャキン</t>
    </rPh>
    <phoneticPr fontId="1"/>
  </si>
  <si>
    <t>専門家旅費</t>
    <rPh sb="0" eb="5">
      <t>センモンカリョヒ</t>
    </rPh>
    <phoneticPr fontId="1"/>
  </si>
  <si>
    <t>診断前打合せ謝金</t>
    <rPh sb="0" eb="3">
      <t>シンダンマエ</t>
    </rPh>
    <rPh sb="3" eb="5">
      <t>ウチアワ</t>
    </rPh>
    <rPh sb="6" eb="8">
      <t>シャキン</t>
    </rPh>
    <phoneticPr fontId="1"/>
  </si>
  <si>
    <t>診断前打合せ旅費</t>
    <rPh sb="0" eb="3">
      <t>シンダンマエ</t>
    </rPh>
    <rPh sb="3" eb="5">
      <t>ウチアワ</t>
    </rPh>
    <rPh sb="6" eb="8">
      <t>リョヒ</t>
    </rPh>
    <phoneticPr fontId="1"/>
  </si>
  <si>
    <t>省エネ診断謝金</t>
    <rPh sb="0" eb="1">
      <t>ショウ</t>
    </rPh>
    <rPh sb="3" eb="5">
      <t>シンダン</t>
    </rPh>
    <rPh sb="5" eb="7">
      <t>シャキン</t>
    </rPh>
    <phoneticPr fontId="1"/>
  </si>
  <si>
    <t>省エネ診断旅費</t>
    <rPh sb="0" eb="1">
      <t>ショウ</t>
    </rPh>
    <rPh sb="3" eb="5">
      <t>シンダン</t>
    </rPh>
    <rPh sb="5" eb="7">
      <t>リョヒ</t>
    </rPh>
    <phoneticPr fontId="1"/>
  </si>
  <si>
    <t>支援前打合せ謝金</t>
    <rPh sb="3" eb="5">
      <t>ウチアワ</t>
    </rPh>
    <rPh sb="6" eb="8">
      <t>シャキン</t>
    </rPh>
    <phoneticPr fontId="1"/>
  </si>
  <si>
    <t>支援前打合せ旅費</t>
    <rPh sb="3" eb="5">
      <t>ウチアワ</t>
    </rPh>
    <rPh sb="6" eb="8">
      <t>リョヒ</t>
    </rPh>
    <phoneticPr fontId="1"/>
  </si>
  <si>
    <t>省エネ支援謝金</t>
    <rPh sb="0" eb="1">
      <t>ショウ</t>
    </rPh>
    <rPh sb="5" eb="7">
      <t>シャキン</t>
    </rPh>
    <phoneticPr fontId="1"/>
  </si>
  <si>
    <t>省エネ支援旅費</t>
    <rPh sb="0" eb="1">
      <t>ショウ</t>
    </rPh>
    <rPh sb="5" eb="7">
      <t>リョヒ</t>
    </rPh>
    <phoneticPr fontId="1"/>
  </si>
  <si>
    <t>診断人回</t>
    <rPh sb="0" eb="2">
      <t>シンダン</t>
    </rPh>
    <phoneticPr fontId="1"/>
  </si>
  <si>
    <t>診断者数</t>
    <rPh sb="0" eb="2">
      <t>シンダン</t>
    </rPh>
    <phoneticPr fontId="1"/>
  </si>
  <si>
    <t>診断回数</t>
    <rPh sb="0" eb="2">
      <t>シンダン</t>
    </rPh>
    <rPh sb="2" eb="4">
      <t>カイスウ</t>
    </rPh>
    <phoneticPr fontId="1"/>
  </si>
  <si>
    <t>支援人回</t>
    <phoneticPr fontId="1"/>
  </si>
  <si>
    <t>支援者数</t>
    <phoneticPr fontId="1"/>
  </si>
  <si>
    <t>支援回数</t>
    <rPh sb="0" eb="2">
      <t>シエン</t>
    </rPh>
    <rPh sb="2" eb="4">
      <t>カイスウ</t>
    </rPh>
    <phoneticPr fontId="1"/>
  </si>
  <si>
    <t>補助金額
（人件費）</t>
    <rPh sb="0" eb="2">
      <t>ホジョ</t>
    </rPh>
    <rPh sb="2" eb="4">
      <t>キンガク</t>
    </rPh>
    <rPh sb="6" eb="9">
      <t>ジンケンヒ</t>
    </rPh>
    <phoneticPr fontId="1"/>
  </si>
  <si>
    <t>補助金額
（事業費）</t>
    <rPh sb="0" eb="2">
      <t>ホジョ</t>
    </rPh>
    <rPh sb="2" eb="4">
      <t>キンガク</t>
    </rPh>
    <rPh sb="6" eb="8">
      <t>ジギョウ</t>
    </rPh>
    <rPh sb="8" eb="9">
      <t>ヒ</t>
    </rPh>
    <phoneticPr fontId="1"/>
  </si>
  <si>
    <t>補助金額
（合計）</t>
    <rPh sb="0" eb="2">
      <t>ホジョ</t>
    </rPh>
    <rPh sb="2" eb="4">
      <t>キンガク</t>
    </rPh>
    <rPh sb="6" eb="8">
      <t>ゴウケイ</t>
    </rPh>
    <phoneticPr fontId="1"/>
  </si>
  <si>
    <t>【地域別】</t>
    <rPh sb="1" eb="4">
      <t>チイキベツ</t>
    </rPh>
    <phoneticPr fontId="1"/>
  </si>
  <si>
    <t>診断前謝金</t>
    <rPh sb="0" eb="3">
      <t>シンダンマエ</t>
    </rPh>
    <rPh sb="3" eb="5">
      <t>シャキン</t>
    </rPh>
    <phoneticPr fontId="1"/>
  </si>
  <si>
    <t>診断謝金</t>
    <rPh sb="0" eb="2">
      <t>シンダン</t>
    </rPh>
    <rPh sb="2" eb="4">
      <t>シャキン</t>
    </rPh>
    <phoneticPr fontId="1"/>
  </si>
  <si>
    <t>診断前旅費</t>
    <rPh sb="0" eb="3">
      <t>シンダンマエ</t>
    </rPh>
    <rPh sb="3" eb="5">
      <t>リョヒ</t>
    </rPh>
    <phoneticPr fontId="1"/>
  </si>
  <si>
    <t>診断旅費</t>
    <rPh sb="0" eb="2">
      <t>シンダン</t>
    </rPh>
    <rPh sb="2" eb="4">
      <t>リョヒ</t>
    </rPh>
    <phoneticPr fontId="1"/>
  </si>
  <si>
    <t>【診断謝金・旅費】</t>
    <rPh sb="1" eb="3">
      <t>シンダン</t>
    </rPh>
    <rPh sb="3" eb="5">
      <t>シャキン</t>
    </rPh>
    <rPh sb="6" eb="8">
      <t>リョヒ</t>
    </rPh>
    <phoneticPr fontId="1"/>
  </si>
  <si>
    <t>【支援謝金・旅費】</t>
    <rPh sb="1" eb="3">
      <t>シエン</t>
    </rPh>
    <rPh sb="3" eb="5">
      <t>シャキン</t>
    </rPh>
    <rPh sb="6" eb="8">
      <t>リョヒ</t>
    </rPh>
    <phoneticPr fontId="1"/>
  </si>
  <si>
    <t>支援前謝金</t>
    <rPh sb="0" eb="2">
      <t>シエン</t>
    </rPh>
    <rPh sb="2" eb="3">
      <t>マエ</t>
    </rPh>
    <rPh sb="3" eb="5">
      <t>シャキン</t>
    </rPh>
    <phoneticPr fontId="1"/>
  </si>
  <si>
    <t>支援謝金</t>
    <rPh sb="0" eb="2">
      <t>シエン</t>
    </rPh>
    <rPh sb="2" eb="4">
      <t>シャキン</t>
    </rPh>
    <phoneticPr fontId="1"/>
  </si>
  <si>
    <t>支援前旅費</t>
    <rPh sb="0" eb="2">
      <t>シエン</t>
    </rPh>
    <rPh sb="2" eb="3">
      <t>マエ</t>
    </rPh>
    <rPh sb="3" eb="5">
      <t>リョヒ</t>
    </rPh>
    <phoneticPr fontId="1"/>
  </si>
  <si>
    <t>支援旅費</t>
    <rPh sb="0" eb="2">
      <t>シエン</t>
    </rPh>
    <rPh sb="2" eb="4">
      <t>リョヒ</t>
    </rPh>
    <phoneticPr fontId="1"/>
  </si>
  <si>
    <t>■ 活動体制確認</t>
    <rPh sb="2" eb="4">
      <t>カツドウ</t>
    </rPh>
    <rPh sb="4" eb="6">
      <t>タイセイ</t>
    </rPh>
    <rPh sb="6" eb="8">
      <t>カクニン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</si>
  <si>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</si>
  <si>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r>
      <t xml:space="preserve">支出計画の根拠がわかる資料
</t>
    </r>
    <r>
      <rPr>
        <sz val="6"/>
        <color theme="1"/>
        <rFont val="ＭＳ 明朝"/>
        <family val="1"/>
        <charset val="128"/>
      </rPr>
      <t xml:space="preserve">
</t>
    </r>
    <r>
      <rPr>
        <sz val="12"/>
        <color rgb="FFFF0000"/>
        <rFont val="ＭＳ 明朝"/>
        <family val="1"/>
        <charset val="128"/>
      </rPr>
      <t>※消費税を補助対象とする場合、所轄税務署への届出書や
直近2期分の課税売上がわかるもの</t>
    </r>
    <rPh sb="0" eb="2">
      <t>シシュツ</t>
    </rPh>
    <rPh sb="2" eb="4">
      <t>ケイカク</t>
    </rPh>
    <rPh sb="5" eb="7">
      <t>コンキョ</t>
    </rPh>
    <rPh sb="11" eb="13">
      <t>シリョウ</t>
    </rPh>
    <rPh sb="16" eb="19">
      <t>ショウヒゼイ</t>
    </rPh>
    <rPh sb="20" eb="24">
      <t>ホジョタイショウ</t>
    </rPh>
    <rPh sb="27" eb="29">
      <t>バアイ</t>
    </rPh>
    <rPh sb="30" eb="32">
      <t>ショカツ</t>
    </rPh>
    <rPh sb="32" eb="35">
      <t>ゼイムショ</t>
    </rPh>
    <rPh sb="37" eb="40">
      <t>トドケデショ</t>
    </rPh>
    <rPh sb="42" eb="44">
      <t>チョッキン</t>
    </rPh>
    <rPh sb="45" eb="47">
      <t>キブン</t>
    </rPh>
    <rPh sb="48" eb="52">
      <t>カゼイウリアゲ</t>
    </rPh>
    <phoneticPr fontId="1"/>
  </si>
  <si>
    <r>
      <t xml:space="preserve">支出計画の根拠がわかる資料
</t>
    </r>
    <r>
      <rPr>
        <sz val="12"/>
        <color theme="1"/>
        <rFont val="ＭＳ 明朝"/>
        <family val="1"/>
        <charset val="128"/>
      </rPr>
      <t>（内規等、人件費や役員報酬、出向負担金がわかるもの等）</t>
    </r>
    <rPh sb="0" eb="2">
      <t>シシュツ</t>
    </rPh>
    <rPh sb="2" eb="4">
      <t>ケイカク</t>
    </rPh>
    <rPh sb="5" eb="7">
      <t>コンキョ</t>
    </rPh>
    <rPh sb="11" eb="13">
      <t>シリョウ</t>
    </rPh>
    <rPh sb="15" eb="17">
      <t>ナイキ</t>
    </rPh>
    <rPh sb="17" eb="18">
      <t>トウ</t>
    </rPh>
    <rPh sb="19" eb="22">
      <t>ジンケンヒ</t>
    </rPh>
    <rPh sb="23" eb="25">
      <t>ヤクイン</t>
    </rPh>
    <rPh sb="25" eb="27">
      <t>ホウシュウ</t>
    </rPh>
    <rPh sb="28" eb="30">
      <t>シュッコウ</t>
    </rPh>
    <rPh sb="30" eb="33">
      <t>フタンキン</t>
    </rPh>
    <rPh sb="39" eb="40">
      <t>ナド</t>
    </rPh>
    <phoneticPr fontId="1"/>
  </si>
  <si>
    <t>■ 省エネ支援事業費</t>
    <rPh sb="2" eb="3">
      <t>ショウ</t>
    </rPh>
    <rPh sb="5" eb="7">
      <t>シエン</t>
    </rPh>
    <rPh sb="7" eb="10">
      <t>ジギョウヒ</t>
    </rPh>
    <phoneticPr fontId="1"/>
  </si>
  <si>
    <t>■ セミナー開催費</t>
    <rPh sb="6" eb="8">
      <t>カイサイ</t>
    </rPh>
    <rPh sb="8" eb="9">
      <t>ヒ</t>
    </rPh>
    <phoneticPr fontId="1"/>
  </si>
  <si>
    <t>■ 連絡会開催費</t>
    <rPh sb="2" eb="5">
      <t>レンラクカイ</t>
    </rPh>
    <rPh sb="5" eb="7">
      <t>カイサイ</t>
    </rPh>
    <rPh sb="7" eb="8">
      <t>ヒ</t>
    </rPh>
    <phoneticPr fontId="1"/>
  </si>
  <si>
    <t>■ 外部との打ち合わせ</t>
    <rPh sb="2" eb="4">
      <t>ガイブ</t>
    </rPh>
    <rPh sb="6" eb="7">
      <t>ウ</t>
    </rPh>
    <rPh sb="8" eb="9">
      <t>ア</t>
    </rPh>
    <phoneticPr fontId="1"/>
  </si>
  <si>
    <t>■ 支援先の掘り起こし</t>
    <rPh sb="2" eb="5">
      <t>シエンサキ</t>
    </rPh>
    <rPh sb="6" eb="7">
      <t>ホ</t>
    </rPh>
    <rPh sb="8" eb="9">
      <t>オ</t>
    </rPh>
    <phoneticPr fontId="1"/>
  </si>
  <si>
    <t>■その他諸経費</t>
    <rPh sb="3" eb="4">
      <t>ホカ</t>
    </rPh>
    <rPh sb="4" eb="7">
      <t>ショケイヒ</t>
    </rPh>
    <phoneticPr fontId="1"/>
  </si>
  <si>
    <t>セミナー開催費</t>
    <rPh sb="4" eb="7">
      <t>カイサイヒ</t>
    </rPh>
    <phoneticPr fontId="1"/>
  </si>
  <si>
    <t>⑦ 申請時において消費税等仕入控除税額が明らかでない者</t>
    <phoneticPr fontId="1"/>
  </si>
  <si>
    <t>1人あたりの
往復旅費（円/回）</t>
    <rPh sb="1" eb="2">
      <t>ヒト</t>
    </rPh>
    <rPh sb="7" eb="11">
      <t>オウフクリョヒ</t>
    </rPh>
    <rPh sb="12" eb="13">
      <t>エン</t>
    </rPh>
    <rPh sb="14" eb="15">
      <t>カイ</t>
    </rPh>
    <phoneticPr fontId="1"/>
  </si>
  <si>
    <t>エネルギー国家資格1</t>
    <rPh sb="5" eb="9">
      <t>コッカシカク</t>
    </rPh>
    <phoneticPr fontId="5"/>
  </si>
  <si>
    <t>エネルギー国家資格2</t>
    <rPh sb="5" eb="9">
      <t>コッカシカク</t>
    </rPh>
    <phoneticPr fontId="5"/>
  </si>
  <si>
    <t>エネルギー国家資格3</t>
    <rPh sb="5" eb="9">
      <t>コッカシカク</t>
    </rPh>
    <phoneticPr fontId="5"/>
  </si>
  <si>
    <t>エネルギーその他</t>
    <rPh sb="7" eb="8">
      <t>タ</t>
    </rPh>
    <phoneticPr fontId="1"/>
  </si>
  <si>
    <t>経営国家資格1</t>
    <rPh sb="0" eb="2">
      <t>ケイエイ</t>
    </rPh>
    <rPh sb="2" eb="6">
      <t>コッカシカク</t>
    </rPh>
    <phoneticPr fontId="5"/>
  </si>
  <si>
    <t>経営国家資格2</t>
    <rPh sb="0" eb="2">
      <t>ケイエイ</t>
    </rPh>
    <rPh sb="2" eb="6">
      <t>コッカシカク</t>
    </rPh>
    <phoneticPr fontId="5"/>
  </si>
  <si>
    <t>経営国家資格3</t>
    <rPh sb="0" eb="2">
      <t>ケイエイ</t>
    </rPh>
    <rPh sb="2" eb="6">
      <t>コッカシカク</t>
    </rPh>
    <phoneticPr fontId="5"/>
  </si>
  <si>
    <t>経営その他</t>
    <rPh sb="0" eb="2">
      <t>ケイエイ</t>
    </rPh>
    <rPh sb="4" eb="5">
      <t>タ</t>
    </rPh>
    <phoneticPr fontId="1"/>
  </si>
  <si>
    <t>1者あたりの
提出物作成時間
（時間/者）</t>
    <rPh sb="1" eb="2">
      <t>シャ</t>
    </rPh>
    <rPh sb="7" eb="9">
      <t>テイシュツ</t>
    </rPh>
    <rPh sb="9" eb="10">
      <t>ブツ</t>
    </rPh>
    <rPh sb="10" eb="14">
      <t>サクセイジカン</t>
    </rPh>
    <rPh sb="16" eb="18">
      <t>ジカン</t>
    </rPh>
    <rPh sb="19" eb="20">
      <t>シャ</t>
    </rPh>
    <phoneticPr fontId="1"/>
  </si>
  <si>
    <t>支援先の掘り起こし</t>
    <rPh sb="0" eb="2">
      <t>シエン</t>
    </rPh>
    <rPh sb="2" eb="3">
      <t>サキ</t>
    </rPh>
    <rPh sb="4" eb="5">
      <t>ホ</t>
    </rPh>
    <rPh sb="6" eb="7">
      <t>オ</t>
    </rPh>
    <phoneticPr fontId="1"/>
  </si>
  <si>
    <t>省エネに係る
中小企業等の
支援実績件数</t>
    <rPh sb="0" eb="1">
      <t>ショウ</t>
    </rPh>
    <rPh sb="4" eb="5">
      <t>カカ</t>
    </rPh>
    <rPh sb="7" eb="9">
      <t>チュウショウ</t>
    </rPh>
    <rPh sb="9" eb="11">
      <t>キギョウ</t>
    </rPh>
    <rPh sb="11" eb="12">
      <t>トウ</t>
    </rPh>
    <rPh sb="14" eb="16">
      <t>シエン</t>
    </rPh>
    <rPh sb="16" eb="18">
      <t>ジッセキ</t>
    </rPh>
    <rPh sb="18" eb="20">
      <t>ケンスウ</t>
    </rPh>
    <phoneticPr fontId="1"/>
  </si>
  <si>
    <r>
      <t>すべて自動入力のため、下記項目について確認すること。
・申請日：書類の提出日を記載すること。
※公募期間よりも後の日付にならないように注意。</t>
    </r>
    <r>
      <rPr>
        <sz val="11"/>
        <color rgb="FFFF0000"/>
        <rFont val="ＭＳ 明朝"/>
        <family val="1"/>
        <charset val="128"/>
      </rPr>
      <t>（入力可能期間：令和３年４月２８日～５月２８日）</t>
    </r>
    <r>
      <rPr>
        <sz val="11"/>
        <color theme="1"/>
        <rFont val="ＭＳ 明朝"/>
        <family val="1"/>
        <charset val="128"/>
      </rPr>
      <t xml:space="preserve">
・住所：会社概要等に記載の住所で郵送物等が届く住所を</t>
    </r>
    <r>
      <rPr>
        <b/>
        <sz val="11"/>
        <color rgb="FFFF0000"/>
        <rFont val="ＭＳ 明朝"/>
        <family val="1"/>
        <charset val="128"/>
      </rPr>
      <t>都道府県から</t>
    </r>
    <r>
      <rPr>
        <sz val="11"/>
        <color theme="1"/>
        <rFont val="ＭＳ 明朝"/>
        <family val="1"/>
        <charset val="128"/>
      </rPr>
      <t>記載すること。
・申請者名称：会社概要等に記載の名称を記載すること。
・代表者等名：現在の代表者の【役職】・【氏名】を記載すること。
・</t>
    </r>
    <r>
      <rPr>
        <sz val="11"/>
        <color rgb="FFFF0000"/>
        <rFont val="ＭＳ 明朝"/>
        <family val="1"/>
        <charset val="128"/>
      </rPr>
      <t>押印する場合は、代表者等名の右に、申請者の代表印を捺印して提出すること。
　押印しない場合、社内決裁ルールや社内規定等を添付のうえ提出すること。</t>
    </r>
    <rPh sb="3" eb="7">
      <t>ジドウニュウリョク</t>
    </rPh>
    <rPh sb="11" eb="13">
      <t>カキ</t>
    </rPh>
    <rPh sb="13" eb="15">
      <t>コウモク</t>
    </rPh>
    <rPh sb="19" eb="21">
      <t>カクニン</t>
    </rPh>
    <rPh sb="29" eb="32">
      <t>シンセイビ</t>
    </rPh>
    <rPh sb="79" eb="81">
      <t>レイワ</t>
    </rPh>
    <rPh sb="82" eb="83">
      <t>ネン</t>
    </rPh>
    <rPh sb="84" eb="85">
      <t>ガツ</t>
    </rPh>
    <rPh sb="87" eb="88">
      <t>ニチ</t>
    </rPh>
    <rPh sb="90" eb="91">
      <t>ガツ</t>
    </rPh>
    <rPh sb="93" eb="94">
      <t>ニチ</t>
    </rPh>
    <rPh sb="98" eb="100">
      <t>ジュウショ</t>
    </rPh>
    <rPh sb="123" eb="127">
      <t>トドウフケン</t>
    </rPh>
    <rPh sb="138" eb="141">
      <t>シンセイシャ</t>
    </rPh>
    <rPh sb="141" eb="143">
      <t>メイショウ</t>
    </rPh>
    <rPh sb="165" eb="168">
      <t>ダイヒョウシャ</t>
    </rPh>
    <rPh sb="168" eb="169">
      <t>トウ</t>
    </rPh>
    <rPh sb="169" eb="170">
      <t>メイ</t>
    </rPh>
    <rPh sb="179" eb="181">
      <t>ヤクショク</t>
    </rPh>
    <rPh sb="197" eb="199">
      <t>オウイン</t>
    </rPh>
    <rPh sb="201" eb="203">
      <t>バアイ</t>
    </rPh>
    <rPh sb="214" eb="217">
      <t>シンセイシャ</t>
    </rPh>
    <rPh sb="218" eb="221">
      <t>ダイヒョウイン</t>
    </rPh>
    <rPh sb="222" eb="224">
      <t>ナツイン</t>
    </rPh>
    <rPh sb="226" eb="228">
      <t>テイシュツ</t>
    </rPh>
    <rPh sb="262" eb="264">
      <t>テイシュツ</t>
    </rPh>
    <phoneticPr fontId="1"/>
  </si>
  <si>
    <t>・支出計画書(別添２－２)を先に作成すること。
・（別紙２）の入力必須箇所は、経費の各区分（人件費、事業費）の
  各四半期ごとの金額のみ記載すること。
・経費の各区分（人件費、事業費）の合計及び年間の合計額は、
　（別紙１）の金額と整合させること。
・第１・四半期は４月～６月、第２・四半期は７月～９月、第３・四半期は
　１０月～１２月、第４・四半期は１月～３月を指す。</t>
    <rPh sb="14" eb="15">
      <t>サキ</t>
    </rPh>
    <rPh sb="16" eb="18">
      <t>サクセイ</t>
    </rPh>
    <rPh sb="26" eb="28">
      <t>ベッシ</t>
    </rPh>
    <rPh sb="31" eb="33">
      <t>ニュウリョク</t>
    </rPh>
    <rPh sb="33" eb="35">
      <t>ヒッス</t>
    </rPh>
    <rPh sb="35" eb="37">
      <t>カショ</t>
    </rPh>
    <rPh sb="39" eb="41">
      <t>ケイヒ</t>
    </rPh>
    <rPh sb="42" eb="45">
      <t>カククブン</t>
    </rPh>
    <rPh sb="46" eb="49">
      <t>ジンケンヒ</t>
    </rPh>
    <rPh sb="50" eb="52">
      <t>ジギョウ</t>
    </rPh>
    <rPh sb="52" eb="53">
      <t>ヒ</t>
    </rPh>
    <rPh sb="58" eb="59">
      <t>カク</t>
    </rPh>
    <rPh sb="59" eb="62">
      <t>シハンキ</t>
    </rPh>
    <rPh sb="65" eb="67">
      <t>キンガク</t>
    </rPh>
    <rPh sb="69" eb="71">
      <t>キサイ</t>
    </rPh>
    <rPh sb="78" eb="80">
      <t>ケイヒ</t>
    </rPh>
    <rPh sb="81" eb="84">
      <t>カククブン</t>
    </rPh>
    <rPh sb="85" eb="88">
      <t>ジンケンヒ</t>
    </rPh>
    <rPh sb="89" eb="92">
      <t>ジギョウヒ</t>
    </rPh>
    <rPh sb="96" eb="97">
      <t>オヨ</t>
    </rPh>
    <rPh sb="98" eb="100">
      <t>ネンカン</t>
    </rPh>
    <rPh sb="101" eb="103">
      <t>ゴウケイ</t>
    </rPh>
    <rPh sb="103" eb="104">
      <t>ガク</t>
    </rPh>
    <rPh sb="109" eb="111">
      <t>ベッシ</t>
    </rPh>
    <rPh sb="114" eb="116">
      <t>キンガク</t>
    </rPh>
    <rPh sb="117" eb="119">
      <t>セイゴウ</t>
    </rPh>
    <phoneticPr fontId="1"/>
  </si>
  <si>
    <r>
      <t>西暦で入力すること。（</t>
    </r>
    <r>
      <rPr>
        <sz val="10"/>
        <color rgb="FFFF0000"/>
        <rFont val="ＭＳ Ｐ明朝"/>
        <family val="1"/>
        <charset val="128"/>
      </rPr>
      <t>2021/4/28～2021/5/28</t>
    </r>
    <r>
      <rPr>
        <sz val="10"/>
        <color theme="1"/>
        <rFont val="ＭＳ Ｐ明朝"/>
        <family val="1"/>
        <charset val="128"/>
      </rPr>
      <t>）の日付で入力してください。</t>
    </r>
    <rPh sb="0" eb="2">
      <t>セイレキ</t>
    </rPh>
    <rPh sb="3" eb="5">
      <t>ニュウリョク</t>
    </rPh>
    <rPh sb="32" eb="34">
      <t>ヒヅケ</t>
    </rPh>
    <rPh sb="35" eb="37">
      <t>ニュウリョク</t>
    </rPh>
    <phoneticPr fontId="1"/>
  </si>
  <si>
    <t>・実施回数は自動反映
・実施月が決まっている場合、該当箇所に「■」を入力</t>
    <phoneticPr fontId="1"/>
  </si>
  <si>
    <t>①開催予定のセミナーごとに下記項目を記載すること。
・セミナーの開催地域・回数
・目的・概要
・集客方法および集客予定数、支援成約目標
・開催会場
※WEBでの実施の場合は、具体的にどのような形式で実施予定か詳細を記載すること</t>
    <rPh sb="33" eb="35">
      <t>カイサイ</t>
    </rPh>
    <rPh sb="35" eb="37">
      <t>チイキ</t>
    </rPh>
    <rPh sb="38" eb="40">
      <t>カイスウ</t>
    </rPh>
    <phoneticPr fontId="1"/>
  </si>
  <si>
    <t>②開催予定の連絡会ごとに下記項目を記載すること。
・PF連絡会の開催地域・回数
・目的・概要
・参加予定人数
・開催会場
※WEBでの実施の場合は、具体的にどのような形式で実施予定か詳細を記載すること</t>
    <rPh sb="33" eb="35">
      <t>カイサイ</t>
    </rPh>
    <rPh sb="35" eb="37">
      <t>チイキ</t>
    </rPh>
    <rPh sb="38" eb="40">
      <t>カイスウ</t>
    </rPh>
    <phoneticPr fontId="1"/>
  </si>
  <si>
    <t>③外部団体等との打ち合わせ先ごとに下記項目を記載すること。
・打ち合わせ先
・目的・概要
・団体内での参加人数</t>
    <rPh sb="13" eb="14">
      <t>サキ</t>
    </rPh>
    <phoneticPr fontId="1"/>
  </si>
  <si>
    <t>②連絡会</t>
    <rPh sb="1" eb="4">
      <t>レンラクカイ</t>
    </rPh>
    <phoneticPr fontId="1"/>
  </si>
  <si>
    <t>押印する場合は、代表者名又は担当部署責任者の右に、申請者の代表印を捺印して提出すること。
押印しない場合、社内決裁ルールや社内規定等を添付のうえ提出すること。</t>
    <rPh sb="12" eb="13">
      <t>マタ</t>
    </rPh>
    <rPh sb="14" eb="18">
      <t>タントウブショ</t>
    </rPh>
    <rPh sb="18" eb="21">
      <t>セキニンシャ</t>
    </rPh>
    <phoneticPr fontId="1"/>
  </si>
  <si>
    <t>※ 役員を登録する場合、定款等に役員報酬の記述があり、定款に則った報酬額を基に
　 単価を算出すること。
※ 出向社員を登録する場合、申請団体の出向負担金に基づいて単価を算出すること。</t>
    <rPh sb="2" eb="4">
      <t>ヤクイン</t>
    </rPh>
    <rPh sb="5" eb="7">
      <t>トウロク</t>
    </rPh>
    <rPh sb="9" eb="11">
      <t>バアイ</t>
    </rPh>
    <rPh sb="12" eb="14">
      <t>テイカン</t>
    </rPh>
    <rPh sb="14" eb="15">
      <t>トウ</t>
    </rPh>
    <rPh sb="16" eb="18">
      <t>ヤクイン</t>
    </rPh>
    <rPh sb="18" eb="20">
      <t>ホウシュウ</t>
    </rPh>
    <rPh sb="21" eb="23">
      <t>キジュツ</t>
    </rPh>
    <rPh sb="27" eb="29">
      <t>テイカン</t>
    </rPh>
    <rPh sb="30" eb="31">
      <t>ノット</t>
    </rPh>
    <rPh sb="33" eb="36">
      <t>ホウシュウガク</t>
    </rPh>
    <rPh sb="37" eb="38">
      <t>モト</t>
    </rPh>
    <rPh sb="42" eb="44">
      <t>タンカ</t>
    </rPh>
    <rPh sb="45" eb="47">
      <t>サンシュツ</t>
    </rPh>
    <phoneticPr fontId="1"/>
  </si>
  <si>
    <t>人件費単価</t>
    <phoneticPr fontId="5"/>
  </si>
  <si>
    <r>
      <t>職員区分</t>
    </r>
    <r>
      <rPr>
        <vertAlign val="superscript"/>
        <sz val="12"/>
        <color theme="1"/>
        <rFont val="ＭＳ 明朝"/>
        <family val="1"/>
        <charset val="128"/>
      </rPr>
      <t>※1</t>
    </r>
    <rPh sb="0" eb="2">
      <t>ショクイン</t>
    </rPh>
    <rPh sb="2" eb="4">
      <t>クブン</t>
    </rPh>
    <phoneticPr fontId="1"/>
  </si>
  <si>
    <r>
      <t>日給額</t>
    </r>
    <r>
      <rPr>
        <vertAlign val="superscript"/>
        <sz val="12"/>
        <color theme="1"/>
        <rFont val="ＭＳ 明朝"/>
        <family val="1"/>
        <charset val="128"/>
      </rPr>
      <t>※2</t>
    </r>
    <rPh sb="0" eb="2">
      <t>ニッキュウ</t>
    </rPh>
    <rPh sb="2" eb="3">
      <t>ガク</t>
    </rPh>
    <phoneticPr fontId="5"/>
  </si>
  <si>
    <r>
      <t>所定
労働時間</t>
    </r>
    <r>
      <rPr>
        <vertAlign val="superscript"/>
        <sz val="12"/>
        <color theme="1"/>
        <rFont val="ＭＳ 明朝"/>
        <family val="1"/>
        <charset val="128"/>
      </rPr>
      <t>※3</t>
    </r>
    <rPh sb="0" eb="2">
      <t>ショテイ</t>
    </rPh>
    <rPh sb="3" eb="5">
      <t>ロウドウ</t>
    </rPh>
    <rPh sb="5" eb="7">
      <t>ジカン</t>
    </rPh>
    <phoneticPr fontId="5"/>
  </si>
  <si>
    <t>　　※備考記載例：時給額1,000円×所定労働時間8時間＋交通費800円＝通勤手当8,800円</t>
    <rPh sb="3" eb="5">
      <t>ビコウ</t>
    </rPh>
    <rPh sb="5" eb="7">
      <t>キサイ</t>
    </rPh>
    <rPh sb="7" eb="8">
      <t>レイ</t>
    </rPh>
    <rPh sb="9" eb="11">
      <t>ジキュウ</t>
    </rPh>
    <rPh sb="17" eb="18">
      <t>エン</t>
    </rPh>
    <rPh sb="19" eb="21">
      <t>ショテイ</t>
    </rPh>
    <rPh sb="21" eb="23">
      <t>ロウドウ</t>
    </rPh>
    <rPh sb="23" eb="25">
      <t>ジカン</t>
    </rPh>
    <rPh sb="26" eb="28">
      <t>ジカン</t>
    </rPh>
    <rPh sb="29" eb="32">
      <t>コウツウヒ</t>
    </rPh>
    <rPh sb="35" eb="36">
      <t>エン</t>
    </rPh>
    <rPh sb="37" eb="41">
      <t>ツウキンテアテ</t>
    </rPh>
    <rPh sb="46" eb="47">
      <t>エン</t>
    </rPh>
    <phoneticPr fontId="1"/>
  </si>
  <si>
    <t>※２ 職員の場合、日給額を所定労働時間で除した単価（１円未満切捨て）または時給額を適用。</t>
    <rPh sb="3" eb="5">
      <t>ショクイン</t>
    </rPh>
    <rPh sb="6" eb="8">
      <t>バアイ</t>
    </rPh>
    <rPh sb="9" eb="12">
      <t>ニッキュウガク</t>
    </rPh>
    <rPh sb="13" eb="15">
      <t>ショテイ</t>
    </rPh>
    <rPh sb="15" eb="19">
      <t>ロウドウジカン</t>
    </rPh>
    <rPh sb="20" eb="21">
      <t>ジョ</t>
    </rPh>
    <rPh sb="23" eb="25">
      <t>タンカ</t>
    </rPh>
    <rPh sb="27" eb="28">
      <t>エン</t>
    </rPh>
    <rPh sb="28" eb="30">
      <t>ミマン</t>
    </rPh>
    <rPh sb="30" eb="32">
      <t>キリス</t>
    </rPh>
    <rPh sb="37" eb="40">
      <t>ジキュウガク</t>
    </rPh>
    <rPh sb="41" eb="43">
      <t>テキヨウ</t>
    </rPh>
    <phoneticPr fontId="5"/>
  </si>
  <si>
    <t xml:space="preserve">     １日あたりの通勤手当（雇用契約書から算定）を所定労働時間で除して得た額を時間単価に加算する。</t>
    <rPh sb="6" eb="7">
      <t>ニチ</t>
    </rPh>
    <rPh sb="11" eb="13">
      <t>ツウキン</t>
    </rPh>
    <rPh sb="13" eb="15">
      <t>テアテ</t>
    </rPh>
    <rPh sb="16" eb="18">
      <t>コヨウ</t>
    </rPh>
    <rPh sb="18" eb="21">
      <t>ケイヤクショ</t>
    </rPh>
    <rPh sb="23" eb="25">
      <t>サンテイ</t>
    </rPh>
    <rPh sb="27" eb="29">
      <t>ショテイ</t>
    </rPh>
    <rPh sb="29" eb="31">
      <t>ロウドウ</t>
    </rPh>
    <rPh sb="31" eb="33">
      <t>ジカン</t>
    </rPh>
    <rPh sb="34" eb="35">
      <t>ジョ</t>
    </rPh>
    <rPh sb="37" eb="38">
      <t>エ</t>
    </rPh>
    <rPh sb="39" eb="40">
      <t>ガク</t>
    </rPh>
    <rPh sb="41" eb="43">
      <t>ジカン</t>
    </rPh>
    <rPh sb="43" eb="45">
      <t>タンカ</t>
    </rPh>
    <rPh sb="46" eb="48">
      <t>カサン</t>
    </rPh>
    <phoneticPr fontId="5"/>
  </si>
  <si>
    <t>　　 時給から日給額を算出する場合には、時給額に所定労働時間を乗じた額に、１日あたりの通勤手当を加算して算出すること。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4" eb="35">
      <t>ガク</t>
    </rPh>
    <rPh sb="48" eb="50">
      <t>カサン</t>
    </rPh>
    <rPh sb="52" eb="54">
      <t>サンシュツ</t>
    </rPh>
    <phoneticPr fontId="5"/>
  </si>
  <si>
    <t>※３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</si>
  <si>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t>・拠点名：補助事業概要説明書(別添１)２の支援活動体制に記載の支援拠点をプルダウンから選択する。</t>
    <rPh sb="1" eb="4">
      <t>キョテンメイ</t>
    </rPh>
    <rPh sb="28" eb="30">
      <t>キサイ</t>
    </rPh>
    <rPh sb="31" eb="33">
      <t>シエン</t>
    </rPh>
    <phoneticPr fontId="1"/>
  </si>
  <si>
    <t>連絡会開催費</t>
    <rPh sb="0" eb="3">
      <t>レンラクカイ</t>
    </rPh>
    <rPh sb="3" eb="5">
      <t>カイサイ</t>
    </rPh>
    <phoneticPr fontId="1"/>
  </si>
  <si>
    <t>診断前打ち合わせ</t>
    <rPh sb="0" eb="2">
      <t>シンダン</t>
    </rPh>
    <rPh sb="2" eb="3">
      <t>マエ</t>
    </rPh>
    <phoneticPr fontId="1"/>
  </si>
  <si>
    <t>支援前打ち合わせ</t>
    <rPh sb="0" eb="2">
      <t>シエン</t>
    </rPh>
    <rPh sb="2" eb="3">
      <t>マエ</t>
    </rPh>
    <phoneticPr fontId="1"/>
  </si>
  <si>
    <t>外部との打ち合わせ</t>
    <rPh sb="0" eb="2">
      <t>ガイブ</t>
    </rPh>
    <phoneticPr fontId="1"/>
  </si>
  <si>
    <t>※１ 職員区分が事務補助員場合、契約書等による時間単価により算出すること。</t>
    <rPh sb="3" eb="7">
      <t>ショクインクブン</t>
    </rPh>
    <rPh sb="8" eb="10">
      <t>ジム</t>
    </rPh>
    <rPh sb="10" eb="13">
      <t>ホジョイン</t>
    </rPh>
    <rPh sb="13" eb="15">
      <t>バアイ</t>
    </rPh>
    <rPh sb="16" eb="19">
      <t>ケイヤクショ</t>
    </rPh>
    <rPh sb="19" eb="20">
      <t>トウ</t>
    </rPh>
    <rPh sb="23" eb="25">
      <t>ジカン</t>
    </rPh>
    <rPh sb="25" eb="27">
      <t>タンカ</t>
    </rPh>
    <rPh sb="30" eb="32">
      <t>サンシュツ</t>
    </rPh>
    <phoneticPr fontId="5"/>
  </si>
  <si>
    <t>駐在拠点</t>
    <rPh sb="0" eb="2">
      <t>チュウザイ</t>
    </rPh>
    <rPh sb="2" eb="4">
      <t>キョテン</t>
    </rPh>
    <phoneticPr fontId="1"/>
  </si>
  <si>
    <r>
      <t xml:space="preserve">
支援拠点が複数存在する場合は全て記載すること。
１拠点につき１行となるように記載すること。
</t>
    </r>
    <r>
      <rPr>
        <b/>
        <sz val="10"/>
        <color rgb="FFFF0000"/>
        <rFont val="ＭＳ Ｐ明朝"/>
        <family val="1"/>
        <charset val="128"/>
      </rPr>
      <t>拠点ごとに省エネお助け隊の職員（事務補助員は除く）のうち、代表者２名を記載すること。</t>
    </r>
    <r>
      <rPr>
        <sz val="10"/>
        <rFont val="ＭＳ Ｐ明朝"/>
        <family val="1"/>
        <charset val="128"/>
      </rPr>
      <t xml:space="preserve">
例）
・拠点住所：補助事業者の事務所等以外の場合は、会社名も記載
・電話番号：公開可能な固定電話番号またはIP電話番号を記載</t>
    </r>
    <phoneticPr fontId="1"/>
  </si>
  <si>
    <t>過去３年間の中小企業等に対する省エネに係る支援実績の件数を記載すること。</t>
    <rPh sb="0" eb="2">
      <t>カコ</t>
    </rPh>
    <rPh sb="3" eb="5">
      <t>ネンカン</t>
    </rPh>
    <rPh sb="6" eb="8">
      <t>チュウショウ</t>
    </rPh>
    <rPh sb="8" eb="10">
      <t>キギョウ</t>
    </rPh>
    <rPh sb="10" eb="11">
      <t>トウ</t>
    </rPh>
    <rPh sb="12" eb="13">
      <t>タイ</t>
    </rPh>
    <rPh sb="15" eb="16">
      <t>ショウ</t>
    </rPh>
    <rPh sb="19" eb="20">
      <t>カカ</t>
    </rPh>
    <rPh sb="21" eb="23">
      <t>シエン</t>
    </rPh>
    <rPh sb="23" eb="25">
      <t>ジッセキ</t>
    </rPh>
    <rPh sb="26" eb="28">
      <t>ケンスウ</t>
    </rPh>
    <rPh sb="29" eb="31">
      <t>キサイ</t>
    </rPh>
    <phoneticPr fontId="1"/>
  </si>
  <si>
    <r>
      <t xml:space="preserve">省エネに係る中小企業等の代表的な支援事例
</t>
    </r>
    <r>
      <rPr>
        <b/>
        <sz val="9"/>
        <color rgb="FFFF0000"/>
        <rFont val="ＭＳ Ｐ明朝"/>
        <family val="1"/>
        <charset val="128"/>
      </rPr>
      <t>※３事例必須</t>
    </r>
    <rPh sb="0" eb="1">
      <t>ショウ</t>
    </rPh>
    <rPh sb="4" eb="5">
      <t>カカ</t>
    </rPh>
    <rPh sb="6" eb="8">
      <t>チュウショウ</t>
    </rPh>
    <rPh sb="8" eb="10">
      <t>キギョウ</t>
    </rPh>
    <rPh sb="10" eb="11">
      <t>トウ</t>
    </rPh>
    <rPh sb="12" eb="14">
      <t>ダイヒョウ</t>
    </rPh>
    <rPh sb="14" eb="15">
      <t>テキ</t>
    </rPh>
    <rPh sb="16" eb="18">
      <t>シエン</t>
    </rPh>
    <rPh sb="18" eb="20">
      <t>ジレイ</t>
    </rPh>
    <rPh sb="23" eb="25">
      <t>ジレイ</t>
    </rPh>
    <rPh sb="25" eb="27">
      <t>ヒッス</t>
    </rPh>
    <phoneticPr fontId="1"/>
  </si>
  <si>
    <r>
      <t xml:space="preserve">支援者数および
活動額の
計画と実績
</t>
    </r>
    <r>
      <rPr>
        <sz val="9"/>
        <color theme="1"/>
        <rFont val="ＭＳ Ｐ明朝"/>
        <family val="1"/>
        <charset val="128"/>
      </rPr>
      <t>※継続事業者の場合、直近2年間の計画と実績も記載</t>
    </r>
    <rPh sb="2" eb="3">
      <t>シャ</t>
    </rPh>
    <rPh sb="3" eb="4">
      <t>スウ</t>
    </rPh>
    <rPh sb="8" eb="10">
      <t>カツドウ</t>
    </rPh>
    <rPh sb="10" eb="11">
      <t>ガク</t>
    </rPh>
    <rPh sb="13" eb="15">
      <t>ケイカク</t>
    </rPh>
    <rPh sb="16" eb="18">
      <t>ジッセキ</t>
    </rPh>
    <rPh sb="28" eb="30">
      <t>バアイ</t>
    </rPh>
    <rPh sb="31" eb="33">
      <t>チョッキン</t>
    </rPh>
    <rPh sb="34" eb="36">
      <t>ネンカン</t>
    </rPh>
    <rPh sb="37" eb="39">
      <t>ケイカク</t>
    </rPh>
    <rPh sb="40" eb="42">
      <t>ジッセキ</t>
    </rPh>
    <rPh sb="43" eb="45">
      <t>キサイ</t>
    </rPh>
    <phoneticPr fontId="1"/>
  </si>
  <si>
    <t>上記の計画と実績に乖離がある場合の理由と対策
※新規事業者の場合、今年度の計画を達成するための施策、根拠</t>
    <rPh sb="0" eb="2">
      <t>ジョウキ</t>
    </rPh>
    <rPh sb="3" eb="5">
      <t>ケイカク</t>
    </rPh>
    <rPh sb="6" eb="8">
      <t>ジッセキ</t>
    </rPh>
    <rPh sb="9" eb="11">
      <t>カイリ</t>
    </rPh>
    <rPh sb="14" eb="16">
      <t>バアイ</t>
    </rPh>
    <rPh sb="17" eb="19">
      <t>リユウ</t>
    </rPh>
    <rPh sb="20" eb="22">
      <t>タイサク</t>
    </rPh>
    <rPh sb="25" eb="27">
      <t>シンキ</t>
    </rPh>
    <rPh sb="27" eb="29">
      <t>ジギョウ</t>
    </rPh>
    <rPh sb="29" eb="30">
      <t>シャ</t>
    </rPh>
    <rPh sb="31" eb="33">
      <t>バアイ</t>
    </rPh>
    <rPh sb="34" eb="37">
      <t>コンネンド</t>
    </rPh>
    <rPh sb="38" eb="40">
      <t>ケイカク</t>
    </rPh>
    <rPh sb="41" eb="43">
      <t>タッセイ</t>
    </rPh>
    <rPh sb="48" eb="50">
      <t>シサク</t>
    </rPh>
    <rPh sb="51" eb="53">
      <t>コンキョ</t>
    </rPh>
    <phoneticPr fontId="1"/>
  </si>
  <si>
    <r>
      <t xml:space="preserve">実施計画の現実性
</t>
    </r>
    <r>
      <rPr>
        <sz val="9"/>
        <color theme="1"/>
        <rFont val="ＭＳ Ｐ明朝"/>
        <family val="1"/>
        <charset val="128"/>
      </rPr>
      <t>※本年度の計画を達成するための具体的な施策を記載</t>
    </r>
    <rPh sb="0" eb="4">
      <t>ジッシケイカク</t>
    </rPh>
    <rPh sb="5" eb="8">
      <t>ゲンジツセイ</t>
    </rPh>
    <rPh sb="33" eb="35">
      <t>キサイ</t>
    </rPh>
    <phoneticPr fontId="1"/>
  </si>
  <si>
    <t>専門家体制・ネットワーク</t>
    <rPh sb="0" eb="3">
      <t>センモンカ</t>
    </rPh>
    <rPh sb="3" eb="5">
      <t>タイセイ</t>
    </rPh>
    <phoneticPr fontId="1"/>
  </si>
  <si>
    <t>本事業に係る職員数</t>
    <rPh sb="0" eb="3">
      <t>ホンジギョウ</t>
    </rPh>
    <rPh sb="4" eb="5">
      <t>カカワ</t>
    </rPh>
    <rPh sb="6" eb="8">
      <t>ショクイン</t>
    </rPh>
    <rPh sb="8" eb="9">
      <t>スウ</t>
    </rPh>
    <phoneticPr fontId="1"/>
  </si>
  <si>
    <t>本事業に係る事務補助員数</t>
    <rPh sb="0" eb="3">
      <t>ホンジギョウ</t>
    </rPh>
    <rPh sb="4" eb="5">
      <t>カカワ</t>
    </rPh>
    <rPh sb="6" eb="12">
      <t>ジムホジョインスウ</t>
    </rPh>
    <phoneticPr fontId="1"/>
  </si>
  <si>
    <t>自動反映のため、記載不要</t>
    <rPh sb="0" eb="2">
      <t>ジドウ</t>
    </rPh>
    <rPh sb="2" eb="4">
      <t>ハンエイ</t>
    </rPh>
    <rPh sb="8" eb="10">
      <t>キサイ</t>
    </rPh>
    <rPh sb="10" eb="12">
      <t>フヨウ</t>
    </rPh>
    <phoneticPr fontId="1"/>
  </si>
  <si>
    <t xml:space="preserve">
職員及び事務補助員を列挙し、それぞれ具体的な役割内容を記載すること。
（職員とは）
当該組織で雇用され、補助事業に直接従事する者で、自治体、商工会議所、金融機関等の外部支援機関と連携し、中小企業等の省エネ活動を進めるために必要な課題・ニーズの掘り起こしに加えて、その他補助事業を管理運営するにあたって必要な業務全般に従事する者を指す。
（事務補助員とは）
省エネお助け隊の職員の管理運営業務の補助を行う補助員（アルバイト、パート等）。
採用予定で名前が不明な場合は「事務補助員A」等のように記載する。
※役職がない場合は空欄でも可。</t>
    <rPh sb="1" eb="3">
      <t>ショクイン</t>
    </rPh>
    <rPh sb="3" eb="4">
      <t>オヨ</t>
    </rPh>
    <rPh sb="5" eb="7">
      <t>ジム</t>
    </rPh>
    <rPh sb="7" eb="10">
      <t>ホジョイン</t>
    </rPh>
    <rPh sb="11" eb="13">
      <t>レッキョ</t>
    </rPh>
    <rPh sb="28" eb="30">
      <t>キサイ</t>
    </rPh>
    <rPh sb="38" eb="40">
      <t>ショクイン</t>
    </rPh>
    <rPh sb="164" eb="165">
      <t>モノ</t>
    </rPh>
    <rPh sb="166" eb="167">
      <t>サ</t>
    </rPh>
    <rPh sb="204" eb="207">
      <t>ホジョイン</t>
    </rPh>
    <rPh sb="221" eb="223">
      <t>サイヨウ</t>
    </rPh>
    <rPh sb="223" eb="225">
      <t>ヨテイ</t>
    </rPh>
    <rPh sb="226" eb="228">
      <t>ナマエ</t>
    </rPh>
    <rPh sb="229" eb="231">
      <t>フメイ</t>
    </rPh>
    <rPh sb="232" eb="234">
      <t>バアイ</t>
    </rPh>
    <rPh sb="236" eb="238">
      <t>ジム</t>
    </rPh>
    <rPh sb="238" eb="241">
      <t>ホジョイン</t>
    </rPh>
    <rPh sb="243" eb="244">
      <t>トウ</t>
    </rPh>
    <rPh sb="248" eb="250">
      <t>キサイ</t>
    </rPh>
    <phoneticPr fontId="1"/>
  </si>
  <si>
    <t>セミナー等開催費
・地域ごとに、支出計画を作成すること。
・実施1回ごとの金額を記載すること。
・金額詳細：各経費における金額の計算根拠を記載すること。
　※ セミナー開催費の場合、専門家謝金・旅費は補助対象外。
・職員旅費はセミナーに従事する人数と旅費単価（往復）を詳細欄に記載し、その合計を金額欄に記載のこと。
例：金額欄：10,000円　　詳細欄：往復2,000円×5人
・その他の費目に計上する際は公募要領P.14をよく確認のうえ、補助対象経費のみを記載すること。</t>
    <phoneticPr fontId="1"/>
  </si>
  <si>
    <t>連絡会開催費
・地域ごとに、支出計画を作成すること。
・実施1回ごとの金額を記載すること。
・金額詳細：各経費における金額の計算根拠を記載すること。
　※ セミナー、外部との打ち合わせ、掘り起こしの場合、専門家の謝金・旅費は補助対象外。
・職員旅費は連絡会に従事する人数と旅費単価（往復）を詳細欄に記載し、その合計を金額欄に記載のこと。
例：金額欄：10,000円　　詳細欄：往復2,000円×5人
・その他の費目に計上する際は公募要領P.14をよく確認のうえ、補助対象経費のみを記載すること。</t>
    <phoneticPr fontId="1"/>
  </si>
  <si>
    <t>外部打ち合わせ
・地域ごとに、支出計画を作成すること。
・実施1回ごとの金額を記載すること。
・金額詳細：各経費における金額の計算根拠を記載すること。
　※ 外部との打ち合わせの場合、専門家の謝金・旅費は補助対象外。
・職員旅費は外部打ち合わせに従事する人数と旅費単価（往復）を詳細欄に記載し、その合計を金額欄に記載のこと。
例：金額欄：2,000円　　詳細欄：往復2,000円×1人
・その他の費目に計上する際は公募要領P.14をよく確認のうえ、補助対象経費のみを記載すること。</t>
    <phoneticPr fontId="1"/>
  </si>
  <si>
    <t>支援先の掘り起こし
・地域ごとに、支出計画を作成すること。
・実施1回ごとの金額を記載すること。
・金額詳細：各経費における金額の計算根拠を記載すること。
　※ 掘り起こしの場合、専門家の謝金・旅費は補助対象外。
・職員旅費は掘り起こしに従事する人数と旅費単価（往復）を詳細欄に記載し、その合計を金額欄に記載のこと。
例：金額欄：2,000円　　詳細欄：往復2,000円×1人
・その他の費目に計上する際は公募要領P.14をよく確認のうえ、補助対象経費のみを記載すること。</t>
    <phoneticPr fontId="1"/>
  </si>
  <si>
    <t>その他諸経費
・地域ごとに、支出計画を作成すること。
・金額詳細：各経費における金額の計算根拠を記載すること。
・公募要領P.14をよく確認のうえ、補助対象経費のみを記載すること。</t>
    <phoneticPr fontId="1"/>
  </si>
  <si>
    <t>※本シート作成前に、以下のシートを先に記載すること。
　　◆補助事業概要説明書(別添１)１～２
　　◆人件費単価計算書（別添２－１）</t>
    <phoneticPr fontId="1"/>
  </si>
  <si>
    <r>
      <rPr>
        <sz val="10"/>
        <color rgb="FFFF0000"/>
        <rFont val="ＭＳ Ｐ明朝"/>
        <family val="1"/>
        <charset val="128"/>
      </rPr>
      <t>（継続事業者のみ）</t>
    </r>
    <r>
      <rPr>
        <sz val="10"/>
        <color theme="1"/>
        <rFont val="ＭＳ Ｐ明朝"/>
        <family val="1"/>
        <charset val="128"/>
      </rPr>
      <t xml:space="preserve">
Ｈ３１年度事業の交付決定時における「計画支援者数」「計画額」、および実績報告時の「実績支援者数」「実績額」をそれぞれ記載すること。
達成率は自動計算のため、記載不要</t>
    </r>
    <rPh sb="1" eb="6">
      <t>ケイゾクジギョウシャ</t>
    </rPh>
    <rPh sb="13" eb="15">
      <t>ネンド</t>
    </rPh>
    <rPh sb="15" eb="17">
      <t>ジギョウ</t>
    </rPh>
    <rPh sb="18" eb="20">
      <t>コウフ</t>
    </rPh>
    <rPh sb="20" eb="23">
      <t>ケッテイジ</t>
    </rPh>
    <rPh sb="28" eb="30">
      <t>ケイカク</t>
    </rPh>
    <rPh sb="30" eb="33">
      <t>シエンシャ</t>
    </rPh>
    <rPh sb="33" eb="34">
      <t>スウ</t>
    </rPh>
    <rPh sb="36" eb="38">
      <t>ケイカク</t>
    </rPh>
    <rPh sb="38" eb="39">
      <t>ガク</t>
    </rPh>
    <rPh sb="44" eb="48">
      <t>ジッセキホウコク</t>
    </rPh>
    <rPh sb="48" eb="49">
      <t>ジ</t>
    </rPh>
    <rPh sb="59" eb="62">
      <t>ジッセキガク</t>
    </rPh>
    <rPh sb="68" eb="70">
      <t>キサイ</t>
    </rPh>
    <rPh sb="77" eb="80">
      <t>タッセイリツ</t>
    </rPh>
    <rPh sb="81" eb="85">
      <t>ジドウケイサン</t>
    </rPh>
    <phoneticPr fontId="1"/>
  </si>
  <si>
    <r>
      <rPr>
        <sz val="10"/>
        <color rgb="FFFF0000"/>
        <rFont val="ＭＳ Ｐ明朝"/>
        <family val="1"/>
        <charset val="128"/>
      </rPr>
      <t>（継続事業者のみ）</t>
    </r>
    <r>
      <rPr>
        <sz val="10"/>
        <color theme="1"/>
        <rFont val="ＭＳ Ｐ明朝"/>
        <family val="1"/>
        <charset val="128"/>
      </rPr>
      <t xml:space="preserve">
Ｒ２年度事業の交付決定時における「計画支援者数」「計画額」、および実績報告時の「実績支援者数」「実績額」をそれぞれ記載すること。
達成率は自動計算のため、記載不要</t>
    </r>
    <phoneticPr fontId="1"/>
  </si>
  <si>
    <r>
      <t xml:space="preserve">
公募要領P.32記載の審査項目、「C.補助事業の計画の妥当性・有効性」について、確認できるよう記載すること。
継続事業者は、上記過年度の計画と実績に乖離がある場合、その理由と対策について記載すること。
新規事業者は、今年度の支援計画を達成するための施策、根拠について記載すること。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また、令和●年度から金融機関との連携強化を進めており、当該機関にPF事業のチラシを設置し、設備更新の相談があった中小企業にPF事業を紹介いただくよう調整を図っており、●●者が見込まれる。
過年度計画と実績に乖離があった理由と対策の例）
令和２年度は、新型コロナウイルス感染拡大の影響で、支援を予定していた●●業・●●業等から辞退の申し出があり、代わりとなる新たな掘り起こしも厳しい状況であったため計画未達となった。今年度は、情勢を鑑みたアプローチを行い、</t>
    </r>
    <r>
      <rPr>
        <sz val="9"/>
        <rFont val="ＭＳ Ｐ明朝"/>
        <family val="1"/>
        <charset val="128"/>
      </rPr>
      <t>支援先業種として</t>
    </r>
    <r>
      <rPr>
        <sz val="9"/>
        <color theme="1"/>
        <rFont val="ＭＳ Ｐ明朝"/>
        <family val="1"/>
        <charset val="128"/>
      </rPr>
      <t>●●業の支援計画を増やすなど、計画を達成する見込み。</t>
    </r>
    <rPh sb="41" eb="43">
      <t>カクニン</t>
    </rPh>
    <rPh sb="48" eb="50">
      <t>キサイ</t>
    </rPh>
    <rPh sb="89" eb="91">
      <t>タイサク</t>
    </rPh>
    <rPh sb="103" eb="108">
      <t>シンキジギョウシャ</t>
    </rPh>
    <rPh sb="129" eb="131">
      <t>コンキョ</t>
    </rPh>
    <rPh sb="144" eb="146">
      <t>ケイカク</t>
    </rPh>
    <rPh sb="146" eb="148">
      <t>タッセイ</t>
    </rPh>
    <rPh sb="152" eb="154">
      <t>シサク</t>
    </rPh>
    <rPh sb="155" eb="157">
      <t>コンキョ</t>
    </rPh>
    <rPh sb="157" eb="158">
      <t>レイ</t>
    </rPh>
    <rPh sb="162" eb="163">
      <t>ケン</t>
    </rPh>
    <rPh sb="169" eb="171">
      <t>カコ</t>
    </rPh>
    <rPh sb="172" eb="174">
      <t>シエン</t>
    </rPh>
    <rPh sb="175" eb="176">
      <t>ウ</t>
    </rPh>
    <rPh sb="178" eb="180">
      <t>キギョウ</t>
    </rPh>
    <rPh sb="183" eb="185">
      <t>シンキ</t>
    </rPh>
    <rPh sb="186" eb="188">
      <t>キギョウ</t>
    </rPh>
    <rPh sb="189" eb="190">
      <t>スデ</t>
    </rPh>
    <rPh sb="193" eb="194">
      <t>シャ</t>
    </rPh>
    <rPh sb="194" eb="196">
      <t>ショウカイ</t>
    </rPh>
    <rPh sb="202" eb="204">
      <t>シンダン</t>
    </rPh>
    <rPh sb="205" eb="207">
      <t>シエン</t>
    </rPh>
    <rPh sb="208" eb="211">
      <t>コンネンド</t>
    </rPh>
    <rPh sb="211" eb="213">
      <t>ジッシ</t>
    </rPh>
    <rPh sb="215" eb="217">
      <t>ヨテイ</t>
    </rPh>
    <rPh sb="224" eb="225">
      <t>ケン</t>
    </rPh>
    <rPh sb="226" eb="230">
      <t>チュウショウキギョウ</t>
    </rPh>
    <rPh sb="230" eb="231">
      <t>ム</t>
    </rPh>
    <rPh sb="237" eb="239">
      <t>カイサイ</t>
    </rPh>
    <rPh sb="244" eb="246">
      <t>シンキ</t>
    </rPh>
    <rPh sb="247" eb="250">
      <t>モウシコミシャ</t>
    </rPh>
    <rPh sb="252" eb="253">
      <t>シャ</t>
    </rPh>
    <rPh sb="254" eb="255">
      <t>ホ</t>
    </rPh>
    <rPh sb="256" eb="257">
      <t>オ</t>
    </rPh>
    <rPh sb="259" eb="261">
      <t>ヨテイ</t>
    </rPh>
    <rPh sb="266" eb="268">
      <t>レイワ</t>
    </rPh>
    <rPh sb="269" eb="271">
      <t>ネンド</t>
    </rPh>
    <rPh sb="273" eb="277">
      <t>キンユウキカン</t>
    </rPh>
    <rPh sb="279" eb="281">
      <t>レンケイ</t>
    </rPh>
    <rPh sb="281" eb="283">
      <t>キョウカ</t>
    </rPh>
    <rPh sb="284" eb="285">
      <t>スス</t>
    </rPh>
    <rPh sb="290" eb="292">
      <t>トウガイ</t>
    </rPh>
    <rPh sb="292" eb="294">
      <t>キカン</t>
    </rPh>
    <rPh sb="297" eb="299">
      <t>ジギョウ</t>
    </rPh>
    <rPh sb="304" eb="306">
      <t>セッチ</t>
    </rPh>
    <rPh sb="308" eb="312">
      <t>セツビコウシン</t>
    </rPh>
    <rPh sb="313" eb="315">
      <t>ソウダン</t>
    </rPh>
    <rPh sb="319" eb="321">
      <t>チュウショウ</t>
    </rPh>
    <rPh sb="321" eb="323">
      <t>キギョウ</t>
    </rPh>
    <rPh sb="326" eb="328">
      <t>ジギョウ</t>
    </rPh>
    <rPh sb="329" eb="331">
      <t>ショウカイ</t>
    </rPh>
    <rPh sb="337" eb="339">
      <t>チョウセイ</t>
    </rPh>
    <rPh sb="340" eb="341">
      <t>ハカ</t>
    </rPh>
    <rPh sb="348" eb="349">
      <t>シャ</t>
    </rPh>
    <rPh sb="350" eb="352">
      <t>ミコ</t>
    </rPh>
    <rPh sb="358" eb="361">
      <t>カネンド</t>
    </rPh>
    <rPh sb="361" eb="363">
      <t>ケイカク</t>
    </rPh>
    <rPh sb="364" eb="366">
      <t>ジッセキ</t>
    </rPh>
    <rPh sb="367" eb="369">
      <t>カイリ</t>
    </rPh>
    <rPh sb="373" eb="375">
      <t>リユウ</t>
    </rPh>
    <rPh sb="376" eb="378">
      <t>タイサク</t>
    </rPh>
    <rPh sb="379" eb="380">
      <t>レイ</t>
    </rPh>
    <rPh sb="382" eb="384">
      <t>レイワ</t>
    </rPh>
    <rPh sb="385" eb="387">
      <t>ネンド</t>
    </rPh>
    <rPh sb="389" eb="391">
      <t>シンガタ</t>
    </rPh>
    <rPh sb="398" eb="402">
      <t>カンセンカクダイ</t>
    </rPh>
    <rPh sb="403" eb="405">
      <t>エイキョウ</t>
    </rPh>
    <rPh sb="407" eb="409">
      <t>シエン</t>
    </rPh>
    <rPh sb="410" eb="412">
      <t>ヨテイ</t>
    </rPh>
    <rPh sb="418" eb="419">
      <t>ギョウ</t>
    </rPh>
    <rPh sb="422" eb="423">
      <t>ギョウ</t>
    </rPh>
    <rPh sb="423" eb="424">
      <t>トウ</t>
    </rPh>
    <rPh sb="426" eb="428">
      <t>ジタイ</t>
    </rPh>
    <rPh sb="429" eb="430">
      <t>モウ</t>
    </rPh>
    <rPh sb="431" eb="432">
      <t>デ</t>
    </rPh>
    <rPh sb="436" eb="437">
      <t>カ</t>
    </rPh>
    <rPh sb="442" eb="443">
      <t>アラ</t>
    </rPh>
    <rPh sb="445" eb="446">
      <t>ホ</t>
    </rPh>
    <rPh sb="447" eb="448">
      <t>オ</t>
    </rPh>
    <rPh sb="451" eb="452">
      <t>キビ</t>
    </rPh>
    <rPh sb="454" eb="456">
      <t>ジョウキョウ</t>
    </rPh>
    <rPh sb="462" eb="464">
      <t>ケイカク</t>
    </rPh>
    <rPh sb="464" eb="466">
      <t>ミタツ</t>
    </rPh>
    <rPh sb="471" eb="474">
      <t>コンネンド</t>
    </rPh>
    <rPh sb="476" eb="478">
      <t>ジョウセイ</t>
    </rPh>
    <rPh sb="479" eb="480">
      <t>カンガ</t>
    </rPh>
    <rPh sb="488" eb="489">
      <t>オコナ</t>
    </rPh>
    <rPh sb="491" eb="494">
      <t>シエンサキ</t>
    </rPh>
    <rPh sb="501" eb="502">
      <t>ギョウ</t>
    </rPh>
    <rPh sb="503" eb="507">
      <t>シエンケイカク</t>
    </rPh>
    <rPh sb="508" eb="509">
      <t>フ</t>
    </rPh>
    <rPh sb="514" eb="516">
      <t>ケイカク</t>
    </rPh>
    <rPh sb="517" eb="519">
      <t>タッセイ</t>
    </rPh>
    <rPh sb="521" eb="523">
      <t>ミコ</t>
    </rPh>
    <phoneticPr fontId="1"/>
  </si>
  <si>
    <r>
      <t xml:space="preserve">支援対象者の掘り起こし方法を記載すること。
また、掘り起こし等に活用する、他団体（金融機関、その他中小企業支援機関等）とのネットワークについて具体的に記載すること。
</t>
    </r>
    <r>
      <rPr>
        <sz val="9"/>
        <color theme="1"/>
        <rFont val="ＭＳ Ｐ明朝"/>
        <family val="1"/>
        <charset val="128"/>
      </rPr>
      <t>例）
職員の●● ●●は、●●県のよろず支援拠点の元職員であり、よろず支援拠点に省エネ相談があった中小企業を紹介してもらうことで協力体制を構築済。</t>
    </r>
    <rPh sb="0" eb="5">
      <t>シエンタイショウシャ</t>
    </rPh>
    <rPh sb="6" eb="7">
      <t>ホ</t>
    </rPh>
    <rPh sb="8" eb="9">
      <t>オ</t>
    </rPh>
    <rPh sb="11" eb="13">
      <t>ホウホウ</t>
    </rPh>
    <rPh sb="14" eb="16">
      <t>キサイ</t>
    </rPh>
    <rPh sb="25" eb="26">
      <t>ホ</t>
    </rPh>
    <rPh sb="27" eb="28">
      <t>オ</t>
    </rPh>
    <rPh sb="75" eb="77">
      <t>キサイ</t>
    </rPh>
    <rPh sb="84" eb="85">
      <t>レイ</t>
    </rPh>
    <rPh sb="99" eb="100">
      <t>ケン</t>
    </rPh>
    <phoneticPr fontId="1"/>
  </si>
  <si>
    <r>
      <t xml:space="preserve">専門家との連携・協力体制や専門家のネットワークの内容、専門家の活動計画について記載すること。
また、内部専門家と外部専門家が両方いる場合は、その役割分担についても記載すること。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R3年度は熱系専門家●名、電気系専門家●名でスタートし、各専門家の得意な業種にあわせてアサイン予定。外部専門家は大手●●会社等のOBが多く、支援日程は支援対象者にあわせて柔軟に対応可能。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rPh sb="0" eb="3">
      <t>センモンカ</t>
    </rPh>
    <rPh sb="5" eb="7">
      <t>レンケイ</t>
    </rPh>
    <rPh sb="8" eb="10">
      <t>キョウリョク</t>
    </rPh>
    <rPh sb="13" eb="16">
      <t>センモンカ</t>
    </rPh>
    <rPh sb="27" eb="30">
      <t>センモンカ</t>
    </rPh>
    <rPh sb="39" eb="41">
      <t>キサイ</t>
    </rPh>
    <rPh sb="90" eb="91">
      <t>レイ</t>
    </rPh>
    <rPh sb="93" eb="98">
      <t>ナイブセンモンカ</t>
    </rPh>
    <rPh sb="101" eb="102">
      <t>シ</t>
    </rPh>
    <rPh sb="126" eb="127">
      <t>カン</t>
    </rPh>
    <rPh sb="226" eb="228">
      <t>オオテ</t>
    </rPh>
    <rPh sb="266" eb="267">
      <t>ギョウ</t>
    </rPh>
    <rPh sb="268" eb="270">
      <t>トクイ</t>
    </rPh>
    <rPh sb="273" eb="278">
      <t>ナイブセンモンカ</t>
    </rPh>
    <rPh sb="279" eb="281">
      <t>タスウ</t>
    </rPh>
    <rPh sb="281" eb="283">
      <t>ザイセキ</t>
    </rPh>
    <rPh sb="294" eb="295">
      <t>ギョウ</t>
    </rPh>
    <rPh sb="296" eb="301">
      <t>ナイブセンモンカ</t>
    </rPh>
    <rPh sb="302" eb="304">
      <t>カドウ</t>
    </rPh>
    <rPh sb="313" eb="314">
      <t>ホカ</t>
    </rPh>
    <rPh sb="314" eb="316">
      <t>ギョウシュ</t>
    </rPh>
    <rPh sb="317" eb="322">
      <t>ガイブセンモンカ</t>
    </rPh>
    <rPh sb="323" eb="325">
      <t>チュウシン</t>
    </rPh>
    <rPh sb="326" eb="328">
      <t>カツヨウ</t>
    </rPh>
    <rPh sb="328" eb="330">
      <t>ヨテイ</t>
    </rPh>
    <phoneticPr fontId="1"/>
  </si>
  <si>
    <r>
      <t xml:space="preserve">セミナー開催、チラシ・パンフレット制作、広報紙掲載等の計画を記載すること。
その取り組みの費用対効果を交え、必要な理由を具体的に説明すること。
</t>
    </r>
    <r>
      <rPr>
        <sz val="9"/>
        <color theme="1"/>
        <rFont val="ＭＳ Ｐ明朝"/>
        <family val="1"/>
        <charset val="128"/>
      </rPr>
      <t>例）
●●県・●●県で各1回ずつ省エネセミナー開催予定。
R3年度は計●回の開催で●●者の新規申し込みを見込む。なお、R2年度は新型コロナウイルス拡大の影響で開催できなかったが、H31年度の実績では、開催費 約●●万円/回で、新規の支援申し込みが●●者あった。
また、PF事業のチラシ（約●万円）を作成し、●県の金融機関にチラシを設置予定。1都道府県あたり●件の問い合わせを見込む。</t>
    </r>
    <rPh sb="4" eb="6">
      <t>カイサイ</t>
    </rPh>
    <rPh sb="17" eb="19">
      <t>セイサク</t>
    </rPh>
    <rPh sb="20" eb="23">
      <t>コウホウシ</t>
    </rPh>
    <rPh sb="23" eb="25">
      <t>ケイサイ</t>
    </rPh>
    <rPh sb="25" eb="26">
      <t>トウ</t>
    </rPh>
    <rPh sb="27" eb="29">
      <t>ケイカク</t>
    </rPh>
    <rPh sb="30" eb="32">
      <t>キサイ</t>
    </rPh>
    <rPh sb="40" eb="41">
      <t>ト</t>
    </rPh>
    <rPh sb="42" eb="43">
      <t>ク</t>
    </rPh>
    <rPh sb="51" eb="52">
      <t>マジ</t>
    </rPh>
    <rPh sb="54" eb="56">
      <t>ヒツヨウ</t>
    </rPh>
    <rPh sb="57" eb="59">
      <t>リユウ</t>
    </rPh>
    <rPh sb="60" eb="63">
      <t>グタイテキ</t>
    </rPh>
    <rPh sb="64" eb="66">
      <t>セツメイ</t>
    </rPh>
    <rPh sb="73" eb="74">
      <t>レイ</t>
    </rPh>
    <rPh sb="78" eb="79">
      <t>ケン</t>
    </rPh>
    <rPh sb="137" eb="139">
      <t>シンガタ</t>
    </rPh>
    <rPh sb="146" eb="148">
      <t>カクダイ</t>
    </rPh>
    <rPh sb="149" eb="151">
      <t>エイキョウ</t>
    </rPh>
    <phoneticPr fontId="1"/>
  </si>
  <si>
    <r>
      <t xml:space="preserve">中小企業等に対する省エネに係る支援の事例について記載すること。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診断の結果、高効率ボイラーへの更新、排気ファンのインバータ活用、蒸気配管と工業炉外周部の保温対策、工場・事務所棟の照明のLED化等を提案した。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rPh sb="18" eb="20">
      <t>ジレイ</t>
    </rPh>
    <rPh sb="24" eb="26">
      <t>キサイ</t>
    </rPh>
    <rPh sb="98" eb="99">
      <t>レイ</t>
    </rPh>
    <rPh sb="109" eb="110">
      <t>ケン</t>
    </rPh>
    <rPh sb="111" eb="116">
      <t>キンゾクカコウギョウ</t>
    </rPh>
    <rPh sb="117" eb="119">
      <t>コウジョウ</t>
    </rPh>
    <rPh sb="120" eb="124">
      <t>ジムショトウ</t>
    </rPh>
    <rPh sb="125" eb="127">
      <t>ショウメイ</t>
    </rPh>
    <rPh sb="128" eb="130">
      <t>マビ</t>
    </rPh>
    <rPh sb="132" eb="134">
      <t>ショウトウ</t>
    </rPh>
    <rPh sb="134" eb="135">
      <t>トウ</t>
    </rPh>
    <rPh sb="136" eb="137">
      <t>ショウ</t>
    </rPh>
    <rPh sb="139" eb="141">
      <t>トリクミ</t>
    </rPh>
    <rPh sb="142" eb="144">
      <t>ジッシ</t>
    </rPh>
    <rPh sb="148" eb="150">
      <t>キギョウ</t>
    </rPh>
    <rPh sb="152" eb="154">
      <t>セイサン</t>
    </rPh>
    <rPh sb="172" eb="174">
      <t>ソウダン</t>
    </rPh>
    <rPh sb="209" eb="211">
      <t>カツヨウ</t>
    </rPh>
    <rPh sb="232" eb="236">
      <t>ジムショトウ</t>
    </rPh>
    <rPh sb="252" eb="255">
      <t>テイアンゴ</t>
    </rPh>
    <rPh sb="256" eb="260">
      <t>チュウショウキギョウ</t>
    </rPh>
    <rPh sb="261" eb="262">
      <t>ショウ</t>
    </rPh>
    <rPh sb="264" eb="267">
      <t>タントウシャ</t>
    </rPh>
    <rPh sb="268" eb="270">
      <t>トリクミ</t>
    </rPh>
    <rPh sb="271" eb="273">
      <t>ジッシ</t>
    </rPh>
    <rPh sb="285" eb="287">
      <t>マンエン</t>
    </rPh>
    <rPh sb="288" eb="289">
      <t>ネン</t>
    </rPh>
    <rPh sb="290" eb="292">
      <t>サクゲン</t>
    </rPh>
    <rPh sb="293" eb="295">
      <t>タッセイ</t>
    </rPh>
    <phoneticPr fontId="1"/>
  </si>
  <si>
    <r>
      <t xml:space="preserve">補助金の請求（概算払を含む）ができる期間まで、適切な事業運営ができる根拠を具体的に記載すること。
</t>
    </r>
    <r>
      <rPr>
        <sz val="9"/>
        <color theme="1"/>
        <rFont val="ＭＳ Ｐ明朝"/>
        <family val="1"/>
        <charset val="128"/>
      </rPr>
      <t>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r>
    <rPh sb="0" eb="3">
      <t>ホジョキン</t>
    </rPh>
    <rPh sb="4" eb="6">
      <t>セイキュウ</t>
    </rPh>
    <rPh sb="7" eb="10">
      <t>ガイサンバライ</t>
    </rPh>
    <rPh sb="11" eb="12">
      <t>フク</t>
    </rPh>
    <rPh sb="18" eb="20">
      <t>キカン</t>
    </rPh>
    <rPh sb="23" eb="25">
      <t>テキセツ</t>
    </rPh>
    <rPh sb="26" eb="30">
      <t>ジギョウウンエイ</t>
    </rPh>
    <rPh sb="34" eb="36">
      <t>コンキョ</t>
    </rPh>
    <rPh sb="37" eb="40">
      <t>グタイテキ</t>
    </rPh>
    <rPh sb="41" eb="43">
      <t>キサイ</t>
    </rPh>
    <rPh sb="50" eb="51">
      <t>レイ</t>
    </rPh>
    <rPh sb="87" eb="89">
      <t>コンキ</t>
    </rPh>
    <rPh sb="90" eb="94">
      <t>ジシュジギョウ</t>
    </rPh>
    <rPh sb="108" eb="110">
      <t>ウリアゲ</t>
    </rPh>
    <rPh sb="111" eb="113">
      <t>ミコ</t>
    </rPh>
    <rPh sb="123" eb="125">
      <t>ギンコウ</t>
    </rPh>
    <rPh sb="127" eb="129">
      <t>シテン</t>
    </rPh>
    <rPh sb="135" eb="136">
      <t>カ</t>
    </rPh>
    <rPh sb="137" eb="138">
      <t>イ</t>
    </rPh>
    <rPh sb="146" eb="148">
      <t>ソウダン</t>
    </rPh>
    <rPh sb="148" eb="149">
      <t>チュウ</t>
    </rPh>
    <rPh sb="155" eb="157">
      <t>イジョウ</t>
    </rPh>
    <rPh sb="161" eb="163">
      <t>セイサン</t>
    </rPh>
    <rPh sb="188" eb="192">
      <t>ジシュザイゲン</t>
    </rPh>
    <rPh sb="193" eb="197">
      <t>タイオウカノウ</t>
    </rPh>
    <phoneticPr fontId="1"/>
  </si>
  <si>
    <t>・担当者名：支援先の担当者名を記載すること。決定していないものについては、空欄で可。</t>
    <rPh sb="1" eb="5">
      <t>タントウシャメイ</t>
    </rPh>
    <rPh sb="6" eb="9">
      <t>シエンサキ</t>
    </rPh>
    <rPh sb="10" eb="14">
      <t>タントウシャメイ</t>
    </rPh>
    <rPh sb="15" eb="17">
      <t>キサイ</t>
    </rPh>
    <rPh sb="22" eb="24">
      <t>ケッテイ</t>
    </rPh>
    <rPh sb="37" eb="39">
      <t>クウラン</t>
    </rPh>
    <rPh sb="40" eb="4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</si>
</sst>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quot;合計： &quot;#,##0;[Red]\-#,##0"/>
    <numFmt numFmtId="179" formatCode="0.000"/>
    <numFmt numFmtId="180" formatCode="0.0%"/>
    <numFmt numFmtId="181" formatCode="[$]ggge&quot;年&quot;m&quot;月&quot;d&quot;日&quot;;@" x16r2:formatCode16="[$-ja-JP-x-gannen]ggge&quot;年&quot;m&quot;月&quot;d&quot;日&quot;;@"/>
  </numFmts>
  <fonts count="1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sz val="16"/>
      <name val="ＭＳ 明朝"/>
      <family val="1"/>
      <charset val="128"/>
    </font>
    <font>
      <sz val="14"/>
      <name val="ＭＳ 明朝"/>
      <family val="1"/>
      <charset val="128"/>
    </font>
    <font>
      <sz val="12"/>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1"/>
      <name val="ＭＳ Ｐゴシック"/>
      <family val="3"/>
      <charset val="128"/>
      <scheme val="minor"/>
    </font>
    <font>
      <sz val="9"/>
      <color theme="1"/>
      <name val="ＭＳ Ｐ明朝"/>
      <family val="1"/>
      <charset val="128"/>
    </font>
    <font>
      <sz val="12"/>
      <color theme="0"/>
      <name val="ＭＳ 明朝"/>
      <family val="1"/>
      <charset val="128"/>
    </font>
    <font>
      <b/>
      <sz val="16"/>
      <color rgb="FF000000"/>
      <name val="ＭＳ 明朝"/>
      <family val="1"/>
      <charset val="128"/>
    </font>
    <font>
      <sz val="14"/>
      <color theme="1"/>
      <name val="ＭＳ Ｐ明朝"/>
      <family val="1"/>
      <charset val="128"/>
    </font>
    <font>
      <sz val="14"/>
      <color theme="1"/>
      <name val="Arial"/>
      <family val="2"/>
    </font>
    <font>
      <sz val="11"/>
      <color theme="1"/>
      <name val="Arial"/>
      <family val="2"/>
    </font>
    <font>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b/>
      <sz val="20"/>
      <color theme="1"/>
      <name val="ＭＳ Ｐ明朝"/>
      <family val="1"/>
      <charset val="128"/>
    </font>
    <font>
      <sz val="7"/>
      <color theme="1"/>
      <name val="ＭＳ Ｐ明朝"/>
      <family val="1"/>
      <charset val="128"/>
    </font>
    <font>
      <b/>
      <sz val="18"/>
      <color theme="1"/>
      <name val="ＭＳ Ｐ明朝"/>
      <family val="1"/>
      <charset val="128"/>
    </font>
    <font>
      <b/>
      <sz val="14"/>
      <color rgb="FFFF0000"/>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12"/>
      <color theme="0" tint="-0.499984740745262"/>
      <name val="ＭＳ 明朝"/>
      <family val="1"/>
      <charset val="128"/>
    </font>
    <font>
      <sz val="9"/>
      <name val="ＭＳ Ｐ明朝"/>
      <family val="1"/>
      <charset val="128"/>
    </font>
    <font>
      <sz val="10"/>
      <color theme="0"/>
      <name val="ＭＳ Ｐ明朝"/>
      <family val="1"/>
      <charset val="128"/>
    </font>
    <font>
      <b/>
      <sz val="11"/>
      <color rgb="FFFF0000"/>
      <name val="ＭＳ Ｐゴシック"/>
      <family val="3"/>
      <charset val="128"/>
      <scheme val="minor"/>
    </font>
    <font>
      <b/>
      <sz val="12"/>
      <color rgb="FFFF0000"/>
      <name val="ＭＳ Ｐ明朝"/>
      <family val="1"/>
      <charset val="128"/>
    </font>
    <font>
      <b/>
      <sz val="12"/>
      <color rgb="FFFF0000"/>
      <name val="ＭＳ 明朝"/>
      <family val="1"/>
      <charset val="128"/>
    </font>
    <font>
      <b/>
      <sz val="26"/>
      <name val="ＭＳ Ｐ明朝"/>
      <family val="1"/>
      <charset val="128"/>
    </font>
    <font>
      <sz val="11"/>
      <color theme="0"/>
      <name val="ＭＳ Ｐ明朝"/>
      <family val="1"/>
      <charset val="128"/>
    </font>
    <font>
      <sz val="10"/>
      <color theme="2"/>
      <name val="ＭＳ 明朝"/>
      <family val="1"/>
      <charset val="128"/>
    </font>
    <font>
      <sz val="12"/>
      <color rgb="FFFF0000"/>
      <name val="ＭＳ 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u/>
      <sz val="12"/>
      <color theme="0"/>
      <name val="ＭＳ Ｐゴシック"/>
      <family val="2"/>
      <charset val="128"/>
      <scheme val="minor"/>
    </font>
    <font>
      <u/>
      <sz val="20"/>
      <color theme="0"/>
      <name val="ＭＳ Ｐゴシック"/>
      <family val="2"/>
      <charset val="128"/>
      <scheme val="minor"/>
    </font>
    <font>
      <u/>
      <sz val="18"/>
      <color theme="0"/>
      <name val="ＭＳ Ｐゴシック"/>
      <family val="3"/>
      <charset val="128"/>
      <scheme val="minor"/>
    </font>
    <font>
      <b/>
      <sz val="14"/>
      <color rgb="FFFF0000"/>
      <name val="ＭＳ 明朝"/>
      <family val="1"/>
      <charset val="128"/>
    </font>
    <font>
      <b/>
      <u/>
      <sz val="14"/>
      <color theme="1"/>
      <name val="ＭＳ Ｐ明朝"/>
      <family val="1"/>
      <charset val="128"/>
    </font>
    <font>
      <sz val="11"/>
      <color rgb="FFFF0000"/>
      <name val="ＭＳ 明朝"/>
      <family val="1"/>
      <charset val="128"/>
    </font>
    <font>
      <sz val="20"/>
      <color theme="1"/>
      <name val="ＭＳ 明朝"/>
      <family val="1"/>
      <charset val="128"/>
    </font>
    <font>
      <sz val="6"/>
      <color theme="1"/>
      <name val="ＭＳ 明朝"/>
      <family val="1"/>
      <charset val="128"/>
    </font>
    <font>
      <sz val="9"/>
      <color theme="0" tint="-0.34998626667073579"/>
      <name val="ＭＳ Ｐ明朝"/>
      <family val="1"/>
      <charset val="128"/>
    </font>
    <font>
      <sz val="16"/>
      <color theme="1"/>
      <name val="ＭＳ 明朝"/>
      <family val="1"/>
      <charset val="128"/>
    </font>
    <font>
      <b/>
      <sz val="12"/>
      <color theme="1"/>
      <name val="ＭＳ Ｐ明朝"/>
      <family val="1"/>
      <charset val="128"/>
    </font>
    <font>
      <u/>
      <sz val="11"/>
      <color theme="0"/>
      <name val="ＭＳ Ｐ明朝"/>
      <family val="1"/>
      <charset val="128"/>
    </font>
    <font>
      <b/>
      <sz val="11"/>
      <color theme="0"/>
      <name val="ＭＳ Ｐ明朝"/>
      <family val="1"/>
      <charset val="128"/>
    </font>
    <font>
      <sz val="18"/>
      <color theme="0"/>
      <name val="ＭＳ Ｐ明朝"/>
      <family val="1"/>
      <charset val="128"/>
    </font>
    <font>
      <sz val="10"/>
      <color indexed="8"/>
      <name val="ＭＳ Ｐ明朝"/>
      <family val="1"/>
      <charset val="128"/>
    </font>
    <font>
      <b/>
      <sz val="10"/>
      <color rgb="FFFF0000"/>
      <name val="ＭＳ 明朝"/>
      <family val="1"/>
      <charset val="128"/>
    </font>
    <font>
      <sz val="12"/>
      <color theme="0"/>
      <name val="ＭＳ Ｐ明朝"/>
      <family val="1"/>
      <charset val="128"/>
    </font>
    <font>
      <sz val="10"/>
      <color rgb="FF0000CC"/>
      <name val="ＭＳ Ｐ明朝"/>
      <family val="1"/>
      <charset val="128"/>
    </font>
    <font>
      <sz val="14"/>
      <color theme="0" tint="-0.34998626667073579"/>
      <name val="ＭＳ Ｐ明朝"/>
      <family val="1"/>
      <charset val="128"/>
    </font>
    <font>
      <b/>
      <sz val="20"/>
      <color rgb="FFFF0000"/>
      <name val="ＭＳ Ｐ明朝"/>
      <family val="1"/>
      <charset val="128"/>
    </font>
    <font>
      <b/>
      <u/>
      <sz val="14"/>
      <name val="ＭＳ Ｐ明朝"/>
      <family val="1"/>
      <charset val="128"/>
    </font>
    <font>
      <b/>
      <sz val="11"/>
      <name val="ＭＳ Ｐ明朝"/>
      <family val="1"/>
      <charset val="128"/>
    </font>
    <font>
      <sz val="14"/>
      <name val="Arial"/>
      <family val="2"/>
    </font>
    <font>
      <sz val="16"/>
      <color theme="1"/>
      <name val="ＭＳ Ｐ明朝"/>
      <family val="1"/>
      <charset val="128"/>
    </font>
    <font>
      <b/>
      <u/>
      <sz val="18"/>
      <name val="ＭＳ Ｐ明朝"/>
      <family val="1"/>
      <charset val="128"/>
    </font>
    <font>
      <sz val="10"/>
      <name val="Century"/>
      <family val="1"/>
    </font>
    <font>
      <b/>
      <u/>
      <sz val="14"/>
      <name val="ＭＳ 明朝"/>
      <family val="1"/>
      <charset val="128"/>
    </font>
    <font>
      <sz val="11"/>
      <color rgb="FF00B050"/>
      <name val="ＭＳ Ｐ明朝"/>
      <family val="1"/>
      <charset val="128"/>
    </font>
    <font>
      <sz val="10"/>
      <color rgb="FFFF0000"/>
      <name val="ＭＳ Ｐ明朝"/>
      <family val="1"/>
      <charset val="128"/>
    </font>
    <font>
      <b/>
      <sz val="11"/>
      <color rgb="FFFF0000"/>
      <name val="ＭＳ 明朝"/>
      <family val="1"/>
      <charset val="128"/>
    </font>
    <font>
      <b/>
      <sz val="11"/>
      <color theme="0"/>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10"/>
      <color theme="0" tint="-4.9989318521683403E-2"/>
      <name val="ＭＳ Ｐ明朝"/>
      <family val="1"/>
      <charset val="128"/>
    </font>
    <font>
      <sz val="11"/>
      <color theme="0" tint="-4.9989318521683403E-2"/>
      <name val="ＭＳ Ｐ明朝"/>
      <family val="1"/>
      <charset val="128"/>
    </font>
    <font>
      <sz val="14"/>
      <color theme="0" tint="-4.9989318521683403E-2"/>
      <name val="ＭＳ Ｐ明朝"/>
      <family val="1"/>
      <charset val="128"/>
    </font>
    <font>
      <sz val="9"/>
      <color theme="0" tint="-4.9989318521683403E-2"/>
      <name val="ＭＳ Ｐ明朝"/>
      <family val="1"/>
      <charset val="128"/>
    </font>
    <font>
      <sz val="10"/>
      <color theme="0" tint="-4.9989318521683403E-2"/>
      <name val="ＭＳ 明朝"/>
      <family val="1"/>
      <charset val="128"/>
    </font>
    <font>
      <vertAlign val="superscript"/>
      <sz val="12"/>
      <color theme="1"/>
      <name val="ＭＳ 明朝"/>
      <family val="1"/>
      <charset val="128"/>
    </font>
    <font>
      <b/>
      <sz val="9"/>
      <color rgb="FFFF0000"/>
      <name val="ＭＳ Ｐ明朝"/>
      <family val="1"/>
      <charset val="128"/>
    </font>
    <font>
      <sz val="8"/>
      <color theme="1"/>
      <name val="ＭＳ Ｐ明朝"/>
      <family val="1"/>
      <charset val="128"/>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3"/>
        <bgColor indexed="64"/>
      </patternFill>
    </fill>
    <fill>
      <patternFill patternType="solid">
        <fgColor rgb="FFFFFFE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rgb="FF33CC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theme="0"/>
      </top>
      <bottom style="thin">
        <color theme="0"/>
      </bottom>
      <diagonal/>
    </border>
    <border>
      <left style="hair">
        <color theme="0" tint="-0.499984740745262"/>
      </left>
      <right/>
      <top style="thin">
        <color theme="0" tint="-0.499984740745262"/>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indexed="64"/>
      </left>
      <right style="thin">
        <color indexed="64"/>
      </right>
      <top style="double">
        <color indexed="64"/>
      </top>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style="thin">
        <color theme="1" tint="0.34998626667073579"/>
      </left>
      <right style="thin">
        <color theme="1" tint="0.34998626667073579"/>
      </right>
      <top style="hair">
        <color theme="1" tint="0.34998626667073579"/>
      </top>
      <bottom/>
      <diagonal/>
    </border>
    <border>
      <left style="thin">
        <color theme="1" tint="0.34998626667073579"/>
      </left>
      <right style="thin">
        <color theme="1" tint="0.34998626667073579"/>
      </right>
      <top/>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double">
        <color theme="1" tint="0.34998626667073579"/>
      </top>
      <bottom style="thin">
        <color theme="1" tint="0.34998626667073579"/>
      </bottom>
      <diagonal/>
    </border>
    <border>
      <left/>
      <right style="thin">
        <color theme="1" tint="0.34998626667073579"/>
      </right>
      <top style="double">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indexed="64"/>
      </top>
      <bottom style="hair">
        <color theme="1" tint="0.34998626667073579"/>
      </bottom>
      <diagonal/>
    </border>
    <border>
      <left style="thin">
        <color theme="1" tint="0.34998626667073579"/>
      </left>
      <right style="thin">
        <color indexed="64"/>
      </right>
      <top style="hair">
        <color theme="1" tint="0.34998626667073579"/>
      </top>
      <bottom style="hair">
        <color theme="1" tint="0.34998626667073579"/>
      </bottom>
      <diagonal/>
    </border>
    <border>
      <left style="thin">
        <color theme="1" tint="0.34998626667073579"/>
      </left>
      <right style="thin">
        <color indexed="64"/>
      </right>
      <top style="hair">
        <color theme="1" tint="0.34998626667073579"/>
      </top>
      <bottom style="thin">
        <color indexed="64"/>
      </bottom>
      <diagonal/>
    </border>
    <border>
      <left/>
      <right style="hair">
        <color theme="1" tint="0.34998626667073579"/>
      </right>
      <top style="thin">
        <color indexed="64"/>
      </top>
      <bottom/>
      <diagonal/>
    </border>
    <border>
      <left style="hair">
        <color theme="1" tint="0.34998626667073579"/>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indexed="64"/>
      </bottom>
      <diagonal/>
    </border>
    <border>
      <left style="hair">
        <color theme="1" tint="0.34998626667073579"/>
      </left>
      <right style="thin">
        <color indexed="64"/>
      </right>
      <top style="thin">
        <color theme="1" tint="0.34998626667073579"/>
      </top>
      <bottom style="thin">
        <color indexed="64"/>
      </bottom>
      <diagonal/>
    </border>
    <border>
      <left style="thin">
        <color theme="1" tint="0.34998626667073579"/>
      </left>
      <right/>
      <top style="double">
        <color theme="1" tint="0.34998626667073579"/>
      </top>
      <bottom style="thin">
        <color theme="1" tint="0.34998626667073579"/>
      </bottom>
      <diagonal/>
    </border>
    <border>
      <left/>
      <right/>
      <top style="double">
        <color theme="1" tint="0.34998626667073579"/>
      </top>
      <bottom style="thin">
        <color theme="1" tint="0.34998626667073579"/>
      </bottom>
      <diagonal/>
    </border>
    <border>
      <left style="thin">
        <color indexed="64"/>
      </left>
      <right style="hair">
        <color theme="1" tint="0.34998626667073579"/>
      </right>
      <top style="thin">
        <color indexed="64"/>
      </top>
      <bottom/>
      <diagonal/>
    </border>
    <border>
      <left style="thin">
        <color indexed="64"/>
      </left>
      <right style="hair">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theme="1" tint="0.34998626667073579"/>
      </top>
      <bottom style="hair">
        <color theme="1" tint="0.34998626667073579"/>
      </bottom>
      <diagonal/>
    </border>
    <border>
      <left/>
      <right/>
      <top style="medium">
        <color indexed="64"/>
      </top>
      <bottom style="medium">
        <color indexed="64"/>
      </bottom>
      <diagonal/>
    </border>
    <border diagonalDown="1">
      <left style="thin">
        <color auto="1"/>
      </left>
      <right style="thin">
        <color auto="1"/>
      </right>
      <top style="thin">
        <color indexed="64"/>
      </top>
      <bottom style="thin">
        <color indexed="64"/>
      </bottom>
      <diagonal style="hair">
        <color indexed="64"/>
      </diagonal>
    </border>
    <border>
      <left/>
      <right/>
      <top style="mediumDashed">
        <color auto="1"/>
      </top>
      <bottom/>
      <diagonal/>
    </border>
    <border>
      <left/>
      <right/>
      <top style="thin">
        <color indexed="64"/>
      </top>
      <bottom style="mediumDashed">
        <color indexed="64"/>
      </bottom>
      <diagonal/>
    </border>
    <border>
      <left style="thin">
        <color indexed="64"/>
      </left>
      <right style="thin">
        <color indexed="64"/>
      </right>
      <top style="hair">
        <color indexed="64"/>
      </top>
      <bottom style="double">
        <color indexed="64"/>
      </bottom>
      <diagonal/>
    </border>
    <border>
      <left/>
      <right/>
      <top/>
      <bottom style="mediumDashed">
        <color auto="1"/>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83"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98">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0" fillId="0" borderId="0" xfId="0" applyFont="1" applyBorder="1" applyAlignment="1" applyProtection="1">
      <alignment horizontal="right" vertical="center" inden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6" fillId="0" borderId="22" xfId="0" applyFont="1" applyBorder="1" applyProtection="1">
      <alignment vertical="center"/>
    </xf>
    <xf numFmtId="0" fontId="14"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0" borderId="0" xfId="2" applyFont="1" applyFill="1" applyProtection="1">
      <alignment vertical="center"/>
    </xf>
    <xf numFmtId="0" fontId="18" fillId="0" borderId="0" xfId="2" applyFont="1" applyAlignment="1" applyProtection="1">
      <alignment horizontal="left" vertical="center"/>
    </xf>
    <xf numFmtId="0" fontId="19" fillId="0" borderId="0" xfId="2" applyFont="1" applyAlignment="1" applyProtection="1">
      <alignment horizontal="right" vertical="top"/>
    </xf>
    <xf numFmtId="0" fontId="18" fillId="0" borderId="0" xfId="2" applyFont="1" applyAlignment="1" applyProtection="1">
      <alignment horizontal="right" vertical="center" indent="1"/>
    </xf>
    <xf numFmtId="0" fontId="17"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19" fillId="0" borderId="0" xfId="2" applyFont="1" applyProtection="1">
      <alignment vertical="center"/>
    </xf>
    <xf numFmtId="0" fontId="8" fillId="0" borderId="0" xfId="2" applyFont="1" applyAlignment="1" applyProtection="1">
      <alignment horizontal="left" vertical="center" wrapText="1"/>
    </xf>
    <xf numFmtId="0" fontId="18" fillId="0" borderId="0" xfId="2" applyFont="1" applyProtection="1">
      <alignment vertical="center"/>
    </xf>
    <xf numFmtId="0" fontId="18" fillId="0" borderId="0" xfId="2" applyFont="1" applyAlignment="1" applyProtection="1"/>
    <xf numFmtId="0" fontId="8" fillId="0" borderId="0" xfId="2" applyFont="1" applyFill="1" applyAlignment="1" applyProtection="1"/>
    <xf numFmtId="0" fontId="22" fillId="0" borderId="0" xfId="2" applyFont="1" applyProtection="1">
      <alignment vertical="center"/>
    </xf>
    <xf numFmtId="0" fontId="6" fillId="0" borderId="0" xfId="0" applyFont="1" applyBorder="1" applyAlignment="1" applyProtection="1">
      <alignment horizontal="center" wrapText="1"/>
    </xf>
    <xf numFmtId="0" fontId="12" fillId="0" borderId="0"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10" fillId="0" borderId="31" xfId="0" applyFont="1" applyBorder="1" applyAlignment="1" applyProtection="1">
      <alignment horizontal="right" vertical="center" indent="1"/>
    </xf>
    <xf numFmtId="0" fontId="6" fillId="0" borderId="1" xfId="0" applyFont="1" applyBorder="1" applyAlignment="1" applyProtection="1">
      <alignment horizontal="center" vertical="center" wrapText="1"/>
      <protection locked="0"/>
    </xf>
    <xf numFmtId="0" fontId="30" fillId="0" borderId="0" xfId="0" applyFont="1" applyAlignment="1" applyProtection="1"/>
    <xf numFmtId="0" fontId="13" fillId="3" borderId="0" xfId="0" applyFont="1" applyFill="1" applyAlignment="1" applyProtection="1">
      <alignment horizontal="right" vertical="center"/>
    </xf>
    <xf numFmtId="0" fontId="12" fillId="3" borderId="0" xfId="0" applyFont="1" applyFill="1" applyProtection="1">
      <alignment vertical="center"/>
    </xf>
    <xf numFmtId="0" fontId="15" fillId="3" borderId="0" xfId="0" applyFont="1" applyFill="1" applyAlignment="1" applyProtection="1">
      <alignment horizontal="right" vertical="center"/>
    </xf>
    <xf numFmtId="0" fontId="15" fillId="0" borderId="0"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15" fillId="0" borderId="0" xfId="0" applyFont="1" applyAlignment="1" applyProtection="1">
      <alignment horizontal="left" vertical="center"/>
    </xf>
    <xf numFmtId="0" fontId="35" fillId="0" borderId="0" xfId="0" applyFont="1" applyAlignment="1" applyProtection="1">
      <alignment horizontal="left" vertical="center"/>
    </xf>
    <xf numFmtId="0" fontId="0" fillId="0" borderId="0" xfId="0" applyFont="1" applyAlignment="1" applyProtection="1">
      <alignment horizontal="center" vertical="center"/>
    </xf>
    <xf numFmtId="0" fontId="31" fillId="0" borderId="15"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35" fillId="0" borderId="1" xfId="0" applyFont="1" applyBorder="1" applyAlignment="1" applyProtection="1">
      <alignment horizontal="center" vertical="center" wrapText="1"/>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0" fillId="3" borderId="0" xfId="0" applyFont="1" applyFill="1" applyAlignment="1" applyProtection="1">
      <alignment horizontal="left" vertical="center"/>
    </xf>
    <xf numFmtId="0" fontId="16" fillId="4" borderId="1" xfId="0" applyFont="1" applyFill="1" applyBorder="1" applyProtection="1">
      <alignment vertical="center"/>
    </xf>
    <xf numFmtId="0" fontId="36" fillId="0" borderId="0" xfId="2" applyFont="1" applyAlignment="1">
      <alignment horizontal="center" vertical="center"/>
    </xf>
    <xf numFmtId="0" fontId="36" fillId="0" borderId="0" xfId="2" applyFont="1">
      <alignment vertical="center"/>
    </xf>
    <xf numFmtId="38" fontId="36"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3" fillId="0" borderId="0" xfId="2" applyFont="1" applyAlignment="1" applyProtection="1">
      <alignment vertical="center" wrapText="1"/>
    </xf>
    <xf numFmtId="0" fontId="33" fillId="0" borderId="0" xfId="2" applyFont="1" applyProtection="1">
      <alignment vertical="center"/>
    </xf>
    <xf numFmtId="0" fontId="17" fillId="0" borderId="0" xfId="2" applyFont="1" applyAlignment="1" applyProtection="1">
      <alignment horizontal="right"/>
    </xf>
    <xf numFmtId="0" fontId="18" fillId="0" borderId="0" xfId="2" applyFont="1" applyAlignment="1" applyProtection="1">
      <alignment horizontal="right"/>
    </xf>
    <xf numFmtId="38" fontId="10" fillId="3" borderId="0" xfId="1" applyFont="1" applyFill="1" applyBorder="1" applyAlignment="1" applyProtection="1"/>
    <xf numFmtId="0" fontId="0" fillId="0" borderId="0" xfId="0" applyFont="1" applyAlignment="1" applyProtection="1">
      <alignment horizontal="left" vertical="center"/>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48" xfId="0" applyFont="1" applyBorder="1" applyProtection="1">
      <alignment vertical="center"/>
    </xf>
    <xf numFmtId="0" fontId="6" fillId="0" borderId="49" xfId="0" applyFont="1" applyBorder="1" applyProtection="1">
      <alignment vertical="center"/>
    </xf>
    <xf numFmtId="176" fontId="6" fillId="3" borderId="0" xfId="0" applyNumberFormat="1" applyFont="1" applyFill="1" applyAlignment="1" applyProtection="1">
      <alignment horizontal="left" vertical="center"/>
    </xf>
    <xf numFmtId="0" fontId="33" fillId="0" borderId="0" xfId="2" applyFont="1" applyAlignment="1" applyProtection="1">
      <alignment vertical="center"/>
    </xf>
    <xf numFmtId="0" fontId="21" fillId="0" borderId="0" xfId="2" applyFont="1" applyAlignment="1" applyProtection="1">
      <alignment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9" fillId="6" borderId="3" xfId="0" applyFont="1" applyFill="1" applyBorder="1" applyProtection="1">
      <alignment vertical="center"/>
    </xf>
    <xf numFmtId="0" fontId="6"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0" fontId="39" fillId="0" borderId="22" xfId="0" applyFont="1" applyBorder="1" applyProtection="1">
      <alignment vertical="center"/>
    </xf>
    <xf numFmtId="38" fontId="48" fillId="0" borderId="0" xfId="3" applyFont="1" applyAlignment="1" applyProtection="1">
      <alignment horizontal="right" vertical="top"/>
    </xf>
    <xf numFmtId="0" fontId="31" fillId="0" borderId="0" xfId="5" applyFont="1" applyProtection="1">
      <alignment vertical="center"/>
    </xf>
    <xf numFmtId="0" fontId="34" fillId="0" borderId="0" xfId="0" applyFont="1" applyProtection="1">
      <alignment vertical="center"/>
    </xf>
    <xf numFmtId="0" fontId="34" fillId="0" borderId="0" xfId="0" applyFont="1" applyAlignment="1" applyProtection="1">
      <alignment horizontal="center" vertical="center"/>
    </xf>
    <xf numFmtId="0" fontId="34" fillId="0" borderId="0" xfId="0" applyFont="1" applyBorder="1" applyProtection="1">
      <alignment vertical="center"/>
    </xf>
    <xf numFmtId="0" fontId="63" fillId="0" borderId="0" xfId="2" applyFont="1" applyProtection="1">
      <alignment vertical="center"/>
    </xf>
    <xf numFmtId="0" fontId="49" fillId="0" borderId="0" xfId="0" applyFont="1" applyProtection="1">
      <alignment vertical="center"/>
    </xf>
    <xf numFmtId="0" fontId="64" fillId="0" borderId="0" xfId="2" applyFont="1" applyAlignment="1" applyProtection="1">
      <alignment horizontal="left" vertical="center"/>
    </xf>
    <xf numFmtId="0" fontId="52" fillId="0" borderId="0" xfId="2" applyFont="1" applyAlignment="1" applyProtection="1">
      <alignment horizontal="left" vertical="center"/>
    </xf>
    <xf numFmtId="0" fontId="65" fillId="0" borderId="0" xfId="2" applyFont="1" applyAlignment="1" applyProtection="1">
      <alignment horizontal="left" vertical="center"/>
    </xf>
    <xf numFmtId="0" fontId="56" fillId="0" borderId="0" xfId="2" applyFont="1" applyAlignment="1" applyProtection="1">
      <alignment horizontal="left" vertical="center"/>
    </xf>
    <xf numFmtId="0" fontId="62" fillId="0" borderId="0" xfId="2" applyFont="1" applyAlignment="1" applyProtection="1">
      <alignment vertical="center" wrapText="1"/>
    </xf>
    <xf numFmtId="0" fontId="48" fillId="0" borderId="0" xfId="2" applyFont="1" applyAlignment="1" applyProtection="1">
      <alignment vertical="center" wrapText="1"/>
    </xf>
    <xf numFmtId="0" fontId="66" fillId="0" borderId="0" xfId="2" applyFont="1" applyBorder="1" applyProtection="1">
      <alignment vertical="center"/>
    </xf>
    <xf numFmtId="0" fontId="63" fillId="0" borderId="0" xfId="2" applyFont="1" applyBorder="1" applyProtection="1">
      <alignment vertical="center"/>
    </xf>
    <xf numFmtId="0" fontId="67" fillId="0" borderId="0" xfId="2" applyFont="1" applyBorder="1" applyAlignment="1" applyProtection="1">
      <alignment horizontal="left" vertical="center"/>
    </xf>
    <xf numFmtId="0" fontId="64" fillId="0" borderId="0" xfId="2" applyFont="1" applyBorder="1" applyAlignment="1" applyProtection="1">
      <alignment horizontal="left" vertical="center"/>
    </xf>
    <xf numFmtId="0" fontId="68" fillId="0" borderId="0" xfId="2" applyFont="1" applyBorder="1" applyAlignment="1" applyProtection="1">
      <alignment horizontal="left" vertical="center"/>
    </xf>
    <xf numFmtId="0" fontId="27" fillId="2" borderId="23" xfId="2" applyFont="1" applyFill="1" applyBorder="1" applyAlignment="1" applyProtection="1">
      <alignment horizontal="center" vertical="center"/>
    </xf>
    <xf numFmtId="0" fontId="66" fillId="2" borderId="34" xfId="2" applyFont="1" applyFill="1" applyBorder="1" applyAlignment="1" applyProtection="1">
      <alignment horizontal="center" vertical="center"/>
    </xf>
    <xf numFmtId="0" fontId="52" fillId="0" borderId="0" xfId="2" applyFont="1" applyAlignment="1" applyProtection="1">
      <alignment vertical="center"/>
    </xf>
    <xf numFmtId="0" fontId="34" fillId="0" borderId="25" xfId="2" applyFont="1" applyFill="1" applyBorder="1" applyAlignment="1" applyProtection="1">
      <alignment horizontal="left" vertical="center" wrapText="1"/>
      <protection locked="0"/>
    </xf>
    <xf numFmtId="0" fontId="52" fillId="0" borderId="0" xfId="2" applyFont="1" applyAlignment="1" applyProtection="1">
      <alignment vertical="center" wrapText="1"/>
    </xf>
    <xf numFmtId="38" fontId="15" fillId="0" borderId="1" xfId="2" applyNumberFormat="1" applyFont="1" applyBorder="1" applyAlignment="1" applyProtection="1">
      <alignment vertical="center" shrinkToFit="1"/>
      <protection locked="0"/>
    </xf>
    <xf numFmtId="0" fontId="19" fillId="2" borderId="20" xfId="2" applyFont="1" applyFill="1" applyBorder="1" applyAlignment="1" applyProtection="1">
      <alignment horizontal="center" vertical="center"/>
    </xf>
    <xf numFmtId="0" fontId="69" fillId="0" borderId="0" xfId="2" applyFont="1" applyProtection="1">
      <alignment vertical="center"/>
    </xf>
    <xf numFmtId="38" fontId="41" fillId="0" borderId="21" xfId="2" applyNumberFormat="1" applyFont="1" applyBorder="1" applyAlignment="1" applyProtection="1">
      <alignment vertical="center" shrinkToFit="1"/>
      <protection locked="0"/>
    </xf>
    <xf numFmtId="38" fontId="41" fillId="0" borderId="4" xfId="2" applyNumberFormat="1" applyFont="1" applyBorder="1" applyAlignment="1" applyProtection="1">
      <alignment vertical="center" shrinkToFit="1"/>
      <protection locked="0"/>
    </xf>
    <xf numFmtId="38" fontId="41" fillId="0" borderId="1" xfId="2" applyNumberFormat="1" applyFont="1" applyBorder="1" applyAlignment="1" applyProtection="1">
      <alignment vertical="center" shrinkToFit="1"/>
      <protection locked="0"/>
    </xf>
    <xf numFmtId="0" fontId="41" fillId="0" borderId="1" xfId="2" applyNumberFormat="1" applyFont="1" applyBorder="1" applyAlignment="1" applyProtection="1">
      <alignment vertical="center" shrinkToFit="1"/>
      <protection locked="0"/>
    </xf>
    <xf numFmtId="0" fontId="52" fillId="0" borderId="0" xfId="2" applyFont="1" applyProtection="1">
      <alignment vertical="center"/>
    </xf>
    <xf numFmtId="3" fontId="36" fillId="0" borderId="0" xfId="2" applyNumberFormat="1" applyFont="1">
      <alignment vertical="center"/>
    </xf>
    <xf numFmtId="0" fontId="36" fillId="8" borderId="0" xfId="2" applyFont="1" applyFill="1" applyAlignment="1">
      <alignment horizontal="center" vertical="center"/>
    </xf>
    <xf numFmtId="0" fontId="19" fillId="0" borderId="0" xfId="2" applyFont="1" applyAlignment="1" applyProtection="1">
      <alignment vertical="center"/>
    </xf>
    <xf numFmtId="0" fontId="19" fillId="0" borderId="0" xfId="2" applyFont="1" applyFill="1" applyProtection="1">
      <alignment vertical="center"/>
    </xf>
    <xf numFmtId="0" fontId="65" fillId="0" borderId="0" xfId="2" applyFont="1" applyProtection="1">
      <alignment vertical="center"/>
    </xf>
    <xf numFmtId="0" fontId="65" fillId="0" borderId="0" xfId="2" applyFont="1" applyAlignment="1" applyProtection="1">
      <alignment vertical="center" wrapText="1"/>
    </xf>
    <xf numFmtId="0" fontId="6" fillId="3" borderId="0" xfId="0" applyNumberFormat="1" applyFont="1" applyFill="1" applyProtection="1">
      <alignment vertical="center"/>
    </xf>
    <xf numFmtId="0" fontId="6" fillId="3" borderId="0" xfId="0" applyFont="1" applyFill="1" applyAlignment="1" applyProtection="1">
      <alignment horizontal="left" vertical="center" wrapText="1"/>
    </xf>
    <xf numFmtId="0" fontId="71" fillId="3" borderId="0" xfId="0" applyFont="1" applyFill="1" applyAlignment="1" applyProtection="1">
      <alignment horizontal="left" vertical="center" indent="5"/>
    </xf>
    <xf numFmtId="0" fontId="74" fillId="0" borderId="0" xfId="0" applyFont="1" applyAlignment="1" applyProtection="1">
      <alignment horizontal="center" vertical="center"/>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19" fillId="0" borderId="0" xfId="2" applyFont="1" applyAlignment="1" applyProtection="1">
      <alignment horizontal="center" vertical="center"/>
    </xf>
    <xf numFmtId="0" fontId="8" fillId="0" borderId="0" xfId="2" applyFont="1" applyAlignment="1" applyProtection="1">
      <alignment horizontal="center" vertical="center"/>
    </xf>
    <xf numFmtId="0" fontId="18" fillId="0" borderId="0" xfId="2" applyFont="1" applyAlignment="1" applyProtection="1">
      <alignment horizontal="center" vertical="center"/>
    </xf>
    <xf numFmtId="0" fontId="33" fillId="0" borderId="0" xfId="2" applyFont="1" applyAlignment="1" applyProtection="1">
      <alignment horizontal="center" vertical="center"/>
    </xf>
    <xf numFmtId="0" fontId="8" fillId="0" borderId="0" xfId="2" applyFont="1" applyAlignment="1" applyProtection="1">
      <alignment horizontal="center"/>
    </xf>
    <xf numFmtId="0" fontId="69" fillId="0" borderId="0" xfId="2" applyFont="1" applyAlignment="1" applyProtection="1">
      <alignment horizontal="center" vertical="center"/>
    </xf>
    <xf numFmtId="0" fontId="8" fillId="0" borderId="0" xfId="2" applyFont="1" applyFill="1" applyAlignment="1" applyProtection="1">
      <alignment horizontal="center" vertical="center"/>
    </xf>
    <xf numFmtId="0" fontId="22" fillId="0" borderId="0" xfId="2" applyFont="1" applyAlignment="1" applyProtection="1">
      <alignment horizontal="center" vertical="center"/>
    </xf>
    <xf numFmtId="38" fontId="15" fillId="0" borderId="61" xfId="2" applyNumberFormat="1" applyFont="1" applyBorder="1" applyAlignment="1" applyProtection="1">
      <alignment vertical="center" shrinkToFit="1"/>
      <protection locked="0"/>
    </xf>
    <xf numFmtId="0" fontId="78" fillId="0" borderId="0" xfId="0" applyFont="1" applyProtection="1">
      <alignment vertical="center"/>
    </xf>
    <xf numFmtId="0" fontId="79" fillId="0" borderId="0" xfId="2" applyFont="1" applyProtection="1">
      <alignment vertical="center"/>
    </xf>
    <xf numFmtId="0" fontId="79" fillId="0" borderId="0" xfId="2" applyFont="1" applyAlignment="1" applyProtection="1">
      <alignment vertical="center"/>
    </xf>
    <xf numFmtId="0" fontId="19" fillId="6" borderId="3" xfId="2" applyFont="1" applyFill="1" applyBorder="1" applyAlignment="1" applyProtection="1">
      <alignment vertical="center"/>
    </xf>
    <xf numFmtId="0" fontId="19" fillId="6" borderId="13" xfId="2" applyFont="1" applyFill="1" applyBorder="1" applyAlignment="1" applyProtection="1">
      <alignment vertical="center"/>
    </xf>
    <xf numFmtId="0" fontId="19" fillId="6" borderId="13" xfId="2" applyFont="1" applyFill="1" applyBorder="1" applyProtection="1">
      <alignment vertical="center"/>
    </xf>
    <xf numFmtId="0" fontId="19" fillId="6" borderId="13" xfId="2" applyFont="1" applyFill="1" applyBorder="1" applyAlignment="1" applyProtection="1">
      <alignment vertical="center" wrapText="1"/>
    </xf>
    <xf numFmtId="0" fontId="19" fillId="6" borderId="4" xfId="2" applyFont="1" applyFill="1" applyBorder="1" applyProtection="1">
      <alignment vertical="center"/>
    </xf>
    <xf numFmtId="0" fontId="76" fillId="6" borderId="13" xfId="2" applyFont="1" applyFill="1" applyBorder="1" applyAlignment="1" applyProtection="1">
      <alignment vertical="center" wrapText="1"/>
    </xf>
    <xf numFmtId="0" fontId="31" fillId="0" borderId="0" xfId="0" applyFont="1" applyProtection="1">
      <alignment vertical="center"/>
    </xf>
    <xf numFmtId="0" fontId="31" fillId="0" borderId="0" xfId="0" applyFont="1" applyBorder="1" applyAlignment="1" applyProtection="1">
      <alignment vertical="center" wrapText="1"/>
    </xf>
    <xf numFmtId="0" fontId="82" fillId="0" borderId="0" xfId="0" applyFont="1" applyProtection="1">
      <alignment vertical="center"/>
    </xf>
    <xf numFmtId="0" fontId="84" fillId="3" borderId="0" xfId="7" applyFont="1" applyFill="1" applyAlignment="1" applyProtection="1">
      <alignment horizontal="right" vertical="center" wrapText="1"/>
    </xf>
    <xf numFmtId="0" fontId="85" fillId="0" borderId="0" xfId="7" applyFont="1" applyAlignment="1" applyProtection="1">
      <alignment horizontal="right" vertical="center"/>
    </xf>
    <xf numFmtId="0" fontId="62" fillId="0" borderId="0" xfId="2" applyFont="1" applyProtection="1">
      <alignment vertical="center"/>
    </xf>
    <xf numFmtId="0" fontId="62" fillId="0" borderId="0" xfId="2" applyFont="1" applyBorder="1" applyProtection="1">
      <alignment vertical="center"/>
    </xf>
    <xf numFmtId="0" fontId="48" fillId="0" borderId="0" xfId="2" applyFont="1" applyProtection="1">
      <alignment vertical="center"/>
    </xf>
    <xf numFmtId="0" fontId="52" fillId="0" borderId="0" xfId="2" applyFont="1" applyBorder="1" applyAlignment="1" applyProtection="1">
      <alignment horizontal="center" vertical="center"/>
    </xf>
    <xf numFmtId="0" fontId="48" fillId="0" borderId="0" xfId="2" applyFont="1" applyBorder="1" applyAlignment="1" applyProtection="1">
      <alignment horizontal="center" vertical="center"/>
    </xf>
    <xf numFmtId="0" fontId="48" fillId="0" borderId="14" xfId="2" applyFont="1" applyBorder="1" applyProtection="1">
      <alignment vertical="center"/>
    </xf>
    <xf numFmtId="0" fontId="55" fillId="0" borderId="0" xfId="2" applyFont="1" applyAlignment="1" applyProtection="1">
      <alignment horizontal="left" vertical="center"/>
    </xf>
    <xf numFmtId="0" fontId="50" fillId="0" borderId="0" xfId="2" applyFont="1" applyAlignment="1" applyProtection="1">
      <alignment horizontal="left" vertical="center"/>
    </xf>
    <xf numFmtId="0" fontId="59" fillId="0" borderId="0" xfId="0" applyFont="1" applyAlignment="1" applyProtection="1">
      <alignment horizontal="left" vertical="center"/>
    </xf>
    <xf numFmtId="0" fontId="88" fillId="0" borderId="0" xfId="0" applyFont="1" applyAlignment="1" applyProtection="1">
      <alignment horizontal="left" vertical="center"/>
    </xf>
    <xf numFmtId="0" fontId="90" fillId="1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10" fillId="0" borderId="3" xfId="0" quotePrefix="1" applyFont="1" applyBorder="1" applyAlignment="1" applyProtection="1">
      <alignment horizontal="center" vertical="center" wrapText="1"/>
    </xf>
    <xf numFmtId="38" fontId="6" fillId="11" borderId="15" xfId="1" applyFont="1" applyFill="1" applyBorder="1" applyAlignment="1" applyProtection="1">
      <alignment horizontal="right" vertical="center" wrapText="1"/>
    </xf>
    <xf numFmtId="38" fontId="6" fillId="11" borderId="18" xfId="1" applyFont="1" applyFill="1" applyBorder="1" applyAlignment="1" applyProtection="1">
      <alignment horizontal="right" vertical="center" wrapText="1"/>
    </xf>
    <xf numFmtId="38" fontId="6" fillId="11" borderId="1" xfId="1" applyFont="1" applyFill="1" applyBorder="1" applyAlignment="1" applyProtection="1">
      <alignment horizontal="right" vertical="center" wrapText="1"/>
    </xf>
    <xf numFmtId="38" fontId="42" fillId="11" borderId="21" xfId="2" applyNumberFormat="1" applyFont="1" applyFill="1" applyBorder="1" applyAlignment="1" applyProtection="1">
      <alignment horizontal="center" vertical="center" wrapText="1"/>
    </xf>
    <xf numFmtId="38" fontId="42" fillId="11" borderId="1" xfId="2" applyNumberFormat="1" applyFont="1" applyFill="1" applyBorder="1" applyAlignment="1" applyProtection="1">
      <alignment horizontal="center" vertical="center" wrapText="1"/>
    </xf>
    <xf numFmtId="38" fontId="41" fillId="11" borderId="1" xfId="2" applyNumberFormat="1" applyFont="1" applyFill="1" applyBorder="1" applyAlignment="1" applyProtection="1">
      <alignment vertical="center" wrapText="1"/>
    </xf>
    <xf numFmtId="38" fontId="6" fillId="3" borderId="0" xfId="1" applyFont="1" applyFill="1" applyProtection="1">
      <alignment vertical="center"/>
    </xf>
    <xf numFmtId="0" fontId="34" fillId="0" borderId="1" xfId="2" applyFont="1" applyFill="1" applyBorder="1" applyAlignment="1" applyProtection="1">
      <alignment horizontal="left" vertical="center" wrapText="1"/>
      <protection locked="0"/>
    </xf>
    <xf numFmtId="0" fontId="48" fillId="0" borderId="0" xfId="2" applyFont="1" applyBorder="1" applyAlignment="1" applyProtection="1">
      <alignment horizontal="left" vertical="center" wrapText="1"/>
    </xf>
    <xf numFmtId="0" fontId="34" fillId="0" borderId="16" xfId="2" applyFont="1" applyFill="1" applyBorder="1" applyAlignment="1" applyProtection="1">
      <alignment horizontal="left" vertical="center" wrapText="1"/>
      <protection locked="0"/>
    </xf>
    <xf numFmtId="0" fontId="16" fillId="0" borderId="0" xfId="0" applyFont="1" applyFill="1" applyBorder="1" applyAlignment="1" applyProtection="1">
      <alignment horizontal="right" vertical="center" wrapText="1"/>
      <protection locked="0"/>
    </xf>
    <xf numFmtId="0" fontId="53" fillId="0" borderId="0" xfId="0" applyFont="1" applyProtection="1">
      <alignment vertical="center"/>
    </xf>
    <xf numFmtId="0" fontId="28" fillId="0" borderId="0" xfId="0" applyFont="1" applyAlignment="1" applyProtection="1">
      <alignment horizontal="center" vertical="center"/>
    </xf>
    <xf numFmtId="0" fontId="28" fillId="0" borderId="0" xfId="0" applyFont="1" applyProtection="1">
      <alignment vertical="center"/>
    </xf>
    <xf numFmtId="0" fontId="28" fillId="0" borderId="19" xfId="0" applyFont="1" applyBorder="1" applyProtection="1">
      <alignment vertical="center"/>
    </xf>
    <xf numFmtId="0" fontId="31" fillId="2" borderId="17" xfId="0" applyFont="1" applyFill="1" applyBorder="1" applyProtection="1">
      <alignment vertical="center"/>
    </xf>
    <xf numFmtId="0" fontId="31" fillId="11" borderId="44" xfId="0" applyFont="1" applyFill="1" applyBorder="1" applyProtection="1">
      <alignment vertical="center"/>
    </xf>
    <xf numFmtId="0" fontId="31" fillId="11" borderId="37" xfId="0" applyFont="1" applyFill="1" applyBorder="1" applyProtection="1">
      <alignment vertical="center"/>
    </xf>
    <xf numFmtId="0" fontId="46" fillId="0" borderId="42" xfId="0" applyFont="1" applyBorder="1" applyAlignment="1" applyProtection="1">
      <alignment horizontal="center" vertical="center"/>
      <protection locked="0"/>
    </xf>
    <xf numFmtId="0" fontId="46" fillId="0" borderId="37" xfId="0" applyFont="1" applyBorder="1" applyAlignment="1" applyProtection="1">
      <alignment horizontal="center" vertical="center"/>
      <protection locked="0"/>
    </xf>
    <xf numFmtId="0" fontId="31" fillId="2" borderId="16" xfId="0" applyFont="1" applyFill="1" applyBorder="1" applyProtection="1">
      <alignment vertical="center"/>
    </xf>
    <xf numFmtId="0" fontId="31" fillId="11" borderId="54" xfId="0" applyFont="1" applyFill="1" applyBorder="1" applyProtection="1">
      <alignment vertical="center"/>
    </xf>
    <xf numFmtId="0" fontId="31" fillId="11" borderId="36" xfId="0" applyFont="1" applyFill="1" applyBorder="1" applyProtection="1">
      <alignment vertical="center"/>
    </xf>
    <xf numFmtId="0" fontId="46" fillId="0" borderId="62" xfId="0" applyFont="1" applyBorder="1" applyAlignment="1" applyProtection="1">
      <alignment horizontal="center" vertical="center"/>
      <protection locked="0"/>
    </xf>
    <xf numFmtId="0" fontId="46" fillId="0" borderId="36" xfId="0" applyFont="1" applyBorder="1" applyAlignment="1" applyProtection="1">
      <alignment horizontal="center" vertical="center"/>
      <protection locked="0"/>
    </xf>
    <xf numFmtId="0" fontId="31" fillId="11" borderId="45" xfId="0" applyFont="1" applyFill="1" applyBorder="1" applyProtection="1">
      <alignment vertical="center"/>
    </xf>
    <xf numFmtId="0" fontId="31" fillId="11" borderId="38" xfId="0" applyFont="1" applyFill="1" applyBorder="1" applyProtection="1">
      <alignment vertical="center"/>
    </xf>
    <xf numFmtId="0" fontId="46" fillId="0" borderId="63"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34" fillId="0" borderId="0" xfId="0" applyFont="1" applyFill="1" applyProtection="1">
      <alignment vertical="center"/>
    </xf>
    <xf numFmtId="0" fontId="82" fillId="0" borderId="0" xfId="0" applyFont="1" applyBorder="1" applyProtection="1">
      <alignment vertical="center"/>
    </xf>
    <xf numFmtId="0" fontId="31" fillId="0" borderId="0" xfId="0" applyFont="1" applyBorder="1" applyProtection="1">
      <alignment vertical="center"/>
    </xf>
    <xf numFmtId="0" fontId="58" fillId="0" borderId="0" xfId="0" applyFont="1" applyFill="1" applyAlignment="1" applyProtection="1">
      <alignment horizontal="right" vertical="center"/>
    </xf>
    <xf numFmtId="0" fontId="88" fillId="0" borderId="0" xfId="0" applyFont="1" applyProtection="1">
      <alignment vertical="center"/>
    </xf>
    <xf numFmtId="0" fontId="94" fillId="0" borderId="0" xfId="0" applyFont="1" applyProtection="1">
      <alignment vertical="center"/>
    </xf>
    <xf numFmtId="0" fontId="31" fillId="0" borderId="0" xfId="0" applyFont="1" applyAlignment="1" applyProtection="1">
      <alignment horizontal="left" vertical="center"/>
    </xf>
    <xf numFmtId="0" fontId="47" fillId="0" borderId="0" xfId="0" applyFont="1" applyProtection="1">
      <alignment vertical="center"/>
    </xf>
    <xf numFmtId="0" fontId="95" fillId="0" borderId="0" xfId="7" applyFont="1" applyAlignment="1" applyProtection="1">
      <alignment horizontal="right" vertical="center"/>
    </xf>
    <xf numFmtId="0" fontId="31" fillId="0" borderId="0" xfId="0" applyFont="1" applyBorder="1" applyAlignment="1" applyProtection="1">
      <alignment horizontal="left" vertical="center"/>
    </xf>
    <xf numFmtId="0" fontId="96" fillId="0" borderId="0" xfId="0" applyFont="1" applyProtection="1">
      <alignment vertical="center"/>
    </xf>
    <xf numFmtId="0" fontId="97" fillId="0" borderId="0" xfId="0" applyFont="1" applyProtection="1">
      <alignment vertical="center"/>
    </xf>
    <xf numFmtId="0" fontId="37" fillId="11" borderId="1" xfId="0" applyFont="1" applyFill="1" applyBorder="1" applyAlignment="1" applyProtection="1">
      <alignment horizontal="left" vertical="center" wrapText="1" shrinkToFit="1"/>
    </xf>
    <xf numFmtId="0" fontId="98" fillId="0" borderId="0" xfId="2" applyFont="1" applyBorder="1" applyProtection="1">
      <alignment vertical="center"/>
    </xf>
    <xf numFmtId="0" fontId="34" fillId="0" borderId="0" xfId="0" applyFont="1" applyAlignment="1" applyProtection="1">
      <alignment horizontal="left" vertical="center"/>
    </xf>
    <xf numFmtId="0" fontId="99" fillId="0" borderId="0" xfId="0" applyFont="1" applyProtection="1">
      <alignment vertical="center"/>
    </xf>
    <xf numFmtId="0" fontId="90" fillId="10" borderId="3" xfId="0" applyFont="1" applyFill="1" applyBorder="1" applyAlignment="1" applyProtection="1">
      <alignment horizontal="center" vertical="center" wrapText="1"/>
      <protection locked="0"/>
    </xf>
    <xf numFmtId="0" fontId="90" fillId="10" borderId="4" xfId="0"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wrapText="1"/>
    </xf>
    <xf numFmtId="0" fontId="10" fillId="5"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xf>
    <xf numFmtId="0" fontId="6" fillId="3" borderId="0" xfId="0" applyFont="1" applyFill="1" applyProtection="1">
      <alignment vertical="center"/>
    </xf>
    <xf numFmtId="0" fontId="12" fillId="0" borderId="0" xfId="0" applyFont="1" applyAlignment="1" applyProtection="1">
      <alignment horizontal="center" vertical="center"/>
    </xf>
    <xf numFmtId="0" fontId="9" fillId="6" borderId="4" xfId="0" applyFont="1" applyFill="1" applyBorder="1" applyAlignment="1" applyProtection="1">
      <alignment horizontal="left" vertical="center"/>
    </xf>
    <xf numFmtId="0" fontId="6" fillId="0" borderId="1" xfId="0" applyFont="1" applyBorder="1" applyAlignment="1" applyProtection="1">
      <alignment horizontal="center" vertical="center" wrapText="1"/>
    </xf>
    <xf numFmtId="0" fontId="20" fillId="0" borderId="0" xfId="2" applyFont="1" applyAlignment="1" applyProtection="1">
      <alignment horizontal="center" vertical="center"/>
    </xf>
    <xf numFmtId="0" fontId="19" fillId="2" borderId="20" xfId="2" applyFont="1" applyFill="1" applyBorder="1" applyAlignment="1" applyProtection="1">
      <alignment horizontal="center" vertical="center" wrapText="1"/>
    </xf>
    <xf numFmtId="0" fontId="34" fillId="0" borderId="0" xfId="0" applyFont="1" applyFill="1" applyBorder="1" applyProtection="1">
      <alignment vertical="center"/>
    </xf>
    <xf numFmtId="0" fontId="59" fillId="0" borderId="0" xfId="0" applyFont="1" applyFill="1" applyProtection="1">
      <alignment vertical="center"/>
    </xf>
    <xf numFmtId="0" fontId="15" fillId="0" borderId="0" xfId="2" applyFont="1" applyProtection="1">
      <alignment vertical="center"/>
    </xf>
    <xf numFmtId="0" fontId="87" fillId="6" borderId="13" xfId="2" applyFont="1" applyFill="1" applyBorder="1" applyAlignment="1" applyProtection="1">
      <alignment vertical="center" wrapText="1"/>
    </xf>
    <xf numFmtId="38" fontId="41" fillId="11" borderId="4" xfId="2" applyNumberFormat="1" applyFont="1" applyFill="1" applyBorder="1" applyAlignment="1" applyProtection="1">
      <alignment vertical="center" wrapText="1"/>
    </xf>
    <xf numFmtId="0" fontId="52" fillId="0" borderId="16" xfId="2" applyNumberFormat="1" applyFont="1" applyFill="1" applyBorder="1" applyAlignment="1" applyProtection="1">
      <alignment horizontal="center" vertical="center" wrapText="1"/>
    </xf>
    <xf numFmtId="0" fontId="75" fillId="6" borderId="0" xfId="2" applyFont="1" applyFill="1" applyBorder="1" applyAlignment="1" applyProtection="1">
      <alignment horizontal="center" vertical="center"/>
    </xf>
    <xf numFmtId="0" fontId="75" fillId="6" borderId="0" xfId="2" applyFont="1" applyFill="1" applyBorder="1" applyProtection="1">
      <alignment vertical="center"/>
    </xf>
    <xf numFmtId="0" fontId="27" fillId="6" borderId="0" xfId="2" applyFont="1" applyFill="1" applyBorder="1" applyAlignment="1" applyProtection="1">
      <alignment vertical="center" wrapText="1"/>
    </xf>
    <xf numFmtId="0" fontId="27" fillId="6" borderId="10" xfId="2" applyFont="1" applyFill="1" applyBorder="1" applyAlignment="1" applyProtection="1">
      <alignment vertical="center" wrapText="1"/>
    </xf>
    <xf numFmtId="0" fontId="52" fillId="6" borderId="11" xfId="2" applyFont="1" applyFill="1" applyBorder="1" applyAlignment="1" applyProtection="1">
      <alignment vertical="center" wrapText="1"/>
    </xf>
    <xf numFmtId="0" fontId="52" fillId="6" borderId="19" xfId="2" applyFont="1" applyFill="1" applyBorder="1" applyAlignment="1" applyProtection="1">
      <alignment vertical="center" wrapText="1"/>
    </xf>
    <xf numFmtId="0" fontId="52" fillId="6" borderId="12" xfId="2" applyFont="1" applyFill="1" applyBorder="1" applyAlignment="1" applyProtection="1">
      <alignment vertical="center" wrapText="1"/>
    </xf>
    <xf numFmtId="0" fontId="31" fillId="0" borderId="0" xfId="5" applyFont="1" applyAlignment="1" applyProtection="1">
      <alignment vertical="center" wrapText="1"/>
    </xf>
    <xf numFmtId="0" fontId="6" fillId="0" borderId="0" xfId="5" applyFont="1" applyProtection="1">
      <alignment vertical="center"/>
    </xf>
    <xf numFmtId="0" fontId="53" fillId="0" borderId="0" xfId="5" applyFont="1" applyProtection="1">
      <alignment vertical="center"/>
    </xf>
    <xf numFmtId="0" fontId="82" fillId="0" borderId="0" xfId="5" applyFont="1" applyProtection="1">
      <alignment vertical="center"/>
    </xf>
    <xf numFmtId="0" fontId="43" fillId="2" borderId="1" xfId="5" applyFont="1" applyFill="1" applyBorder="1" applyAlignment="1" applyProtection="1">
      <alignment horizontal="center" vertical="center"/>
    </xf>
    <xf numFmtId="0" fontId="43" fillId="2" borderId="1" xfId="5" applyFont="1" applyFill="1" applyBorder="1" applyAlignment="1" applyProtection="1">
      <alignment horizontal="center" vertical="center" wrapText="1"/>
    </xf>
    <xf numFmtId="0" fontId="6" fillId="2" borderId="1" xfId="5" applyFont="1" applyFill="1" applyBorder="1" applyAlignment="1" applyProtection="1">
      <alignment horizontal="center" vertical="center"/>
    </xf>
    <xf numFmtId="0" fontId="6" fillId="2" borderId="6" xfId="5" applyFont="1" applyFill="1" applyBorder="1" applyAlignment="1" applyProtection="1">
      <alignment horizontal="center" vertical="center" wrapText="1"/>
    </xf>
    <xf numFmtId="0" fontId="6" fillId="2" borderId="1" xfId="5" applyFont="1" applyFill="1" applyBorder="1" applyAlignment="1" applyProtection="1">
      <alignment horizontal="center" vertical="center" wrapText="1"/>
    </xf>
    <xf numFmtId="0" fontId="34" fillId="0" borderId="1" xfId="2" applyFont="1" applyFill="1" applyBorder="1" applyAlignment="1" applyProtection="1">
      <alignment horizontal="left" vertical="center" wrapText="1"/>
    </xf>
    <xf numFmtId="0" fontId="31" fillId="0" borderId="1" xfId="2" applyFont="1" applyFill="1" applyBorder="1" applyAlignment="1" applyProtection="1">
      <alignment horizontal="left" vertical="center" wrapText="1"/>
    </xf>
    <xf numFmtId="0" fontId="6" fillId="0" borderId="0" xfId="5" applyFont="1" applyAlignment="1" applyProtection="1">
      <alignment vertical="center" wrapText="1"/>
    </xf>
    <xf numFmtId="0" fontId="81" fillId="0" borderId="0" xfId="5" applyFont="1" applyProtection="1">
      <alignment vertical="center"/>
    </xf>
    <xf numFmtId="38" fontId="28" fillId="0" borderId="0" xfId="3" applyFont="1" applyAlignment="1" applyProtection="1">
      <alignment vertical="center" wrapText="1"/>
    </xf>
    <xf numFmtId="38" fontId="48" fillId="0" borderId="0" xfId="6" applyFont="1" applyBorder="1" applyAlignment="1" applyProtection="1">
      <alignment vertical="center" wrapText="1"/>
    </xf>
    <xf numFmtId="38" fontId="48" fillId="0" borderId="0" xfId="6" applyFont="1" applyFill="1" applyBorder="1" applyAlignment="1" applyProtection="1">
      <alignment vertical="center" wrapText="1"/>
    </xf>
    <xf numFmtId="38" fontId="52" fillId="0" borderId="15" xfId="1" applyFont="1" applyBorder="1" applyAlignment="1" applyProtection="1">
      <alignment vertical="center" wrapText="1"/>
      <protection locked="0"/>
    </xf>
    <xf numFmtId="38" fontId="52" fillId="0" borderId="17" xfId="1" applyFont="1" applyBorder="1" applyAlignment="1" applyProtection="1">
      <alignment vertical="center" wrapText="1"/>
      <protection locked="0"/>
    </xf>
    <xf numFmtId="38" fontId="52" fillId="0" borderId="51" xfId="1" applyFont="1" applyBorder="1" applyAlignment="1" applyProtection="1">
      <alignment vertical="center" wrapText="1"/>
      <protection locked="0"/>
    </xf>
    <xf numFmtId="38" fontId="52" fillId="0" borderId="18" xfId="1" applyFont="1" applyBorder="1" applyAlignment="1" applyProtection="1">
      <alignment vertical="center" wrapText="1"/>
      <protection locked="0"/>
    </xf>
    <xf numFmtId="0" fontId="65" fillId="0" borderId="0" xfId="2" applyFont="1" applyAlignment="1" applyProtection="1">
      <alignment horizontal="left" vertical="center" wrapText="1"/>
    </xf>
    <xf numFmtId="0" fontId="62" fillId="0" borderId="0" xfId="2" applyFont="1" applyBorder="1" applyAlignment="1" applyProtection="1">
      <alignment vertical="center" wrapText="1"/>
    </xf>
    <xf numFmtId="0" fontId="52" fillId="0" borderId="0" xfId="2" applyFont="1" applyBorder="1" applyAlignment="1" applyProtection="1">
      <alignment horizontal="center" vertical="center" wrapText="1"/>
    </xf>
    <xf numFmtId="0" fontId="48" fillId="0" borderId="14" xfId="2" applyFont="1" applyBorder="1" applyAlignment="1" applyProtection="1">
      <alignment vertical="center" wrapText="1"/>
    </xf>
    <xf numFmtId="0" fontId="31" fillId="0" borderId="0" xfId="0" applyFont="1" applyBorder="1" applyAlignment="1" applyProtection="1">
      <alignment vertical="center"/>
    </xf>
    <xf numFmtId="0" fontId="52" fillId="0" borderId="0" xfId="7" applyFont="1" applyBorder="1" applyAlignment="1" applyProtection="1">
      <alignment horizontal="right" vertical="center"/>
    </xf>
    <xf numFmtId="0" fontId="31" fillId="0" borderId="0" xfId="0" applyFont="1" applyFill="1" applyBorder="1" applyAlignment="1" applyProtection="1">
      <alignment horizontal="center" vertical="center"/>
    </xf>
    <xf numFmtId="0" fontId="78" fillId="0" borderId="0" xfId="0" applyFont="1" applyFill="1" applyBorder="1" applyProtection="1">
      <alignment vertical="center"/>
    </xf>
    <xf numFmtId="0" fontId="31" fillId="0" borderId="0" xfId="0" applyFont="1" applyFill="1" applyBorder="1" applyAlignment="1" applyProtection="1">
      <alignment vertical="top"/>
    </xf>
    <xf numFmtId="0" fontId="28" fillId="0" borderId="19" xfId="7" applyFont="1" applyFill="1" applyBorder="1" applyProtection="1">
      <alignment vertical="center"/>
    </xf>
    <xf numFmtId="0" fontId="31" fillId="0" borderId="0" xfId="0" applyFont="1" applyFill="1" applyBorder="1" applyProtection="1">
      <alignment vertical="center"/>
    </xf>
    <xf numFmtId="0" fontId="40" fillId="0" borderId="0" xfId="2" applyFont="1" applyFill="1" applyBorder="1" applyAlignment="1" applyProtection="1">
      <alignment horizontal="center" vertical="center" wrapText="1"/>
    </xf>
    <xf numFmtId="0" fontId="27" fillId="0" borderId="0" xfId="2" applyFont="1" applyFill="1" applyBorder="1" applyAlignment="1" applyProtection="1">
      <alignment horizontal="left" vertical="center" wrapText="1"/>
    </xf>
    <xf numFmtId="0" fontId="27" fillId="0" borderId="0" xfId="2" applyFont="1" applyFill="1" applyBorder="1" applyAlignment="1" applyProtection="1">
      <alignment horizontal="left" vertical="center"/>
    </xf>
    <xf numFmtId="49" fontId="40" fillId="0" borderId="0" xfId="2" applyNumberFormat="1" applyFont="1" applyFill="1" applyBorder="1" applyAlignment="1" applyProtection="1">
      <alignment horizontal="center" vertical="center" wrapText="1"/>
    </xf>
    <xf numFmtId="0" fontId="48" fillId="0" borderId="0" xfId="2" applyFont="1" applyBorder="1" applyAlignment="1" applyProtection="1">
      <alignment horizontal="left" vertical="center"/>
    </xf>
    <xf numFmtId="0" fontId="34" fillId="0" borderId="16" xfId="2" applyFont="1" applyFill="1" applyBorder="1" applyAlignment="1" applyProtection="1">
      <alignment horizontal="left" vertical="center" wrapText="1" shrinkToFit="1"/>
      <protection locked="0"/>
    </xf>
    <xf numFmtId="0" fontId="34" fillId="0" borderId="24" xfId="2" applyFont="1" applyFill="1" applyBorder="1" applyAlignment="1" applyProtection="1">
      <alignment horizontal="left" vertical="center" shrinkToFit="1"/>
      <protection locked="0"/>
    </xf>
    <xf numFmtId="0" fontId="40" fillId="0" borderId="16" xfId="2" applyFont="1" applyFill="1" applyBorder="1" applyAlignment="1" applyProtection="1">
      <alignment horizontal="center" vertical="center" wrapText="1"/>
      <protection locked="0"/>
    </xf>
    <xf numFmtId="0" fontId="73" fillId="0" borderId="0" xfId="5" applyFont="1" applyAlignment="1" applyProtection="1">
      <alignment vertical="center" wrapText="1"/>
      <protection locked="0"/>
    </xf>
    <xf numFmtId="49" fontId="6" fillId="0" borderId="0" xfId="5" applyNumberFormat="1" applyFont="1" applyAlignment="1" applyProtection="1">
      <alignment horizontal="right" vertical="center"/>
    </xf>
    <xf numFmtId="0" fontId="52" fillId="6" borderId="0" xfId="2" applyFont="1" applyFill="1" applyBorder="1" applyAlignment="1" applyProtection="1">
      <alignment vertical="center" wrapText="1"/>
    </xf>
    <xf numFmtId="0" fontId="52" fillId="6" borderId="10" xfId="2" applyFont="1" applyFill="1" applyBorder="1" applyAlignment="1" applyProtection="1">
      <alignment vertical="center" wrapText="1"/>
    </xf>
    <xf numFmtId="0" fontId="56" fillId="0" borderId="19" xfId="2" applyFont="1" applyBorder="1" applyAlignment="1" applyProtection="1">
      <alignment horizontal="left" vertical="center"/>
    </xf>
    <xf numFmtId="0" fontId="61" fillId="0" borderId="19" xfId="2" applyFont="1" applyBorder="1" applyAlignment="1" applyProtection="1">
      <alignment horizontal="left" vertical="center" wrapText="1"/>
    </xf>
    <xf numFmtId="0" fontId="62" fillId="0" borderId="19" xfId="2" applyFont="1" applyBorder="1" applyProtection="1">
      <alignment vertical="center"/>
    </xf>
    <xf numFmtId="0" fontId="94" fillId="0" borderId="0" xfId="0" applyFont="1" applyFill="1" applyBorder="1" applyProtection="1">
      <alignment vertical="center"/>
    </xf>
    <xf numFmtId="0" fontId="31" fillId="0" borderId="0" xfId="0" applyFont="1" applyFill="1" applyBorder="1" applyAlignment="1" applyProtection="1">
      <alignment horizontal="left" vertical="center"/>
    </xf>
    <xf numFmtId="38" fontId="40" fillId="3" borderId="0" xfId="1" applyFont="1" applyFill="1" applyBorder="1" applyAlignment="1" applyProtection="1">
      <alignment horizontal="center" vertical="center" wrapText="1"/>
    </xf>
    <xf numFmtId="178" fontId="40" fillId="2" borderId="5" xfId="6" applyNumberFormat="1" applyFont="1" applyFill="1" applyBorder="1" applyAlignment="1" applyProtection="1">
      <alignment horizontal="center" vertical="center" wrapText="1"/>
    </xf>
    <xf numFmtId="0" fontId="31" fillId="2" borderId="18" xfId="0" applyFont="1" applyFill="1" applyBorder="1" applyProtection="1">
      <alignment vertical="center"/>
    </xf>
    <xf numFmtId="0" fontId="34" fillId="0" borderId="0" xfId="0" applyFont="1">
      <alignment vertical="center"/>
    </xf>
    <xf numFmtId="0" fontId="31" fillId="0" borderId="0" xfId="5" applyFont="1" applyAlignment="1">
      <alignment vertical="center" wrapText="1"/>
    </xf>
    <xf numFmtId="0" fontId="48" fillId="0" borderId="0" xfId="2" applyFont="1" applyAlignment="1">
      <alignment horizontal="left" vertical="top"/>
    </xf>
    <xf numFmtId="0" fontId="48" fillId="0" borderId="0" xfId="2" applyFont="1">
      <alignment vertical="center"/>
    </xf>
    <xf numFmtId="0" fontId="27" fillId="0" borderId="0" xfId="2" applyFont="1">
      <alignment vertical="center"/>
    </xf>
    <xf numFmtId="0" fontId="48" fillId="0" borderId="0" xfId="2" applyFont="1" applyFill="1" applyBorder="1" applyAlignment="1" applyProtection="1">
      <alignment vertical="center" wrapText="1"/>
    </xf>
    <xf numFmtId="0" fontId="48" fillId="0" borderId="0" xfId="2" applyFont="1" applyFill="1" applyBorder="1" applyProtection="1">
      <alignment vertical="center"/>
    </xf>
    <xf numFmtId="9" fontId="62" fillId="0" borderId="0" xfId="8" applyFont="1" applyProtection="1">
      <alignment vertical="center"/>
    </xf>
    <xf numFmtId="9" fontId="48" fillId="0" borderId="0" xfId="8" applyFont="1" applyProtection="1">
      <alignment vertical="center"/>
    </xf>
    <xf numFmtId="9" fontId="48" fillId="0" borderId="0" xfId="8" applyFont="1" applyBorder="1" applyAlignment="1" applyProtection="1">
      <alignment horizontal="left" vertical="center" wrapText="1"/>
    </xf>
    <xf numFmtId="9" fontId="48" fillId="0" borderId="0" xfId="8" applyFont="1" applyFill="1" applyBorder="1" applyAlignment="1" applyProtection="1">
      <alignment horizontal="left" vertical="center" wrapText="1"/>
    </xf>
    <xf numFmtId="9" fontId="48" fillId="0" borderId="0" xfId="8" applyFont="1">
      <alignment vertical="center"/>
    </xf>
    <xf numFmtId="9" fontId="48" fillId="0" borderId="0" xfId="8" applyFont="1" applyBorder="1" applyAlignment="1" applyProtection="1">
      <alignment horizontal="center" vertical="center"/>
    </xf>
    <xf numFmtId="9" fontId="34" fillId="0" borderId="16" xfId="8" applyFont="1" applyFill="1" applyBorder="1" applyAlignment="1" applyProtection="1">
      <alignment horizontal="left" vertical="center" wrapText="1"/>
      <protection locked="0"/>
    </xf>
    <xf numFmtId="9" fontId="48" fillId="0" borderId="14" xfId="8" applyFont="1" applyBorder="1" applyProtection="1">
      <alignment vertical="center"/>
    </xf>
    <xf numFmtId="0" fontId="48" fillId="2" borderId="1" xfId="2" applyFont="1" applyFill="1" applyBorder="1" applyAlignment="1" applyProtection="1">
      <alignment horizontal="left" vertical="center" wrapText="1"/>
    </xf>
    <xf numFmtId="0" fontId="48" fillId="11" borderId="1" xfId="2" applyFont="1" applyFill="1" applyBorder="1" applyAlignment="1" applyProtection="1">
      <alignment horizontal="center" vertical="center" wrapText="1"/>
    </xf>
    <xf numFmtId="9" fontId="48" fillId="11" borderId="1" xfId="2" applyNumberFormat="1" applyFont="1" applyFill="1" applyBorder="1" applyAlignment="1" applyProtection="1">
      <alignment horizontal="center" vertical="center" wrapText="1"/>
    </xf>
    <xf numFmtId="38" fontId="40" fillId="0" borderId="1" xfId="1" applyFont="1" applyFill="1" applyBorder="1" applyAlignment="1" applyProtection="1">
      <alignment vertical="center" wrapText="1"/>
    </xf>
    <xf numFmtId="38" fontId="40" fillId="6" borderId="95" xfId="1" applyFont="1" applyFill="1" applyBorder="1" applyAlignment="1" applyProtection="1">
      <alignment vertical="center" wrapText="1"/>
    </xf>
    <xf numFmtId="38" fontId="40" fillId="0" borderId="1" xfId="1" applyFont="1" applyFill="1" applyBorder="1" applyAlignment="1" applyProtection="1">
      <alignment horizontal="right" vertical="center" wrapText="1"/>
      <protection locked="0"/>
    </xf>
    <xf numFmtId="0" fontId="40" fillId="0" borderId="15" xfId="5" applyFont="1" applyBorder="1" applyAlignment="1" applyProtection="1">
      <alignment horizontal="center" vertical="center" wrapText="1"/>
      <protection locked="0"/>
    </xf>
    <xf numFmtId="38" fontId="40" fillId="0" borderId="15" xfId="6" applyFont="1" applyFill="1" applyBorder="1" applyAlignment="1" applyProtection="1">
      <alignment horizontal="center" vertical="center" wrapText="1"/>
      <protection locked="0"/>
    </xf>
    <xf numFmtId="0" fontId="40" fillId="0" borderId="17" xfId="5" applyFont="1" applyBorder="1" applyAlignment="1" applyProtection="1">
      <alignment horizontal="center" vertical="center" wrapText="1"/>
      <protection locked="0"/>
    </xf>
    <xf numFmtId="38" fontId="40" fillId="0" borderId="17" xfId="6" applyFont="1" applyFill="1" applyBorder="1" applyAlignment="1" applyProtection="1">
      <alignment horizontal="center" vertical="center" wrapText="1"/>
      <protection locked="0"/>
    </xf>
    <xf numFmtId="0" fontId="40" fillId="0" borderId="18" xfId="5" applyFont="1" applyBorder="1" applyAlignment="1" applyProtection="1">
      <alignment horizontal="center" vertical="center" wrapText="1"/>
      <protection locked="0"/>
    </xf>
    <xf numFmtId="38" fontId="40" fillId="0" borderId="18" xfId="6" applyFont="1" applyFill="1" applyBorder="1" applyAlignment="1" applyProtection="1">
      <alignment horizontal="center" vertical="center" wrapText="1"/>
      <protection locked="0"/>
    </xf>
    <xf numFmtId="38" fontId="40" fillId="0" borderId="1" xfId="1" applyFont="1" applyFill="1" applyBorder="1" applyAlignment="1" applyProtection="1">
      <alignment horizontal="right" vertical="center" wrapText="1"/>
    </xf>
    <xf numFmtId="0" fontId="31" fillId="0" borderId="1" xfId="0" applyFont="1" applyBorder="1" applyAlignment="1" applyProtection="1">
      <alignment horizontal="left" vertical="center" shrinkToFit="1"/>
      <protection locked="0"/>
    </xf>
    <xf numFmtId="0" fontId="31" fillId="0" borderId="0" xfId="0" applyFont="1" applyFill="1" applyBorder="1" applyAlignment="1" applyProtection="1">
      <alignment vertical="center"/>
    </xf>
    <xf numFmtId="0" fontId="31" fillId="0" borderId="0" xfId="0" applyFont="1" applyBorder="1" applyAlignment="1" applyProtection="1">
      <alignment horizontal="left" vertical="center" wrapText="1"/>
    </xf>
    <xf numFmtId="0" fontId="31" fillId="2" borderId="1" xfId="0" applyFont="1" applyFill="1" applyBorder="1" applyProtection="1">
      <alignment vertical="center"/>
    </xf>
    <xf numFmtId="0" fontId="31" fillId="0" borderId="1" xfId="0" applyFont="1" applyBorder="1" applyAlignment="1" applyProtection="1">
      <alignment horizontal="left" vertical="center" wrapText="1"/>
      <protection locked="0"/>
    </xf>
    <xf numFmtId="0" fontId="58" fillId="3" borderId="0" xfId="0" applyFont="1" applyFill="1" applyBorder="1" applyAlignment="1" applyProtection="1">
      <alignment horizontal="right" vertical="center"/>
    </xf>
    <xf numFmtId="0" fontId="31" fillId="0" borderId="0" xfId="5" applyFont="1">
      <alignment vertical="center"/>
    </xf>
    <xf numFmtId="0" fontId="40" fillId="0" borderId="16" xfId="2" applyFont="1" applyFill="1" applyBorder="1" applyAlignment="1" applyProtection="1">
      <alignment horizontal="center" vertical="center" wrapText="1"/>
      <protection locked="0"/>
    </xf>
    <xf numFmtId="0" fontId="0" fillId="0" borderId="0" xfId="0" applyFill="1">
      <alignment vertical="center"/>
    </xf>
    <xf numFmtId="0" fontId="28" fillId="2" borderId="3" xfId="0" applyFont="1" applyFill="1" applyBorder="1" applyAlignment="1" applyProtection="1">
      <alignment horizontal="center" vertical="center"/>
    </xf>
    <xf numFmtId="0" fontId="105" fillId="0" borderId="0" xfId="0" applyFont="1" applyProtection="1">
      <alignment vertical="center"/>
    </xf>
    <xf numFmtId="0" fontId="105" fillId="0" borderId="0" xfId="0" applyFont="1" applyAlignment="1" applyProtection="1">
      <alignment horizontal="left" vertical="center"/>
    </xf>
    <xf numFmtId="0" fontId="31" fillId="0" borderId="0" xfId="0" applyFont="1" applyBorder="1" applyAlignment="1" applyProtection="1">
      <alignment horizontal="left" vertical="center" shrinkToFit="1"/>
    </xf>
    <xf numFmtId="0" fontId="104" fillId="0" borderId="0" xfId="0" applyFont="1" applyAlignment="1" applyProtection="1">
      <alignment vertical="center"/>
    </xf>
    <xf numFmtId="0" fontId="78" fillId="0" borderId="0" xfId="0" applyFont="1" applyFill="1" applyProtection="1">
      <alignmen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0" fontId="101" fillId="0" borderId="0" xfId="0" applyFont="1" applyFill="1" applyBorder="1" applyAlignment="1" applyProtection="1">
      <alignment vertical="center" wrapText="1"/>
    </xf>
    <xf numFmtId="0" fontId="28" fillId="0" borderId="14" xfId="0" applyFont="1" applyFill="1" applyBorder="1" applyAlignment="1" applyProtection="1">
      <alignment horizontal="left" vertical="center" wrapText="1"/>
    </xf>
    <xf numFmtId="14" fontId="31" fillId="0" borderId="0" xfId="0" applyNumberFormat="1" applyFont="1" applyFill="1" applyBorder="1" applyAlignment="1" applyProtection="1">
      <alignment horizontal="left" vertical="center"/>
      <protection locked="0"/>
    </xf>
    <xf numFmtId="49" fontId="31" fillId="0" borderId="0" xfId="0" applyNumberFormat="1" applyFont="1" applyFill="1" applyBorder="1" applyAlignment="1" applyProtection="1">
      <alignment horizontal="center" vertical="center"/>
    </xf>
    <xf numFmtId="0" fontId="72" fillId="0" borderId="0" xfId="0" applyFont="1" applyFill="1" applyBorder="1" applyAlignment="1" applyProtection="1">
      <alignment vertical="top" wrapText="1"/>
    </xf>
    <xf numFmtId="38" fontId="15" fillId="0" borderId="4" xfId="2" applyNumberFormat="1" applyFont="1" applyBorder="1" applyAlignment="1" applyProtection="1">
      <alignment vertical="center" shrinkToFit="1"/>
      <protection locked="0"/>
    </xf>
    <xf numFmtId="38" fontId="40" fillId="0" borderId="16" xfId="6" applyFont="1" applyFill="1" applyBorder="1" applyAlignment="1" applyProtection="1">
      <alignment vertical="center" wrapText="1"/>
      <protection locked="0"/>
    </xf>
    <xf numFmtId="38" fontId="40" fillId="0" borderId="17" xfId="6" applyFont="1" applyFill="1" applyBorder="1" applyAlignment="1" applyProtection="1">
      <alignment vertical="center" wrapText="1"/>
      <protection locked="0"/>
    </xf>
    <xf numFmtId="38" fontId="40" fillId="0" borderId="18" xfId="6" applyFont="1" applyFill="1" applyBorder="1" applyAlignment="1" applyProtection="1">
      <alignment vertical="center" wrapText="1"/>
      <protection locked="0"/>
    </xf>
    <xf numFmtId="38" fontId="6" fillId="0" borderId="0" xfId="1" applyFont="1" applyFill="1" applyProtection="1">
      <alignment vertical="center"/>
    </xf>
    <xf numFmtId="0" fontId="40" fillId="3" borderId="15" xfId="5" applyFont="1" applyFill="1" applyBorder="1" applyAlignment="1" applyProtection="1">
      <alignment horizontal="center" vertical="center" wrapText="1"/>
    </xf>
    <xf numFmtId="3" fontId="40" fillId="3" borderId="15" xfId="5" applyNumberFormat="1" applyFont="1" applyFill="1" applyBorder="1" applyAlignment="1" applyProtection="1">
      <alignment horizontal="center" vertical="center" wrapText="1"/>
    </xf>
    <xf numFmtId="0" fontId="40" fillId="3" borderId="17" xfId="5" applyFont="1" applyFill="1" applyBorder="1" applyAlignment="1" applyProtection="1">
      <alignment horizontal="center" vertical="center" wrapText="1"/>
    </xf>
    <xf numFmtId="3" fontId="40" fillId="3" borderId="17" xfId="5" applyNumberFormat="1" applyFont="1" applyFill="1" applyBorder="1" applyAlignment="1" applyProtection="1">
      <alignment horizontal="center" vertical="center" wrapText="1"/>
    </xf>
    <xf numFmtId="0" fontId="40" fillId="3" borderId="18" xfId="5" applyFont="1" applyFill="1" applyBorder="1" applyAlignment="1" applyProtection="1">
      <alignment horizontal="center" vertical="center" wrapText="1"/>
    </xf>
    <xf numFmtId="3" fontId="40" fillId="3" borderId="18" xfId="5" applyNumberFormat="1" applyFont="1" applyFill="1" applyBorder="1" applyAlignment="1" applyProtection="1">
      <alignment horizontal="center" vertical="center" wrapText="1"/>
    </xf>
    <xf numFmtId="38" fontId="40" fillId="0" borderId="15" xfId="6" applyFont="1" applyFill="1" applyBorder="1" applyAlignment="1" applyProtection="1">
      <alignment horizontal="center" vertical="center" wrapText="1"/>
    </xf>
    <xf numFmtId="38" fontId="40" fillId="0" borderId="17" xfId="6" applyFont="1" applyFill="1" applyBorder="1" applyAlignment="1" applyProtection="1">
      <alignment horizontal="center" vertical="center" wrapText="1"/>
    </xf>
    <xf numFmtId="38" fontId="40" fillId="0" borderId="18" xfId="6" applyFont="1" applyFill="1" applyBorder="1" applyAlignment="1" applyProtection="1">
      <alignment horizontal="center" vertical="center" wrapText="1"/>
    </xf>
    <xf numFmtId="38" fontId="48" fillId="0" borderId="96" xfId="6" applyFont="1" applyBorder="1" applyAlignment="1" applyProtection="1">
      <alignment vertical="center" wrapText="1"/>
    </xf>
    <xf numFmtId="38" fontId="48" fillId="0" borderId="96" xfId="6" applyFont="1" applyFill="1" applyBorder="1" applyAlignment="1" applyProtection="1">
      <alignment vertical="center" wrapText="1"/>
    </xf>
    <xf numFmtId="0" fontId="31" fillId="0" borderId="1" xfId="0" applyFont="1" applyBorder="1" applyAlignment="1" applyProtection="1">
      <alignment horizontal="left" vertical="center" shrinkToFit="1"/>
      <protection locked="0"/>
    </xf>
    <xf numFmtId="0" fontId="31" fillId="0" borderId="1" xfId="0" applyFont="1" applyBorder="1" applyAlignment="1" applyProtection="1">
      <alignment horizontal="left" vertical="center" wrapText="1"/>
      <protection locked="0"/>
    </xf>
    <xf numFmtId="0" fontId="31" fillId="0" borderId="0" xfId="0" applyFont="1" applyFill="1" applyBorder="1" applyAlignment="1" applyProtection="1">
      <alignment vertical="center"/>
    </xf>
    <xf numFmtId="0" fontId="40" fillId="0" borderId="16" xfId="2" applyFont="1" applyFill="1" applyBorder="1" applyAlignment="1" applyProtection="1">
      <alignment horizontal="center" vertical="center" wrapText="1"/>
      <protection locked="0"/>
    </xf>
    <xf numFmtId="38" fontId="19" fillId="0" borderId="1" xfId="2" applyNumberFormat="1" applyFont="1" applyBorder="1" applyAlignment="1" applyProtection="1">
      <alignment vertical="center" shrinkToFit="1"/>
      <protection locked="0"/>
    </xf>
    <xf numFmtId="0" fontId="28" fillId="0" borderId="0" xfId="0" applyFont="1" applyFill="1" applyBorder="1" applyProtection="1">
      <alignment vertical="center"/>
    </xf>
    <xf numFmtId="0" fontId="104" fillId="0" borderId="0" xfId="0" applyFont="1" applyProtection="1">
      <alignment vertical="center"/>
    </xf>
    <xf numFmtId="0" fontId="8" fillId="0" borderId="1" xfId="0" applyFont="1" applyBorder="1" applyAlignment="1" applyProtection="1">
      <alignment vertical="center" shrinkToFit="1"/>
      <protection locked="0"/>
    </xf>
    <xf numFmtId="0" fontId="109" fillId="0" borderId="0" xfId="0" applyFont="1" applyAlignment="1" applyProtection="1">
      <alignment horizontal="left" vertical="center"/>
    </xf>
    <xf numFmtId="0" fontId="19" fillId="0" borderId="0" xfId="0" applyFont="1" applyAlignment="1" applyProtection="1">
      <alignment horizontal="left" vertical="center"/>
    </xf>
    <xf numFmtId="0" fontId="8" fillId="3" borderId="0" xfId="0" applyFont="1" applyFill="1" applyProtection="1">
      <alignment vertical="center"/>
    </xf>
    <xf numFmtId="0" fontId="8" fillId="0" borderId="0" xfId="0" applyFont="1" applyProtection="1">
      <alignment vertical="center"/>
    </xf>
    <xf numFmtId="0" fontId="110" fillId="0" borderId="0" xfId="0" applyFont="1" applyAlignment="1" applyProtection="1"/>
    <xf numFmtId="0" fontId="40" fillId="0" borderId="16" xfId="5" applyFont="1" applyBorder="1" applyAlignment="1" applyProtection="1">
      <alignment horizontal="center" vertical="center" wrapText="1"/>
      <protection locked="0"/>
    </xf>
    <xf numFmtId="0" fontId="40" fillId="3" borderId="16" xfId="5" applyFont="1" applyFill="1" applyBorder="1" applyAlignment="1" applyProtection="1">
      <alignment horizontal="center" vertical="center" wrapText="1"/>
    </xf>
    <xf numFmtId="3" fontId="40" fillId="3" borderId="16" xfId="5" applyNumberFormat="1" applyFont="1" applyFill="1" applyBorder="1" applyAlignment="1" applyProtection="1">
      <alignment horizontal="center" vertical="center" wrapText="1"/>
    </xf>
    <xf numFmtId="38" fontId="40" fillId="0" borderId="16" xfId="6" applyFont="1" applyFill="1" applyBorder="1" applyAlignment="1" applyProtection="1">
      <alignment horizontal="center" vertical="center" wrapText="1"/>
      <protection locked="0"/>
    </xf>
    <xf numFmtId="0" fontId="40" fillId="0" borderId="16" xfId="2" applyFont="1" applyFill="1" applyBorder="1" applyAlignment="1" applyProtection="1">
      <alignment horizontal="center" vertical="center" wrapText="1"/>
      <protection locked="0"/>
    </xf>
    <xf numFmtId="0" fontId="52" fillId="6" borderId="9" xfId="2" applyFont="1" applyFill="1" applyBorder="1" applyProtection="1">
      <alignment vertical="center"/>
    </xf>
    <xf numFmtId="0" fontId="27" fillId="6" borderId="9" xfId="2" applyFont="1" applyFill="1" applyBorder="1" applyProtection="1">
      <alignment vertical="center"/>
    </xf>
    <xf numFmtId="0" fontId="27" fillId="6" borderId="0" xfId="2" applyFont="1" applyFill="1" applyBorder="1" applyProtection="1">
      <alignment vertical="center"/>
    </xf>
    <xf numFmtId="0" fontId="27" fillId="6" borderId="10" xfId="2" applyFont="1" applyFill="1" applyBorder="1" applyProtection="1">
      <alignment vertical="center"/>
    </xf>
    <xf numFmtId="0" fontId="40" fillId="0" borderId="16" xfId="2" applyFont="1" applyFill="1" applyBorder="1" applyAlignment="1" applyProtection="1">
      <alignment horizontal="center" vertical="center" wrapText="1"/>
      <protection locked="0"/>
    </xf>
    <xf numFmtId="0" fontId="6" fillId="3" borderId="0" xfId="0" applyFont="1" applyFill="1">
      <alignment vertical="center"/>
    </xf>
    <xf numFmtId="0" fontId="6"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16" fillId="4" borderId="1" xfId="0" applyFont="1" applyFill="1" applyBorder="1">
      <alignment vertical="center"/>
    </xf>
    <xf numFmtId="0" fontId="12" fillId="0" borderId="0" xfId="0" applyFont="1">
      <alignment vertical="center"/>
    </xf>
    <xf numFmtId="0" fontId="12" fillId="0" borderId="0" xfId="0" applyFont="1" applyAlignment="1">
      <alignment horizontal="left" vertical="center"/>
    </xf>
    <xf numFmtId="0" fontId="73" fillId="4" borderId="1" xfId="0" applyFont="1" applyFill="1" applyBorder="1">
      <alignment vertical="center"/>
    </xf>
    <xf numFmtId="0" fontId="31" fillId="6" borderId="1" xfId="0" applyFont="1" applyFill="1" applyBorder="1">
      <alignment vertical="center"/>
    </xf>
    <xf numFmtId="0" fontId="31" fillId="6" borderId="15" xfId="0" applyFont="1" applyFill="1" applyBorder="1">
      <alignment vertical="center"/>
    </xf>
    <xf numFmtId="0" fontId="31" fillId="6" borderId="18" xfId="0" applyFont="1" applyFill="1" applyBorder="1">
      <alignment vertical="center"/>
    </xf>
    <xf numFmtId="0" fontId="31" fillId="6" borderId="1" xfId="0" applyFont="1" applyFill="1" applyBorder="1" applyAlignment="1">
      <alignment vertical="center" wrapText="1"/>
    </xf>
    <xf numFmtId="0" fontId="31" fillId="6" borderId="4" xfId="0" applyFont="1" applyFill="1" applyBorder="1" applyAlignment="1">
      <alignment vertical="center" wrapText="1"/>
    </xf>
    <xf numFmtId="0" fontId="31" fillId="0" borderId="0" xfId="0" applyFont="1">
      <alignment vertical="center"/>
    </xf>
    <xf numFmtId="0" fontId="111" fillId="0" borderId="0" xfId="2" applyFont="1" applyAlignment="1">
      <alignment horizontal="left" vertical="center" wrapText="1"/>
    </xf>
    <xf numFmtId="0" fontId="48" fillId="0" borderId="0" xfId="2" applyFont="1" applyAlignment="1">
      <alignment horizontal="left" vertical="center" wrapText="1"/>
    </xf>
    <xf numFmtId="0" fontId="31" fillId="0" borderId="0" xfId="0" applyFont="1" applyFill="1" applyBorder="1" applyAlignment="1" applyProtection="1">
      <alignment vertical="top" wrapText="1"/>
    </xf>
    <xf numFmtId="0" fontId="3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xf>
    <xf numFmtId="0" fontId="88" fillId="0" borderId="0" xfId="0" applyFont="1" applyBorder="1" applyProtection="1">
      <alignment vertical="center"/>
    </xf>
    <xf numFmtId="3" fontId="31" fillId="0" borderId="43" xfId="0" applyNumberFormat="1" applyFont="1" applyBorder="1" applyAlignment="1" applyProtection="1">
      <alignment horizontal="center" vertical="center" wrapText="1"/>
      <protection locked="0"/>
    </xf>
    <xf numFmtId="3" fontId="31" fillId="0" borderId="45" xfId="0" applyNumberFormat="1" applyFont="1" applyBorder="1" applyAlignment="1" applyProtection="1">
      <alignment horizontal="center" vertical="center" wrapText="1"/>
      <protection locked="0"/>
    </xf>
    <xf numFmtId="0" fontId="31" fillId="2" borderId="17" xfId="0" applyFont="1" applyFill="1" applyBorder="1" applyAlignment="1" applyProtection="1">
      <alignment vertical="center" wrapText="1"/>
    </xf>
    <xf numFmtId="0" fontId="31" fillId="2" borderId="16" xfId="0" applyFont="1" applyFill="1" applyBorder="1" applyAlignment="1" applyProtection="1">
      <alignment vertical="center" wrapText="1"/>
    </xf>
    <xf numFmtId="0" fontId="31" fillId="2" borderId="18" xfId="0" applyFont="1" applyFill="1" applyBorder="1" applyAlignment="1" applyProtection="1">
      <alignment vertical="center" wrapText="1"/>
    </xf>
    <xf numFmtId="0" fontId="38" fillId="4" borderId="1" xfId="0" applyFont="1" applyFill="1" applyBorder="1" applyAlignment="1" applyProtection="1">
      <alignment vertical="center"/>
    </xf>
    <xf numFmtId="0" fontId="52" fillId="0" borderId="0" xfId="2" applyFont="1" applyFill="1" applyBorder="1" applyAlignment="1" applyProtection="1">
      <alignment vertical="center" wrapText="1"/>
    </xf>
    <xf numFmtId="0" fontId="52" fillId="0" borderId="0" xfId="2" applyFont="1" applyFill="1" applyBorder="1" applyAlignment="1" applyProtection="1">
      <alignment vertical="center"/>
    </xf>
    <xf numFmtId="0" fontId="64" fillId="2" borderId="1" xfId="2" applyFont="1" applyFill="1" applyBorder="1" applyAlignment="1" applyProtection="1">
      <alignment horizontal="center" vertical="center"/>
    </xf>
    <xf numFmtId="0" fontId="63" fillId="2" borderId="1" xfId="2" applyFont="1" applyFill="1" applyBorder="1" applyAlignment="1" applyProtection="1">
      <alignment horizontal="center" vertical="center"/>
    </xf>
    <xf numFmtId="0" fontId="107" fillId="2" borderId="1" xfId="2" applyFont="1" applyFill="1" applyBorder="1" applyAlignment="1" applyProtection="1">
      <alignment horizontal="center" vertical="center" wrapText="1" shrinkToFit="1"/>
      <protection locked="0"/>
    </xf>
    <xf numFmtId="0" fontId="107" fillId="0" borderId="1" xfId="2" applyFont="1" applyFill="1" applyBorder="1" applyAlignment="1" applyProtection="1">
      <alignment horizontal="left" vertical="center" wrapText="1" shrinkToFit="1"/>
      <protection locked="0"/>
    </xf>
    <xf numFmtId="0" fontId="107" fillId="0" borderId="1" xfId="2" applyFont="1" applyFill="1" applyBorder="1" applyAlignment="1" applyProtection="1">
      <alignment horizontal="left" vertical="center" wrapText="1"/>
      <protection locked="0"/>
    </xf>
    <xf numFmtId="0" fontId="62" fillId="0" borderId="0" xfId="2" applyFont="1" applyAlignment="1" applyProtection="1">
      <alignment horizontal="left" vertical="center" wrapText="1"/>
    </xf>
    <xf numFmtId="0" fontId="31" fillId="0" borderId="0" xfId="0" applyFont="1" applyFill="1" applyBorder="1" applyAlignment="1" applyProtection="1">
      <alignment vertical="center"/>
    </xf>
    <xf numFmtId="0" fontId="52" fillId="6" borderId="9" xfId="2" applyFont="1" applyFill="1" applyBorder="1" applyProtection="1">
      <alignment vertical="center"/>
    </xf>
    <xf numFmtId="0" fontId="27" fillId="6" borderId="9" xfId="2" applyFont="1" applyFill="1" applyBorder="1" applyProtection="1">
      <alignment vertical="center"/>
    </xf>
    <xf numFmtId="0" fontId="27" fillId="6" borderId="0" xfId="2" applyFont="1" applyFill="1" applyBorder="1" applyProtection="1">
      <alignment vertical="center"/>
    </xf>
    <xf numFmtId="0" fontId="27" fillId="6" borderId="10" xfId="2" applyFont="1" applyFill="1" applyBorder="1" applyProtection="1">
      <alignment vertical="center"/>
    </xf>
    <xf numFmtId="0" fontId="31" fillId="2" borderId="4" xfId="0" applyFont="1" applyFill="1" applyBorder="1" applyAlignment="1" applyProtection="1">
      <alignment horizontal="center" vertical="center" wrapText="1"/>
    </xf>
    <xf numFmtId="0" fontId="31" fillId="2" borderId="15" xfId="0" applyFont="1" applyFill="1" applyBorder="1" applyAlignment="1" applyProtection="1">
      <alignment horizontal="center" vertical="center" wrapText="1"/>
    </xf>
    <xf numFmtId="0" fontId="31" fillId="0" borderId="15" xfId="0" applyFont="1" applyBorder="1" applyAlignment="1" applyProtection="1">
      <alignment vertical="center" wrapText="1" shrinkToFit="1"/>
      <protection locked="0"/>
    </xf>
    <xf numFmtId="0" fontId="52" fillId="6" borderId="9" xfId="2" applyFont="1" applyFill="1" applyBorder="1" applyAlignment="1" applyProtection="1">
      <alignment vertical="center" wrapText="1"/>
    </xf>
    <xf numFmtId="181" fontId="6" fillId="0" borderId="0" xfId="0" applyNumberFormat="1" applyFont="1" applyFill="1" applyAlignment="1" applyProtection="1">
      <alignment vertical="center"/>
    </xf>
    <xf numFmtId="0" fontId="12" fillId="6" borderId="13" xfId="0" applyFont="1" applyFill="1" applyBorder="1" applyAlignment="1">
      <alignment vertical="top"/>
    </xf>
    <xf numFmtId="0" fontId="12" fillId="6" borderId="13" xfId="0" applyFont="1" applyFill="1" applyBorder="1" applyAlignment="1">
      <alignment vertical="top" wrapText="1"/>
    </xf>
    <xf numFmtId="0" fontId="12" fillId="6" borderId="4" xfId="0" applyFont="1" applyFill="1" applyBorder="1" applyAlignment="1">
      <alignment vertical="top"/>
    </xf>
    <xf numFmtId="0" fontId="52" fillId="6" borderId="11" xfId="2" applyFont="1" applyFill="1" applyBorder="1">
      <alignment vertical="center"/>
    </xf>
    <xf numFmtId="0" fontId="115" fillId="15" borderId="107" xfId="0" applyFont="1" applyFill="1" applyBorder="1" applyAlignment="1">
      <alignment horizontal="center" vertical="center" wrapText="1"/>
    </xf>
    <xf numFmtId="49" fontId="115" fillId="15" borderId="108" xfId="0" applyNumberFormat="1" applyFont="1" applyFill="1" applyBorder="1" applyAlignment="1">
      <alignment horizontal="center" vertical="center" wrapText="1"/>
    </xf>
    <xf numFmtId="49" fontId="115" fillId="15" borderId="109" xfId="0" applyNumberFormat="1" applyFont="1" applyFill="1" applyBorder="1" applyAlignment="1">
      <alignment horizontal="center" vertical="center" wrapText="1"/>
    </xf>
    <xf numFmtId="49" fontId="115" fillId="15" borderId="35" xfId="0" applyNumberFormat="1" applyFont="1" applyFill="1" applyBorder="1" applyAlignment="1">
      <alignment horizontal="center" vertical="center" wrapText="1"/>
    </xf>
    <xf numFmtId="0" fontId="115" fillId="16" borderId="15" xfId="0" applyFont="1" applyFill="1" applyBorder="1" applyAlignment="1">
      <alignment horizontal="center" vertical="center" wrapText="1"/>
    </xf>
    <xf numFmtId="0" fontId="115" fillId="16" borderId="52" xfId="0" applyFont="1" applyFill="1" applyBorder="1" applyAlignment="1">
      <alignment horizontal="center" vertical="center" wrapText="1"/>
    </xf>
    <xf numFmtId="0" fontId="115" fillId="16" borderId="107" xfId="0" applyFont="1" applyFill="1" applyBorder="1" applyAlignment="1">
      <alignment horizontal="center" vertical="center" wrapText="1"/>
    </xf>
    <xf numFmtId="0" fontId="115" fillId="16" borderId="108" xfId="0" applyFont="1" applyFill="1" applyBorder="1" applyAlignment="1">
      <alignment horizontal="center" vertical="center" wrapText="1"/>
    </xf>
    <xf numFmtId="0" fontId="115" fillId="16" borderId="109" xfId="0" applyFont="1" applyFill="1" applyBorder="1" applyAlignment="1">
      <alignment horizontal="center" vertical="center" wrapText="1"/>
    </xf>
    <xf numFmtId="0" fontId="115" fillId="17" borderId="107" xfId="0" applyFont="1" applyFill="1" applyBorder="1" applyAlignment="1">
      <alignment horizontal="center" vertical="center" wrapText="1"/>
    </xf>
    <xf numFmtId="0" fontId="115" fillId="17" borderId="109" xfId="0" applyFont="1" applyFill="1" applyBorder="1" applyAlignment="1">
      <alignment horizontal="center" vertical="center" wrapText="1"/>
    </xf>
    <xf numFmtId="0" fontId="115" fillId="18" borderId="107" xfId="0" applyFont="1" applyFill="1" applyBorder="1" applyAlignment="1">
      <alignment horizontal="center" vertical="center" wrapText="1"/>
    </xf>
    <xf numFmtId="0" fontId="115" fillId="18" borderId="108" xfId="0" applyFont="1" applyFill="1" applyBorder="1" applyAlignment="1">
      <alignment horizontal="center" vertical="center" wrapText="1"/>
    </xf>
    <xf numFmtId="0" fontId="115" fillId="19" borderId="107" xfId="0" applyFont="1" applyFill="1" applyBorder="1" applyAlignment="1">
      <alignment horizontal="center" vertical="center" wrapText="1"/>
    </xf>
    <xf numFmtId="0" fontId="115" fillId="19" borderId="108" xfId="0" applyFont="1" applyFill="1" applyBorder="1" applyAlignment="1">
      <alignment horizontal="center" vertical="center" wrapText="1"/>
    </xf>
    <xf numFmtId="0" fontId="115" fillId="19" borderId="110" xfId="0" applyFont="1" applyFill="1" applyBorder="1" applyAlignment="1">
      <alignment horizontal="center" vertical="center" wrapText="1"/>
    </xf>
    <xf numFmtId="0" fontId="115" fillId="19" borderId="109" xfId="0" applyFont="1" applyFill="1" applyBorder="1" applyAlignment="1">
      <alignment horizontal="center" vertical="center" wrapText="1"/>
    </xf>
    <xf numFmtId="0" fontId="115" fillId="20" borderId="108" xfId="0" applyFont="1" applyFill="1" applyBorder="1" applyAlignment="1">
      <alignment horizontal="center" vertical="center" wrapText="1"/>
    </xf>
    <xf numFmtId="0" fontId="115" fillId="20" borderId="109" xfId="0" applyFont="1" applyFill="1" applyBorder="1" applyAlignment="1">
      <alignment horizontal="center" vertical="center" wrapText="1"/>
    </xf>
    <xf numFmtId="0" fontId="115" fillId="20" borderId="52" xfId="0" applyFont="1" applyFill="1" applyBorder="1" applyAlignment="1">
      <alignment horizontal="center" vertical="center" wrapText="1"/>
    </xf>
    <xf numFmtId="0" fontId="115" fillId="12" borderId="108" xfId="0" applyFont="1" applyFill="1" applyBorder="1" applyAlignment="1">
      <alignment horizontal="center" vertical="center" wrapText="1"/>
    </xf>
    <xf numFmtId="0" fontId="115" fillId="21" borderId="107" xfId="0" applyFont="1" applyFill="1" applyBorder="1" applyAlignment="1">
      <alignment horizontal="center" vertical="center" wrapText="1"/>
    </xf>
    <xf numFmtId="0" fontId="115" fillId="21" borderId="108" xfId="0" applyFont="1" applyFill="1" applyBorder="1" applyAlignment="1">
      <alignment horizontal="center" vertical="center" wrapText="1"/>
    </xf>
    <xf numFmtId="0" fontId="115" fillId="21" borderId="109" xfId="0" applyFont="1" applyFill="1" applyBorder="1" applyAlignment="1">
      <alignment horizontal="center" vertical="center" wrapText="1"/>
    </xf>
    <xf numFmtId="0" fontId="115" fillId="22" borderId="108" xfId="0" applyFont="1" applyFill="1" applyBorder="1" applyAlignment="1">
      <alignment horizontal="center" vertical="center" wrapText="1"/>
    </xf>
    <xf numFmtId="0" fontId="115" fillId="23" borderId="107" xfId="0" applyFont="1" applyFill="1" applyBorder="1" applyAlignment="1">
      <alignment horizontal="center" vertical="center" wrapText="1"/>
    </xf>
    <xf numFmtId="0" fontId="115" fillId="8" borderId="108" xfId="0" applyFont="1" applyFill="1" applyBorder="1" applyAlignment="1">
      <alignment horizontal="center" vertical="center" wrapText="1"/>
    </xf>
    <xf numFmtId="0" fontId="115" fillId="8" borderId="109" xfId="0" applyFont="1" applyFill="1" applyBorder="1" applyAlignment="1">
      <alignment horizontal="center" vertical="center" wrapText="1"/>
    </xf>
    <xf numFmtId="0" fontId="115" fillId="24" borderId="15" xfId="0" applyFont="1" applyFill="1" applyBorder="1" applyAlignment="1">
      <alignment horizontal="center" vertical="center" wrapText="1"/>
    </xf>
    <xf numFmtId="38" fontId="115" fillId="25" borderId="111" xfId="1" applyFont="1" applyFill="1" applyBorder="1" applyAlignment="1">
      <alignment horizontal="center" vertical="center" wrapText="1"/>
    </xf>
    <xf numFmtId="38" fontId="115" fillId="25" borderId="110" xfId="1" applyFont="1" applyFill="1" applyBorder="1" applyAlignment="1">
      <alignment horizontal="center" vertical="center" wrapText="1"/>
    </xf>
    <xf numFmtId="38" fontId="115" fillId="25" borderId="15" xfId="1" applyFont="1" applyFill="1" applyBorder="1" applyAlignment="1">
      <alignment horizontal="center" vertical="center" wrapText="1"/>
    </xf>
    <xf numFmtId="177" fontId="0" fillId="0" borderId="0" xfId="0" applyNumberFormat="1">
      <alignment vertical="center"/>
    </xf>
    <xf numFmtId="14" fontId="0" fillId="0" borderId="0" xfId="0" applyNumberFormat="1">
      <alignment vertical="center"/>
    </xf>
    <xf numFmtId="3" fontId="0" fillId="0" borderId="0" xfId="0" applyNumberFormat="1">
      <alignment vertical="center"/>
    </xf>
    <xf numFmtId="38" fontId="0" fillId="0" borderId="0" xfId="0" applyNumberFormat="1">
      <alignment vertical="center"/>
    </xf>
    <xf numFmtId="0" fontId="118" fillId="0" borderId="0" xfId="2" applyFont="1">
      <alignment vertical="center"/>
    </xf>
    <xf numFmtId="0" fontId="118" fillId="0" borderId="0" xfId="2" applyFont="1" applyAlignment="1">
      <alignment vertical="center" wrapText="1"/>
    </xf>
    <xf numFmtId="0" fontId="82" fillId="0" borderId="0" xfId="5" applyFont="1">
      <alignment vertical="center"/>
    </xf>
    <xf numFmtId="0" fontId="6" fillId="0" borderId="0" xfId="5" applyFont="1" applyAlignment="1">
      <alignment vertical="center" wrapText="1"/>
    </xf>
    <xf numFmtId="0" fontId="6" fillId="0" borderId="0" xfId="5" applyFont="1">
      <alignment vertical="center"/>
    </xf>
    <xf numFmtId="0" fontId="16" fillId="0" borderId="0" xfId="0" applyFont="1" applyAlignment="1" applyProtection="1">
      <alignment horizontal="right" vertical="center" wrapText="1"/>
      <protection locked="0"/>
    </xf>
    <xf numFmtId="0" fontId="81" fillId="0" borderId="0" xfId="5" applyFont="1">
      <alignment vertical="center"/>
    </xf>
    <xf numFmtId="0" fontId="117" fillId="0" borderId="0" xfId="2" applyFont="1" applyAlignment="1" applyProtection="1">
      <alignment horizontal="center" vertical="center"/>
    </xf>
    <xf numFmtId="0" fontId="28" fillId="0" borderId="0" xfId="2" applyFont="1" applyProtection="1">
      <alignment vertical="center"/>
    </xf>
    <xf numFmtId="0" fontId="28" fillId="0" borderId="0" xfId="2" applyFont="1" applyAlignment="1" applyProtection="1">
      <alignment vertical="center" wrapText="1"/>
    </xf>
    <xf numFmtId="0" fontId="92" fillId="0" borderId="0" xfId="2" applyFont="1" applyProtection="1">
      <alignment vertical="center"/>
    </xf>
    <xf numFmtId="0" fontId="120" fillId="0" borderId="0" xfId="2" applyFont="1" applyProtection="1">
      <alignment vertical="center"/>
    </xf>
    <xf numFmtId="0" fontId="117" fillId="0" borderId="0" xfId="2" applyFont="1" applyProtection="1">
      <alignment vertical="center"/>
    </xf>
    <xf numFmtId="0" fontId="34" fillId="3" borderId="0" xfId="2" applyFont="1" applyFill="1" applyAlignment="1" applyProtection="1">
      <alignment horizontal="left" vertical="center"/>
    </xf>
    <xf numFmtId="0" fontId="117" fillId="3" borderId="0" xfId="2" applyFont="1" applyFill="1" applyAlignment="1" applyProtection="1">
      <alignment horizontal="center" vertical="center"/>
    </xf>
    <xf numFmtId="0" fontId="28" fillId="3" borderId="0" xfId="2" applyFont="1" applyFill="1" applyAlignment="1" applyProtection="1">
      <alignment vertical="center" wrapText="1"/>
    </xf>
    <xf numFmtId="0" fontId="28" fillId="3" borderId="0" xfId="2" applyFont="1" applyFill="1" applyAlignment="1" applyProtection="1">
      <alignment horizontal="left" wrapText="1"/>
    </xf>
    <xf numFmtId="0" fontId="51" fillId="3" borderId="0" xfId="2" applyFont="1" applyFill="1" applyAlignment="1" applyProtection="1">
      <alignment vertical="center" wrapText="1"/>
    </xf>
    <xf numFmtId="0" fontId="50" fillId="3" borderId="0" xfId="2" applyFont="1" applyFill="1" applyAlignment="1" applyProtection="1">
      <alignment vertical="center" wrapText="1"/>
    </xf>
    <xf numFmtId="0" fontId="121" fillId="0" borderId="0" xfId="2" applyFont="1" applyProtection="1">
      <alignment vertical="center"/>
    </xf>
    <xf numFmtId="0" fontId="118" fillId="0" borderId="0" xfId="0" applyFont="1" applyProtection="1">
      <alignment vertical="center"/>
    </xf>
    <xf numFmtId="0" fontId="55" fillId="0" borderId="0" xfId="5" applyFont="1" applyProtection="1">
      <alignment vertical="center"/>
    </xf>
    <xf numFmtId="40" fontId="28" fillId="0" borderId="0" xfId="5" applyNumberFormat="1" applyFont="1" applyAlignment="1" applyProtection="1">
      <alignment vertical="center" wrapText="1"/>
    </xf>
    <xf numFmtId="179" fontId="28" fillId="0" borderId="0" xfId="5" applyNumberFormat="1" applyFont="1" applyAlignment="1" applyProtection="1">
      <alignment vertical="center" wrapText="1"/>
    </xf>
    <xf numFmtId="0" fontId="92" fillId="0" borderId="0" xfId="0" applyFont="1" applyProtection="1">
      <alignment vertical="center"/>
    </xf>
    <xf numFmtId="0" fontId="120" fillId="0" borderId="0" xfId="0" applyFont="1" applyProtection="1">
      <alignment vertical="center"/>
    </xf>
    <xf numFmtId="0" fontId="108" fillId="0" borderId="0" xfId="5" applyFont="1" applyProtection="1">
      <alignment vertical="center"/>
    </xf>
    <xf numFmtId="0" fontId="119" fillId="0" borderId="0" xfId="0" applyFont="1" applyProtection="1">
      <alignment vertical="center"/>
    </xf>
    <xf numFmtId="0" fontId="40" fillId="13" borderId="3" xfId="0" applyFont="1" applyFill="1" applyBorder="1" applyAlignment="1" applyProtection="1">
      <alignment horizontal="center" vertical="center" wrapText="1"/>
    </xf>
    <xf numFmtId="0" fontId="40" fillId="14" borderId="3" xfId="0" applyFont="1" applyFill="1" applyBorder="1" applyAlignment="1" applyProtection="1">
      <alignment horizontal="center" vertical="center" wrapText="1"/>
    </xf>
    <xf numFmtId="0" fontId="40" fillId="0" borderId="0" xfId="0" applyFont="1" applyProtection="1">
      <alignment vertical="center"/>
    </xf>
    <xf numFmtId="0" fontId="102" fillId="0" borderId="0" xfId="0" applyFont="1" applyProtection="1">
      <alignment vertical="center"/>
    </xf>
    <xf numFmtId="0" fontId="52" fillId="13" borderId="4" xfId="5" applyFont="1" applyFill="1" applyBorder="1" applyAlignment="1" applyProtection="1">
      <alignment horizontal="center" vertical="center" wrapText="1"/>
    </xf>
    <xf numFmtId="0" fontId="52" fillId="14" borderId="4" xfId="5" applyFont="1" applyFill="1" applyBorder="1" applyAlignment="1" applyProtection="1">
      <alignment horizontal="center" vertical="center" wrapText="1"/>
    </xf>
    <xf numFmtId="0" fontId="40" fillId="0" borderId="0" xfId="0" applyFont="1" applyAlignment="1" applyProtection="1">
      <alignment vertical="center" wrapText="1"/>
    </xf>
    <xf numFmtId="0" fontId="40" fillId="2" borderId="1" xfId="0" applyFont="1" applyFill="1" applyBorder="1" applyAlignment="1" applyProtection="1">
      <alignment horizontal="center" vertical="center" wrapText="1"/>
    </xf>
    <xf numFmtId="0" fontId="119" fillId="0" borderId="0" xfId="0" applyFont="1" applyAlignment="1" applyProtection="1">
      <alignment horizontal="right" vertical="center"/>
    </xf>
    <xf numFmtId="38" fontId="119" fillId="0" borderId="0" xfId="0" applyNumberFormat="1" applyFont="1" applyProtection="1">
      <alignment vertical="center"/>
    </xf>
    <xf numFmtId="0" fontId="70" fillId="0" borderId="0" xfId="0" applyFont="1" applyProtection="1">
      <alignment vertical="center"/>
    </xf>
    <xf numFmtId="0" fontId="40" fillId="12" borderId="3" xfId="0" applyFont="1" applyFill="1" applyBorder="1" applyAlignment="1" applyProtection="1">
      <alignment horizontal="center" vertical="center" wrapText="1"/>
    </xf>
    <xf numFmtId="0" fontId="52" fillId="12" borderId="4" xfId="5"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0" borderId="0" xfId="0" applyFont="1" applyAlignment="1" applyProtection="1">
      <alignment vertical="center" wrapText="1"/>
    </xf>
    <xf numFmtId="0" fontId="40" fillId="0" borderId="0" xfId="5" applyFont="1" applyProtection="1">
      <alignment vertical="center"/>
    </xf>
    <xf numFmtId="0" fontId="40" fillId="0" borderId="99" xfId="0" applyFont="1" applyBorder="1" applyProtection="1">
      <alignment vertical="center"/>
    </xf>
    <xf numFmtId="0" fontId="56" fillId="0" borderId="0" xfId="5" applyFont="1" applyProtection="1">
      <alignment vertical="center"/>
    </xf>
    <xf numFmtId="0" fontId="108" fillId="0" borderId="96" xfId="5" applyFont="1" applyBorder="1" applyProtection="1">
      <alignment vertical="center"/>
    </xf>
    <xf numFmtId="40" fontId="28" fillId="0" borderId="96" xfId="5" applyNumberFormat="1" applyFont="1" applyBorder="1" applyAlignment="1" applyProtection="1">
      <alignment vertical="center" wrapText="1"/>
    </xf>
    <xf numFmtId="179" fontId="28" fillId="0" borderId="96" xfId="5" applyNumberFormat="1" applyFont="1" applyBorder="1" applyAlignment="1" applyProtection="1">
      <alignment vertical="center" wrapText="1"/>
    </xf>
    <xf numFmtId="0" fontId="31" fillId="0" borderId="96" xfId="5" applyFont="1" applyBorder="1" applyProtection="1">
      <alignment vertical="center"/>
    </xf>
    <xf numFmtId="0" fontId="34" fillId="0" borderId="99" xfId="0" applyFont="1" applyBorder="1" applyProtection="1">
      <alignment vertical="center"/>
    </xf>
    <xf numFmtId="0" fontId="31" fillId="0" borderId="0" xfId="5" applyFont="1" applyBorder="1" applyProtection="1">
      <alignment vertical="center"/>
    </xf>
    <xf numFmtId="0" fontId="40" fillId="0" borderId="0" xfId="0" applyFont="1" applyBorder="1" applyProtection="1">
      <alignment vertical="center"/>
    </xf>
    <xf numFmtId="0" fontId="117" fillId="0" borderId="0" xfId="5" applyFont="1" applyAlignment="1" applyProtection="1">
      <alignment horizontal="center" vertical="center"/>
    </xf>
    <xf numFmtId="0" fontId="40" fillId="0" borderId="0" xfId="5" applyFont="1" applyAlignment="1" applyProtection="1">
      <alignment vertical="center" wrapText="1"/>
    </xf>
    <xf numFmtId="0" fontId="40" fillId="2" borderId="101" xfId="5" applyFont="1" applyFill="1" applyBorder="1" applyAlignment="1" applyProtection="1">
      <alignment horizontal="center" vertical="center" wrapText="1"/>
    </xf>
    <xf numFmtId="0" fontId="52" fillId="2" borderId="100" xfId="5" applyFont="1" applyFill="1" applyBorder="1" applyAlignment="1" applyProtection="1">
      <alignment horizontal="center" vertical="center"/>
    </xf>
    <xf numFmtId="0" fontId="40" fillId="2" borderId="13" xfId="5" applyFont="1" applyFill="1" applyBorder="1" applyAlignment="1" applyProtection="1">
      <alignment horizontal="center" vertical="center" wrapText="1"/>
    </xf>
    <xf numFmtId="0" fontId="40" fillId="15" borderId="1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52" fillId="15" borderId="4" xfId="5" applyFont="1" applyFill="1" applyBorder="1" applyAlignment="1" applyProtection="1">
      <alignment horizontal="center" vertical="center" wrapText="1"/>
    </xf>
    <xf numFmtId="0" fontId="56" fillId="0" borderId="0" xfId="0" applyFont="1" applyProtection="1">
      <alignment vertical="center"/>
    </xf>
    <xf numFmtId="0" fontId="46" fillId="0" borderId="0" xfId="5" applyFont="1" applyAlignment="1" applyProtection="1">
      <alignment vertical="center" wrapText="1"/>
    </xf>
    <xf numFmtId="38" fontId="46" fillId="0" borderId="0" xfId="6" applyFont="1" applyFill="1" applyBorder="1" applyAlignment="1" applyProtection="1">
      <alignment vertical="center" wrapText="1"/>
    </xf>
    <xf numFmtId="0" fontId="34" fillId="0" borderId="0" xfId="5" applyFont="1" applyAlignment="1" applyProtection="1">
      <alignment horizontal="center" vertical="center" wrapText="1"/>
    </xf>
    <xf numFmtId="0" fontId="40" fillId="2" borderId="92" xfId="5" applyFont="1" applyFill="1" applyBorder="1" applyAlignment="1" applyProtection="1">
      <alignment horizontal="center" vertical="center" wrapText="1"/>
    </xf>
    <xf numFmtId="3" fontId="40" fillId="0" borderId="94" xfId="5" applyNumberFormat="1" applyFont="1" applyFill="1" applyBorder="1" applyAlignment="1" applyProtection="1">
      <alignment vertical="center" wrapText="1"/>
    </xf>
    <xf numFmtId="3" fontId="40" fillId="0" borderId="50" xfId="5" applyNumberFormat="1" applyFont="1" applyFill="1" applyBorder="1" applyAlignment="1" applyProtection="1">
      <alignment vertical="center" wrapText="1"/>
    </xf>
    <xf numFmtId="0" fontId="40" fillId="2" borderId="1" xfId="5" applyFont="1" applyFill="1" applyBorder="1" applyAlignment="1" applyProtection="1">
      <alignment horizontal="center" vertical="center"/>
    </xf>
    <xf numFmtId="0" fontId="40" fillId="2" borderId="5" xfId="5" applyFont="1" applyFill="1" applyBorder="1" applyAlignment="1" applyProtection="1">
      <alignment horizontal="center" vertical="center"/>
    </xf>
    <xf numFmtId="0" fontId="40" fillId="2" borderId="1" xfId="5" applyFont="1" applyFill="1" applyBorder="1" applyAlignment="1" applyProtection="1">
      <alignment horizontal="center" vertical="center" wrapText="1"/>
    </xf>
    <xf numFmtId="0" fontId="40" fillId="15" borderId="4" xfId="5" applyFont="1" applyFill="1" applyBorder="1" applyAlignment="1" applyProtection="1">
      <alignment horizontal="center" vertical="center" wrapText="1"/>
    </xf>
    <xf numFmtId="0" fontId="117" fillId="3" borderId="0" xfId="5" applyFont="1" applyFill="1" applyAlignment="1" applyProtection="1">
      <alignment horizontal="center" vertical="center"/>
    </xf>
    <xf numFmtId="0" fontId="55" fillId="0" borderId="0" xfId="5" applyFont="1" applyBorder="1" applyProtection="1">
      <alignment vertical="center"/>
    </xf>
    <xf numFmtId="40" fontId="28" fillId="0" borderId="0" xfId="5" applyNumberFormat="1" applyFont="1" applyBorder="1" applyAlignment="1" applyProtection="1">
      <alignment vertical="center" wrapText="1"/>
    </xf>
    <xf numFmtId="179" fontId="28" fillId="0" borderId="0" xfId="5" applyNumberFormat="1" applyFont="1" applyBorder="1" applyAlignment="1" applyProtection="1">
      <alignment vertical="center" wrapText="1"/>
    </xf>
    <xf numFmtId="0" fontId="28" fillId="0" borderId="0" xfId="5" applyFont="1" applyBorder="1" applyAlignment="1" applyProtection="1">
      <alignment vertical="center" wrapText="1"/>
    </xf>
    <xf numFmtId="49" fontId="28" fillId="0" borderId="0" xfId="5" applyNumberFormat="1" applyFont="1" applyBorder="1" applyAlignment="1" applyProtection="1">
      <alignment horizontal="right" vertical="center"/>
    </xf>
    <xf numFmtId="0" fontId="28" fillId="0" borderId="0" xfId="5" applyFont="1" applyAlignment="1" applyProtection="1">
      <alignment horizontal="right" vertical="center"/>
    </xf>
    <xf numFmtId="0" fontId="108" fillId="0" borderId="0" xfId="5" applyFont="1" applyBorder="1" applyProtection="1">
      <alignment vertical="center"/>
    </xf>
    <xf numFmtId="0" fontId="119" fillId="0" borderId="0" xfId="5" applyFont="1" applyAlignment="1" applyProtection="1">
      <alignment horizontal="center" vertical="center"/>
    </xf>
    <xf numFmtId="0" fontId="52" fillId="2" borderId="101" xfId="5" applyFont="1" applyFill="1" applyBorder="1" applyAlignment="1" applyProtection="1">
      <alignment horizontal="center" vertical="center" wrapText="1"/>
    </xf>
    <xf numFmtId="0" fontId="52" fillId="2" borderId="100" xfId="5" applyFont="1" applyFill="1" applyBorder="1" applyAlignment="1" applyProtection="1">
      <alignment horizontal="center" vertical="center" wrapText="1"/>
    </xf>
    <xf numFmtId="0" fontId="52" fillId="2" borderId="3" xfId="5" applyFont="1" applyFill="1" applyBorder="1" applyAlignment="1" applyProtection="1">
      <alignment horizontal="center" vertical="center" wrapText="1"/>
    </xf>
    <xf numFmtId="0" fontId="52" fillId="2" borderId="13" xfId="5" applyFont="1" applyFill="1" applyBorder="1" applyAlignment="1" applyProtection="1">
      <alignment horizontal="center" vertical="center" wrapText="1"/>
    </xf>
    <xf numFmtId="0" fontId="52" fillId="6" borderId="15" xfId="5" applyFont="1" applyFill="1" applyBorder="1" applyAlignment="1" applyProtection="1">
      <alignment horizontal="center" vertical="center" wrapText="1"/>
    </xf>
    <xf numFmtId="0" fontId="52" fillId="6" borderId="17" xfId="5" applyFont="1" applyFill="1" applyBorder="1" applyAlignment="1" applyProtection="1">
      <alignment horizontal="center" vertical="center" wrapText="1"/>
    </xf>
    <xf numFmtId="0" fontId="52" fillId="0" borderId="0" xfId="5" applyFont="1" applyProtection="1">
      <alignment vertical="center"/>
    </xf>
    <xf numFmtId="0" fontId="102" fillId="0" borderId="0" xfId="5" applyFont="1" applyProtection="1">
      <alignment vertical="center"/>
    </xf>
    <xf numFmtId="0" fontId="119" fillId="0" borderId="0" xfId="5" applyFont="1" applyProtection="1">
      <alignment vertical="center"/>
    </xf>
    <xf numFmtId="0" fontId="52" fillId="6" borderId="51" xfId="5" applyFont="1" applyFill="1" applyBorder="1" applyAlignment="1" applyProtection="1">
      <alignment horizontal="center" vertical="center" wrapText="1"/>
    </xf>
    <xf numFmtId="0" fontId="40" fillId="0" borderId="0" xfId="5" applyFont="1" applyFill="1" applyProtection="1">
      <alignment vertical="center"/>
    </xf>
    <xf numFmtId="0" fontId="52" fillId="6" borderId="18" xfId="5" applyFont="1" applyFill="1" applyBorder="1" applyAlignment="1" applyProtection="1">
      <alignment horizontal="center" vertical="center" wrapText="1"/>
    </xf>
    <xf numFmtId="0" fontId="28" fillId="0" borderId="0" xfId="5" applyFont="1" applyAlignment="1" applyProtection="1">
      <alignment vertical="center" wrapText="1"/>
    </xf>
    <xf numFmtId="49" fontId="28" fillId="0" borderId="0" xfId="5" applyNumberFormat="1" applyFont="1" applyAlignment="1" applyProtection="1">
      <alignment horizontal="right" vertical="center"/>
    </xf>
    <xf numFmtId="0" fontId="28" fillId="0" borderId="97" xfId="5" applyFont="1" applyBorder="1" applyAlignment="1" applyProtection="1">
      <alignment horizontal="right" vertical="center"/>
    </xf>
    <xf numFmtId="0" fontId="31" fillId="0" borderId="0" xfId="5" applyFont="1" applyFill="1" applyProtection="1">
      <alignment vertical="center"/>
    </xf>
    <xf numFmtId="0" fontId="92" fillId="0" borderId="0" xfId="5" applyFont="1" applyProtection="1">
      <alignment vertical="center"/>
    </xf>
    <xf numFmtId="0" fontId="120" fillId="0" borderId="0" xfId="5" applyFont="1" applyProtection="1">
      <alignment vertical="center"/>
    </xf>
    <xf numFmtId="0" fontId="52" fillId="0" borderId="0" xfId="2" applyFont="1" applyFill="1" applyAlignment="1" applyProtection="1">
      <alignment vertical="center" wrapText="1"/>
    </xf>
    <xf numFmtId="0" fontId="40" fillId="0" borderId="0" xfId="0" applyFont="1" applyFill="1" applyProtection="1">
      <alignment vertical="center"/>
    </xf>
    <xf numFmtId="0" fontId="52" fillId="3" borderId="0" xfId="5" applyFont="1" applyFill="1" applyProtection="1">
      <alignment vertical="center"/>
    </xf>
    <xf numFmtId="0" fontId="102" fillId="3" borderId="0" xfId="5" applyFont="1" applyFill="1" applyProtection="1">
      <alignment vertical="center"/>
    </xf>
    <xf numFmtId="0" fontId="119" fillId="3" borderId="0" xfId="5" applyFont="1" applyFill="1" applyProtection="1">
      <alignment vertical="center"/>
    </xf>
    <xf numFmtId="0" fontId="40" fillId="3" borderId="0" xfId="5" applyFont="1" applyFill="1" applyProtection="1">
      <alignment vertical="center"/>
    </xf>
    <xf numFmtId="0" fontId="119" fillId="3" borderId="0" xfId="5" applyFont="1" applyFill="1" applyAlignment="1" applyProtection="1">
      <alignment horizontal="center" vertical="center"/>
    </xf>
    <xf numFmtId="0" fontId="52" fillId="0" borderId="0" xfId="2" applyFont="1" applyFill="1" applyBorder="1" applyProtection="1">
      <alignment vertical="center"/>
    </xf>
    <xf numFmtId="0" fontId="52" fillId="0" borderId="0" xfId="5" applyFont="1" applyFill="1" applyBorder="1" applyProtection="1">
      <alignment vertical="center"/>
    </xf>
    <xf numFmtId="0" fontId="56" fillId="0" borderId="0" xfId="5" applyFont="1" applyFill="1" applyBorder="1" applyProtection="1">
      <alignment vertical="center"/>
    </xf>
    <xf numFmtId="0" fontId="102" fillId="0" borderId="0" xfId="5" applyFont="1" applyFill="1" applyBorder="1" applyProtection="1">
      <alignment vertical="center"/>
    </xf>
    <xf numFmtId="0" fontId="40" fillId="0" borderId="0" xfId="5" applyFont="1" applyFill="1" applyBorder="1" applyProtection="1">
      <alignment vertical="center"/>
    </xf>
    <xf numFmtId="0" fontId="102" fillId="0" borderId="0" xfId="5" applyFont="1" applyFill="1" applyProtection="1">
      <alignment vertical="center"/>
    </xf>
    <xf numFmtId="0" fontId="52" fillId="0" borderId="0" xfId="5" applyFont="1" applyAlignment="1" applyProtection="1">
      <alignment vertical="center" wrapText="1"/>
    </xf>
    <xf numFmtId="0" fontId="52" fillId="0" borderId="97" xfId="5" applyFont="1" applyBorder="1" applyAlignment="1" applyProtection="1">
      <alignment vertical="center" wrapText="1"/>
    </xf>
    <xf numFmtId="0" fontId="52" fillId="0" borderId="0" xfId="5" applyFont="1" applyFill="1" applyProtection="1">
      <alignment vertical="center"/>
    </xf>
    <xf numFmtId="0" fontId="92" fillId="3" borderId="0" xfId="5" applyFont="1" applyFill="1" applyProtection="1">
      <alignment vertical="center"/>
    </xf>
    <xf numFmtId="0" fontId="31" fillId="0" borderId="97" xfId="5" applyFont="1" applyBorder="1" applyProtection="1">
      <alignment vertical="center"/>
    </xf>
    <xf numFmtId="0" fontId="31" fillId="0" borderId="14" xfId="5" applyFont="1" applyBorder="1" applyProtection="1">
      <alignment vertical="center"/>
    </xf>
    <xf numFmtId="0" fontId="52" fillId="0" borderId="0" xfId="5" applyFont="1" applyFill="1" applyBorder="1" applyAlignment="1" applyProtection="1">
      <alignment vertical="center"/>
    </xf>
    <xf numFmtId="0" fontId="57" fillId="0" borderId="0" xfId="5" applyFont="1" applyAlignment="1" applyProtection="1">
      <alignment vertical="center" wrapText="1"/>
    </xf>
    <xf numFmtId="0" fontId="107" fillId="0" borderId="0" xfId="5" applyFont="1" applyAlignment="1" applyProtection="1">
      <alignment vertical="center" wrapText="1"/>
    </xf>
    <xf numFmtId="0" fontId="40" fillId="0" borderId="0" xfId="5" applyFont="1" applyAlignment="1" applyProtection="1">
      <alignment horizontal="right" vertical="center" wrapText="1"/>
    </xf>
    <xf numFmtId="0" fontId="40" fillId="2" borderId="90" xfId="5" applyFont="1" applyFill="1" applyBorder="1" applyAlignment="1" applyProtection="1">
      <alignment horizontal="center" vertical="center" wrapText="1"/>
    </xf>
    <xf numFmtId="0" fontId="40" fillId="2" borderId="90" xfId="5" applyFont="1" applyFill="1" applyBorder="1" applyAlignment="1" applyProtection="1">
      <alignment horizontal="center" vertical="center"/>
    </xf>
    <xf numFmtId="0" fontId="52" fillId="3" borderId="0" xfId="5" applyFont="1" applyFill="1" applyAlignment="1" applyProtection="1">
      <alignment vertical="center" wrapText="1"/>
    </xf>
    <xf numFmtId="0" fontId="40" fillId="3" borderId="0" xfId="5" applyFont="1" applyFill="1" applyAlignment="1" applyProtection="1">
      <alignment vertical="center" wrapText="1"/>
    </xf>
    <xf numFmtId="0" fontId="40" fillId="2" borderId="91" xfId="5" applyFont="1" applyFill="1" applyBorder="1" applyAlignment="1" applyProtection="1">
      <alignment horizontal="center" vertical="center" wrapText="1"/>
    </xf>
    <xf numFmtId="0" fontId="40" fillId="2" borderId="72" xfId="5" applyFont="1" applyFill="1" applyBorder="1" applyAlignment="1" applyProtection="1">
      <alignment horizontal="center" vertical="center"/>
    </xf>
    <xf numFmtId="0" fontId="40" fillId="2" borderId="83" xfId="5" applyFont="1" applyFill="1" applyBorder="1" applyProtection="1">
      <alignment vertical="center"/>
    </xf>
    <xf numFmtId="3" fontId="106" fillId="0" borderId="3" xfId="5" applyNumberFormat="1" applyFont="1" applyFill="1" applyBorder="1" applyAlignment="1" applyProtection="1">
      <alignment vertical="center" wrapText="1"/>
    </xf>
    <xf numFmtId="0" fontId="40" fillId="2" borderId="15" xfId="5" applyFont="1" applyFill="1" applyBorder="1" applyAlignment="1" applyProtection="1">
      <alignment vertical="center" wrapText="1"/>
    </xf>
    <xf numFmtId="38" fontId="40" fillId="3" borderId="15" xfId="5" applyNumberFormat="1" applyFont="1" applyFill="1" applyBorder="1" applyAlignment="1" applyProtection="1">
      <alignment vertical="center" wrapText="1"/>
    </xf>
    <xf numFmtId="0" fontId="40" fillId="2" borderId="76" xfId="5" applyFont="1" applyFill="1" applyBorder="1" applyProtection="1">
      <alignment vertical="center"/>
    </xf>
    <xf numFmtId="0" fontId="40" fillId="2" borderId="88" xfId="5" applyFont="1" applyFill="1" applyBorder="1" applyAlignment="1" applyProtection="1">
      <alignment vertical="center" wrapText="1"/>
    </xf>
    <xf numFmtId="0" fontId="52" fillId="2" borderId="64" xfId="5" applyFont="1" applyFill="1" applyBorder="1" applyAlignment="1" applyProtection="1">
      <alignment vertical="center" wrapText="1"/>
    </xf>
    <xf numFmtId="38" fontId="106" fillId="0" borderId="78" xfId="5" applyNumberFormat="1" applyFont="1" applyFill="1" applyBorder="1" applyAlignment="1" applyProtection="1">
      <alignment vertical="center" wrapText="1"/>
    </xf>
    <xf numFmtId="0" fontId="40" fillId="2" borderId="17" xfId="5" applyFont="1" applyFill="1" applyBorder="1" applyAlignment="1" applyProtection="1">
      <alignment vertical="center" wrapText="1"/>
    </xf>
    <xf numFmtId="38" fontId="40" fillId="3" borderId="17" xfId="5" applyNumberFormat="1" applyFont="1" applyFill="1" applyBorder="1" applyAlignment="1" applyProtection="1">
      <alignment vertical="center" wrapText="1"/>
    </xf>
    <xf numFmtId="0" fontId="40" fillId="2" borderId="77" xfId="5" applyFont="1" applyFill="1" applyBorder="1" applyProtection="1">
      <alignment vertical="center"/>
    </xf>
    <xf numFmtId="0" fontId="53" fillId="2" borderId="89" xfId="5" applyFont="1" applyFill="1" applyBorder="1" applyAlignment="1" applyProtection="1">
      <alignment vertical="center" wrapText="1"/>
    </xf>
    <xf numFmtId="38" fontId="106" fillId="0" borderId="79" xfId="5" applyNumberFormat="1" applyFont="1" applyFill="1" applyBorder="1" applyAlignment="1" applyProtection="1">
      <alignment vertical="center" wrapText="1"/>
    </xf>
    <xf numFmtId="0" fontId="40" fillId="2" borderId="93" xfId="5" applyFont="1" applyFill="1" applyBorder="1" applyAlignment="1" applyProtection="1">
      <alignment vertical="center" wrapText="1"/>
    </xf>
    <xf numFmtId="0" fontId="40" fillId="2" borderId="73" xfId="5" applyFont="1" applyFill="1" applyBorder="1" applyAlignment="1" applyProtection="1">
      <alignment vertical="center" wrapText="1"/>
    </xf>
    <xf numFmtId="38" fontId="40" fillId="3" borderId="16" xfId="5" applyNumberFormat="1" applyFont="1" applyFill="1" applyBorder="1" applyAlignment="1" applyProtection="1">
      <alignment vertical="center" wrapText="1"/>
    </xf>
    <xf numFmtId="0" fontId="52" fillId="2" borderId="93" xfId="5" applyFont="1" applyFill="1" applyBorder="1" applyAlignment="1" applyProtection="1">
      <alignment vertical="center" wrapText="1"/>
    </xf>
    <xf numFmtId="38" fontId="106" fillId="0" borderId="80" xfId="5" applyNumberFormat="1" applyFont="1" applyFill="1" applyBorder="1" applyAlignment="1" applyProtection="1">
      <alignment vertical="center" wrapText="1"/>
    </xf>
    <xf numFmtId="0" fontId="40" fillId="2" borderId="98" xfId="5" applyFont="1" applyFill="1" applyBorder="1" applyAlignment="1" applyProtection="1">
      <alignment vertical="center" wrapText="1"/>
    </xf>
    <xf numFmtId="38" fontId="40" fillId="3" borderId="98" xfId="5" applyNumberFormat="1" applyFont="1" applyFill="1" applyBorder="1" applyAlignment="1" applyProtection="1">
      <alignment vertical="center" wrapText="1"/>
    </xf>
    <xf numFmtId="38" fontId="106" fillId="0" borderId="72" xfId="5" applyNumberFormat="1" applyFont="1" applyFill="1" applyBorder="1" applyAlignment="1" applyProtection="1">
      <alignment vertical="center" wrapText="1"/>
    </xf>
    <xf numFmtId="0" fontId="40" fillId="2" borderId="4" xfId="5" applyFont="1" applyFill="1" applyBorder="1" applyAlignment="1" applyProtection="1">
      <alignment horizontal="right" vertical="center" wrapText="1"/>
    </xf>
    <xf numFmtId="38" fontId="40" fillId="0" borderId="4" xfId="5" applyNumberFormat="1" applyFont="1" applyBorder="1" applyAlignment="1" applyProtection="1">
      <alignment vertical="center" wrapText="1"/>
    </xf>
    <xf numFmtId="38" fontId="106" fillId="0" borderId="74" xfId="5" applyNumberFormat="1" applyFont="1" applyFill="1" applyBorder="1" applyAlignment="1" applyProtection="1">
      <alignment vertical="center" wrapText="1"/>
    </xf>
    <xf numFmtId="0" fontId="117" fillId="0" borderId="0" xfId="5" applyFont="1" applyProtection="1">
      <alignment vertical="center"/>
    </xf>
    <xf numFmtId="0" fontId="40" fillId="0" borderId="1" xfId="0" applyFont="1" applyBorder="1" applyAlignment="1" applyProtection="1">
      <alignment horizontal="center" vertical="center" wrapText="1"/>
      <protection locked="0"/>
    </xf>
    <xf numFmtId="38" fontId="40" fillId="0" borderId="1" xfId="1" applyFont="1" applyFill="1" applyBorder="1" applyAlignment="1" applyProtection="1">
      <alignment vertical="center" wrapText="1"/>
      <protection locked="0"/>
    </xf>
    <xf numFmtId="38" fontId="40" fillId="0" borderId="15" xfId="1" applyFont="1" applyFill="1" applyBorder="1" applyAlignment="1" applyProtection="1">
      <alignment horizontal="center" vertical="center" wrapText="1"/>
      <protection locked="0"/>
    </xf>
    <xf numFmtId="38" fontId="40" fillId="0" borderId="17" xfId="1" applyFont="1" applyFill="1" applyBorder="1" applyAlignment="1" applyProtection="1">
      <alignment horizontal="center" vertical="center" wrapText="1"/>
      <protection locked="0"/>
    </xf>
    <xf numFmtId="38" fontId="40" fillId="0" borderId="16" xfId="1" applyFont="1" applyFill="1" applyBorder="1" applyAlignment="1" applyProtection="1">
      <alignment horizontal="center" vertical="center" wrapText="1"/>
      <protection locked="0"/>
    </xf>
    <xf numFmtId="38" fontId="40" fillId="0" borderId="18" xfId="1" applyFont="1" applyFill="1" applyBorder="1" applyAlignment="1" applyProtection="1">
      <alignment horizontal="center" vertical="center" wrapText="1"/>
      <protection locked="0"/>
    </xf>
    <xf numFmtId="0" fontId="40" fillId="12" borderId="3" xfId="0" applyFont="1" applyFill="1" applyBorder="1" applyAlignment="1">
      <alignment horizontal="center" vertical="center" wrapText="1"/>
    </xf>
    <xf numFmtId="0" fontId="98" fillId="2" borderId="1" xfId="2" applyFont="1" applyFill="1" applyBorder="1">
      <alignment vertical="center"/>
    </xf>
    <xf numFmtId="0" fontId="28" fillId="2" borderId="1" xfId="2" applyFont="1" applyFill="1" applyBorder="1" applyAlignment="1">
      <alignment vertical="center" wrapText="1"/>
    </xf>
    <xf numFmtId="0" fontId="31" fillId="2" borderId="1" xfId="2" applyFont="1" applyFill="1" applyBorder="1" applyAlignment="1">
      <alignment vertical="center" wrapText="1"/>
    </xf>
    <xf numFmtId="0" fontId="28" fillId="2" borderId="1" xfId="2" applyFont="1" applyFill="1" applyBorder="1" applyAlignment="1">
      <alignment horizontal="center" vertical="center"/>
    </xf>
    <xf numFmtId="0" fontId="98" fillId="2" borderId="1" xfId="2" applyFont="1" applyFill="1" applyBorder="1" applyAlignment="1">
      <alignment horizontal="center" vertical="center"/>
    </xf>
    <xf numFmtId="0" fontId="0" fillId="22" borderId="0" xfId="0" applyFill="1">
      <alignment vertical="center"/>
    </xf>
    <xf numFmtId="0" fontId="80" fillId="6" borderId="13" xfId="2" applyFont="1" applyFill="1" applyBorder="1" applyAlignment="1">
      <alignment vertical="center" wrapText="1"/>
    </xf>
    <xf numFmtId="0" fontId="15" fillId="2" borderId="20" xfId="2" applyFont="1" applyFill="1" applyBorder="1" applyAlignment="1">
      <alignment horizontal="center" vertical="center" wrapText="1"/>
    </xf>
    <xf numFmtId="0" fontId="15" fillId="2" borderId="20" xfId="2" applyFont="1" applyFill="1" applyBorder="1" applyAlignment="1">
      <alignment horizontal="center" vertical="center"/>
    </xf>
    <xf numFmtId="0" fontId="15" fillId="2" borderId="20" xfId="2" applyFont="1" applyFill="1" applyBorder="1" applyAlignment="1" applyProtection="1">
      <alignment horizontal="center" vertical="center"/>
    </xf>
    <xf numFmtId="0" fontId="15" fillId="0" borderId="0" xfId="2" applyFont="1">
      <alignment vertical="center"/>
    </xf>
    <xf numFmtId="0" fontId="15" fillId="0" borderId="0" xfId="2" applyFont="1" applyAlignment="1">
      <alignment horizontal="center" vertical="center"/>
    </xf>
    <xf numFmtId="0" fontId="6" fillId="0" borderId="0" xfId="2" applyFont="1">
      <alignment vertical="center"/>
    </xf>
    <xf numFmtId="0" fontId="6" fillId="0" borderId="0" xfId="2" applyFont="1" applyAlignment="1"/>
    <xf numFmtId="0" fontId="6" fillId="0" borderId="0" xfId="2" applyFont="1" applyAlignment="1">
      <alignment horizontal="center" vertical="center"/>
    </xf>
    <xf numFmtId="0" fontId="52" fillId="6" borderId="9" xfId="2" applyFont="1" applyFill="1" applyBorder="1">
      <alignment vertical="center"/>
    </xf>
    <xf numFmtId="0" fontId="52" fillId="6" borderId="0" xfId="2" applyFont="1" applyFill="1" applyAlignment="1">
      <alignment vertical="center" wrapText="1"/>
    </xf>
    <xf numFmtId="0" fontId="52" fillId="6" borderId="10" xfId="2" applyFont="1" applyFill="1" applyBorder="1" applyAlignment="1">
      <alignment vertical="center" wrapText="1"/>
    </xf>
    <xf numFmtId="0" fontId="52" fillId="6" borderId="19" xfId="2" applyFont="1" applyFill="1" applyBorder="1" applyAlignment="1">
      <alignment vertical="center" wrapText="1"/>
    </xf>
    <xf numFmtId="0" fontId="52" fillId="6" borderId="12" xfId="2" applyFont="1" applyFill="1" applyBorder="1" applyAlignment="1">
      <alignment vertical="center" wrapText="1"/>
    </xf>
    <xf numFmtId="0" fontId="28" fillId="6" borderId="5" xfId="2" applyFont="1" applyFill="1" applyBorder="1">
      <alignment vertical="center"/>
    </xf>
    <xf numFmtId="0" fontId="28" fillId="6" borderId="6" xfId="2" applyFont="1" applyFill="1" applyBorder="1">
      <alignment vertical="center"/>
    </xf>
    <xf numFmtId="0" fontId="28" fillId="6" borderId="2" xfId="2" applyFont="1" applyFill="1" applyBorder="1">
      <alignment vertical="center"/>
    </xf>
    <xf numFmtId="0" fontId="31" fillId="6" borderId="7" xfId="5" applyFont="1" applyFill="1" applyBorder="1">
      <alignment vertical="center"/>
    </xf>
    <xf numFmtId="0" fontId="31" fillId="6" borderId="14" xfId="5" applyFont="1" applyFill="1" applyBorder="1">
      <alignment vertical="center"/>
    </xf>
    <xf numFmtId="0" fontId="31" fillId="6" borderId="8" xfId="5" applyFont="1" applyFill="1" applyBorder="1">
      <alignment vertical="center"/>
    </xf>
    <xf numFmtId="0" fontId="31" fillId="6" borderId="11" xfId="5" applyFont="1" applyFill="1" applyBorder="1" applyAlignment="1">
      <alignment vertical="top"/>
    </xf>
    <xf numFmtId="0" fontId="31" fillId="6" borderId="19" xfId="5" applyFont="1" applyFill="1" applyBorder="1">
      <alignment vertical="center"/>
    </xf>
    <xf numFmtId="0" fontId="31" fillId="6" borderId="12" xfId="5" applyFont="1" applyFill="1" applyBorder="1">
      <alignment vertical="center"/>
    </xf>
    <xf numFmtId="0" fontId="31" fillId="0" borderId="1" xfId="0" applyFont="1" applyBorder="1" applyAlignment="1" applyProtection="1">
      <alignment horizontal="left" vertical="center" wrapText="1"/>
      <protection locked="0"/>
    </xf>
    <xf numFmtId="0" fontId="31" fillId="2" borderId="1" xfId="0" applyFont="1" applyFill="1" applyBorder="1" applyAlignment="1" applyProtection="1">
      <alignment horizontal="center" vertical="center"/>
    </xf>
    <xf numFmtId="0" fontId="73" fillId="4" borderId="1" xfId="0" applyFont="1" applyFill="1" applyBorder="1">
      <alignment vertical="center"/>
    </xf>
    <xf numFmtId="0" fontId="70" fillId="4" borderId="0" xfId="0" applyFont="1" applyFill="1" applyBorder="1" applyAlignment="1" applyProtection="1">
      <alignment vertical="center" wrapText="1"/>
    </xf>
    <xf numFmtId="0" fontId="31" fillId="2" borderId="15" xfId="0" applyFont="1" applyFill="1" applyBorder="1" applyAlignment="1">
      <alignment horizontal="left" vertical="center"/>
    </xf>
    <xf numFmtId="0" fontId="31" fillId="2" borderId="36" xfId="0" applyFont="1" applyFill="1" applyBorder="1" applyAlignment="1">
      <alignment horizontal="left" vertical="center"/>
    </xf>
    <xf numFmtId="0" fontId="31" fillId="2" borderId="37" xfId="0" applyFont="1" applyFill="1" applyBorder="1" applyAlignment="1">
      <alignment horizontal="left" vertical="center"/>
    </xf>
    <xf numFmtId="0" fontId="31" fillId="2" borderId="38" xfId="0" applyFont="1" applyFill="1" applyBorder="1" applyAlignment="1">
      <alignment horizontal="right" vertical="center"/>
    </xf>
    <xf numFmtId="0" fontId="31" fillId="2" borderId="3"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15" xfId="0" applyFont="1" applyFill="1" applyBorder="1" applyAlignment="1">
      <alignment vertical="center" wrapText="1"/>
    </xf>
    <xf numFmtId="0" fontId="31" fillId="2" borderId="18" xfId="0" applyFont="1" applyFill="1" applyBorder="1" applyAlignment="1">
      <alignment vertical="center" wrapText="1"/>
    </xf>
    <xf numFmtId="0" fontId="31" fillId="2" borderId="1" xfId="0" applyFont="1" applyFill="1" applyBorder="1" applyAlignment="1">
      <alignment vertical="center" wrapText="1"/>
    </xf>
    <xf numFmtId="0" fontId="31" fillId="2" borderId="5" xfId="0" applyFont="1" applyFill="1" applyBorder="1" applyAlignment="1">
      <alignment vertical="center" wrapText="1"/>
    </xf>
    <xf numFmtId="0" fontId="31" fillId="2" borderId="2" xfId="0" applyFont="1" applyFill="1" applyBorder="1" applyAlignment="1">
      <alignment vertical="center" wrapText="1"/>
    </xf>
    <xf numFmtId="0" fontId="31" fillId="2" borderId="16" xfId="0" applyFont="1" applyFill="1" applyBorder="1" applyAlignment="1">
      <alignment vertical="center" wrapText="1"/>
    </xf>
    <xf numFmtId="0" fontId="31" fillId="2" borderId="17" xfId="0" applyFont="1" applyFill="1" applyBorder="1" applyAlignment="1">
      <alignment vertical="center" wrapText="1"/>
    </xf>
    <xf numFmtId="0" fontId="31" fillId="2" borderId="51" xfId="0" applyFont="1" applyFill="1" applyBorder="1" applyAlignment="1">
      <alignment vertical="center" wrapText="1"/>
    </xf>
    <xf numFmtId="0" fontId="124" fillId="2" borderId="51" xfId="0" applyFont="1" applyFill="1" applyBorder="1" applyAlignment="1">
      <alignment vertical="center" wrapText="1"/>
    </xf>
    <xf numFmtId="0" fontId="31" fillId="0" borderId="4" xfId="0" applyFont="1" applyBorder="1" applyAlignment="1" applyProtection="1">
      <alignment vertical="center" wrapText="1" shrinkToFit="1"/>
      <protection locked="0"/>
    </xf>
    <xf numFmtId="0" fontId="61" fillId="0" borderId="0" xfId="0" applyFont="1" applyProtection="1">
      <alignment vertical="center"/>
    </xf>
    <xf numFmtId="0" fontId="48" fillId="0" borderId="0" xfId="2" applyFont="1" applyAlignment="1">
      <alignment horizontal="left"/>
    </xf>
    <xf numFmtId="0" fontId="29" fillId="0" borderId="0" xfId="0" applyFont="1" applyFill="1" applyBorder="1" applyAlignment="1" applyProtection="1">
      <alignment vertical="center" wrapText="1"/>
    </xf>
    <xf numFmtId="0" fontId="10" fillId="5" borderId="5"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93" fillId="0" borderId="32" xfId="0" applyNumberFormat="1" applyFont="1" applyFill="1" applyBorder="1" applyAlignment="1" applyProtection="1">
      <alignment horizontal="left" vertical="center" shrinkToFit="1"/>
    </xf>
    <xf numFmtId="0" fontId="93" fillId="0" borderId="33" xfId="0" applyNumberFormat="1" applyFont="1" applyFill="1" applyBorder="1" applyAlignment="1" applyProtection="1">
      <alignment horizontal="left" vertical="center" shrinkToFi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4" fillId="0" borderId="28" xfId="0" applyFont="1" applyBorder="1" applyAlignment="1" applyProtection="1">
      <alignment horizontal="center" vertical="center"/>
    </xf>
    <xf numFmtId="0" fontId="24" fillId="0" borderId="60" xfId="0" applyFont="1" applyBorder="1" applyAlignment="1" applyProtection="1">
      <alignment horizontal="center" vertical="center"/>
    </xf>
    <xf numFmtId="0" fontId="26" fillId="0" borderId="29" xfId="0" applyFont="1" applyBorder="1" applyAlignment="1" applyProtection="1">
      <alignment horizontal="center" vertical="center" wrapText="1"/>
    </xf>
    <xf numFmtId="0" fontId="26" fillId="0" borderId="30" xfId="0" applyFont="1" applyBorder="1" applyAlignment="1" applyProtection="1">
      <alignment horizontal="center" vertical="center" wrapText="1"/>
    </xf>
    <xf numFmtId="0" fontId="6" fillId="0" borderId="56"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59" xfId="0" applyFont="1" applyBorder="1" applyAlignment="1" applyProtection="1">
      <alignment horizontal="center" vertical="center"/>
    </xf>
    <xf numFmtId="0" fontId="90" fillId="10" borderId="3" xfId="0" applyFont="1" applyFill="1" applyBorder="1" applyAlignment="1" applyProtection="1">
      <alignment horizontal="center" vertical="center" wrapText="1"/>
      <protection locked="0"/>
    </xf>
    <xf numFmtId="0" fontId="90" fillId="10" borderId="13" xfId="0" applyFont="1" applyFill="1" applyBorder="1" applyAlignment="1" applyProtection="1">
      <alignment horizontal="center" vertical="center" wrapText="1"/>
      <protection locked="0"/>
    </xf>
    <xf numFmtId="0" fontId="90" fillId="10" borderId="4"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xf>
    <xf numFmtId="0" fontId="10" fillId="0" borderId="5"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5" xfId="0" applyFont="1" applyBorder="1" applyAlignment="1" applyProtection="1">
      <alignment vertical="center" wrapText="1"/>
    </xf>
    <xf numFmtId="0" fontId="10" fillId="0" borderId="2" xfId="0" applyFont="1" applyBorder="1" applyAlignment="1" applyProtection="1">
      <alignment vertical="center" wrapText="1"/>
    </xf>
    <xf numFmtId="0" fontId="12" fillId="6" borderId="3"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3" xfId="0" applyFont="1" applyFill="1" applyBorder="1" applyAlignment="1">
      <alignment horizontal="left" vertical="top"/>
    </xf>
    <xf numFmtId="0" fontId="6" fillId="3" borderId="0" xfId="0" applyFont="1" applyFill="1" applyAlignment="1">
      <alignment horizontal="center" vertical="top" wrapText="1"/>
    </xf>
    <xf numFmtId="0" fontId="12" fillId="3" borderId="0" xfId="0" applyFont="1" applyFill="1" applyAlignment="1">
      <alignment horizontal="left" vertical="center" wrapText="1" indent="1"/>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xf>
    <xf numFmtId="0" fontId="6" fillId="0" borderId="48" xfId="0" applyNumberFormat="1" applyFont="1" applyFill="1" applyBorder="1" applyAlignment="1" applyProtection="1">
      <alignment vertical="center" wrapText="1"/>
    </xf>
    <xf numFmtId="181" fontId="8" fillId="0" borderId="0" xfId="0" applyNumberFormat="1" applyFont="1" applyFill="1" applyAlignment="1" applyProtection="1">
      <alignment horizontal="left" vertical="center"/>
      <protection locked="0"/>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48" xfId="0" applyFont="1" applyFill="1" applyBorder="1" applyAlignment="1" applyProtection="1">
      <alignment vertical="center" wrapText="1"/>
    </xf>
    <xf numFmtId="0" fontId="6" fillId="0" borderId="57" xfId="0" applyFont="1" applyFill="1" applyBorder="1" applyAlignment="1" applyProtection="1">
      <alignment horizontal="left" vertical="center" wrapText="1"/>
    </xf>
    <xf numFmtId="0" fontId="6" fillId="0" borderId="55"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xf>
    <xf numFmtId="0" fontId="6" fillId="0" borderId="55"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58" fillId="3" borderId="0" xfId="0" applyNumberFormat="1" applyFont="1" applyFill="1" applyAlignment="1" applyProtection="1">
      <alignment horizontal="right" vertical="center"/>
    </xf>
    <xf numFmtId="0" fontId="6" fillId="0" borderId="1" xfId="0" applyFont="1" applyBorder="1" applyAlignment="1" applyProtection="1">
      <alignment horizontal="center" vertical="center" wrapText="1"/>
    </xf>
    <xf numFmtId="0" fontId="12" fillId="6" borderId="1" xfId="0" applyFont="1" applyFill="1" applyBorder="1" applyAlignment="1">
      <alignment horizontal="left"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xf>
    <xf numFmtId="0" fontId="12" fillId="6" borderId="4" xfId="0" applyFont="1" applyFill="1" applyBorder="1" applyAlignment="1">
      <alignment horizontal="left" vertical="center"/>
    </xf>
    <xf numFmtId="0" fontId="9" fillId="0" borderId="0" xfId="0" applyFont="1" applyAlignment="1" applyProtection="1">
      <alignment horizontal="center" vertical="center"/>
    </xf>
    <xf numFmtId="0" fontId="12" fillId="6" borderId="13" xfId="0" applyFont="1" applyFill="1" applyBorder="1" applyAlignment="1" applyProtection="1">
      <alignment vertical="top" wrapText="1"/>
    </xf>
    <xf numFmtId="0" fontId="15" fillId="0"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1" fillId="0" borderId="3" xfId="0" applyFont="1" applyBorder="1" applyAlignment="1" applyProtection="1">
      <alignment horizontal="left" vertical="center" wrapText="1" shrinkToFit="1"/>
      <protection locked="0"/>
    </xf>
    <xf numFmtId="0" fontId="31" fillId="0" borderId="4" xfId="0" applyFont="1" applyBorder="1" applyAlignment="1" applyProtection="1">
      <alignment horizontal="left" vertical="center" wrapText="1" shrinkToFit="1"/>
      <protection locked="0"/>
    </xf>
    <xf numFmtId="0" fontId="31" fillId="0" borderId="3" xfId="0" applyFont="1" applyBorder="1" applyAlignment="1" applyProtection="1">
      <alignment horizontal="left" vertical="center" shrinkToFit="1"/>
      <protection locked="0"/>
    </xf>
    <xf numFmtId="0" fontId="31" fillId="0" borderId="4" xfId="0" applyFont="1" applyBorder="1" applyAlignment="1" applyProtection="1">
      <alignment horizontal="left" vertical="center" shrinkToFit="1"/>
      <protection locked="0"/>
    </xf>
    <xf numFmtId="0" fontId="28" fillId="0" borderId="3" xfId="0" applyFont="1" applyBorder="1" applyAlignment="1" applyProtection="1">
      <alignment vertical="center" wrapText="1" shrinkToFit="1"/>
      <protection locked="0"/>
    </xf>
    <xf numFmtId="0" fontId="28" fillId="0" borderId="4" xfId="0" applyFont="1" applyBorder="1" applyAlignment="1" applyProtection="1">
      <alignment vertical="center" wrapText="1" shrinkToFit="1"/>
      <protection locked="0"/>
    </xf>
    <xf numFmtId="0" fontId="31" fillId="0" borderId="3" xfId="0" applyFont="1" applyBorder="1" applyAlignment="1" applyProtection="1">
      <alignment vertical="center" wrapText="1" shrinkToFit="1"/>
      <protection locked="0"/>
    </xf>
    <xf numFmtId="0" fontId="31" fillId="0" borderId="4" xfId="0" applyFont="1" applyBorder="1" applyAlignment="1" applyProtection="1">
      <alignment vertical="center" wrapText="1" shrinkToFit="1"/>
      <protection locked="0"/>
    </xf>
    <xf numFmtId="0" fontId="31" fillId="2" borderId="3"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3"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31" fillId="2" borderId="1" xfId="0" applyFont="1" applyFill="1" applyBorder="1" applyProtection="1">
      <alignment vertical="center"/>
    </xf>
    <xf numFmtId="0" fontId="31" fillId="2" borderId="4" xfId="0" applyFont="1" applyFill="1" applyBorder="1" applyAlignment="1" applyProtection="1">
      <alignment horizontal="right" vertical="center"/>
    </xf>
    <xf numFmtId="0" fontId="31" fillId="2" borderId="15" xfId="0" applyFont="1" applyFill="1" applyBorder="1" applyAlignment="1" applyProtection="1">
      <alignment vertical="center"/>
    </xf>
    <xf numFmtId="0" fontId="31" fillId="2" borderId="1" xfId="0" applyFont="1" applyFill="1" applyBorder="1" applyAlignment="1" applyProtection="1">
      <alignment horizontal="left" vertical="center"/>
    </xf>
    <xf numFmtId="0" fontId="28" fillId="2" borderId="1" xfId="0" applyFont="1" applyFill="1" applyBorder="1" applyProtection="1">
      <alignment vertical="center"/>
    </xf>
    <xf numFmtId="14" fontId="31" fillId="0" borderId="5" xfId="0" applyNumberFormat="1" applyFont="1" applyBorder="1" applyAlignment="1" applyProtection="1">
      <alignment horizontal="left" vertical="center"/>
      <protection locked="0"/>
    </xf>
    <xf numFmtId="14" fontId="31" fillId="0" borderId="6" xfId="0" applyNumberFormat="1" applyFont="1" applyBorder="1" applyAlignment="1" applyProtection="1">
      <alignment horizontal="left" vertical="center"/>
      <protection locked="0"/>
    </xf>
    <xf numFmtId="14" fontId="31" fillId="0" borderId="2" xfId="0" applyNumberFormat="1" applyFont="1" applyBorder="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31" fillId="0" borderId="6" xfId="0" applyFont="1" applyBorder="1" applyAlignment="1" applyProtection="1">
      <alignment horizontal="left" vertical="center"/>
      <protection locked="0"/>
    </xf>
    <xf numFmtId="0" fontId="31" fillId="0" borderId="2" xfId="0" applyFont="1" applyBorder="1" applyAlignment="1" applyProtection="1">
      <alignment horizontal="left" vertical="center"/>
      <protection locked="0"/>
    </xf>
    <xf numFmtId="0" fontId="31" fillId="0" borderId="5"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2" xfId="0" applyFont="1" applyBorder="1" applyAlignment="1" applyProtection="1">
      <alignment horizontal="left" vertical="center" shrinkToFit="1"/>
      <protection locked="0"/>
    </xf>
    <xf numFmtId="0" fontId="31" fillId="0" borderId="5" xfId="0" applyFont="1" applyFill="1" applyBorder="1" applyAlignment="1" applyProtection="1">
      <alignment vertical="center" wrapText="1"/>
      <protection locked="0"/>
    </xf>
    <xf numFmtId="0" fontId="31" fillId="0" borderId="6" xfId="0" applyFont="1" applyFill="1" applyBorder="1" applyAlignment="1" applyProtection="1">
      <alignment vertical="center" wrapText="1"/>
      <protection locked="0"/>
    </xf>
    <xf numFmtId="0" fontId="31" fillId="0" borderId="2" xfId="0" applyFont="1" applyFill="1" applyBorder="1" applyAlignment="1" applyProtection="1">
      <alignment vertical="center" wrapText="1"/>
      <protection locked="0"/>
    </xf>
    <xf numFmtId="0" fontId="73" fillId="0" borderId="5" xfId="0" applyFont="1" applyFill="1" applyBorder="1" applyAlignment="1" applyProtection="1">
      <alignment horizontal="right" vertical="center" wrapText="1"/>
      <protection locked="0"/>
    </xf>
    <xf numFmtId="0" fontId="73" fillId="0" borderId="6" xfId="0" applyFont="1" applyFill="1" applyBorder="1" applyAlignment="1" applyProtection="1">
      <alignment horizontal="right" vertical="center" wrapText="1"/>
      <protection locked="0"/>
    </xf>
    <xf numFmtId="0" fontId="73" fillId="0" borderId="2" xfId="0" applyFont="1" applyFill="1" applyBorder="1" applyAlignment="1" applyProtection="1">
      <alignment horizontal="right" vertical="center" wrapText="1"/>
      <protection locked="0"/>
    </xf>
    <xf numFmtId="0" fontId="73" fillId="0" borderId="5" xfId="0" applyFont="1" applyBorder="1" applyAlignment="1" applyProtection="1">
      <alignment horizontal="right" vertical="center" wrapText="1"/>
      <protection locked="0"/>
    </xf>
    <xf numFmtId="0" fontId="73" fillId="0" borderId="6" xfId="0" applyFont="1" applyBorder="1" applyAlignment="1" applyProtection="1">
      <alignment horizontal="right" vertical="center" wrapText="1"/>
      <protection locked="0"/>
    </xf>
    <xf numFmtId="0" fontId="73" fillId="0" borderId="2" xfId="0" applyFont="1" applyBorder="1" applyAlignment="1" applyProtection="1">
      <alignment horizontal="right" vertical="center" wrapText="1"/>
      <protection locked="0"/>
    </xf>
    <xf numFmtId="0" fontId="34" fillId="0" borderId="5" xfId="0" applyFont="1" applyBorder="1" applyAlignment="1" applyProtection="1">
      <alignment vertical="center" shrinkToFit="1"/>
      <protection locked="0"/>
    </xf>
    <xf numFmtId="0" fontId="34" fillId="0" borderId="6" xfId="0" applyFont="1" applyBorder="1" applyAlignment="1" applyProtection="1">
      <alignment vertical="center" shrinkToFit="1"/>
      <protection locked="0"/>
    </xf>
    <xf numFmtId="0" fontId="34" fillId="0" borderId="2" xfId="0" applyFont="1" applyBorder="1" applyAlignment="1" applyProtection="1">
      <alignment vertical="center" shrinkToFit="1"/>
      <protection locked="0"/>
    </xf>
    <xf numFmtId="0" fontId="31" fillId="2" borderId="1" xfId="0" applyFont="1" applyFill="1" applyBorder="1" applyAlignment="1" applyProtection="1">
      <alignment horizontal="left" vertical="center" wrapText="1"/>
    </xf>
    <xf numFmtId="0" fontId="31" fillId="2" borderId="1" xfId="0" applyFont="1" applyFill="1" applyBorder="1" applyAlignment="1" applyProtection="1">
      <alignment horizontal="center" vertical="center"/>
    </xf>
    <xf numFmtId="0" fontId="31" fillId="2" borderId="13" xfId="0" applyFont="1" applyFill="1" applyBorder="1" applyAlignment="1" applyProtection="1">
      <alignment horizontal="center" vertical="center"/>
    </xf>
    <xf numFmtId="0" fontId="31" fillId="0" borderId="19"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6" borderId="3" xfId="0" applyFont="1" applyFill="1" applyBorder="1" applyAlignment="1">
      <alignment horizontal="left" vertical="center" wrapText="1"/>
    </xf>
    <xf numFmtId="0" fontId="31" fillId="6" borderId="13" xfId="0" applyFont="1" applyFill="1" applyBorder="1" applyAlignment="1">
      <alignment horizontal="left" vertical="center" wrapText="1"/>
    </xf>
    <xf numFmtId="0" fontId="31" fillId="6" borderId="4" xfId="0" applyFont="1" applyFill="1" applyBorder="1" applyAlignment="1">
      <alignment horizontal="left" vertical="center" wrapText="1"/>
    </xf>
    <xf numFmtId="0" fontId="31" fillId="6" borderId="3" xfId="0" applyFont="1" applyFill="1" applyBorder="1" applyAlignment="1" applyProtection="1">
      <alignment vertical="top" wrapText="1"/>
    </xf>
    <xf numFmtId="0" fontId="31" fillId="6" borderId="13" xfId="0" applyFont="1" applyFill="1" applyBorder="1" applyAlignment="1" applyProtection="1">
      <alignment vertical="top" wrapText="1"/>
    </xf>
    <xf numFmtId="0" fontId="31" fillId="6" borderId="4" xfId="0" applyFont="1" applyFill="1" applyBorder="1" applyAlignment="1" applyProtection="1">
      <alignment vertical="top" wrapText="1"/>
    </xf>
    <xf numFmtId="0" fontId="31" fillId="0" borderId="0" xfId="0" applyFont="1" applyFill="1" applyBorder="1" applyAlignment="1" applyProtection="1">
      <alignment vertical="center"/>
    </xf>
    <xf numFmtId="0" fontId="31" fillId="0" borderId="14" xfId="0" applyFont="1" applyFill="1" applyBorder="1" applyAlignment="1" applyProtection="1">
      <alignment horizontal="center" vertical="center"/>
    </xf>
    <xf numFmtId="0" fontId="59" fillId="0" borderId="0" xfId="0" applyFont="1" applyBorder="1" applyAlignment="1" applyProtection="1">
      <alignment horizontal="center" vertical="center"/>
    </xf>
    <xf numFmtId="0" fontId="28" fillId="6" borderId="1" xfId="0" applyFont="1" applyFill="1" applyBorder="1" applyAlignment="1">
      <alignment vertical="top" wrapText="1"/>
    </xf>
    <xf numFmtId="0" fontId="72" fillId="6" borderId="1" xfId="0" applyFont="1" applyFill="1" applyBorder="1" applyAlignment="1">
      <alignment vertical="top" wrapText="1"/>
    </xf>
    <xf numFmtId="0" fontId="31" fillId="0" borderId="5" xfId="0" applyNumberFormat="1" applyFont="1" applyBorder="1" applyAlignment="1" applyProtection="1">
      <alignment horizontal="left" vertical="center"/>
      <protection locked="0"/>
    </xf>
    <xf numFmtId="0" fontId="31" fillId="0" borderId="6" xfId="0" applyNumberFormat="1" applyFont="1" applyBorder="1" applyAlignment="1" applyProtection="1">
      <alignment horizontal="left" vertical="center"/>
      <protection locked="0"/>
    </xf>
    <xf numFmtId="0" fontId="31" fillId="0" borderId="2" xfId="0" applyNumberFormat="1" applyFont="1" applyBorder="1" applyAlignment="1" applyProtection="1">
      <alignment horizontal="left" vertical="center"/>
      <protection locked="0"/>
    </xf>
    <xf numFmtId="177" fontId="31" fillId="0" borderId="5" xfId="0" applyNumberFormat="1" applyFont="1" applyBorder="1" applyAlignment="1" applyProtection="1">
      <alignment horizontal="left" vertical="center"/>
      <protection locked="0"/>
    </xf>
    <xf numFmtId="177" fontId="31" fillId="0" borderId="6" xfId="0" applyNumberFormat="1" applyFont="1" applyBorder="1" applyAlignment="1" applyProtection="1">
      <alignment horizontal="left" vertical="center"/>
      <protection locked="0"/>
    </xf>
    <xf numFmtId="177" fontId="31" fillId="0" borderId="2" xfId="0" applyNumberFormat="1" applyFont="1" applyBorder="1" applyAlignment="1" applyProtection="1">
      <alignment horizontal="left" vertical="center"/>
      <protection locked="0"/>
    </xf>
    <xf numFmtId="14" fontId="31" fillId="0" borderId="43" xfId="0" applyNumberFormat="1" applyFont="1" applyBorder="1" applyAlignment="1" applyProtection="1">
      <alignment horizontal="left" vertical="center"/>
      <protection locked="0"/>
    </xf>
    <xf numFmtId="14" fontId="31" fillId="0" borderId="52" xfId="0" applyNumberFormat="1" applyFont="1" applyBorder="1" applyAlignment="1" applyProtection="1">
      <alignment horizontal="left" vertical="center"/>
      <protection locked="0"/>
    </xf>
    <xf numFmtId="14" fontId="31" fillId="0" borderId="35" xfId="0" applyNumberFormat="1" applyFont="1" applyBorder="1" applyAlignment="1" applyProtection="1">
      <alignment horizontal="left" vertical="center"/>
      <protection locked="0"/>
    </xf>
    <xf numFmtId="14" fontId="31" fillId="0" borderId="45" xfId="0" applyNumberFormat="1" applyFont="1" applyBorder="1" applyAlignment="1" applyProtection="1">
      <alignment horizontal="left" vertical="center"/>
      <protection locked="0"/>
    </xf>
    <xf numFmtId="14" fontId="31" fillId="0" borderId="53" xfId="0" applyNumberFormat="1" applyFont="1" applyBorder="1" applyAlignment="1" applyProtection="1">
      <alignment horizontal="left" vertical="center"/>
      <protection locked="0"/>
    </xf>
    <xf numFmtId="14" fontId="31" fillId="0" borderId="38" xfId="0" applyNumberFormat="1" applyFont="1" applyBorder="1" applyAlignment="1" applyProtection="1">
      <alignment horizontal="left" vertical="center"/>
      <protection locked="0"/>
    </xf>
    <xf numFmtId="0" fontId="31" fillId="2" borderId="5"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11" borderId="9" xfId="0" applyFont="1" applyFill="1" applyBorder="1" applyAlignment="1" applyProtection="1">
      <alignment horizontal="center" vertical="center" wrapText="1"/>
    </xf>
    <xf numFmtId="0" fontId="31" fillId="11" borderId="10" xfId="0" applyFont="1" applyFill="1" applyBorder="1" applyAlignment="1" applyProtection="1">
      <alignment horizontal="center" vertical="center" wrapText="1"/>
    </xf>
    <xf numFmtId="0" fontId="31" fillId="11" borderId="5" xfId="0" applyFont="1" applyFill="1" applyBorder="1" applyAlignment="1" applyProtection="1">
      <alignment horizontal="center" vertical="center" wrapText="1"/>
    </xf>
    <xf numFmtId="0" fontId="31" fillId="11" borderId="2" xfId="0" applyFont="1" applyFill="1" applyBorder="1" applyAlignment="1" applyProtection="1">
      <alignment horizontal="center" vertical="center" wrapText="1"/>
    </xf>
    <xf numFmtId="0" fontId="31" fillId="11" borderId="43" xfId="0" applyFont="1" applyFill="1" applyBorder="1" applyAlignment="1" applyProtection="1">
      <alignment horizontal="center" vertical="center" wrapText="1"/>
    </xf>
    <xf numFmtId="0" fontId="31" fillId="11" borderId="35" xfId="0" applyFont="1" applyFill="1" applyBorder="1" applyAlignment="1" applyProtection="1">
      <alignment horizontal="center" vertical="center" wrapText="1"/>
    </xf>
    <xf numFmtId="0" fontId="31" fillId="11" borderId="54" xfId="0" applyFont="1" applyFill="1" applyBorder="1" applyAlignment="1" applyProtection="1">
      <alignment horizontal="center" vertical="center" wrapText="1"/>
    </xf>
    <xf numFmtId="0" fontId="31" fillId="11" borderId="36" xfId="0" applyFont="1" applyFill="1" applyBorder="1" applyAlignment="1" applyProtection="1">
      <alignment horizontal="center" vertical="center" wrapText="1"/>
    </xf>
    <xf numFmtId="0" fontId="101" fillId="6" borderId="13" xfId="0" applyFont="1" applyFill="1" applyBorder="1" applyAlignment="1">
      <alignment horizontal="left" vertical="center" wrapText="1"/>
    </xf>
    <xf numFmtId="0" fontId="101" fillId="6" borderId="4"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0" fillId="0" borderId="2" xfId="0" applyBorder="1" applyAlignment="1">
      <alignment horizontal="left" vertical="center" wrapText="1"/>
    </xf>
    <xf numFmtId="0" fontId="31" fillId="2" borderId="1" xfId="0" applyFont="1" applyFill="1" applyBorder="1" applyAlignment="1">
      <alignment horizontal="left" vertical="center" wrapText="1"/>
    </xf>
    <xf numFmtId="0" fontId="0" fillId="0" borderId="1" xfId="0" applyBorder="1" applyAlignment="1">
      <alignment horizontal="left" vertical="center" wrapText="1"/>
    </xf>
    <xf numFmtId="0" fontId="31" fillId="0" borderId="1" xfId="0" applyFont="1" applyBorder="1" applyAlignment="1" applyProtection="1">
      <alignment horizontal="left" vertical="center" wrapText="1"/>
      <protection locked="0"/>
    </xf>
    <xf numFmtId="0" fontId="31" fillId="2" borderId="5" xfId="0" applyFont="1" applyFill="1" applyBorder="1" applyAlignment="1">
      <alignment vertical="center" wrapText="1"/>
    </xf>
    <xf numFmtId="0" fontId="31" fillId="2" borderId="2" xfId="0" applyFont="1" applyFill="1" applyBorder="1" applyAlignment="1">
      <alignment vertical="center" wrapText="1"/>
    </xf>
    <xf numFmtId="0" fontId="31" fillId="2" borderId="3" xfId="0" applyFont="1" applyFill="1" applyBorder="1" applyAlignment="1">
      <alignment vertical="center" wrapText="1"/>
    </xf>
    <xf numFmtId="0" fontId="31" fillId="2" borderId="13" xfId="0" applyFont="1" applyFill="1" applyBorder="1" applyAlignment="1">
      <alignment vertical="center" wrapText="1"/>
    </xf>
    <xf numFmtId="0" fontId="31" fillId="2" borderId="4" xfId="0" applyFont="1" applyFill="1" applyBorder="1" applyAlignment="1">
      <alignment vertical="center" wrapText="1"/>
    </xf>
    <xf numFmtId="0" fontId="31" fillId="2" borderId="1" xfId="0" applyFont="1" applyFill="1" applyBorder="1" applyAlignment="1">
      <alignment vertical="center" wrapText="1"/>
    </xf>
    <xf numFmtId="0" fontId="31" fillId="11" borderId="1" xfId="0" applyFont="1" applyFill="1" applyBorder="1" applyAlignment="1" applyProtection="1">
      <alignment horizontal="center" vertical="center" wrapText="1"/>
    </xf>
    <xf numFmtId="0" fontId="31" fillId="2" borderId="2" xfId="0" applyFont="1" applyFill="1" applyBorder="1" applyAlignment="1">
      <alignment horizontal="left" vertical="center" wrapText="1"/>
    </xf>
    <xf numFmtId="180" fontId="31" fillId="11" borderId="3" xfId="0" applyNumberFormat="1" applyFont="1" applyFill="1" applyBorder="1" applyAlignment="1" applyProtection="1">
      <alignment horizontal="center" vertical="center" wrapText="1"/>
    </xf>
    <xf numFmtId="180" fontId="31" fillId="11" borderId="4" xfId="0" applyNumberFormat="1" applyFont="1" applyFill="1" applyBorder="1" applyAlignment="1" applyProtection="1">
      <alignment horizontal="center" vertical="center" wrapText="1"/>
    </xf>
    <xf numFmtId="38" fontId="31" fillId="11" borderId="1" xfId="0" applyNumberFormat="1" applyFont="1" applyFill="1" applyBorder="1" applyAlignment="1" applyProtection="1">
      <alignment horizontal="center" vertical="center" wrapText="1"/>
    </xf>
    <xf numFmtId="0" fontId="31" fillId="2" borderId="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11" xfId="0" applyFont="1" applyFill="1" applyBorder="1" applyAlignment="1">
      <alignment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9" xfId="0" applyFont="1" applyFill="1" applyBorder="1" applyAlignment="1">
      <alignment horizontal="left" vertical="center"/>
    </xf>
    <xf numFmtId="0" fontId="31" fillId="2" borderId="11" xfId="0" applyFont="1" applyFill="1" applyBorder="1" applyAlignment="1">
      <alignment horizontal="left" vertical="center"/>
    </xf>
    <xf numFmtId="0" fontId="31" fillId="2" borderId="12" xfId="0" applyFont="1" applyFill="1" applyBorder="1" applyAlignment="1">
      <alignment horizontal="left" vertical="center"/>
    </xf>
    <xf numFmtId="49" fontId="31" fillId="0" borderId="54" xfId="0" applyNumberFormat="1" applyFont="1" applyBorder="1" applyAlignment="1" applyProtection="1">
      <alignment horizontal="left" vertical="center" wrapText="1"/>
      <protection locked="0"/>
    </xf>
    <xf numFmtId="49" fontId="31" fillId="0" borderId="36" xfId="0" applyNumberFormat="1" applyFont="1" applyBorder="1" applyAlignment="1" applyProtection="1">
      <alignment horizontal="left" vertical="center" wrapText="1"/>
      <protection locked="0"/>
    </xf>
    <xf numFmtId="49" fontId="31" fillId="0" borderId="44" xfId="0" applyNumberFormat="1" applyFont="1" applyBorder="1" applyAlignment="1" applyProtection="1">
      <alignment horizontal="left" vertical="center" wrapText="1"/>
      <protection locked="0"/>
    </xf>
    <xf numFmtId="49" fontId="31" fillId="0" borderId="37" xfId="0" applyNumberFormat="1" applyFont="1" applyBorder="1" applyAlignment="1" applyProtection="1">
      <alignment horizontal="left" vertical="center" wrapText="1"/>
      <protection locked="0"/>
    </xf>
    <xf numFmtId="49" fontId="31" fillId="0" borderId="45" xfId="0" applyNumberFormat="1" applyFont="1" applyBorder="1" applyAlignment="1" applyProtection="1">
      <alignment horizontal="left" vertical="center" wrapText="1"/>
      <protection locked="0"/>
    </xf>
    <xf numFmtId="49" fontId="31" fillId="0" borderId="38" xfId="0" applyNumberFormat="1" applyFont="1" applyBorder="1" applyAlignment="1" applyProtection="1">
      <alignment horizontal="left" vertical="center" wrapText="1"/>
      <protection locked="0"/>
    </xf>
    <xf numFmtId="3" fontId="31" fillId="0" borderId="44" xfId="0" applyNumberFormat="1" applyFont="1" applyBorder="1" applyAlignment="1" applyProtection="1">
      <alignment horizontal="center" vertical="center"/>
      <protection locked="0"/>
    </xf>
    <xf numFmtId="3" fontId="31" fillId="0" borderId="37" xfId="0" applyNumberFormat="1" applyFont="1" applyBorder="1" applyAlignment="1" applyProtection="1">
      <alignment horizontal="center" vertical="center"/>
      <protection locked="0"/>
    </xf>
    <xf numFmtId="3" fontId="31" fillId="0" borderId="43" xfId="0" applyNumberFormat="1" applyFont="1" applyBorder="1" applyAlignment="1" applyProtection="1">
      <alignment horizontal="center" vertical="center"/>
      <protection locked="0"/>
    </xf>
    <xf numFmtId="3" fontId="31" fillId="0" borderId="35" xfId="0" applyNumberFormat="1" applyFont="1" applyBorder="1" applyAlignment="1" applyProtection="1">
      <alignment horizontal="center" vertical="center"/>
      <protection locked="0"/>
    </xf>
    <xf numFmtId="0" fontId="31" fillId="11" borderId="45" xfId="0" applyNumberFormat="1" applyFont="1" applyFill="1" applyBorder="1" applyAlignment="1" applyProtection="1">
      <alignment horizontal="center" vertical="center"/>
    </xf>
    <xf numFmtId="0" fontId="31" fillId="11" borderId="38" xfId="0" applyNumberFormat="1" applyFont="1" applyFill="1" applyBorder="1" applyAlignment="1" applyProtection="1">
      <alignment horizontal="center" vertical="center"/>
    </xf>
    <xf numFmtId="49" fontId="31" fillId="0" borderId="18" xfId="0" applyNumberFormat="1" applyFont="1" applyBorder="1" applyAlignment="1" applyProtection="1">
      <alignment horizontal="left" vertical="center" wrapText="1"/>
      <protection locked="0"/>
    </xf>
    <xf numFmtId="3" fontId="31" fillId="0" borderId="7" xfId="0" applyNumberFormat="1" applyFont="1" applyBorder="1" applyAlignment="1" applyProtection="1">
      <alignment horizontal="center" vertical="center"/>
      <protection locked="0"/>
    </xf>
    <xf numFmtId="3" fontId="31" fillId="0" borderId="8" xfId="0" applyNumberFormat="1" applyFont="1" applyBorder="1" applyAlignment="1" applyProtection="1">
      <alignment horizontal="center" vertical="center"/>
      <protection locked="0"/>
    </xf>
    <xf numFmtId="3" fontId="31" fillId="0" borderId="45" xfId="0" applyNumberFormat="1" applyFont="1" applyBorder="1" applyAlignment="1" applyProtection="1">
      <alignment horizontal="center" vertical="center"/>
      <protection locked="0"/>
    </xf>
    <xf numFmtId="3" fontId="31" fillId="0" borderId="38" xfId="0" applyNumberFormat="1" applyFont="1" applyBorder="1" applyAlignment="1" applyProtection="1">
      <alignment horizontal="center" vertical="center"/>
      <protection locked="0"/>
    </xf>
    <xf numFmtId="0" fontId="31" fillId="2" borderId="2" xfId="0" applyFont="1" applyFill="1" applyBorder="1" applyAlignment="1">
      <alignment horizontal="left" vertical="center"/>
    </xf>
    <xf numFmtId="0" fontId="31" fillId="0" borderId="14" xfId="0" applyFont="1" applyFill="1" applyBorder="1" applyAlignment="1">
      <alignment horizontal="left" vertical="center" wrapText="1"/>
    </xf>
    <xf numFmtId="0" fontId="31" fillId="0" borderId="14" xfId="0" applyFont="1" applyFill="1" applyBorder="1" applyAlignment="1">
      <alignment horizontal="left" vertical="center"/>
    </xf>
    <xf numFmtId="0" fontId="73" fillId="9" borderId="5" xfId="0" applyFont="1" applyFill="1" applyBorder="1" applyAlignment="1">
      <alignment horizontal="left" vertical="center"/>
    </xf>
    <xf numFmtId="0" fontId="73" fillId="9" borderId="6" xfId="0" applyFont="1" applyFill="1" applyBorder="1" applyAlignment="1">
      <alignment horizontal="left" vertical="center"/>
    </xf>
    <xf numFmtId="0" fontId="73" fillId="9" borderId="2" xfId="0" applyFont="1" applyFill="1" applyBorder="1" applyAlignment="1">
      <alignment horizontal="left" vertical="center"/>
    </xf>
    <xf numFmtId="0" fontId="31" fillId="6" borderId="5" xfId="0" applyFont="1" applyFill="1" applyBorder="1" applyAlignment="1">
      <alignment horizontal="left" vertical="center" wrapText="1"/>
    </xf>
    <xf numFmtId="0" fontId="31" fillId="6" borderId="6" xfId="0" applyFont="1" applyFill="1" applyBorder="1" applyAlignment="1">
      <alignment horizontal="left" vertical="center"/>
    </xf>
    <xf numFmtId="0" fontId="31" fillId="6" borderId="2" xfId="0" applyFont="1" applyFill="1" applyBorder="1" applyAlignment="1">
      <alignment horizontal="left" vertical="center"/>
    </xf>
    <xf numFmtId="0" fontId="48" fillId="2" borderId="1" xfId="2" applyFont="1" applyFill="1" applyBorder="1" applyAlignment="1" applyProtection="1">
      <alignment horizontal="center" vertical="center"/>
    </xf>
    <xf numFmtId="0" fontId="46" fillId="0" borderId="1" xfId="2" applyNumberFormat="1" applyFont="1" applyFill="1" applyBorder="1" applyAlignment="1" applyProtection="1">
      <alignment horizontal="center" vertical="center" wrapText="1"/>
    </xf>
    <xf numFmtId="0" fontId="68" fillId="0" borderId="0" xfId="0" applyFont="1" applyAlignment="1" applyProtection="1">
      <alignment vertical="center" wrapText="1"/>
    </xf>
    <xf numFmtId="0" fontId="31" fillId="6" borderId="7" xfId="0" applyFont="1" applyFill="1" applyBorder="1" applyAlignment="1">
      <alignment horizontal="left" vertical="center" wrapText="1"/>
    </xf>
    <xf numFmtId="0" fontId="31" fillId="6" borderId="14" xfId="0" applyFont="1" applyFill="1" applyBorder="1" applyAlignment="1">
      <alignment horizontal="left" vertical="center"/>
    </xf>
    <xf numFmtId="0" fontId="31" fillId="6" borderId="8" xfId="0" applyFont="1" applyFill="1" applyBorder="1" applyAlignment="1">
      <alignment horizontal="left" vertical="center"/>
    </xf>
    <xf numFmtId="0" fontId="31" fillId="6" borderId="9" xfId="0" applyFont="1" applyFill="1" applyBorder="1" applyAlignment="1">
      <alignment horizontal="left" vertical="center"/>
    </xf>
    <xf numFmtId="0" fontId="31" fillId="6" borderId="0" xfId="0" applyFont="1" applyFill="1" applyAlignment="1">
      <alignment horizontal="left" vertical="center"/>
    </xf>
    <xf numFmtId="0" fontId="31" fillId="6" borderId="10" xfId="0" applyFont="1" applyFill="1" applyBorder="1" applyAlignment="1">
      <alignment horizontal="left" vertical="center"/>
    </xf>
    <xf numFmtId="0" fontId="31" fillId="6" borderId="11" xfId="0" applyFont="1" applyFill="1" applyBorder="1" applyAlignment="1">
      <alignment horizontal="left" vertical="center"/>
    </xf>
    <xf numFmtId="0" fontId="31" fillId="6" borderId="19" xfId="0" applyFont="1" applyFill="1" applyBorder="1" applyAlignment="1">
      <alignment horizontal="left" vertical="center"/>
    </xf>
    <xf numFmtId="0" fontId="31" fillId="6" borderId="12" xfId="0" applyFont="1" applyFill="1" applyBorder="1" applyAlignment="1">
      <alignment horizontal="left" vertical="center"/>
    </xf>
    <xf numFmtId="0" fontId="31" fillId="3" borderId="43" xfId="0" applyFont="1" applyFill="1" applyBorder="1" applyAlignment="1" applyProtection="1">
      <alignment horizontal="left" vertical="center" wrapText="1"/>
      <protection locked="0"/>
    </xf>
    <xf numFmtId="0" fontId="31" fillId="3" borderId="52" xfId="0" applyFont="1" applyFill="1" applyBorder="1" applyAlignment="1" applyProtection="1">
      <alignment horizontal="left" vertical="center" wrapText="1"/>
      <protection locked="0"/>
    </xf>
    <xf numFmtId="0" fontId="31" fillId="3" borderId="35" xfId="0" applyFont="1" applyFill="1" applyBorder="1" applyAlignment="1" applyProtection="1">
      <alignment horizontal="left" vertical="center" wrapText="1"/>
      <protection locked="0"/>
    </xf>
    <xf numFmtId="0" fontId="31" fillId="3" borderId="44" xfId="0" applyFont="1" applyFill="1" applyBorder="1" applyAlignment="1" applyProtection="1">
      <alignment horizontal="left" vertical="center" wrapText="1"/>
      <protection locked="0"/>
    </xf>
    <xf numFmtId="0" fontId="31" fillId="3" borderId="47" xfId="0" applyFont="1" applyFill="1" applyBorder="1" applyAlignment="1" applyProtection="1">
      <alignment horizontal="left" vertical="center" wrapText="1"/>
      <protection locked="0"/>
    </xf>
    <xf numFmtId="0" fontId="31" fillId="3" borderId="37" xfId="0" applyFont="1" applyFill="1" applyBorder="1" applyAlignment="1" applyProtection="1">
      <alignment horizontal="left" vertical="center" wrapText="1"/>
      <protection locked="0"/>
    </xf>
    <xf numFmtId="0" fontId="31" fillId="3" borderId="45" xfId="0" applyFont="1" applyFill="1" applyBorder="1" applyAlignment="1" applyProtection="1">
      <alignment horizontal="left" vertical="center" wrapText="1"/>
      <protection locked="0"/>
    </xf>
    <xf numFmtId="0" fontId="31" fillId="3" borderId="53" xfId="0" applyFont="1" applyFill="1" applyBorder="1" applyAlignment="1" applyProtection="1">
      <alignment horizontal="left" vertical="center" wrapText="1"/>
      <protection locked="0"/>
    </xf>
    <xf numFmtId="0" fontId="31" fillId="3" borderId="38" xfId="0" applyFont="1" applyFill="1" applyBorder="1" applyAlignment="1" applyProtection="1">
      <alignment horizontal="left" vertical="center" wrapText="1"/>
      <protection locked="0"/>
    </xf>
    <xf numFmtId="0" fontId="31" fillId="2" borderId="6" xfId="0" applyFont="1" applyFill="1" applyBorder="1" applyAlignment="1" applyProtection="1">
      <alignment horizontal="center" vertical="center"/>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38" fontId="12" fillId="0" borderId="1" xfId="2" applyNumberFormat="1" applyFont="1" applyBorder="1" applyAlignment="1" applyProtection="1">
      <alignment vertical="center" wrapText="1"/>
      <protection locked="0"/>
    </xf>
    <xf numFmtId="38" fontId="10" fillId="0" borderId="19" xfId="1" applyFont="1" applyFill="1" applyBorder="1" applyAlignment="1" applyProtection="1">
      <alignment vertical="center" wrapText="1"/>
      <protection locked="0"/>
    </xf>
    <xf numFmtId="0" fontId="20" fillId="0" borderId="0" xfId="2" applyFont="1" applyAlignment="1" applyProtection="1">
      <alignment horizontal="center" vertical="center"/>
    </xf>
    <xf numFmtId="0" fontId="21" fillId="0" borderId="0" xfId="2" applyFont="1" applyAlignment="1" applyProtection="1">
      <alignment horizontal="center" vertical="center"/>
    </xf>
    <xf numFmtId="38" fontId="32" fillId="3" borderId="14" xfId="1" applyFont="1" applyFill="1" applyBorder="1" applyAlignment="1" applyProtection="1">
      <alignment horizontal="right" vertical="center"/>
    </xf>
    <xf numFmtId="38" fontId="32" fillId="3" borderId="0" xfId="1" applyFont="1" applyFill="1" applyBorder="1" applyAlignment="1" applyProtection="1">
      <alignment horizontal="right" vertical="center"/>
    </xf>
    <xf numFmtId="38" fontId="12" fillId="0" borderId="4" xfId="2" applyNumberFormat="1" applyFont="1" applyBorder="1" applyAlignment="1" applyProtection="1">
      <alignment vertical="center" wrapText="1"/>
      <protection locked="0"/>
    </xf>
    <xf numFmtId="0" fontId="19" fillId="2" borderId="39" xfId="2" applyFont="1" applyFill="1" applyBorder="1" applyAlignment="1" applyProtection="1">
      <alignment horizontal="center" vertical="center"/>
    </xf>
    <xf numFmtId="0" fontId="19" fillId="2" borderId="40" xfId="2" applyFont="1" applyFill="1" applyBorder="1" applyAlignment="1" applyProtection="1">
      <alignment horizontal="center" vertical="center"/>
    </xf>
    <xf numFmtId="0" fontId="19" fillId="2" borderId="41" xfId="2" applyFont="1" applyFill="1" applyBorder="1" applyAlignment="1" applyProtection="1">
      <alignment horizontal="center" vertical="center"/>
    </xf>
    <xf numFmtId="0" fontId="15" fillId="0" borderId="0" xfId="2" applyFont="1" applyAlignment="1">
      <alignment vertical="center" wrapText="1"/>
    </xf>
    <xf numFmtId="0" fontId="19" fillId="0" borderId="0" xfId="2" applyFont="1" applyAlignment="1" applyProtection="1">
      <alignment horizontal="left" vertical="center" wrapText="1"/>
    </xf>
    <xf numFmtId="0" fontId="19" fillId="2" borderId="20" xfId="2" applyFont="1" applyFill="1" applyBorder="1" applyAlignment="1" applyProtection="1">
      <alignment horizontal="center" vertical="center" wrapText="1"/>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80" fillId="6" borderId="13" xfId="2" applyFont="1" applyFill="1" applyBorder="1" applyAlignment="1">
      <alignment horizontal="left" vertical="center" wrapText="1"/>
    </xf>
    <xf numFmtId="0" fontId="19" fillId="6" borderId="13" xfId="2" applyFont="1" applyFill="1" applyBorder="1" applyAlignment="1">
      <alignment horizontal="left" vertical="center" wrapText="1"/>
    </xf>
    <xf numFmtId="0" fontId="27" fillId="2" borderId="20" xfId="2" applyFont="1" applyFill="1" applyBorder="1" applyAlignment="1" applyProtection="1">
      <alignment horizontal="center" vertical="center" wrapText="1"/>
    </xf>
    <xf numFmtId="0" fontId="52" fillId="0" borderId="45" xfId="5" applyFont="1" applyBorder="1" applyAlignment="1" applyProtection="1">
      <alignment vertical="center" wrapText="1"/>
      <protection locked="0"/>
    </xf>
    <xf numFmtId="0" fontId="52" fillId="0" borderId="53" xfId="5" applyFont="1" applyBorder="1" applyAlignment="1" applyProtection="1">
      <alignment vertical="center" wrapText="1"/>
      <protection locked="0"/>
    </xf>
    <xf numFmtId="0" fontId="52" fillId="0" borderId="38" xfId="5" applyFont="1" applyBorder="1" applyAlignment="1" applyProtection="1">
      <alignment vertical="center" wrapText="1"/>
      <protection locked="0"/>
    </xf>
    <xf numFmtId="0" fontId="40" fillId="0" borderId="44" xfId="5" applyFont="1" applyBorder="1" applyAlignment="1" applyProtection="1">
      <alignment vertical="center" wrapText="1"/>
      <protection locked="0"/>
    </xf>
    <xf numFmtId="0" fontId="40" fillId="0" borderId="37" xfId="5" applyFont="1" applyBorder="1" applyAlignment="1" applyProtection="1">
      <alignment vertical="center" wrapText="1"/>
      <protection locked="0"/>
    </xf>
    <xf numFmtId="38" fontId="40" fillId="0" borderId="1" xfId="0" applyNumberFormat="1" applyFont="1" applyBorder="1" applyAlignment="1" applyProtection="1">
      <alignment vertical="center" wrapText="1"/>
    </xf>
    <xf numFmtId="38" fontId="40" fillId="0" borderId="1" xfId="1" applyFont="1" applyFill="1" applyBorder="1" applyAlignment="1" applyProtection="1">
      <alignment horizontal="center" vertical="center" wrapText="1"/>
      <protection locked="0"/>
    </xf>
    <xf numFmtId="0" fontId="40" fillId="2" borderId="1" xfId="0" applyFont="1" applyFill="1" applyBorder="1" applyAlignment="1" applyProtection="1">
      <alignment horizontal="center" vertical="center" wrapText="1"/>
    </xf>
    <xf numFmtId="0" fontId="40" fillId="12" borderId="3" xfId="0" applyFont="1" applyFill="1" applyBorder="1" applyAlignment="1" applyProtection="1">
      <alignment horizontal="center" vertical="center" wrapText="1"/>
    </xf>
    <xf numFmtId="0" fontId="40" fillId="12" borderId="4"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52" fillId="0" borderId="43" xfId="5" applyFont="1" applyBorder="1" applyAlignment="1" applyProtection="1">
      <alignment vertical="center" wrapText="1"/>
      <protection locked="0"/>
    </xf>
    <xf numFmtId="0" fontId="52" fillId="0" borderId="52" xfId="5" applyFont="1" applyBorder="1" applyAlignment="1" applyProtection="1">
      <alignment vertical="center" wrapText="1"/>
      <protection locked="0"/>
    </xf>
    <xf numFmtId="0" fontId="52" fillId="0" borderId="35" xfId="5" applyFont="1" applyBorder="1" applyAlignment="1" applyProtection="1">
      <alignment vertical="center" wrapText="1"/>
      <protection locked="0"/>
    </xf>
    <xf numFmtId="0" fontId="52" fillId="2" borderId="1" xfId="5" applyFont="1" applyFill="1" applyBorder="1" applyAlignment="1" applyProtection="1">
      <alignment horizontal="center" vertical="center" wrapText="1"/>
    </xf>
    <xf numFmtId="0" fontId="52" fillId="2" borderId="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52" fillId="2" borderId="7" xfId="5" applyFont="1" applyFill="1" applyBorder="1" applyAlignment="1" applyProtection="1">
      <alignment horizontal="center" vertical="center" wrapText="1"/>
    </xf>
    <xf numFmtId="0" fontId="52" fillId="2" borderId="14" xfId="5" applyFont="1" applyFill="1" applyBorder="1" applyAlignment="1" applyProtection="1">
      <alignment horizontal="center" vertical="center" wrapText="1"/>
    </xf>
    <xf numFmtId="0" fontId="52" fillId="2" borderId="8" xfId="5" applyFont="1" applyFill="1" applyBorder="1" applyAlignment="1" applyProtection="1">
      <alignment horizontal="center" vertical="center" wrapText="1"/>
    </xf>
    <xf numFmtId="0" fontId="52" fillId="2" borderId="11" xfId="5" applyFont="1" applyFill="1" applyBorder="1" applyAlignment="1" applyProtection="1">
      <alignment horizontal="center" vertical="center" wrapText="1"/>
    </xf>
    <xf numFmtId="0" fontId="52" fillId="2" borderId="19" xfId="5" applyFont="1" applyFill="1" applyBorder="1" applyAlignment="1" applyProtection="1">
      <alignment horizontal="center" vertical="center" wrapText="1"/>
    </xf>
    <xf numFmtId="0" fontId="52" fillId="2" borderId="12" xfId="5" applyFont="1" applyFill="1" applyBorder="1" applyAlignment="1" applyProtection="1">
      <alignment horizontal="center" vertical="center" wrapText="1"/>
    </xf>
    <xf numFmtId="3" fontId="52" fillId="0" borderId="102" xfId="5" applyNumberFormat="1" applyFont="1" applyFill="1" applyBorder="1" applyProtection="1">
      <alignment vertical="center"/>
    </xf>
    <xf numFmtId="3" fontId="52" fillId="0" borderId="103" xfId="5" applyNumberFormat="1" applyFont="1" applyFill="1" applyBorder="1" applyProtection="1">
      <alignment vertical="center"/>
    </xf>
    <xf numFmtId="0" fontId="40" fillId="0" borderId="1" xfId="5" applyFont="1" applyBorder="1" applyAlignment="1" applyProtection="1">
      <alignment horizontal="center" vertical="center" wrapText="1"/>
      <protection locked="0"/>
    </xf>
    <xf numFmtId="0" fontId="31" fillId="3" borderId="0" xfId="0" applyNumberFormat="1" applyFont="1" applyFill="1" applyBorder="1" applyAlignment="1" applyProtection="1">
      <alignment horizontal="right" vertical="center"/>
    </xf>
    <xf numFmtId="0" fontId="31" fillId="3" borderId="0" xfId="0" applyNumberFormat="1" applyFont="1" applyFill="1" applyAlignment="1" applyProtection="1">
      <alignment horizontal="right" vertical="center"/>
    </xf>
    <xf numFmtId="0" fontId="52" fillId="0" borderId="44" xfId="5" applyFont="1" applyBorder="1" applyAlignment="1" applyProtection="1">
      <alignment vertical="center" wrapText="1"/>
      <protection locked="0"/>
    </xf>
    <xf numFmtId="0" fontId="52" fillId="0" borderId="47" xfId="5" applyFont="1" applyBorder="1" applyAlignment="1" applyProtection="1">
      <alignment vertical="center" wrapText="1"/>
      <protection locked="0"/>
    </xf>
    <xf numFmtId="0" fontId="52" fillId="0" borderId="37" xfId="5" applyFont="1" applyBorder="1" applyAlignment="1" applyProtection="1">
      <alignment vertical="center" wrapText="1"/>
      <protection locked="0"/>
    </xf>
    <xf numFmtId="38" fontId="40" fillId="0" borderId="44" xfId="6" applyFont="1" applyFill="1" applyBorder="1" applyAlignment="1" applyProtection="1">
      <alignment horizontal="left" vertical="center" wrapText="1"/>
      <protection locked="0"/>
    </xf>
    <xf numFmtId="38" fontId="40" fillId="0" borderId="47" xfId="6" applyFont="1" applyFill="1" applyBorder="1" applyAlignment="1" applyProtection="1">
      <alignment horizontal="left" vertical="center" wrapText="1"/>
      <protection locked="0"/>
    </xf>
    <xf numFmtId="38" fontId="40" fillId="0" borderId="37" xfId="6" applyFont="1" applyFill="1" applyBorder="1" applyAlignment="1" applyProtection="1">
      <alignment horizontal="left" vertical="center" wrapText="1"/>
      <protection locked="0"/>
    </xf>
    <xf numFmtId="38" fontId="40" fillId="0" borderId="45" xfId="6" applyFont="1" applyFill="1" applyBorder="1" applyAlignment="1" applyProtection="1">
      <alignment horizontal="left" vertical="center" wrapText="1"/>
      <protection locked="0"/>
    </xf>
    <xf numFmtId="38" fontId="40" fillId="0" borderId="53" xfId="6" applyFont="1" applyFill="1" applyBorder="1" applyAlignment="1" applyProtection="1">
      <alignment horizontal="left" vertical="center" wrapText="1"/>
      <protection locked="0"/>
    </xf>
    <xf numFmtId="38" fontId="40" fillId="0" borderId="38" xfId="6" applyFont="1" applyFill="1" applyBorder="1" applyAlignment="1" applyProtection="1">
      <alignment horizontal="left" vertical="center" wrapText="1"/>
      <protection locked="0"/>
    </xf>
    <xf numFmtId="0" fontId="40" fillId="2" borderId="101" xfId="5" applyFont="1" applyFill="1" applyBorder="1" applyAlignment="1" applyProtection="1">
      <alignment horizontal="center" vertical="center" wrapText="1"/>
    </xf>
    <xf numFmtId="0" fontId="40" fillId="2" borderId="100" xfId="5" applyFont="1" applyFill="1" applyBorder="1" applyAlignment="1" applyProtection="1">
      <alignment horizontal="center" vertical="center" wrapText="1"/>
    </xf>
    <xf numFmtId="0" fontId="40" fillId="2" borderId="1" xfId="5" applyFont="1" applyFill="1" applyBorder="1" applyAlignment="1" applyProtection="1">
      <alignment horizontal="center" vertical="center" wrapText="1"/>
    </xf>
    <xf numFmtId="0" fontId="40" fillId="2" borderId="4" xfId="5" applyFont="1" applyFill="1" applyBorder="1" applyAlignment="1" applyProtection="1">
      <alignment horizontal="center" vertical="center" wrapText="1"/>
    </xf>
    <xf numFmtId="0" fontId="31" fillId="3" borderId="99" xfId="0" applyNumberFormat="1" applyFont="1" applyFill="1" applyBorder="1" applyAlignment="1" applyProtection="1">
      <alignment horizontal="right" vertical="center"/>
    </xf>
    <xf numFmtId="0" fontId="40" fillId="0" borderId="43" xfId="5" applyFont="1" applyBorder="1" applyAlignment="1" applyProtection="1">
      <alignment horizontal="left" vertical="center" wrapText="1"/>
      <protection locked="0"/>
    </xf>
    <xf numFmtId="0" fontId="40" fillId="0" borderId="52" xfId="5" applyFont="1" applyBorder="1" applyAlignment="1" applyProtection="1">
      <alignment horizontal="left" vertical="center" wrapText="1"/>
      <protection locked="0"/>
    </xf>
    <xf numFmtId="0" fontId="40" fillId="0" borderId="35" xfId="5" applyFont="1" applyBorder="1" applyAlignment="1" applyProtection="1">
      <alignment horizontal="left" vertical="center" wrapText="1"/>
      <protection locked="0"/>
    </xf>
    <xf numFmtId="0" fontId="40" fillId="0" borderId="44" xfId="5" applyFont="1" applyBorder="1" applyAlignment="1" applyProtection="1">
      <alignment horizontal="left" vertical="center" wrapText="1"/>
      <protection locked="0"/>
    </xf>
    <xf numFmtId="0" fontId="40" fillId="0" borderId="47" xfId="5" applyFont="1" applyBorder="1" applyAlignment="1" applyProtection="1">
      <alignment horizontal="left" vertical="center" wrapText="1"/>
      <protection locked="0"/>
    </xf>
    <xf numFmtId="0" fontId="40" fillId="0" borderId="37" xfId="5" applyFont="1" applyBorder="1" applyAlignment="1" applyProtection="1">
      <alignment horizontal="left" vertical="center" wrapText="1"/>
      <protection locked="0"/>
    </xf>
    <xf numFmtId="0" fontId="40" fillId="0" borderId="43" xfId="5" applyFont="1" applyBorder="1" applyAlignment="1" applyProtection="1">
      <alignment vertical="center" wrapText="1"/>
      <protection locked="0"/>
    </xf>
    <xf numFmtId="0" fontId="40" fillId="0" borderId="35" xfId="5" applyFont="1" applyBorder="1" applyAlignment="1" applyProtection="1">
      <alignment vertical="center" wrapText="1"/>
      <protection locked="0"/>
    </xf>
    <xf numFmtId="0" fontId="40" fillId="2" borderId="106" xfId="5" applyFont="1" applyFill="1" applyBorder="1" applyAlignment="1" applyProtection="1">
      <alignment horizontal="center" vertical="center" wrapText="1"/>
    </xf>
    <xf numFmtId="0" fontId="40" fillId="2" borderId="3" xfId="5" applyFont="1" applyFill="1" applyBorder="1" applyAlignment="1" applyProtection="1">
      <alignment horizontal="center" vertical="center" wrapText="1"/>
    </xf>
    <xf numFmtId="0" fontId="40" fillId="2" borderId="67" xfId="5" applyFont="1" applyFill="1" applyBorder="1" applyAlignment="1" applyProtection="1">
      <alignment horizontal="center" vertical="center" wrapText="1"/>
    </xf>
    <xf numFmtId="0" fontId="40" fillId="2" borderId="71" xfId="5" applyFont="1" applyFill="1" applyBorder="1" applyAlignment="1" applyProtection="1">
      <alignment horizontal="center" vertical="center" wrapText="1"/>
    </xf>
    <xf numFmtId="0" fontId="40" fillId="0" borderId="45" xfId="5" applyFont="1" applyBorder="1" applyAlignment="1" applyProtection="1">
      <alignment vertical="center" wrapText="1"/>
      <protection locked="0"/>
    </xf>
    <xf numFmtId="0" fontId="40" fillId="0" borderId="38" xfId="5" applyFont="1" applyBorder="1" applyAlignment="1" applyProtection="1">
      <alignment vertical="center" wrapText="1"/>
      <protection locked="0"/>
    </xf>
    <xf numFmtId="0" fontId="40" fillId="2" borderId="67" xfId="5" applyFont="1" applyFill="1" applyBorder="1" applyAlignment="1" applyProtection="1">
      <alignment horizontal="center" vertical="center"/>
    </xf>
    <xf numFmtId="0" fontId="40" fillId="2" borderId="68" xfId="5" applyFont="1" applyFill="1" applyBorder="1" applyAlignment="1" applyProtection="1">
      <alignment horizontal="center" vertical="center"/>
    </xf>
    <xf numFmtId="0" fontId="40" fillId="2" borderId="65" xfId="5" applyFont="1" applyFill="1" applyBorder="1" applyAlignment="1" applyProtection="1">
      <alignment horizontal="center" vertical="center" wrapText="1"/>
    </xf>
    <xf numFmtId="0" fontId="40" fillId="2" borderId="69" xfId="5" applyFont="1" applyFill="1" applyBorder="1" applyAlignment="1" applyProtection="1">
      <alignment horizontal="center" vertical="center" wrapText="1"/>
    </xf>
    <xf numFmtId="0" fontId="40" fillId="2" borderId="66" xfId="5" applyFont="1" applyFill="1" applyBorder="1" applyAlignment="1" applyProtection="1">
      <alignment horizontal="center" vertical="center" wrapText="1"/>
    </xf>
    <xf numFmtId="0" fontId="40" fillId="2" borderId="70" xfId="5" applyFont="1" applyFill="1" applyBorder="1" applyAlignment="1" applyProtection="1">
      <alignment horizontal="center" vertical="center" wrapText="1"/>
    </xf>
    <xf numFmtId="0" fontId="40" fillId="2" borderId="86" xfId="5" applyFont="1" applyFill="1" applyBorder="1" applyAlignment="1" applyProtection="1">
      <alignment horizontal="center" vertical="center"/>
    </xf>
    <xf numFmtId="0" fontId="40" fillId="2" borderId="87" xfId="5" applyFont="1" applyFill="1" applyBorder="1" applyAlignment="1" applyProtection="1">
      <alignment horizontal="center" vertical="center"/>
    </xf>
    <xf numFmtId="0" fontId="40" fillId="2" borderId="75" xfId="5" applyFont="1" applyFill="1" applyBorder="1" applyAlignment="1" applyProtection="1">
      <alignment horizontal="center" vertical="center"/>
    </xf>
    <xf numFmtId="0" fontId="40" fillId="2" borderId="84" xfId="5" applyFont="1" applyFill="1" applyBorder="1" applyAlignment="1" applyProtection="1">
      <alignment vertical="center" wrapText="1"/>
    </xf>
    <xf numFmtId="0" fontId="40" fillId="2" borderId="85" xfId="5" applyFont="1" applyFill="1" applyBorder="1" applyAlignment="1" applyProtection="1">
      <alignment vertical="center" wrapText="1"/>
    </xf>
    <xf numFmtId="0" fontId="40" fillId="2" borderId="81" xfId="5" applyFont="1" applyFill="1" applyBorder="1" applyAlignment="1" applyProtection="1">
      <alignment horizontal="center" vertical="center" wrapText="1"/>
    </xf>
    <xf numFmtId="0" fontId="40" fillId="2" borderId="82" xfId="5" applyFont="1" applyFill="1" applyBorder="1" applyAlignment="1" applyProtection="1">
      <alignment horizontal="center" vertical="center" wrapText="1"/>
    </xf>
    <xf numFmtId="0" fontId="40" fillId="2" borderId="93" xfId="5" applyFont="1" applyFill="1" applyBorder="1" applyAlignment="1" applyProtection="1">
      <alignment vertical="center" wrapText="1"/>
    </xf>
    <xf numFmtId="0" fontId="40" fillId="2" borderId="73" xfId="5" applyFont="1" applyFill="1" applyBorder="1" applyAlignment="1" applyProtection="1">
      <alignment vertical="center" wrapText="1"/>
    </xf>
    <xf numFmtId="0" fontId="52" fillId="6" borderId="3" xfId="5" applyFont="1" applyFill="1" applyBorder="1" applyProtection="1">
      <alignment vertical="center"/>
    </xf>
    <xf numFmtId="0" fontId="52" fillId="6" borderId="4" xfId="5" applyFont="1" applyFill="1" applyBorder="1" applyProtection="1">
      <alignment vertical="center"/>
    </xf>
    <xf numFmtId="0" fontId="40" fillId="0" borderId="45" xfId="5" applyFont="1" applyBorder="1" applyAlignment="1" applyProtection="1">
      <alignment horizontal="left" vertical="center" wrapText="1"/>
      <protection locked="0"/>
    </xf>
    <xf numFmtId="0" fontId="40" fillId="0" borderId="53" xfId="5" applyFont="1" applyBorder="1" applyAlignment="1" applyProtection="1">
      <alignment horizontal="left" vertical="center" wrapText="1"/>
      <protection locked="0"/>
    </xf>
    <xf numFmtId="0" fontId="40" fillId="0" borderId="38" xfId="5" applyFont="1" applyBorder="1" applyAlignment="1" applyProtection="1">
      <alignment horizontal="left" vertical="center" wrapText="1"/>
      <protection locked="0"/>
    </xf>
    <xf numFmtId="0" fontId="52" fillId="2" borderId="0" xfId="5" applyFont="1" applyFill="1" applyBorder="1" applyAlignment="1" applyProtection="1">
      <alignment horizontal="center" vertical="center" wrapText="1"/>
    </xf>
    <xf numFmtId="0" fontId="52" fillId="2" borderId="10" xfId="5" applyFont="1" applyFill="1" applyBorder="1" applyAlignment="1" applyProtection="1">
      <alignment horizontal="center" vertical="center" wrapText="1"/>
    </xf>
    <xf numFmtId="0" fontId="27" fillId="2" borderId="5" xfId="2" applyFont="1" applyFill="1" applyBorder="1" applyAlignment="1" applyProtection="1">
      <alignment horizontal="center" vertical="center"/>
    </xf>
    <xf numFmtId="0" fontId="27" fillId="2" borderId="6" xfId="2" applyFont="1" applyFill="1" applyBorder="1" applyAlignment="1" applyProtection="1">
      <alignment horizontal="center" vertical="center"/>
    </xf>
    <xf numFmtId="0" fontId="27" fillId="2" borderId="2" xfId="2" applyFont="1" applyFill="1" applyBorder="1" applyAlignment="1" applyProtection="1">
      <alignment horizontal="center" vertical="center"/>
    </xf>
    <xf numFmtId="38" fontId="40" fillId="0" borderId="104" xfId="5" applyNumberFormat="1" applyFont="1" applyFill="1" applyBorder="1" applyAlignment="1" applyProtection="1">
      <alignment vertical="center" wrapText="1"/>
    </xf>
    <xf numFmtId="38" fontId="40" fillId="0" borderId="105" xfId="5" applyNumberFormat="1" applyFont="1" applyFill="1" applyBorder="1" applyAlignment="1" applyProtection="1">
      <alignment vertical="center" wrapText="1"/>
    </xf>
    <xf numFmtId="0" fontId="40" fillId="2" borderId="3" xfId="5" applyFont="1" applyFill="1" applyBorder="1" applyAlignment="1" applyProtection="1">
      <alignment horizontal="center" vertical="center"/>
    </xf>
    <xf numFmtId="0" fontId="40" fillId="2" borderId="4" xfId="5" applyFont="1" applyFill="1" applyBorder="1" applyAlignment="1" applyProtection="1">
      <alignment horizontal="center" vertical="center"/>
    </xf>
    <xf numFmtId="0" fontId="40" fillId="15" borderId="106" xfId="5" applyFont="1" applyFill="1" applyBorder="1" applyAlignment="1" applyProtection="1">
      <alignment horizontal="center" vertical="center" wrapText="1"/>
    </xf>
    <xf numFmtId="0" fontId="40" fillId="15" borderId="4" xfId="5" applyFont="1" applyFill="1" applyBorder="1" applyAlignment="1" applyProtection="1">
      <alignment horizontal="center" vertical="center" wrapText="1"/>
    </xf>
    <xf numFmtId="38" fontId="40" fillId="0" borderId="43" xfId="6" applyFont="1" applyFill="1" applyBorder="1" applyAlignment="1" applyProtection="1">
      <alignment horizontal="left" vertical="center" wrapText="1"/>
      <protection locked="0"/>
    </xf>
    <xf numFmtId="38" fontId="40" fillId="0" borderId="52" xfId="6" applyFont="1" applyFill="1" applyBorder="1" applyAlignment="1" applyProtection="1">
      <alignment horizontal="left" vertical="center" wrapText="1"/>
      <protection locked="0"/>
    </xf>
    <xf numFmtId="38" fontId="40" fillId="0" borderId="35" xfId="6" applyFont="1" applyFill="1" applyBorder="1" applyAlignment="1" applyProtection="1">
      <alignment horizontal="left" vertical="center" wrapText="1"/>
      <protection locked="0"/>
    </xf>
    <xf numFmtId="38" fontId="40" fillId="0" borderId="102" xfId="5" applyNumberFormat="1" applyFont="1" applyFill="1" applyBorder="1" applyAlignment="1" applyProtection="1">
      <alignment vertical="center" wrapText="1"/>
    </xf>
    <xf numFmtId="38" fontId="40" fillId="0" borderId="103" xfId="5" applyNumberFormat="1" applyFont="1" applyFill="1" applyBorder="1" applyAlignment="1" applyProtection="1">
      <alignment vertical="center" wrapText="1"/>
    </xf>
    <xf numFmtId="0" fontId="60" fillId="0" borderId="0" xfId="0" applyFont="1" applyBorder="1" applyAlignment="1" applyProtection="1">
      <alignment vertical="center" wrapText="1"/>
    </xf>
    <xf numFmtId="0" fontId="27" fillId="2" borderId="7" xfId="2" applyFont="1" applyFill="1" applyBorder="1" applyAlignment="1" applyProtection="1">
      <alignment horizontal="center" vertical="center" wrapText="1"/>
    </xf>
    <xf numFmtId="0" fontId="27" fillId="2" borderId="8" xfId="2" applyFont="1" applyFill="1" applyBorder="1" applyAlignment="1" applyProtection="1">
      <alignment horizontal="center" vertical="center" wrapText="1"/>
    </xf>
    <xf numFmtId="0" fontId="50" fillId="3" borderId="0" xfId="2" applyFont="1" applyFill="1" applyAlignment="1" applyProtection="1">
      <alignment horizontal="left" vertical="center" wrapText="1"/>
    </xf>
    <xf numFmtId="0" fontId="52" fillId="6" borderId="0" xfId="2" applyFont="1" applyFill="1" applyBorder="1" applyAlignment="1" applyProtection="1">
      <alignment vertical="top" wrapText="1"/>
    </xf>
    <xf numFmtId="0" fontId="53" fillId="0" borderId="46" xfId="2" applyFont="1" applyBorder="1" applyAlignment="1" applyProtection="1">
      <alignment horizontal="center" vertical="center" wrapText="1" shrinkToFit="1"/>
      <protection locked="0"/>
    </xf>
    <xf numFmtId="0" fontId="53" fillId="0" borderId="50" xfId="2" applyFont="1" applyBorder="1" applyAlignment="1" applyProtection="1">
      <alignment horizontal="center" vertical="center" wrapText="1" shrinkToFit="1"/>
      <protection locked="0"/>
    </xf>
    <xf numFmtId="0" fontId="103" fillId="3" borderId="0" xfId="2" applyFont="1" applyFill="1" applyAlignment="1" applyProtection="1">
      <alignment vertical="center" wrapText="1"/>
    </xf>
    <xf numFmtId="0" fontId="54" fillId="0" borderId="19" xfId="2" applyFont="1" applyBorder="1" applyAlignment="1" applyProtection="1">
      <alignment horizontal="center" vertical="center" wrapText="1"/>
    </xf>
    <xf numFmtId="0" fontId="27" fillId="2" borderId="5" xfId="2" applyFont="1" applyFill="1" applyBorder="1" applyAlignment="1" applyProtection="1">
      <alignment horizontal="center" vertical="center" wrapText="1"/>
    </xf>
    <xf numFmtId="0" fontId="27" fillId="2" borderId="6" xfId="2" applyFont="1" applyFill="1" applyBorder="1" applyAlignment="1" applyProtection="1">
      <alignment horizontal="center" vertical="center" wrapText="1"/>
    </xf>
    <xf numFmtId="0" fontId="27" fillId="2" borderId="2" xfId="2" applyFont="1" applyFill="1" applyBorder="1" applyAlignment="1" applyProtection="1">
      <alignment horizontal="center" vertical="center" wrapText="1"/>
    </xf>
    <xf numFmtId="0" fontId="46" fillId="3" borderId="5" xfId="2" applyFont="1" applyFill="1" applyBorder="1" applyAlignment="1" applyProtection="1">
      <alignment horizontal="left" vertical="center" wrapText="1"/>
      <protection locked="0"/>
    </xf>
    <xf numFmtId="0" fontId="46" fillId="3" borderId="6" xfId="2" applyFont="1" applyFill="1" applyBorder="1" applyAlignment="1" applyProtection="1">
      <alignment horizontal="left" vertical="center" wrapText="1"/>
      <protection locked="0"/>
    </xf>
    <xf numFmtId="0" fontId="46" fillId="3" borderId="2" xfId="2" applyFont="1" applyFill="1" applyBorder="1" applyAlignment="1" applyProtection="1">
      <alignment horizontal="left" vertical="center" wrapText="1"/>
      <protection locked="0"/>
    </xf>
    <xf numFmtId="0" fontId="77" fillId="3" borderId="0" xfId="2" applyFont="1" applyFill="1" applyAlignment="1" applyProtection="1">
      <alignment horizontal="center" vertical="center"/>
    </xf>
    <xf numFmtId="0" fontId="40" fillId="0" borderId="5" xfId="2" applyNumberFormat="1" applyFont="1" applyFill="1" applyBorder="1" applyAlignment="1" applyProtection="1">
      <alignment horizontal="center" vertical="center" wrapText="1"/>
    </xf>
    <xf numFmtId="0" fontId="40" fillId="0" borderId="6" xfId="2" applyNumberFormat="1" applyFont="1" applyFill="1" applyBorder="1" applyAlignment="1" applyProtection="1">
      <alignment horizontal="center" vertical="center" wrapText="1"/>
    </xf>
    <xf numFmtId="0" fontId="40" fillId="0" borderId="2" xfId="2" applyNumberFormat="1"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6" borderId="3" xfId="2" applyFont="1" applyFill="1" applyBorder="1" applyAlignment="1">
      <alignment horizontal="left" vertical="top" wrapText="1"/>
    </xf>
    <xf numFmtId="0" fontId="52" fillId="6" borderId="13" xfId="2" applyFont="1" applyFill="1" applyBorder="1" applyAlignment="1">
      <alignment horizontal="left" vertical="top" wrapText="1"/>
    </xf>
    <xf numFmtId="0" fontId="52" fillId="6" borderId="4" xfId="2" applyFont="1" applyFill="1" applyBorder="1" applyAlignment="1">
      <alignment horizontal="left" vertical="top" wrapText="1"/>
    </xf>
    <xf numFmtId="0" fontId="52" fillId="6" borderId="3" xfId="5" applyFont="1" applyFill="1" applyBorder="1" applyAlignment="1" applyProtection="1">
      <alignment horizontal="left" vertical="top" wrapText="1"/>
    </xf>
    <xf numFmtId="0" fontId="52" fillId="6" borderId="13" xfId="5" applyFont="1" applyFill="1" applyBorder="1" applyAlignment="1" applyProtection="1">
      <alignment horizontal="left" vertical="top"/>
    </xf>
    <xf numFmtId="0" fontId="52" fillId="6" borderId="4" xfId="5" applyFont="1" applyFill="1" applyBorder="1" applyAlignment="1" applyProtection="1">
      <alignment horizontal="left" vertical="top"/>
    </xf>
    <xf numFmtId="0" fontId="63" fillId="0" borderId="1" xfId="2" applyFont="1" applyBorder="1" applyAlignment="1" applyProtection="1">
      <alignment horizontal="center" vertical="center" wrapText="1"/>
    </xf>
    <xf numFmtId="0" fontId="107" fillId="0" borderId="1" xfId="2" applyFont="1" applyFill="1" applyBorder="1" applyAlignment="1" applyProtection="1">
      <alignment horizontal="center" vertical="center" wrapText="1"/>
      <protection locked="0"/>
    </xf>
    <xf numFmtId="0" fontId="107" fillId="0" borderId="1" xfId="2" applyFont="1" applyFill="1" applyBorder="1" applyAlignment="1" applyProtection="1">
      <alignment vertical="center" wrapText="1"/>
      <protection locked="0"/>
    </xf>
    <xf numFmtId="177" fontId="107" fillId="0" borderId="1" xfId="2" applyNumberFormat="1" applyFont="1" applyFill="1" applyBorder="1" applyAlignment="1" applyProtection="1">
      <alignment horizontal="left" vertical="center" wrapText="1"/>
      <protection locked="0"/>
    </xf>
    <xf numFmtId="0" fontId="107" fillId="0" borderId="5" xfId="2" applyNumberFormat="1" applyFont="1" applyFill="1" applyBorder="1" applyAlignment="1" applyProtection="1">
      <alignment horizontal="left" vertical="center" wrapText="1"/>
    </xf>
    <xf numFmtId="0" fontId="107" fillId="0" borderId="6" xfId="2" applyNumberFormat="1" applyFont="1" applyFill="1" applyBorder="1" applyAlignment="1" applyProtection="1">
      <alignment horizontal="left" vertical="center" wrapText="1"/>
    </xf>
    <xf numFmtId="0" fontId="107" fillId="0" borderId="2" xfId="2" applyNumberFormat="1" applyFont="1" applyFill="1" applyBorder="1" applyAlignment="1" applyProtection="1">
      <alignment horizontal="left" vertical="center" wrapText="1"/>
    </xf>
    <xf numFmtId="0" fontId="63" fillId="2" borderId="1" xfId="2" applyFont="1" applyFill="1" applyBorder="1" applyAlignment="1" applyProtection="1">
      <alignment horizontal="center" vertical="center"/>
    </xf>
    <xf numFmtId="0" fontId="64" fillId="2" borderId="1" xfId="2" applyFont="1" applyFill="1" applyBorder="1" applyAlignment="1" applyProtection="1">
      <alignment horizontal="center" vertical="center" wrapText="1"/>
    </xf>
    <xf numFmtId="0" fontId="64" fillId="2" borderId="1" xfId="2" applyFont="1" applyFill="1" applyBorder="1" applyAlignment="1" applyProtection="1">
      <alignment horizontal="center" vertical="center"/>
    </xf>
    <xf numFmtId="0" fontId="107" fillId="2" borderId="1" xfId="2" applyFont="1" applyFill="1" applyBorder="1" applyAlignment="1" applyProtection="1">
      <alignment horizontal="center" vertical="center" wrapText="1"/>
    </xf>
    <xf numFmtId="0" fontId="64" fillId="2" borderId="1" xfId="2" applyFont="1" applyFill="1" applyBorder="1" applyAlignment="1">
      <alignment horizontal="center" vertical="center" wrapText="1"/>
    </xf>
    <xf numFmtId="0" fontId="70" fillId="4" borderId="5" xfId="0" applyFont="1" applyFill="1" applyBorder="1">
      <alignment vertical="center"/>
    </xf>
    <xf numFmtId="0" fontId="70" fillId="4" borderId="6" xfId="0" applyFont="1" applyFill="1" applyBorder="1">
      <alignment vertical="center"/>
    </xf>
    <xf numFmtId="0" fontId="70" fillId="4" borderId="2" xfId="0" applyFont="1" applyFill="1" applyBorder="1">
      <alignment vertical="center"/>
    </xf>
    <xf numFmtId="0" fontId="64" fillId="2" borderId="5" xfId="2" applyFont="1" applyFill="1" applyBorder="1" applyAlignment="1" applyProtection="1">
      <alignment horizontal="center" vertical="center"/>
    </xf>
    <xf numFmtId="0" fontId="64" fillId="2" borderId="6" xfId="2" applyFont="1" applyFill="1" applyBorder="1" applyAlignment="1" applyProtection="1">
      <alignment horizontal="center" vertical="center"/>
    </xf>
    <xf numFmtId="0" fontId="64" fillId="2" borderId="2" xfId="2" applyFont="1" applyFill="1" applyBorder="1" applyAlignment="1" applyProtection="1">
      <alignment horizontal="center" vertical="center"/>
    </xf>
    <xf numFmtId="0" fontId="52" fillId="6" borderId="11" xfId="2" applyFont="1" applyFill="1" applyBorder="1">
      <alignment vertical="center"/>
    </xf>
    <xf numFmtId="0" fontId="52" fillId="6" borderId="19" xfId="2" applyFont="1" applyFill="1" applyBorder="1">
      <alignment vertical="center"/>
    </xf>
    <xf numFmtId="0" fontId="52" fillId="6" borderId="12" xfId="2" applyFont="1" applyFill="1" applyBorder="1">
      <alignment vertical="center"/>
    </xf>
    <xf numFmtId="0" fontId="86" fillId="0" borderId="6" xfId="7" applyFont="1" applyBorder="1" applyAlignment="1" applyProtection="1">
      <alignment horizontal="center" vertical="center"/>
    </xf>
    <xf numFmtId="0" fontId="52" fillId="6" borderId="9" xfId="2" applyFont="1" applyFill="1" applyBorder="1">
      <alignment vertical="center"/>
    </xf>
    <xf numFmtId="0" fontId="52" fillId="6" borderId="0" xfId="2" applyFont="1" applyFill="1">
      <alignment vertical="center"/>
    </xf>
    <xf numFmtId="0" fontId="52" fillId="6" borderId="10" xfId="2" applyFont="1" applyFill="1" applyBorder="1">
      <alignment vertical="center"/>
    </xf>
    <xf numFmtId="0" fontId="52" fillId="0" borderId="6" xfId="2" applyFont="1" applyBorder="1">
      <alignment vertical="center"/>
    </xf>
    <xf numFmtId="0" fontId="56" fillId="0" borderId="0" xfId="2" applyFont="1" applyAlignment="1">
      <alignment horizontal="left" vertical="center" wrapText="1"/>
    </xf>
    <xf numFmtId="0" fontId="56" fillId="0" borderId="19" xfId="2" applyFont="1" applyBorder="1" applyAlignment="1">
      <alignment horizontal="left" vertical="center" wrapText="1"/>
    </xf>
    <xf numFmtId="0" fontId="107" fillId="0" borderId="3" xfId="2" applyFont="1" applyFill="1" applyBorder="1" applyAlignment="1" applyProtection="1">
      <alignment horizontal="center" vertical="center" wrapText="1"/>
      <protection locked="0"/>
    </xf>
    <xf numFmtId="0" fontId="107" fillId="0" borderId="13" xfId="2" applyFont="1" applyFill="1" applyBorder="1" applyAlignment="1" applyProtection="1">
      <alignment horizontal="center" vertical="center" wrapText="1"/>
      <protection locked="0"/>
    </xf>
    <xf numFmtId="0" fontId="107" fillId="0" borderId="4" xfId="2" applyFont="1" applyFill="1" applyBorder="1" applyAlignment="1" applyProtection="1">
      <alignment horizontal="center" vertical="center" wrapText="1"/>
      <protection locked="0"/>
    </xf>
    <xf numFmtId="0" fontId="27" fillId="2" borderId="3" xfId="2" applyFont="1" applyFill="1" applyBorder="1" applyAlignment="1" applyProtection="1">
      <alignment horizontal="center" vertical="center" wrapText="1"/>
    </xf>
    <xf numFmtId="0" fontId="27" fillId="2" borderId="4" xfId="2" applyFont="1" applyFill="1" applyBorder="1" applyAlignment="1" applyProtection="1">
      <alignment horizontal="center" vertical="center" wrapText="1"/>
    </xf>
    <xf numFmtId="0" fontId="27" fillId="6" borderId="7" xfId="2" applyFont="1" applyFill="1" applyBorder="1" applyProtection="1">
      <alignment vertical="center"/>
    </xf>
    <xf numFmtId="0" fontId="27" fillId="6" borderId="14" xfId="2" applyFont="1" applyFill="1" applyBorder="1" applyProtection="1">
      <alignment vertical="center"/>
    </xf>
    <xf numFmtId="0" fontId="27" fillId="6" borderId="8" xfId="2" applyFont="1" applyFill="1" applyBorder="1" applyProtection="1">
      <alignment vertical="center"/>
    </xf>
    <xf numFmtId="0" fontId="27" fillId="6" borderId="9" xfId="2" applyFont="1" applyFill="1" applyBorder="1" applyProtection="1">
      <alignment vertical="center"/>
    </xf>
    <xf numFmtId="0" fontId="27" fillId="6" borderId="0" xfId="2" applyFont="1" applyFill="1" applyBorder="1" applyProtection="1">
      <alignment vertical="center"/>
    </xf>
    <xf numFmtId="0" fontId="27" fillId="6" borderId="10" xfId="2" applyFont="1" applyFill="1" applyBorder="1" applyProtection="1">
      <alignment vertical="center"/>
    </xf>
    <xf numFmtId="0" fontId="27" fillId="2" borderId="3" xfId="2" applyFont="1" applyFill="1" applyBorder="1" applyAlignment="1" applyProtection="1">
      <alignment horizontal="center" vertical="center"/>
    </xf>
    <xf numFmtId="0" fontId="27" fillId="2" borderId="4" xfId="2" applyFont="1" applyFill="1" applyBorder="1" applyAlignment="1" applyProtection="1">
      <alignment horizontal="center" vertical="center"/>
    </xf>
    <xf numFmtId="9" fontId="27" fillId="2" borderId="3" xfId="8" applyFont="1" applyFill="1" applyBorder="1" applyAlignment="1" applyProtection="1">
      <alignment horizontal="center" vertical="center"/>
    </xf>
    <xf numFmtId="9" fontId="27" fillId="2" borderId="4" xfId="8" applyFont="1" applyFill="1" applyBorder="1" applyAlignment="1" applyProtection="1">
      <alignment horizontal="center" vertical="center"/>
    </xf>
    <xf numFmtId="0" fontId="100" fillId="4" borderId="5" xfId="0" applyFont="1" applyFill="1" applyBorder="1">
      <alignment vertical="center"/>
    </xf>
    <xf numFmtId="0" fontId="100" fillId="4" borderId="6" xfId="0" applyFont="1" applyFill="1" applyBorder="1">
      <alignment vertical="center"/>
    </xf>
    <xf numFmtId="0" fontId="100" fillId="4" borderId="2" xfId="0" applyFont="1" applyFill="1" applyBorder="1">
      <alignment vertical="center"/>
    </xf>
    <xf numFmtId="0" fontId="27" fillId="2" borderId="1" xfId="2" applyFont="1" applyFill="1" applyBorder="1" applyAlignment="1" applyProtection="1">
      <alignment horizontal="left" vertical="center" wrapText="1"/>
    </xf>
    <xf numFmtId="0" fontId="27" fillId="2" borderId="1" xfId="2" applyFont="1" applyFill="1" applyBorder="1" applyAlignment="1" applyProtection="1">
      <alignment horizontal="left" vertical="center"/>
    </xf>
    <xf numFmtId="0" fontId="40" fillId="0" borderId="1" xfId="2" applyNumberFormat="1" applyFont="1" applyFill="1" applyBorder="1" applyAlignment="1" applyProtection="1">
      <alignment horizontal="left" vertical="center" wrapText="1"/>
    </xf>
    <xf numFmtId="0" fontId="27" fillId="2" borderId="1" xfId="2" applyFont="1" applyFill="1" applyBorder="1" applyAlignment="1">
      <alignment horizontal="left" vertical="center" wrapText="1"/>
    </xf>
    <xf numFmtId="0" fontId="46" fillId="0" borderId="1" xfId="2" applyFont="1" applyBorder="1" applyAlignment="1">
      <alignment horizontal="left" vertical="center" wrapText="1"/>
    </xf>
    <xf numFmtId="0" fontId="100" fillId="4" borderId="5" xfId="0" applyFont="1" applyFill="1" applyBorder="1" applyAlignment="1">
      <alignment horizontal="left" vertical="center"/>
    </xf>
    <xf numFmtId="0" fontId="100" fillId="4" borderId="6" xfId="0" applyFont="1" applyFill="1" applyBorder="1" applyAlignment="1">
      <alignment horizontal="left" vertical="center"/>
    </xf>
    <xf numFmtId="0" fontId="100" fillId="4" borderId="2" xfId="0" applyFont="1" applyFill="1" applyBorder="1" applyAlignment="1">
      <alignment horizontal="left" vertical="center"/>
    </xf>
    <xf numFmtId="0" fontId="27" fillId="6" borderId="5" xfId="2" applyFont="1" applyFill="1" applyBorder="1" applyAlignment="1">
      <alignment horizontal="left" vertical="center"/>
    </xf>
    <xf numFmtId="0" fontId="27" fillId="6" borderId="6" xfId="2" applyFont="1" applyFill="1" applyBorder="1" applyAlignment="1">
      <alignment horizontal="left" vertical="center"/>
    </xf>
    <xf numFmtId="0" fontId="27" fillId="6" borderId="2" xfId="2" applyFont="1" applyFill="1" applyBorder="1" applyAlignment="1">
      <alignment horizontal="left" vertical="center"/>
    </xf>
    <xf numFmtId="49" fontId="46" fillId="0" borderId="5" xfId="2" applyNumberFormat="1" applyFont="1" applyBorder="1" applyAlignment="1">
      <alignment horizontal="left" vertical="center" wrapText="1"/>
    </xf>
    <xf numFmtId="49" fontId="46" fillId="0" borderId="2" xfId="2" applyNumberFormat="1" applyFont="1" applyBorder="1" applyAlignment="1">
      <alignment horizontal="left" vertical="center" wrapText="1"/>
    </xf>
    <xf numFmtId="0" fontId="37" fillId="0" borderId="0" xfId="5" applyFont="1" applyAlignment="1" applyProtection="1">
      <alignment horizontal="left" vertical="center" wrapText="1"/>
    </xf>
    <xf numFmtId="0" fontId="31" fillId="2" borderId="1" xfId="5" applyFont="1" applyFill="1" applyBorder="1" applyAlignment="1" applyProtection="1">
      <alignment horizontal="left" vertical="center" wrapText="1"/>
    </xf>
    <xf numFmtId="0" fontId="31" fillId="0" borderId="1" xfId="5" applyFont="1" applyBorder="1" applyAlignment="1" applyProtection="1">
      <alignment horizontal="center" vertical="center"/>
      <protection locked="0"/>
    </xf>
    <xf numFmtId="0" fontId="31" fillId="2" borderId="1" xfId="5" applyFont="1" applyFill="1" applyBorder="1" applyAlignment="1">
      <alignment horizontal="left" vertical="center" wrapText="1"/>
    </xf>
    <xf numFmtId="0" fontId="31" fillId="0" borderId="1" xfId="5" applyFont="1" applyBorder="1" applyAlignment="1" applyProtection="1">
      <alignment horizontal="center"/>
      <protection locked="0"/>
    </xf>
    <xf numFmtId="0" fontId="37" fillId="0" borderId="0" xfId="5" applyFont="1" applyAlignment="1">
      <alignment horizontal="left" vertical="center" wrapText="1"/>
    </xf>
    <xf numFmtId="0" fontId="73" fillId="4" borderId="1" xfId="0" applyFont="1" applyFill="1" applyBorder="1">
      <alignment vertical="center"/>
    </xf>
    <xf numFmtId="0" fontId="28" fillId="2" borderId="1" xfId="2" applyFont="1" applyFill="1" applyBorder="1" applyAlignment="1" applyProtection="1">
      <alignment horizontal="center" vertical="center"/>
    </xf>
    <xf numFmtId="0" fontId="31" fillId="0" borderId="5" xfId="2" applyNumberFormat="1" applyFont="1" applyFill="1" applyBorder="1" applyAlignment="1" applyProtection="1">
      <alignment horizontal="center" vertical="center" wrapText="1"/>
    </xf>
    <xf numFmtId="0" fontId="31" fillId="0" borderId="2" xfId="2" applyNumberFormat="1" applyFont="1" applyFill="1" applyBorder="1" applyAlignment="1" applyProtection="1">
      <alignment horizontal="center" vertical="center" wrapText="1"/>
    </xf>
    <xf numFmtId="0" fontId="28" fillId="2" borderId="1" xfId="5" applyFont="1" applyFill="1" applyBorder="1" applyAlignment="1" applyProtection="1">
      <alignment horizontal="left" vertical="center" wrapText="1"/>
    </xf>
  </cellXfs>
  <cellStyles count="9">
    <cellStyle name="パーセント" xfId="8" builtinId="5"/>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1716">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dxf>
    <dxf>
      <font>
        <color theme="8" tint="0.79998168889431442"/>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ont>
        <color theme="0"/>
      </font>
    </dxf>
    <dxf>
      <font>
        <color theme="0"/>
      </font>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ont>
        <color theme="0"/>
      </font>
    </dxf>
    <dxf>
      <font>
        <color theme="0"/>
      </font>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0"/>
      </font>
    </dxf>
    <dxf>
      <font>
        <color theme="0"/>
      </font>
    </dxf>
    <dxf>
      <font>
        <color theme="0"/>
      </font>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ont>
        <color theme="8" tint="0.79998168889431442"/>
      </font>
    </dxf>
    <dxf>
      <font>
        <color theme="8" tint="0.79998168889431442"/>
      </font>
    </dxf>
    <dxf>
      <fill>
        <patternFill>
          <bgColor rgb="FFFFFFEB"/>
        </patternFill>
      </fill>
    </dxf>
    <dxf>
      <fill>
        <patternFill>
          <bgColor rgb="FFFFFFEB"/>
        </patternFill>
      </fill>
    </dxf>
    <dxf>
      <fill>
        <patternFill>
          <bgColor theme="8" tint="0.79998168889431442"/>
        </patternFill>
      </fill>
    </dxf>
    <dxf>
      <font>
        <color theme="8" tint="0.79998168889431442"/>
      </font>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patternType="solid">
          <fgColor rgb="FFFFFFCC"/>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F"/>
        </patternFill>
      </fill>
    </dxf>
    <dxf>
      <font>
        <color theme="8" tint="0.79998168889431442"/>
      </font>
      <fill>
        <patternFill>
          <bgColor theme="8" tint="0.79998168889431442"/>
        </patternFill>
      </fill>
    </dxf>
    <dxf>
      <font>
        <color theme="0"/>
      </font>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ont>
        <color theme="8" tint="0.79998168889431442"/>
      </font>
      <fill>
        <patternFill>
          <bgColor theme="8" tint="0.79998168889431442"/>
        </patternFill>
      </fill>
    </dxf>
    <dxf>
      <fill>
        <patternFill>
          <bgColor rgb="FFFFFFEB"/>
        </patternFill>
      </fill>
    </dxf>
    <dxf>
      <font>
        <color theme="0"/>
      </font>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3" tint="-0.24994659260841701"/>
      </font>
      <fill>
        <patternFill>
          <bgColor theme="3" tint="0.59996337778862885"/>
        </patternFill>
      </fill>
    </dxf>
    <dxf>
      <font>
        <color theme="3" tint="-0.24994659260841701"/>
      </font>
      <fill>
        <patternFill>
          <bgColor theme="3" tint="0.59996337778862885"/>
        </patternFill>
      </fill>
    </dxf>
    <dxf>
      <font>
        <color theme="8" tint="0.79998168889431442"/>
      </font>
      <fill>
        <patternFill>
          <bgColor theme="8" tint="0.79998168889431442"/>
        </patternFill>
      </fill>
    </dxf>
    <dxf>
      <font>
        <color theme="3" tint="-0.24994659260841701"/>
      </font>
      <fill>
        <patternFill>
          <bgColor theme="3" tint="0.59996337778862885"/>
        </patternFill>
      </fill>
    </dxf>
  </dxfs>
  <tableStyles count="0" defaultTableStyle="TableStyleMedium2" defaultPivotStyle="PivotStyleLight16"/>
  <colors>
    <mruColors>
      <color rgb="FFFFFFEB"/>
      <color rgb="FF0000FF"/>
      <color rgb="FFFFFFE5"/>
      <color rgb="FFF7FED6"/>
      <color rgb="FFFFFFEF"/>
      <color rgb="FFFFFFCC"/>
      <color rgb="FF0000CC"/>
      <color rgb="FF00B000"/>
      <color rgb="FF008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E$121" lockText="1" noThreeD="1"/>
</file>

<file path=xl/ctrlProps/ctrlProp2.xml><?xml version="1.0" encoding="utf-8"?>
<formControlPr xmlns="http://schemas.microsoft.com/office/spreadsheetml/2009/9/main" objectType="CheckBox" fmlaLink="$E$120" lockText="1" noThreeD="1"/>
</file>

<file path=xl/ctrlProps/ctrlProp3.xml><?xml version="1.0" encoding="utf-8"?>
<formControlPr xmlns="http://schemas.microsoft.com/office/spreadsheetml/2009/9/main" objectType="CheckBox" fmlaLink="$E$119" lockText="1" noThreeD="1"/>
</file>

<file path=xl/ctrlProps/ctrlProp4.xml><?xml version="1.0" encoding="utf-8"?>
<formControlPr xmlns="http://schemas.microsoft.com/office/spreadsheetml/2009/9/main" objectType="CheckBox" fmlaLink="$E$118" lockText="1" noThreeD="1"/>
</file>

<file path=xl/ctrlProps/ctrlProp5.xml><?xml version="1.0" encoding="utf-8"?>
<formControlPr xmlns="http://schemas.microsoft.com/office/spreadsheetml/2009/9/main" objectType="CheckBox" fmlaLink="$E$131" lockText="1" noThreeD="1"/>
</file>

<file path=xl/ctrlProps/ctrlProp6.xml><?xml version="1.0" encoding="utf-8"?>
<formControlPr xmlns="http://schemas.microsoft.com/office/spreadsheetml/2009/9/main" objectType="CheckBox" fmlaLink="$E$130" lockText="1" noThreeD="1"/>
</file>

<file path=xl/ctrlProps/ctrlProp7.xml><?xml version="1.0" encoding="utf-8"?>
<formControlPr xmlns="http://schemas.microsoft.com/office/spreadsheetml/2009/9/main" objectType="CheckBox" fmlaLink="$E$129" lockText="1" noThreeD="1"/>
</file>

<file path=xl/ctrlProps/ctrlProp8.xml><?xml version="1.0" encoding="utf-8"?>
<formControlPr xmlns="http://schemas.microsoft.com/office/spreadsheetml/2009/9/main" objectType="CheckBox" fmlaLink="$E$128" lockText="1" noThreeD="1"/>
</file>

<file path=xl/ctrlProps/ctrlProp9.xml><?xml version="1.0" encoding="utf-8"?>
<formControlPr xmlns="http://schemas.microsoft.com/office/spreadsheetml/2009/9/main" objectType="CheckBox" fmlaLink="$E$141" lockText="1" noThreeD="1"/>
</file>

<file path=xl/ctrlProps/ctrlProp10.xml><?xml version="1.0" encoding="utf-8"?>
<formControlPr xmlns="http://schemas.microsoft.com/office/spreadsheetml/2009/9/main" objectType="CheckBox" fmlaLink="$E$140" lockText="1" noThreeD="1"/>
</file>

<file path=xl/ctrlProps/ctrlProp11.xml><?xml version="1.0" encoding="utf-8"?>
<formControlPr xmlns="http://schemas.microsoft.com/office/spreadsheetml/2009/9/main" objectType="CheckBox" fmlaLink="$E$139" lockText="1" noThreeD="1"/>
</file>

<file path=xl/ctrlProps/ctrlProp12.xml><?xml version="1.0" encoding="utf-8"?>
<formControlPr xmlns="http://schemas.microsoft.com/office/spreadsheetml/2009/9/main" objectType="CheckBox" fmlaLink="$E$138" lockText="1" noThreeD="1"/>
</file>

<file path=xl/ctrlProps/ctrlProp13.xml><?xml version="1.0" encoding="utf-8"?>
<formControlPr xmlns="http://schemas.microsoft.com/office/spreadsheetml/2009/9/main" objectType="CheckBox" fmlaLink="$E$111" lockText="1" noThreeD="1"/>
</file>

<file path=xl/ctrlProps/ctrlProp14.xml><?xml version="1.0" encoding="utf-8"?>
<formControlPr xmlns="http://schemas.microsoft.com/office/spreadsheetml/2009/9/main" objectType="CheckBox" fmlaLink="$E$110" lockText="1" noThreeD="1"/>
</file>

<file path=xl/ctrlProps/ctrlProp15.xml><?xml version="1.0" encoding="utf-8"?>
<formControlPr xmlns="http://schemas.microsoft.com/office/spreadsheetml/2009/9/main" objectType="CheckBox" fmlaLink="$E$109" lockText="1" noThreeD="1"/>
</file>

<file path=xl/ctrlProps/ctrlProp16.xml><?xml version="1.0" encoding="utf-8"?>
<formControlPr xmlns="http://schemas.microsoft.com/office/spreadsheetml/2009/9/main" objectType="CheckBox" fmlaLink="$E$108"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E$251"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E$249"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155867</xdr:colOff>
      <xdr:row>0</xdr:row>
      <xdr:rowOff>155865</xdr:rowOff>
    </xdr:from>
    <xdr:to>
      <xdr:col>10</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98322" y="155865"/>
          <a:ext cx="13386951" cy="779318"/>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twoCellAnchor>
    <xdr:from>
      <xdr:col>0</xdr:col>
      <xdr:colOff>68036</xdr:colOff>
      <xdr:row>8</xdr:row>
      <xdr:rowOff>163285</xdr:rowOff>
    </xdr:from>
    <xdr:to>
      <xdr:col>10</xdr:col>
      <xdr:colOff>0</xdr:colOff>
      <xdr:row>8</xdr:row>
      <xdr:rowOff>830035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68036" y="4423558"/>
          <a:ext cx="10669237" cy="666750"/>
        </a:xfrm>
        <a:prstGeom prst="rect">
          <a:avLst/>
        </a:prstGeom>
        <a:ln w="5715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twoCellAnchor editAs="absolute">
    <xdr:from>
      <xdr:col>5</xdr:col>
      <xdr:colOff>688287</xdr:colOff>
      <xdr:row>52</xdr:row>
      <xdr:rowOff>53566</xdr:rowOff>
    </xdr:from>
    <xdr:to>
      <xdr:col>6</xdr:col>
      <xdr:colOff>941216</xdr:colOff>
      <xdr:row>52</xdr:row>
      <xdr:rowOff>53566</xdr:rowOff>
    </xdr:to>
    <xdr:cxnSp macro="">
      <xdr:nvCxnSpPr>
        <xdr:cNvPr id="134" name="直線矢印コネクタ 133">
          <a:extLst>
            <a:ext uri="{FF2B5EF4-FFF2-40B4-BE49-F238E27FC236}">
              <a16:creationId xmlns:a16="http://schemas.microsoft.com/office/drawing/2014/main" id="{00000000-0008-0000-0000-000086000000}"/>
            </a:ext>
          </a:extLst>
        </xdr:cNvPr>
        <xdr:cNvCxnSpPr>
          <a:cxnSpLocks/>
        </xdr:cNvCxnSpPr>
      </xdr:nvCxnSpPr>
      <xdr:spPr bwMode="auto">
        <a:xfrm>
          <a:off x="7995323" y="23852459"/>
          <a:ext cx="1763322"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1347895</xdr:colOff>
      <xdr:row>44</xdr:row>
      <xdr:rowOff>46406</xdr:rowOff>
    </xdr:from>
    <xdr:to>
      <xdr:col>2</xdr:col>
      <xdr:colOff>2065503</xdr:colOff>
      <xdr:row>60</xdr:row>
      <xdr:rowOff>68851</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bwMode="auto">
        <a:xfrm>
          <a:off x="2109895" y="22802497"/>
          <a:ext cx="717608" cy="251626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2</xdr:col>
      <xdr:colOff>2665408</xdr:colOff>
      <xdr:row>44</xdr:row>
      <xdr:rowOff>46407</xdr:rowOff>
    </xdr:from>
    <xdr:to>
      <xdr:col>2</xdr:col>
      <xdr:colOff>3176999</xdr:colOff>
      <xdr:row>60</xdr:row>
      <xdr:rowOff>68849</xdr:rowOff>
    </xdr:to>
    <xdr:sp macro="" textlink="">
      <xdr:nvSpPr>
        <xdr:cNvPr id="126" name="正方形/長方形 125">
          <a:extLst>
            <a:ext uri="{FF2B5EF4-FFF2-40B4-BE49-F238E27FC236}">
              <a16:creationId xmlns:a16="http://schemas.microsoft.com/office/drawing/2014/main" id="{00000000-0008-0000-0000-00007E000000}"/>
            </a:ext>
          </a:extLst>
        </xdr:cNvPr>
        <xdr:cNvSpPr/>
      </xdr:nvSpPr>
      <xdr:spPr bwMode="auto">
        <a:xfrm>
          <a:off x="3427408" y="22802498"/>
          <a:ext cx="511591" cy="251626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3</xdr:col>
      <xdr:colOff>434845</xdr:colOff>
      <xdr:row>44</xdr:row>
      <xdr:rowOff>51838</xdr:rowOff>
    </xdr:from>
    <xdr:to>
      <xdr:col>3</xdr:col>
      <xdr:colOff>835532</xdr:colOff>
      <xdr:row>60</xdr:row>
      <xdr:rowOff>63419</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bwMode="auto">
        <a:xfrm>
          <a:off x="5214663" y="22807929"/>
          <a:ext cx="400687" cy="250539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xdr:from>
      <xdr:col>6</xdr:col>
      <xdr:colOff>941216</xdr:colOff>
      <xdr:row>44</xdr:row>
      <xdr:rowOff>46406</xdr:rowOff>
    </xdr:from>
    <xdr:to>
      <xdr:col>6</xdr:col>
      <xdr:colOff>1295419</xdr:colOff>
      <xdr:row>60</xdr:row>
      <xdr:rowOff>68851</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bwMode="auto">
        <a:xfrm>
          <a:off x="9756171" y="22802497"/>
          <a:ext cx="354203" cy="2516263"/>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a:t>
          </a:r>
        </a:p>
      </xdr:txBody>
    </xdr:sp>
    <xdr:clientData/>
  </xdr:twoCellAnchor>
  <xdr:twoCellAnchor>
    <xdr:from>
      <xdr:col>2</xdr:col>
      <xdr:colOff>2065503</xdr:colOff>
      <xdr:row>52</xdr:row>
      <xdr:rowOff>53566</xdr:rowOff>
    </xdr:from>
    <xdr:to>
      <xdr:col>2</xdr:col>
      <xdr:colOff>2665408</xdr:colOff>
      <xdr:row>52</xdr:row>
      <xdr:rowOff>53566</xdr:rowOff>
    </xdr:to>
    <xdr:cxnSp macro="">
      <xdr:nvCxnSpPr>
        <xdr:cNvPr id="131" name="直線矢印コネクタ 130">
          <a:extLst>
            <a:ext uri="{FF2B5EF4-FFF2-40B4-BE49-F238E27FC236}">
              <a16:creationId xmlns:a16="http://schemas.microsoft.com/office/drawing/2014/main" id="{00000000-0008-0000-0000-000083000000}"/>
            </a:ext>
          </a:extLst>
        </xdr:cNvPr>
        <xdr:cNvCxnSpPr>
          <a:cxnSpLocks/>
        </xdr:cNvCxnSpPr>
      </xdr:nvCxnSpPr>
      <xdr:spPr bwMode="auto">
        <a:xfrm>
          <a:off x="2827503" y="23852459"/>
          <a:ext cx="599905"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3176999</xdr:colOff>
      <xdr:row>52</xdr:row>
      <xdr:rowOff>53566</xdr:rowOff>
    </xdr:from>
    <xdr:to>
      <xdr:col>3</xdr:col>
      <xdr:colOff>434846</xdr:colOff>
      <xdr:row>52</xdr:row>
      <xdr:rowOff>53566</xdr:rowOff>
    </xdr:to>
    <xdr:cxnSp macro="">
      <xdr:nvCxnSpPr>
        <xdr:cNvPr id="132" name="直線矢印コネクタ 131">
          <a:extLst>
            <a:ext uri="{FF2B5EF4-FFF2-40B4-BE49-F238E27FC236}">
              <a16:creationId xmlns:a16="http://schemas.microsoft.com/office/drawing/2014/main" id="{00000000-0008-0000-0000-000084000000}"/>
            </a:ext>
          </a:extLst>
        </xdr:cNvPr>
        <xdr:cNvCxnSpPr>
          <a:cxnSpLocks/>
        </xdr:cNvCxnSpPr>
      </xdr:nvCxnSpPr>
      <xdr:spPr bwMode="auto">
        <a:xfrm>
          <a:off x="3938999" y="23852459"/>
          <a:ext cx="1271954"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706918</xdr:colOff>
      <xdr:row>52</xdr:row>
      <xdr:rowOff>53566</xdr:rowOff>
    </xdr:from>
    <xdr:to>
      <xdr:col>2</xdr:col>
      <xdr:colOff>1347895</xdr:colOff>
      <xdr:row>52</xdr:row>
      <xdr:rowOff>53566</xdr:rowOff>
    </xdr:to>
    <xdr:cxnSp macro="">
      <xdr:nvCxnSpPr>
        <xdr:cNvPr id="133" name="直線矢印コネクタ 132">
          <a:extLst>
            <a:ext uri="{FF2B5EF4-FFF2-40B4-BE49-F238E27FC236}">
              <a16:creationId xmlns:a16="http://schemas.microsoft.com/office/drawing/2014/main" id="{00000000-0008-0000-0000-000085000000}"/>
            </a:ext>
          </a:extLst>
        </xdr:cNvPr>
        <xdr:cNvCxnSpPr>
          <a:cxnSpLocks/>
        </xdr:cNvCxnSpPr>
      </xdr:nvCxnSpPr>
      <xdr:spPr bwMode="auto">
        <a:xfrm>
          <a:off x="1468918" y="23852459"/>
          <a:ext cx="640977"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195327</xdr:colOff>
      <xdr:row>44</xdr:row>
      <xdr:rowOff>34720</xdr:rowOff>
    </xdr:from>
    <xdr:to>
      <xdr:col>2</xdr:col>
      <xdr:colOff>706918</xdr:colOff>
      <xdr:row>60</xdr:row>
      <xdr:rowOff>80537</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bwMode="auto">
        <a:xfrm>
          <a:off x="957327" y="22790811"/>
          <a:ext cx="511591" cy="253963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5</xdr:col>
      <xdr:colOff>181531</xdr:colOff>
      <xdr:row>44</xdr:row>
      <xdr:rowOff>51838</xdr:rowOff>
    </xdr:from>
    <xdr:to>
      <xdr:col>5</xdr:col>
      <xdr:colOff>688287</xdr:colOff>
      <xdr:row>60</xdr:row>
      <xdr:rowOff>63419</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bwMode="auto">
        <a:xfrm>
          <a:off x="7489804" y="22807929"/>
          <a:ext cx="506756" cy="250539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lientData/>
  </xdr:twoCellAnchor>
  <xdr:twoCellAnchor>
    <xdr:from>
      <xdr:col>3</xdr:col>
      <xdr:colOff>835533</xdr:colOff>
      <xdr:row>52</xdr:row>
      <xdr:rowOff>53566</xdr:rowOff>
    </xdr:from>
    <xdr:to>
      <xdr:col>5</xdr:col>
      <xdr:colOff>181531</xdr:colOff>
      <xdr:row>52</xdr:row>
      <xdr:rowOff>53566</xdr:rowOff>
    </xdr:to>
    <xdr:cxnSp macro="">
      <xdr:nvCxnSpPr>
        <xdr:cNvPr id="138" name="直線矢印コネクタ 137">
          <a:extLst>
            <a:ext uri="{FF2B5EF4-FFF2-40B4-BE49-F238E27FC236}">
              <a16:creationId xmlns:a16="http://schemas.microsoft.com/office/drawing/2014/main" id="{00000000-0008-0000-0000-00008A000000}"/>
            </a:ext>
          </a:extLst>
        </xdr:cNvPr>
        <xdr:cNvCxnSpPr>
          <a:cxnSpLocks/>
        </xdr:cNvCxnSpPr>
      </xdr:nvCxnSpPr>
      <xdr:spPr bwMode="auto">
        <a:xfrm>
          <a:off x="5611640" y="23852459"/>
          <a:ext cx="1876927"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7</xdr:col>
      <xdr:colOff>908466</xdr:colOff>
      <xdr:row>44</xdr:row>
      <xdr:rowOff>27479</xdr:rowOff>
    </xdr:from>
    <xdr:to>
      <xdr:col>8</xdr:col>
      <xdr:colOff>301622</xdr:colOff>
      <xdr:row>60</xdr:row>
      <xdr:rowOff>87777</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bwMode="auto">
        <a:xfrm>
          <a:off x="11230102" y="22783570"/>
          <a:ext cx="553475" cy="2554116"/>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6</xdr:col>
      <xdr:colOff>1295418</xdr:colOff>
      <xdr:row>52</xdr:row>
      <xdr:rowOff>53566</xdr:rowOff>
    </xdr:from>
    <xdr:to>
      <xdr:col>7</xdr:col>
      <xdr:colOff>908465</xdr:colOff>
      <xdr:row>52</xdr:row>
      <xdr:rowOff>53566</xdr:rowOff>
    </xdr:to>
    <xdr:cxnSp macro="">
      <xdr:nvCxnSpPr>
        <xdr:cNvPr id="140" name="直線矢印コネクタ 139">
          <a:extLst>
            <a:ext uri="{FF2B5EF4-FFF2-40B4-BE49-F238E27FC236}">
              <a16:creationId xmlns:a16="http://schemas.microsoft.com/office/drawing/2014/main" id="{00000000-0008-0000-0000-00008C000000}"/>
            </a:ext>
          </a:extLst>
        </xdr:cNvPr>
        <xdr:cNvCxnSpPr>
          <a:cxnSpLocks/>
        </xdr:cNvCxnSpPr>
      </xdr:nvCxnSpPr>
      <xdr:spPr bwMode="auto">
        <a:xfrm>
          <a:off x="10112847" y="23852459"/>
          <a:ext cx="1123439"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8</xdr:col>
      <xdr:colOff>732903</xdr:colOff>
      <xdr:row>44</xdr:row>
      <xdr:rowOff>27478</xdr:rowOff>
    </xdr:from>
    <xdr:to>
      <xdr:col>9</xdr:col>
      <xdr:colOff>89616</xdr:colOff>
      <xdr:row>60</xdr:row>
      <xdr:rowOff>87778</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bwMode="auto">
        <a:xfrm>
          <a:off x="12214858" y="22783569"/>
          <a:ext cx="517031" cy="2554118"/>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8</xdr:col>
      <xdr:colOff>301622</xdr:colOff>
      <xdr:row>52</xdr:row>
      <xdr:rowOff>53566</xdr:rowOff>
    </xdr:from>
    <xdr:to>
      <xdr:col>8</xdr:col>
      <xdr:colOff>732903</xdr:colOff>
      <xdr:row>52</xdr:row>
      <xdr:rowOff>53566</xdr:rowOff>
    </xdr:to>
    <xdr:cxnSp macro="">
      <xdr:nvCxnSpPr>
        <xdr:cNvPr id="142" name="直線矢印コネクタ 141">
          <a:extLst>
            <a:ext uri="{FF2B5EF4-FFF2-40B4-BE49-F238E27FC236}">
              <a16:creationId xmlns:a16="http://schemas.microsoft.com/office/drawing/2014/main" id="{00000000-0008-0000-0000-00008E000000}"/>
            </a:ext>
          </a:extLst>
        </xdr:cNvPr>
        <xdr:cNvCxnSpPr>
          <a:cxnSpLocks/>
        </xdr:cNvCxnSpPr>
      </xdr:nvCxnSpPr>
      <xdr:spPr bwMode="auto">
        <a:xfrm>
          <a:off x="11786051" y="23852459"/>
          <a:ext cx="43128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oneCellAnchor>
    <xdr:from>
      <xdr:col>11</xdr:col>
      <xdr:colOff>1818409</xdr:colOff>
      <xdr:row>79</xdr:row>
      <xdr:rowOff>121227</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5915409" y="2874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2060864</xdr:colOff>
      <xdr:row>108</xdr:row>
      <xdr:rowOff>34636</xdr:rowOff>
    </xdr:from>
    <xdr:ext cx="184731" cy="436786"/>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6144257" y="3295031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twoCellAnchor>
    <xdr:from>
      <xdr:col>4</xdr:col>
      <xdr:colOff>1001822</xdr:colOff>
      <xdr:row>97</xdr:row>
      <xdr:rowOff>29843</xdr:rowOff>
    </xdr:from>
    <xdr:to>
      <xdr:col>8</xdr:col>
      <xdr:colOff>327650</xdr:colOff>
      <xdr:row>108</xdr:row>
      <xdr:rowOff>297339</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6812072" y="34510343"/>
          <a:ext cx="5040828" cy="23629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602268</xdr:colOff>
      <xdr:row>97</xdr:row>
      <xdr:rowOff>29843</xdr:rowOff>
    </xdr:from>
    <xdr:to>
      <xdr:col>3</xdr:col>
      <xdr:colOff>716073</xdr:colOff>
      <xdr:row>108</xdr:row>
      <xdr:rowOff>297339</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64268" y="34510343"/>
          <a:ext cx="4114305" cy="23629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3114710</xdr:colOff>
      <xdr:row>75</xdr:row>
      <xdr:rowOff>13198</xdr:rowOff>
    </xdr:from>
    <xdr:to>
      <xdr:col>4</xdr:col>
      <xdr:colOff>8502</xdr:colOff>
      <xdr:row>84</xdr:row>
      <xdr:rowOff>25811</xdr:rowOff>
    </xdr:to>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3876710" y="28224516"/>
          <a:ext cx="1933383" cy="1415386"/>
          <a:chOff x="1925001" y="5063018"/>
          <a:chExt cx="1090613" cy="1071082"/>
        </a:xfrm>
      </xdr:grpSpPr>
      <xdr:sp macro="" textlink="">
        <xdr:nvSpPr>
          <xdr:cNvPr id="111" name="フローチャート: データ 110">
            <a:extLst>
              <a:ext uri="{FF2B5EF4-FFF2-40B4-BE49-F238E27FC236}">
                <a16:creationId xmlns:a16="http://schemas.microsoft.com/office/drawing/2014/main" id="{00000000-0008-0000-0000-00006F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12" name="フローチャート: データ 111">
            <a:extLst>
              <a:ext uri="{FF2B5EF4-FFF2-40B4-BE49-F238E27FC236}">
                <a16:creationId xmlns:a16="http://schemas.microsoft.com/office/drawing/2014/main" id="{00000000-0008-0000-0000-000070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13" name="フローチャート: データ 112">
            <a:extLst>
              <a:ext uri="{FF2B5EF4-FFF2-40B4-BE49-F238E27FC236}">
                <a16:creationId xmlns:a16="http://schemas.microsoft.com/office/drawing/2014/main" id="{00000000-0008-0000-0000-000071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14" name="フローチャート: データ 113">
            <a:extLst>
              <a:ext uri="{FF2B5EF4-FFF2-40B4-BE49-F238E27FC236}">
                <a16:creationId xmlns:a16="http://schemas.microsoft.com/office/drawing/2014/main" id="{00000000-0008-0000-0000-000072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15" name="フローチャート: データ 114">
            <a:extLst>
              <a:ext uri="{FF2B5EF4-FFF2-40B4-BE49-F238E27FC236}">
                <a16:creationId xmlns:a16="http://schemas.microsoft.com/office/drawing/2014/main" id="{00000000-0008-0000-0000-000073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16" name="フローチャート: データ 115">
            <a:extLst>
              <a:ext uri="{FF2B5EF4-FFF2-40B4-BE49-F238E27FC236}">
                <a16:creationId xmlns:a16="http://schemas.microsoft.com/office/drawing/2014/main" id="{00000000-0008-0000-0000-000074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17" name="フローチャート: データ 116">
            <a:extLst>
              <a:ext uri="{FF2B5EF4-FFF2-40B4-BE49-F238E27FC236}">
                <a16:creationId xmlns:a16="http://schemas.microsoft.com/office/drawing/2014/main" id="{00000000-0008-0000-0000-000075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正本</a:t>
            </a:r>
            <a:endParaRPr kumimoji="1" lang="ja-JP" altLang="en-US" sz="2800" b="1">
              <a:solidFill>
                <a:sysClr val="windowText" lastClr="000000"/>
              </a:solidFill>
              <a:latin typeface="+mn-ea"/>
            </a:endParaRPr>
          </a:p>
        </xdr:txBody>
      </xdr:sp>
      <xdr:pic>
        <xdr:nvPicPr>
          <xdr:cNvPr id="118"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106840</xdr:colOff>
      <xdr:row>71</xdr:row>
      <xdr:rowOff>140622</xdr:rowOff>
    </xdr:from>
    <xdr:to>
      <xdr:col>8</xdr:col>
      <xdr:colOff>830110</xdr:colOff>
      <xdr:row>88</xdr:row>
      <xdr:rowOff>107267</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7415113" y="27728486"/>
          <a:ext cx="4896952" cy="2616326"/>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① 提出資料チェックシート</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② 交付申請書 （様式第１）</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③ 補助事業概要説明書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1</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④ 人件費単価計算書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2-1</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⑤ 支出計画書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2-2</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⑥ 専門家一覧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3</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⑦ 支援対象者（予定）一覧 （別添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4</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⑧ 拠点状況届出書（別添</a:t>
          </a:r>
          <a:r>
            <a:rPr kumimoji="1" lang="en-US" altLang="ja-JP" sz="1200" b="0" kern="1200">
              <a:solidFill>
                <a:schemeClr val="tx1"/>
              </a:solidFill>
              <a:effectLst/>
              <a:latin typeface="HGPｺﾞｼｯｸM" panose="020B0600000000000000" pitchFamily="50" charset="-128"/>
              <a:ea typeface="HGPｺﾞｼｯｸM" panose="020B0600000000000000" pitchFamily="50" charset="-128"/>
              <a:cs typeface="+mn-cs"/>
            </a:rPr>
            <a:t>5</a:t>
          </a:r>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⑨ 支出計画の根拠がわかる資料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⑩ 専門家資格証明資料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⑪ 直近２期分の会計に関する報告書</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⑫ 申請者の機関概要がわかる資料</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⑬ 商業登記簿謄本</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200" b="0" kern="1200">
              <a:solidFill>
                <a:schemeClr val="tx1"/>
              </a:solidFill>
              <a:effectLst/>
              <a:latin typeface="HGPｺﾞｼｯｸM" panose="020B0600000000000000" pitchFamily="50" charset="-128"/>
              <a:ea typeface="HGPｺﾞｼｯｸM" panose="020B0600000000000000" pitchFamily="50" charset="-128"/>
              <a:cs typeface="+mn-cs"/>
            </a:rPr>
            <a:t>⑭ 定款</a:t>
          </a:r>
          <a:endParaRPr lang="ja-JP" altLang="ja-JP" sz="1200">
            <a:effectLst/>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924171</xdr:colOff>
      <xdr:row>72</xdr:row>
      <xdr:rowOff>30848</xdr:rowOff>
    </xdr:from>
    <xdr:to>
      <xdr:col>4</xdr:col>
      <xdr:colOff>1288812</xdr:colOff>
      <xdr:row>88</xdr:row>
      <xdr:rowOff>530</xdr:rowOff>
    </xdr:to>
    <xdr:sp macro="" textlink="">
      <xdr:nvSpPr>
        <xdr:cNvPr id="120" name="右矢印 4">
          <a:extLst>
            <a:ext uri="{FF2B5EF4-FFF2-40B4-BE49-F238E27FC236}">
              <a16:creationId xmlns:a16="http://schemas.microsoft.com/office/drawing/2014/main" id="{00000000-0008-0000-0000-000078000000}"/>
            </a:ext>
          </a:extLst>
        </xdr:cNvPr>
        <xdr:cNvSpPr/>
      </xdr:nvSpPr>
      <xdr:spPr bwMode="auto">
        <a:xfrm rot="5400000">
          <a:off x="5676333" y="28824004"/>
          <a:ext cx="2463500" cy="364641"/>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4</xdr:col>
      <xdr:colOff>986095</xdr:colOff>
      <xdr:row>69</xdr:row>
      <xdr:rowOff>55029</xdr:rowOff>
    </xdr:from>
    <xdr:to>
      <xdr:col>5</xdr:col>
      <xdr:colOff>1378284</xdr:colOff>
      <xdr:row>71</xdr:row>
      <xdr:rowOff>61078</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6787686" y="27331165"/>
          <a:ext cx="1898871" cy="31777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400" b="1">
              <a:solidFill>
                <a:prstClr val="black"/>
              </a:solidFill>
              <a:latin typeface="HGPｺﾞｼｯｸM" panose="020B0600000000000000" pitchFamily="50" charset="-128"/>
              <a:ea typeface="HGPｺﾞｼｯｸM" panose="020B0600000000000000" pitchFamily="50" charset="-128"/>
            </a:rPr>
            <a:t>揃える順番</a:t>
          </a:r>
          <a:endParaRPr lang="ja-JP" altLang="en-US" sz="3200" b="1"/>
        </a:p>
      </xdr:txBody>
    </xdr:sp>
    <xdr:clientData/>
  </xdr:twoCellAnchor>
  <xdr:twoCellAnchor>
    <xdr:from>
      <xdr:col>2</xdr:col>
      <xdr:colOff>1719401</xdr:colOff>
      <xdr:row>67</xdr:row>
      <xdr:rowOff>0</xdr:rowOff>
    </xdr:from>
    <xdr:to>
      <xdr:col>3</xdr:col>
      <xdr:colOff>1020874</xdr:colOff>
      <xdr:row>72</xdr:row>
      <xdr:rowOff>154571</xdr:rowOff>
    </xdr:to>
    <xdr:sp macro="" textlink="">
      <xdr:nvSpPr>
        <xdr:cNvPr id="122" name="四角形吹き出し 6">
          <a:extLst>
            <a:ext uri="{FF2B5EF4-FFF2-40B4-BE49-F238E27FC236}">
              <a16:creationId xmlns:a16="http://schemas.microsoft.com/office/drawing/2014/main" id="{00000000-0008-0000-0000-00007A000000}"/>
            </a:ext>
          </a:extLst>
        </xdr:cNvPr>
        <xdr:cNvSpPr/>
      </xdr:nvSpPr>
      <xdr:spPr bwMode="auto">
        <a:xfrm>
          <a:off x="2481401" y="26964409"/>
          <a:ext cx="3319291" cy="933889"/>
        </a:xfrm>
        <a:prstGeom prst="wedgeRectCallout">
          <a:avLst>
            <a:gd name="adj1" fmla="val 27538"/>
            <a:gd name="adj2" fmla="val 79076"/>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kern="1200">
              <a:solidFill>
                <a:schemeClr val="tx1"/>
              </a:solidFill>
              <a:effectLst/>
              <a:latin typeface="Arial" charset="0"/>
              <a:ea typeface="ＭＳ Ｐゴシック" pitchFamily="50" charset="-128"/>
              <a:cs typeface="+mn-cs"/>
            </a:rPr>
            <a:t>左上をダブルクリップ、ホッチキス等</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で束ねる。</a:t>
          </a:r>
          <a:endParaRPr lang="ja-JP" altLang="ja-JP" sz="1200">
            <a:effectLst/>
          </a:endParaRPr>
        </a:p>
        <a:p>
          <a:r>
            <a:rPr kumimoji="1" lang="ja-JP" altLang="ja-JP" sz="1200" kern="1200">
              <a:solidFill>
                <a:schemeClr val="tx1"/>
              </a:solidFill>
              <a:effectLst/>
              <a:latin typeface="Arial" charset="0"/>
              <a:ea typeface="ＭＳ Ｐゴシック" pitchFamily="50" charset="-128"/>
              <a:cs typeface="+mn-cs"/>
            </a:rPr>
            <a:t>書類が厚くなる場合はファイル等に</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綴じることも可。</a:t>
          </a:r>
          <a:endParaRPr lang="ja-JP" altLang="ja-JP" sz="1200">
            <a:effectLst/>
          </a:endParaRPr>
        </a:p>
      </xdr:txBody>
    </xdr:sp>
    <xdr:clientData/>
  </xdr:twoCellAnchor>
  <xdr:twoCellAnchor>
    <xdr:from>
      <xdr:col>6</xdr:col>
      <xdr:colOff>1463228</xdr:colOff>
      <xdr:row>82</xdr:row>
      <xdr:rowOff>121468</xdr:rowOff>
    </xdr:from>
    <xdr:to>
      <xdr:col>7</xdr:col>
      <xdr:colOff>1131645</xdr:colOff>
      <xdr:row>87</xdr:row>
      <xdr:rowOff>94165</xdr:rowOff>
    </xdr:to>
    <xdr:sp macro="" textlink="">
      <xdr:nvSpPr>
        <xdr:cNvPr id="123" name="右矢印 10">
          <a:extLst>
            <a:ext uri="{FF2B5EF4-FFF2-40B4-BE49-F238E27FC236}">
              <a16:creationId xmlns:a16="http://schemas.microsoft.com/office/drawing/2014/main" id="{00000000-0008-0000-0000-00007B000000}"/>
            </a:ext>
          </a:extLst>
        </xdr:cNvPr>
        <xdr:cNvSpPr/>
      </xdr:nvSpPr>
      <xdr:spPr>
        <a:xfrm>
          <a:off x="10278183" y="29423832"/>
          <a:ext cx="1175098" cy="7520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200" b="1"/>
            <a:t>データ格納</a:t>
          </a:r>
        </a:p>
      </xdr:txBody>
    </xdr:sp>
    <xdr:clientData/>
  </xdr:twoCellAnchor>
  <xdr:twoCellAnchor>
    <xdr:from>
      <xdr:col>2</xdr:col>
      <xdr:colOff>1428750</xdr:colOff>
      <xdr:row>76</xdr:row>
      <xdr:rowOff>148418</xdr:rowOff>
    </xdr:from>
    <xdr:to>
      <xdr:col>2</xdr:col>
      <xdr:colOff>2901873</xdr:colOff>
      <xdr:row>82</xdr:row>
      <xdr:rowOff>124442</xdr:rowOff>
    </xdr:to>
    <xdr:sp macro="" textlink="">
      <xdr:nvSpPr>
        <xdr:cNvPr id="124" name="右矢印 75">
          <a:extLst>
            <a:ext uri="{FF2B5EF4-FFF2-40B4-BE49-F238E27FC236}">
              <a16:creationId xmlns:a16="http://schemas.microsoft.com/office/drawing/2014/main" id="{00000000-0008-0000-0000-00007C000000}"/>
            </a:ext>
          </a:extLst>
        </xdr:cNvPr>
        <xdr:cNvSpPr/>
      </xdr:nvSpPr>
      <xdr:spPr>
        <a:xfrm flipH="1">
          <a:off x="2190750" y="28179132"/>
          <a:ext cx="1473123" cy="87409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　コピーを保管</a:t>
          </a:r>
        </a:p>
      </xdr:txBody>
    </xdr:sp>
    <xdr:clientData/>
  </xdr:twoCellAnchor>
  <xdr:twoCellAnchor>
    <xdr:from>
      <xdr:col>0</xdr:col>
      <xdr:colOff>95250</xdr:colOff>
      <xdr:row>75</xdr:row>
      <xdr:rowOff>11289</xdr:rowOff>
    </xdr:from>
    <xdr:to>
      <xdr:col>2</xdr:col>
      <xdr:colOff>1305579</xdr:colOff>
      <xdr:row>84</xdr:row>
      <xdr:rowOff>43709</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95250" y="28222607"/>
          <a:ext cx="1972329" cy="1435193"/>
          <a:chOff x="1925001" y="5063018"/>
          <a:chExt cx="1090613" cy="1071082"/>
        </a:xfrm>
      </xdr:grpSpPr>
      <xdr:sp macro="" textlink="">
        <xdr:nvSpPr>
          <xdr:cNvPr id="144" name="フローチャート: データ 143">
            <a:extLst>
              <a:ext uri="{FF2B5EF4-FFF2-40B4-BE49-F238E27FC236}">
                <a16:creationId xmlns:a16="http://schemas.microsoft.com/office/drawing/2014/main" id="{00000000-0008-0000-0000-000090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45" name="フローチャート: データ 144">
            <a:extLst>
              <a:ext uri="{FF2B5EF4-FFF2-40B4-BE49-F238E27FC236}">
                <a16:creationId xmlns:a16="http://schemas.microsoft.com/office/drawing/2014/main" id="{00000000-0008-0000-0000-000091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46" name="フローチャート: データ 145">
            <a:extLst>
              <a:ext uri="{FF2B5EF4-FFF2-40B4-BE49-F238E27FC236}">
                <a16:creationId xmlns:a16="http://schemas.microsoft.com/office/drawing/2014/main" id="{00000000-0008-0000-0000-000092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47" name="フローチャート: データ 146">
            <a:extLst>
              <a:ext uri="{FF2B5EF4-FFF2-40B4-BE49-F238E27FC236}">
                <a16:creationId xmlns:a16="http://schemas.microsoft.com/office/drawing/2014/main" id="{00000000-0008-0000-0000-000093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48" name="フローチャート: データ 147">
            <a:extLst>
              <a:ext uri="{FF2B5EF4-FFF2-40B4-BE49-F238E27FC236}">
                <a16:creationId xmlns:a16="http://schemas.microsoft.com/office/drawing/2014/main" id="{00000000-0008-0000-0000-000094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49" name="フローチャート: データ 148">
            <a:extLst>
              <a:ext uri="{FF2B5EF4-FFF2-40B4-BE49-F238E27FC236}">
                <a16:creationId xmlns:a16="http://schemas.microsoft.com/office/drawing/2014/main" id="{00000000-0008-0000-0000-000095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50" name="フローチャート: データ 149">
            <a:extLst>
              <a:ext uri="{FF2B5EF4-FFF2-40B4-BE49-F238E27FC236}">
                <a16:creationId xmlns:a16="http://schemas.microsoft.com/office/drawing/2014/main" id="{00000000-0008-0000-0000-000096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副本</a:t>
            </a:r>
          </a:p>
        </xdr:txBody>
      </xdr:sp>
      <xdr:pic>
        <xdr:nvPicPr>
          <xdr:cNvPr id="151"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375553</xdr:colOff>
      <xdr:row>94</xdr:row>
      <xdr:rowOff>110434</xdr:rowOff>
    </xdr:from>
    <xdr:to>
      <xdr:col>2</xdr:col>
      <xdr:colOff>3371167</xdr:colOff>
      <xdr:row>96</xdr:row>
      <xdr:rowOff>116836</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137553" y="34019434"/>
          <a:ext cx="2995614" cy="387402"/>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60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3600" b="1" u="sng"/>
        </a:p>
      </xdr:txBody>
    </xdr:sp>
    <xdr:clientData/>
  </xdr:twoCellAnchor>
  <xdr:twoCellAnchor>
    <xdr:from>
      <xdr:col>2</xdr:col>
      <xdr:colOff>103748</xdr:colOff>
      <xdr:row>94</xdr:row>
      <xdr:rowOff>42775</xdr:rowOff>
    </xdr:from>
    <xdr:to>
      <xdr:col>8</xdr:col>
      <xdr:colOff>753735</xdr:colOff>
      <xdr:row>108</xdr:row>
      <xdr:rowOff>398532</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865748" y="33951775"/>
          <a:ext cx="11413237" cy="3022757"/>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2010948</xdr:colOff>
      <xdr:row>98</xdr:row>
      <xdr:rowOff>648</xdr:rowOff>
    </xdr:from>
    <xdr:to>
      <xdr:col>2</xdr:col>
      <xdr:colOff>3197680</xdr:colOff>
      <xdr:row>104</xdr:row>
      <xdr:rowOff>4850</xdr:rowOff>
    </xdr:to>
    <xdr:grpSp>
      <xdr:nvGrpSpPr>
        <xdr:cNvPr id="154" name="グループ化 153">
          <a:extLst>
            <a:ext uri="{FF2B5EF4-FFF2-40B4-BE49-F238E27FC236}">
              <a16:creationId xmlns:a16="http://schemas.microsoft.com/office/drawing/2014/main" id="{00000000-0008-0000-0000-00009A000000}"/>
            </a:ext>
          </a:extLst>
        </xdr:cNvPr>
        <xdr:cNvGrpSpPr/>
      </xdr:nvGrpSpPr>
      <xdr:grpSpPr>
        <a:xfrm>
          <a:off x="2772948" y="31883421"/>
          <a:ext cx="1186732" cy="939384"/>
          <a:chOff x="1925001" y="5063018"/>
          <a:chExt cx="1090613" cy="1071082"/>
        </a:xfrm>
      </xdr:grpSpPr>
      <xdr:sp macro="" textlink="">
        <xdr:nvSpPr>
          <xdr:cNvPr id="155" name="フローチャート: データ 154">
            <a:extLst>
              <a:ext uri="{FF2B5EF4-FFF2-40B4-BE49-F238E27FC236}">
                <a16:creationId xmlns:a16="http://schemas.microsoft.com/office/drawing/2014/main" id="{00000000-0008-0000-0000-00009B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56" name="フローチャート: データ 155">
            <a:extLst>
              <a:ext uri="{FF2B5EF4-FFF2-40B4-BE49-F238E27FC236}">
                <a16:creationId xmlns:a16="http://schemas.microsoft.com/office/drawing/2014/main" id="{00000000-0008-0000-0000-00009C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57" name="フローチャート: データ 156">
            <a:extLst>
              <a:ext uri="{FF2B5EF4-FFF2-40B4-BE49-F238E27FC236}">
                <a16:creationId xmlns:a16="http://schemas.microsoft.com/office/drawing/2014/main" id="{00000000-0008-0000-0000-00009D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58" name="フローチャート: データ 157">
            <a:extLst>
              <a:ext uri="{FF2B5EF4-FFF2-40B4-BE49-F238E27FC236}">
                <a16:creationId xmlns:a16="http://schemas.microsoft.com/office/drawing/2014/main" id="{00000000-0008-0000-0000-00009E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59" name="フローチャート: データ 158">
            <a:extLst>
              <a:ext uri="{FF2B5EF4-FFF2-40B4-BE49-F238E27FC236}">
                <a16:creationId xmlns:a16="http://schemas.microsoft.com/office/drawing/2014/main" id="{00000000-0008-0000-0000-00009F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60" name="フローチャート: データ 159">
            <a:extLst>
              <a:ext uri="{FF2B5EF4-FFF2-40B4-BE49-F238E27FC236}">
                <a16:creationId xmlns:a16="http://schemas.microsoft.com/office/drawing/2014/main" id="{00000000-0008-0000-0000-0000A0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61" name="フローチャート: データ 160">
            <a:extLst>
              <a:ext uri="{FF2B5EF4-FFF2-40B4-BE49-F238E27FC236}">
                <a16:creationId xmlns:a16="http://schemas.microsoft.com/office/drawing/2014/main" id="{00000000-0008-0000-0000-0000A1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162"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534231</xdr:colOff>
      <xdr:row>104</xdr:row>
      <xdr:rowOff>17219</xdr:rowOff>
    </xdr:from>
    <xdr:to>
      <xdr:col>3</xdr:col>
      <xdr:colOff>845341</xdr:colOff>
      <xdr:row>108</xdr:row>
      <xdr:rowOff>346517</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96231" y="35831219"/>
          <a:ext cx="4311610" cy="1091298"/>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　　　　　　　　　　　　　　　正本１部</a:t>
          </a:r>
          <a:endParaRPr lang="en-US" altLang="ja-JP" sz="1200" b="1">
            <a:solidFill>
              <a:prstClr val="black"/>
            </a:solidFill>
            <a:latin typeface="+mn-ea"/>
            <a:ea typeface="+mn-ea"/>
          </a:endParaRPr>
        </a:p>
        <a:p>
          <a:pPr lvl="0"/>
          <a:r>
            <a:rPr lang="ja-JP" altLang="en-US" sz="1200">
              <a:solidFill>
                <a:prstClr val="black"/>
              </a:solidFill>
              <a:latin typeface="+mn-ea"/>
              <a:ea typeface="+mn-ea"/>
            </a:rPr>
            <a:t>　　　　　　　　　　　　　　・片面印刷</a:t>
          </a:r>
        </a:p>
        <a:p>
          <a:pPr lvl="0"/>
          <a:r>
            <a:rPr lang="ja-JP" altLang="en-US" sz="1200">
              <a:solidFill>
                <a:prstClr val="black"/>
              </a:solidFill>
              <a:latin typeface="+mn-ea"/>
              <a:ea typeface="+mn-ea"/>
            </a:rPr>
            <a:t>　　　　　　　　　　　　</a:t>
          </a:r>
          <a:r>
            <a:rPr lang="ja-JP" altLang="en-US" sz="1200" baseline="0">
              <a:solidFill>
                <a:prstClr val="black"/>
              </a:solidFill>
              <a:latin typeface="+mn-ea"/>
              <a:ea typeface="+mn-ea"/>
            </a:rPr>
            <a:t> 　 </a:t>
          </a:r>
          <a:r>
            <a:rPr lang="ja-JP" altLang="en-US" sz="1200">
              <a:solidFill>
                <a:prstClr val="black"/>
              </a:solidFill>
              <a:latin typeface="+mn-ea"/>
              <a:ea typeface="+mn-ea"/>
            </a:rPr>
            <a:t>・押印は必須としない</a:t>
          </a:r>
        </a:p>
        <a:p>
          <a:pPr lvl="0"/>
          <a:r>
            <a:rPr lang="en-US" altLang="ja-JP" sz="1200">
              <a:solidFill>
                <a:prstClr val="black"/>
              </a:solidFill>
              <a:latin typeface="+mn-ea"/>
              <a:ea typeface="+mn-ea"/>
            </a:rPr>
            <a:t>※</a:t>
          </a:r>
          <a:r>
            <a:rPr lang="ja-JP" altLang="en-US" sz="1200">
              <a:solidFill>
                <a:prstClr val="black"/>
              </a:solidFill>
              <a:latin typeface="+mn-ea"/>
              <a:ea typeface="+mn-ea"/>
            </a:rPr>
            <a:t>押印しない場合、社内決裁ルールや社内規定等を添付</a:t>
          </a:r>
          <a:endParaRPr lang="en-US" altLang="ja-JP" sz="1200">
            <a:solidFill>
              <a:prstClr val="black"/>
            </a:solidFill>
            <a:latin typeface="+mn-ea"/>
            <a:ea typeface="+mn-ea"/>
          </a:endParaRPr>
        </a:p>
      </xdr:txBody>
    </xdr:sp>
    <xdr:clientData/>
  </xdr:twoCellAnchor>
  <xdr:twoCellAnchor>
    <xdr:from>
      <xdr:col>6</xdr:col>
      <xdr:colOff>1077541</xdr:colOff>
      <xdr:row>104</xdr:row>
      <xdr:rowOff>105047</xdr:rowOff>
    </xdr:from>
    <xdr:to>
      <xdr:col>8</xdr:col>
      <xdr:colOff>486597</xdr:colOff>
      <xdr:row>109</xdr:row>
      <xdr:rowOff>153383</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9935791" y="35919047"/>
          <a:ext cx="2076056" cy="1286586"/>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ＣＤ</a:t>
          </a:r>
          <a:r>
            <a:rPr lang="en-US" altLang="ja-JP" sz="1200" b="1">
              <a:solidFill>
                <a:prstClr val="black"/>
              </a:solidFill>
              <a:latin typeface="+mn-ea"/>
              <a:ea typeface="+mn-ea"/>
            </a:rPr>
            <a:t>-</a:t>
          </a:r>
          <a:r>
            <a:rPr lang="ja-JP" altLang="en-US" sz="1200" b="1">
              <a:solidFill>
                <a:prstClr val="black"/>
              </a:solidFill>
              <a:latin typeface="+mn-ea"/>
              <a:ea typeface="+mn-ea"/>
            </a:rPr>
            <a:t>Ｒ（ＤＶＤ</a:t>
          </a:r>
          <a:r>
            <a:rPr lang="en-US" altLang="ja-JP" sz="1200" b="1">
              <a:solidFill>
                <a:prstClr val="black"/>
              </a:solidFill>
              <a:latin typeface="+mn-ea"/>
              <a:ea typeface="+mn-ea"/>
            </a:rPr>
            <a:t>-</a:t>
          </a:r>
          <a:r>
            <a:rPr lang="ja-JP" altLang="en-US" sz="1200" b="1">
              <a:solidFill>
                <a:prstClr val="black"/>
              </a:solidFill>
              <a:latin typeface="+mn-ea"/>
              <a:ea typeface="+mn-ea"/>
            </a:rPr>
            <a:t>Ｒ）１枚</a:t>
          </a:r>
          <a:endParaRPr lang="en-US" altLang="ja-JP" sz="1200" b="1">
            <a:solidFill>
              <a:prstClr val="black"/>
            </a:solidFill>
            <a:latin typeface="+mn-ea"/>
            <a:ea typeface="+mn-ea"/>
          </a:endParaRPr>
        </a:p>
        <a:p>
          <a:pPr lvl="0"/>
          <a:r>
            <a:rPr lang="ja-JP" altLang="en-US" sz="1200">
              <a:solidFill>
                <a:prstClr val="black"/>
              </a:solidFill>
              <a:latin typeface="+mn-ea"/>
              <a:ea typeface="+mn-ea"/>
            </a:rPr>
            <a:t>・法人・団体等名を明記</a:t>
          </a:r>
          <a:endParaRPr lang="en-US" altLang="ja-JP" sz="1200">
            <a:solidFill>
              <a:prstClr val="black"/>
            </a:solidFill>
            <a:latin typeface="+mn-ea"/>
            <a:ea typeface="+mn-ea"/>
          </a:endParaRPr>
        </a:p>
        <a:p>
          <a:pPr lvl="0"/>
          <a:r>
            <a:rPr lang="ja-JP" altLang="en-US" sz="1200">
              <a:solidFill>
                <a:prstClr val="black"/>
              </a:solidFill>
              <a:latin typeface="+mn-ea"/>
              <a:ea typeface="+mn-ea"/>
            </a:rPr>
            <a:t>・事業名を明記</a:t>
          </a:r>
          <a:endParaRPr lang="ja-JP" altLang="en-US" sz="3200">
            <a:latin typeface="+mn-ea"/>
            <a:ea typeface="+mn-ea"/>
          </a:endParaRPr>
        </a:p>
      </xdr:txBody>
    </xdr:sp>
    <xdr:clientData/>
  </xdr:twoCellAnchor>
  <xdr:twoCellAnchor>
    <xdr:from>
      <xdr:col>6</xdr:col>
      <xdr:colOff>1357003</xdr:colOff>
      <xdr:row>97</xdr:row>
      <xdr:rowOff>132912</xdr:rowOff>
    </xdr:from>
    <xdr:to>
      <xdr:col>7</xdr:col>
      <xdr:colOff>843643</xdr:colOff>
      <xdr:row>104</xdr:row>
      <xdr:rowOff>33884</xdr:rowOff>
    </xdr:to>
    <xdr:sp macro="" textlink="">
      <xdr:nvSpPr>
        <xdr:cNvPr id="166" name="円/楕円 72">
          <a:extLst>
            <a:ext uri="{FF2B5EF4-FFF2-40B4-BE49-F238E27FC236}">
              <a16:creationId xmlns:a16="http://schemas.microsoft.com/office/drawing/2014/main" id="{00000000-0008-0000-0000-0000A6000000}"/>
            </a:ext>
          </a:extLst>
        </xdr:cNvPr>
        <xdr:cNvSpPr/>
      </xdr:nvSpPr>
      <xdr:spPr bwMode="auto">
        <a:xfrm>
          <a:off x="10174432" y="31402126"/>
          <a:ext cx="997032" cy="948722"/>
        </a:xfrm>
        <a:prstGeom prst="ellipse">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7</xdr:col>
      <xdr:colOff>198749</xdr:colOff>
      <xdr:row>100</xdr:row>
      <xdr:rowOff>21456</xdr:rowOff>
    </xdr:from>
    <xdr:to>
      <xdr:col>7</xdr:col>
      <xdr:colOff>491504</xdr:colOff>
      <xdr:row>101</xdr:row>
      <xdr:rowOff>145336</xdr:rowOff>
    </xdr:to>
    <xdr:sp macro="" textlink="">
      <xdr:nvSpPr>
        <xdr:cNvPr id="167" name="円/楕円 73">
          <a:extLst>
            <a:ext uri="{FF2B5EF4-FFF2-40B4-BE49-F238E27FC236}">
              <a16:creationId xmlns:a16="http://schemas.microsoft.com/office/drawing/2014/main" id="{00000000-0008-0000-0000-0000A7000000}"/>
            </a:ext>
          </a:extLst>
        </xdr:cNvPr>
        <xdr:cNvSpPr/>
      </xdr:nvSpPr>
      <xdr:spPr bwMode="auto">
        <a:xfrm>
          <a:off x="10526570" y="31739706"/>
          <a:ext cx="292755" cy="273559"/>
        </a:xfrm>
        <a:prstGeom prst="ellipse">
          <a:avLst/>
        </a:prstGeom>
        <a:solidFill>
          <a:schemeClr val="bg1">
            <a:lumMod val="85000"/>
          </a:schemeClr>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6</xdr:col>
      <xdr:colOff>1372166</xdr:colOff>
      <xdr:row>98</xdr:row>
      <xdr:rowOff>19410</xdr:rowOff>
    </xdr:from>
    <xdr:to>
      <xdr:col>7</xdr:col>
      <xdr:colOff>838465</xdr:colOff>
      <xdr:row>99</xdr:row>
      <xdr:rowOff>144528</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0189595" y="31438303"/>
          <a:ext cx="976691" cy="274796"/>
        </a:xfrm>
        <a:prstGeom prst="rect">
          <a:avLst/>
        </a:prstGeom>
        <a:noFill/>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800">
              <a:solidFill>
                <a:prstClr val="black"/>
              </a:solidFill>
              <a:latin typeface="HGPｺﾞｼｯｸM" panose="020B0600000000000000" pitchFamily="50" charset="-128"/>
              <a:ea typeface="HGPｺﾞｼｯｸM" panose="020B0600000000000000" pitchFamily="50" charset="-128"/>
            </a:rPr>
            <a:t>（一社）○</a:t>
          </a:r>
          <a:r>
            <a:rPr lang="en-US" altLang="ja-JP" sz="800">
              <a:solidFill>
                <a:prstClr val="black"/>
              </a:solidFill>
              <a:latin typeface="HGPｺﾞｼｯｸM" panose="020B0600000000000000" pitchFamily="50" charset="-128"/>
              <a:ea typeface="HGPｺﾞｼｯｸM" panose="020B0600000000000000" pitchFamily="50" charset="-128"/>
            </a:rPr>
            <a:t>×</a:t>
          </a:r>
        </a:p>
        <a:p>
          <a:pPr algn="ctr"/>
          <a:r>
            <a:rPr lang="ja-JP" altLang="en-US" sz="800">
              <a:solidFill>
                <a:prstClr val="black"/>
              </a:solidFill>
              <a:latin typeface="HGPｺﾞｼｯｸM" panose="020B0600000000000000" pitchFamily="50" charset="-128"/>
              <a:ea typeface="HGPｺﾞｼｯｸM" panose="020B0600000000000000" pitchFamily="50" charset="-128"/>
            </a:rPr>
            <a:t>「△□事業」</a:t>
          </a:r>
          <a:endParaRPr lang="ja-JP" altLang="en-US" sz="1600"/>
        </a:p>
      </xdr:txBody>
    </xdr:sp>
    <xdr:clientData/>
  </xdr:twoCellAnchor>
  <xdr:twoCellAnchor>
    <xdr:from>
      <xdr:col>4</xdr:col>
      <xdr:colOff>1487693</xdr:colOff>
      <xdr:row>98</xdr:row>
      <xdr:rowOff>136224</xdr:rowOff>
    </xdr:from>
    <xdr:to>
      <xdr:col>5</xdr:col>
      <xdr:colOff>1083188</xdr:colOff>
      <xdr:row>103</xdr:row>
      <xdr:rowOff>68034</xdr:rowOff>
    </xdr:to>
    <xdr:grpSp>
      <xdr:nvGrpSpPr>
        <xdr:cNvPr id="169" name="グループ化 168">
          <a:extLst>
            <a:ext uri="{FF2B5EF4-FFF2-40B4-BE49-F238E27FC236}">
              <a16:creationId xmlns:a16="http://schemas.microsoft.com/office/drawing/2014/main" id="{00000000-0008-0000-0000-0000A9000000}"/>
            </a:ext>
          </a:extLst>
        </xdr:cNvPr>
        <xdr:cNvGrpSpPr/>
      </xdr:nvGrpSpPr>
      <xdr:grpSpPr>
        <a:xfrm>
          <a:off x="7289284" y="32018997"/>
          <a:ext cx="1102177" cy="711128"/>
          <a:chOff x="1152525" y="8436901"/>
          <a:chExt cx="698950" cy="425579"/>
        </a:xfrm>
        <a:solidFill>
          <a:schemeClr val="bg1"/>
        </a:solidFill>
      </xdr:grpSpPr>
      <xdr:sp macro="" textlink="">
        <xdr:nvSpPr>
          <xdr:cNvPr id="170" name="正方形/長方形 169">
            <a:extLst>
              <a:ext uri="{FF2B5EF4-FFF2-40B4-BE49-F238E27FC236}">
                <a16:creationId xmlns:a16="http://schemas.microsoft.com/office/drawing/2014/main" id="{00000000-0008-0000-0000-0000AA000000}"/>
              </a:ext>
            </a:extLst>
          </xdr:cNvPr>
          <xdr:cNvSpPr/>
        </xdr:nvSpPr>
        <xdr:spPr bwMode="auto">
          <a:xfrm>
            <a:off x="1152525" y="8443167"/>
            <a:ext cx="698950" cy="419313"/>
          </a:xfrm>
          <a:prstGeom prst="rect">
            <a:avLst/>
          </a:prstGeom>
          <a:grp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171" name="二等辺三角形 170">
            <a:extLst>
              <a:ext uri="{FF2B5EF4-FFF2-40B4-BE49-F238E27FC236}">
                <a16:creationId xmlns:a16="http://schemas.microsoft.com/office/drawing/2014/main" id="{00000000-0008-0000-0000-0000AB000000}"/>
              </a:ext>
            </a:extLst>
          </xdr:cNvPr>
          <xdr:cNvSpPr/>
        </xdr:nvSpPr>
        <xdr:spPr bwMode="auto">
          <a:xfrm flipV="1">
            <a:off x="1152525" y="8436901"/>
            <a:ext cx="698950" cy="253916"/>
          </a:xfrm>
          <a:prstGeom prst="triangle">
            <a:avLst/>
          </a:prstGeom>
          <a:grp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clientData/>
  </xdr:twoCellAnchor>
  <xdr:twoCellAnchor>
    <xdr:from>
      <xdr:col>4</xdr:col>
      <xdr:colOff>1206891</xdr:colOff>
      <xdr:row>104</xdr:row>
      <xdr:rowOff>105047</xdr:rowOff>
    </xdr:from>
    <xdr:to>
      <xdr:col>6</xdr:col>
      <xdr:colOff>172470</xdr:colOff>
      <xdr:row>106</xdr:row>
      <xdr:rowOff>22683</xdr:rowOff>
    </xdr:to>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7017141" y="35919047"/>
          <a:ext cx="2013579" cy="298636"/>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sysClr val="windowText" lastClr="000000"/>
              </a:solidFill>
              <a:latin typeface="+mn-ea"/>
              <a:ea typeface="+mn-ea"/>
            </a:rPr>
            <a:t>申請書類の電子ファイル</a:t>
          </a:r>
          <a:endParaRPr lang="en-US" altLang="ja-JP" sz="900" b="1">
            <a:solidFill>
              <a:sysClr val="windowText" lastClr="000000"/>
            </a:solidFill>
            <a:latin typeface="+mn-ea"/>
            <a:ea typeface="+mn-ea"/>
          </a:endParaRPr>
        </a:p>
      </xdr:txBody>
    </xdr:sp>
    <xdr:clientData/>
  </xdr:twoCellAnchor>
  <xdr:twoCellAnchor>
    <xdr:from>
      <xdr:col>8</xdr:col>
      <xdr:colOff>747455</xdr:colOff>
      <xdr:row>83</xdr:row>
      <xdr:rowOff>138510</xdr:rowOff>
    </xdr:from>
    <xdr:to>
      <xdr:col>8</xdr:col>
      <xdr:colOff>1107778</xdr:colOff>
      <xdr:row>86</xdr:row>
      <xdr:rowOff>30267</xdr:rowOff>
    </xdr:to>
    <xdr:sp macro="" textlink="">
      <xdr:nvSpPr>
        <xdr:cNvPr id="186" name="円/楕円 73">
          <a:extLst>
            <a:ext uri="{FF2B5EF4-FFF2-40B4-BE49-F238E27FC236}">
              <a16:creationId xmlns:a16="http://schemas.microsoft.com/office/drawing/2014/main" id="{00000000-0008-0000-0000-0000BA000000}"/>
            </a:ext>
          </a:extLst>
        </xdr:cNvPr>
        <xdr:cNvSpPr/>
      </xdr:nvSpPr>
      <xdr:spPr bwMode="auto">
        <a:xfrm>
          <a:off x="12231884" y="29216974"/>
          <a:ext cx="360323" cy="340793"/>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8</xdr:col>
      <xdr:colOff>272142</xdr:colOff>
      <xdr:row>81</xdr:row>
      <xdr:rowOff>17319</xdr:rowOff>
    </xdr:from>
    <xdr:to>
      <xdr:col>9</xdr:col>
      <xdr:colOff>384584</xdr:colOff>
      <xdr:row>89</xdr:row>
      <xdr:rowOff>1782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54097" y="29163819"/>
          <a:ext cx="1272760" cy="1231372"/>
          <a:chOff x="11798472" y="28796426"/>
          <a:chExt cx="1227148" cy="1181892"/>
        </a:xfrm>
      </xdr:grpSpPr>
      <xdr:sp macro="" textlink="">
        <xdr:nvSpPr>
          <xdr:cNvPr id="185" name="円/楕円 72">
            <a:extLst>
              <a:ext uri="{FF2B5EF4-FFF2-40B4-BE49-F238E27FC236}">
                <a16:creationId xmlns:a16="http://schemas.microsoft.com/office/drawing/2014/main" id="{00000000-0008-0000-0000-0000B9000000}"/>
              </a:ext>
            </a:extLst>
          </xdr:cNvPr>
          <xdr:cNvSpPr/>
        </xdr:nvSpPr>
        <xdr:spPr bwMode="auto">
          <a:xfrm>
            <a:off x="11798472" y="28796426"/>
            <a:ext cx="1227148" cy="1181892"/>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89" name="正方形/長方形 188">
            <a:extLst>
              <a:ext uri="{FF2B5EF4-FFF2-40B4-BE49-F238E27FC236}">
                <a16:creationId xmlns:a16="http://schemas.microsoft.com/office/drawing/2014/main" id="{00000000-0008-0000-0000-0000BD000000}"/>
              </a:ext>
            </a:extLst>
          </xdr:cNvPr>
          <xdr:cNvSpPr/>
        </xdr:nvSpPr>
        <xdr:spPr>
          <a:xfrm>
            <a:off x="11817135" y="28867296"/>
            <a:ext cx="1202112" cy="34233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800">
                <a:solidFill>
                  <a:prstClr val="black"/>
                </a:solidFill>
                <a:latin typeface="HGPｺﾞｼｯｸM" panose="020B0600000000000000" pitchFamily="50" charset="-128"/>
                <a:ea typeface="HGPｺﾞｼｯｸM" panose="020B0600000000000000" pitchFamily="50" charset="-128"/>
              </a:rPr>
              <a:t>（一社）○</a:t>
            </a:r>
            <a:r>
              <a:rPr lang="en-US" altLang="ja-JP" sz="800">
                <a:solidFill>
                  <a:prstClr val="black"/>
                </a:solidFill>
                <a:latin typeface="HGPｺﾞｼｯｸM" panose="020B0600000000000000" pitchFamily="50" charset="-128"/>
                <a:ea typeface="HGPｺﾞｼｯｸM" panose="020B0600000000000000" pitchFamily="50" charset="-128"/>
              </a:rPr>
              <a:t>×</a:t>
            </a:r>
          </a:p>
          <a:p>
            <a:pPr algn="ctr"/>
            <a:r>
              <a:rPr lang="ja-JP" altLang="en-US" sz="800">
                <a:solidFill>
                  <a:prstClr val="black"/>
                </a:solidFill>
                <a:latin typeface="HGPｺﾞｼｯｸM" panose="020B0600000000000000" pitchFamily="50" charset="-128"/>
                <a:ea typeface="HGPｺﾞｼｯｸM" panose="020B0600000000000000" pitchFamily="50" charset="-128"/>
              </a:rPr>
              <a:t>「△□事業」</a:t>
            </a:r>
            <a:endParaRPr lang="ja-JP" altLang="en-US" sz="1600"/>
          </a:p>
        </xdr:txBody>
      </xdr:sp>
    </xdr:grpSp>
    <xdr:clientData/>
  </xdr:twoCellAnchor>
  <xdr:twoCellAnchor>
    <xdr:from>
      <xdr:col>8</xdr:col>
      <xdr:colOff>322655</xdr:colOff>
      <xdr:row>71</xdr:row>
      <xdr:rowOff>81643</xdr:rowOff>
    </xdr:from>
    <xdr:to>
      <xdr:col>9</xdr:col>
      <xdr:colOff>312757</xdr:colOff>
      <xdr:row>76</xdr:row>
      <xdr:rowOff>32146</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11804610" y="27669507"/>
          <a:ext cx="1150420" cy="729821"/>
          <a:chOff x="1152525" y="8436901"/>
          <a:chExt cx="698950" cy="425579"/>
        </a:xfrm>
      </xdr:grpSpPr>
      <xdr:sp macro="" textlink="">
        <xdr:nvSpPr>
          <xdr:cNvPr id="191" name="正方形/長方形 190">
            <a:extLst>
              <a:ext uri="{FF2B5EF4-FFF2-40B4-BE49-F238E27FC236}">
                <a16:creationId xmlns:a16="http://schemas.microsoft.com/office/drawing/2014/main" id="{00000000-0008-0000-0000-0000BF000000}"/>
              </a:ext>
            </a:extLst>
          </xdr:cNvPr>
          <xdr:cNvSpPr/>
        </xdr:nvSpPr>
        <xdr:spPr bwMode="auto">
          <a:xfrm>
            <a:off x="1152525" y="8443167"/>
            <a:ext cx="698950" cy="419313"/>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192" name="二等辺三角形 191">
            <a:extLst>
              <a:ext uri="{FF2B5EF4-FFF2-40B4-BE49-F238E27FC236}">
                <a16:creationId xmlns:a16="http://schemas.microsoft.com/office/drawing/2014/main" id="{00000000-0008-0000-0000-0000C0000000}"/>
              </a:ext>
            </a:extLst>
          </xdr:cNvPr>
          <xdr:cNvSpPr/>
        </xdr:nvSpPr>
        <xdr:spPr bwMode="auto">
          <a:xfrm flipV="1">
            <a:off x="1152525" y="8436901"/>
            <a:ext cx="698950" cy="253916"/>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clientData/>
  </xdr:twoCellAnchor>
  <xdr:twoCellAnchor>
    <xdr:from>
      <xdr:col>8</xdr:col>
      <xdr:colOff>18351</xdr:colOff>
      <xdr:row>77</xdr:row>
      <xdr:rowOff>2546</xdr:rowOff>
    </xdr:from>
    <xdr:to>
      <xdr:col>9</xdr:col>
      <xdr:colOff>898826</xdr:colOff>
      <xdr:row>78</xdr:row>
      <xdr:rowOff>116869</xdr:rowOff>
    </xdr:to>
    <xdr:sp macro="" textlink="">
      <xdr:nvSpPr>
        <xdr:cNvPr id="193" name="正方形/長方形 192">
          <a:extLst>
            <a:ext uri="{FF2B5EF4-FFF2-40B4-BE49-F238E27FC236}">
              <a16:creationId xmlns:a16="http://schemas.microsoft.com/office/drawing/2014/main" id="{00000000-0008-0000-0000-0000C1000000}"/>
            </a:ext>
          </a:extLst>
        </xdr:cNvPr>
        <xdr:cNvSpPr/>
      </xdr:nvSpPr>
      <xdr:spPr>
        <a:xfrm>
          <a:off x="11500306" y="28525591"/>
          <a:ext cx="2040793" cy="27018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sysClr val="windowText" lastClr="000000"/>
              </a:solidFill>
              <a:latin typeface="+mn-ea"/>
              <a:ea typeface="+mn-ea"/>
            </a:rPr>
            <a:t>申請書類の電子ファイル</a:t>
          </a:r>
          <a:endParaRPr lang="en-US" altLang="ja-JP" sz="900" b="1">
            <a:solidFill>
              <a:sysClr val="windowText" lastClr="000000"/>
            </a:solidFill>
            <a:latin typeface="+mn-ea"/>
            <a:ea typeface="+mn-ea"/>
          </a:endParaRPr>
        </a:p>
      </xdr:txBody>
    </xdr:sp>
    <xdr:clientData/>
  </xdr:twoCellAnchor>
  <xdr:oneCellAnchor>
    <xdr:from>
      <xdr:col>7</xdr:col>
      <xdr:colOff>112409</xdr:colOff>
      <xdr:row>78</xdr:row>
      <xdr:rowOff>81798</xdr:rowOff>
    </xdr:from>
    <xdr:ext cx="581378" cy="275717"/>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0434045" y="28760707"/>
          <a:ext cx="5813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または</a:t>
          </a:r>
        </a:p>
      </xdr:txBody>
    </xdr:sp>
    <xdr:clientData/>
  </xdr:oneCellAnchor>
  <xdr:twoCellAnchor>
    <xdr:from>
      <xdr:col>6</xdr:col>
      <xdr:colOff>1463228</xdr:colOff>
      <xdr:row>71</xdr:row>
      <xdr:rowOff>148934</xdr:rowOff>
    </xdr:from>
    <xdr:to>
      <xdr:col>7</xdr:col>
      <xdr:colOff>1131645</xdr:colOff>
      <xdr:row>76</xdr:row>
      <xdr:rowOff>115445</xdr:rowOff>
    </xdr:to>
    <xdr:sp macro="" textlink="">
      <xdr:nvSpPr>
        <xdr:cNvPr id="195" name="右矢印 10">
          <a:extLst>
            <a:ext uri="{FF2B5EF4-FFF2-40B4-BE49-F238E27FC236}">
              <a16:creationId xmlns:a16="http://schemas.microsoft.com/office/drawing/2014/main" id="{00000000-0008-0000-0000-0000C3000000}"/>
            </a:ext>
          </a:extLst>
        </xdr:cNvPr>
        <xdr:cNvSpPr/>
      </xdr:nvSpPr>
      <xdr:spPr>
        <a:xfrm>
          <a:off x="10278183" y="27736798"/>
          <a:ext cx="1175098" cy="7458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200" b="1"/>
            <a:t>データ添付</a:t>
          </a:r>
        </a:p>
      </xdr:txBody>
    </xdr:sp>
    <xdr:clientData/>
  </xdr:twoCellAnchor>
  <xdr:oneCellAnchor>
    <xdr:from>
      <xdr:col>6</xdr:col>
      <xdr:colOff>101144</xdr:colOff>
      <xdr:row>99</xdr:row>
      <xdr:rowOff>173582</xdr:rowOff>
    </xdr:from>
    <xdr:ext cx="581378" cy="275717"/>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8959394" y="35035082"/>
          <a:ext cx="5813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または</a:t>
          </a:r>
        </a:p>
      </xdr:txBody>
    </xdr:sp>
    <xdr:clientData/>
  </xdr:oneCellAnchor>
  <xdr:twoCellAnchor>
    <xdr:from>
      <xdr:col>8</xdr:col>
      <xdr:colOff>153740</xdr:colOff>
      <xdr:row>89</xdr:row>
      <xdr:rowOff>113857</xdr:rowOff>
    </xdr:from>
    <xdr:to>
      <xdr:col>9</xdr:col>
      <xdr:colOff>1094218</xdr:colOff>
      <xdr:row>91</xdr:row>
      <xdr:rowOff>68192</xdr:rowOff>
    </xdr:to>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11635695" y="30507266"/>
          <a:ext cx="2100796" cy="266062"/>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ＣＤ</a:t>
          </a:r>
          <a:r>
            <a:rPr lang="en-US" altLang="ja-JP" sz="1200" b="1">
              <a:solidFill>
                <a:prstClr val="black"/>
              </a:solidFill>
              <a:latin typeface="+mn-ea"/>
              <a:ea typeface="+mn-ea"/>
            </a:rPr>
            <a:t>-</a:t>
          </a:r>
          <a:r>
            <a:rPr lang="ja-JP" altLang="en-US" sz="1200" b="1">
              <a:solidFill>
                <a:prstClr val="black"/>
              </a:solidFill>
              <a:latin typeface="+mn-ea"/>
              <a:ea typeface="+mn-ea"/>
            </a:rPr>
            <a:t>Ｒ（ＤＶＤ</a:t>
          </a:r>
          <a:r>
            <a:rPr lang="en-US" altLang="ja-JP" sz="1200" b="1">
              <a:solidFill>
                <a:prstClr val="black"/>
              </a:solidFill>
              <a:latin typeface="+mn-ea"/>
              <a:ea typeface="+mn-ea"/>
            </a:rPr>
            <a:t>-</a:t>
          </a:r>
          <a:r>
            <a:rPr lang="ja-JP" altLang="en-US" sz="1200" b="1">
              <a:solidFill>
                <a:prstClr val="black"/>
              </a:solidFill>
              <a:latin typeface="+mn-ea"/>
              <a:ea typeface="+mn-ea"/>
            </a:rPr>
            <a:t>Ｒ）１枚</a:t>
          </a:r>
          <a:endParaRPr lang="en-US" altLang="ja-JP" sz="1200" b="1">
            <a:solidFill>
              <a:prstClr val="black"/>
            </a:solidFill>
            <a:latin typeface="+mn-ea"/>
            <a:ea typeface="+mn-ea"/>
          </a:endParaRPr>
        </a:p>
      </xdr:txBody>
    </xdr:sp>
    <xdr:clientData/>
  </xdr:twoCellAnchor>
  <xdr:oneCellAnchor>
    <xdr:from>
      <xdr:col>2</xdr:col>
      <xdr:colOff>175970</xdr:colOff>
      <xdr:row>143</xdr:row>
      <xdr:rowOff>116432</xdr:rowOff>
    </xdr:from>
    <xdr:ext cx="7334572" cy="359073"/>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937970" y="38706289"/>
          <a:ext cx="73345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600">
              <a:latin typeface="ＭＳ Ｐ明朝" panose="02020600040205080304" pitchFamily="18" charset="-128"/>
              <a:ea typeface="ＭＳ Ｐ明朝" panose="02020600040205080304" pitchFamily="18" charset="-128"/>
            </a:rPr>
            <a:t>※</a:t>
          </a:r>
          <a:r>
            <a:rPr lang="ja-JP" altLang="en-US" sz="1600">
              <a:latin typeface="ＭＳ Ｐ明朝" panose="02020600040205080304" pitchFamily="18" charset="-128"/>
              <a:ea typeface="ＭＳ Ｐ明朝" panose="02020600040205080304" pitchFamily="18" charset="-128"/>
            </a:rPr>
            <a:t>電子ファイルをメールにて提出する場合、以下メールアドレス宛てに送付すること。</a:t>
          </a:r>
          <a:endParaRPr kumimoji="1" lang="ja-JP" altLang="en-US" sz="1600">
            <a:latin typeface="ＭＳ Ｐ明朝" panose="02020600040205080304" pitchFamily="18" charset="-128"/>
            <a:ea typeface="ＭＳ Ｐ明朝" panose="02020600040205080304" pitchFamily="18" charset="-128"/>
          </a:endParaRPr>
        </a:p>
      </xdr:txBody>
    </xdr:sp>
    <xdr:clientData/>
  </xdr:oneCellAnchor>
  <xdr:oneCellAnchor>
    <xdr:from>
      <xdr:col>2</xdr:col>
      <xdr:colOff>175970</xdr:colOff>
      <xdr:row>112</xdr:row>
      <xdr:rowOff>43698</xdr:rowOff>
    </xdr:from>
    <xdr:ext cx="4373441" cy="359073"/>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937970" y="33993519"/>
          <a:ext cx="43734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a:latin typeface="ＭＳ Ｐ明朝" panose="02020600040205080304" pitchFamily="18" charset="-128"/>
              <a:ea typeface="ＭＳ Ｐ明朝" panose="02020600040205080304" pitchFamily="18" charset="-128"/>
            </a:rPr>
            <a:t>以下住所宛てに、申請書類一式を送付すること。</a:t>
          </a:r>
          <a:endParaRPr kumimoji="1" lang="ja-JP" altLang="en-US" sz="1600">
            <a:latin typeface="ＭＳ Ｐ明朝" panose="02020600040205080304" pitchFamily="18" charset="-128"/>
            <a:ea typeface="ＭＳ Ｐ明朝" panose="02020600040205080304" pitchFamily="18" charset="-128"/>
          </a:endParaRPr>
        </a:p>
      </xdr:txBody>
    </xdr:sp>
    <xdr:clientData/>
  </xdr:oneCellAnchor>
  <xdr:oneCellAnchor>
    <xdr:from>
      <xdr:col>4</xdr:col>
      <xdr:colOff>40594</xdr:colOff>
      <xdr:row>99</xdr:row>
      <xdr:rowOff>173582</xdr:rowOff>
    </xdr:from>
    <xdr:ext cx="575350" cy="275717"/>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5850844" y="35035082"/>
          <a:ext cx="57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および</a:t>
          </a:r>
        </a:p>
      </xdr:txBody>
    </xdr:sp>
    <xdr:clientData/>
  </xdr:oneCellAnchor>
  <xdr:twoCellAnchor editAs="absolute">
    <xdr:from>
      <xdr:col>2</xdr:col>
      <xdr:colOff>103748</xdr:colOff>
      <xdr:row>146</xdr:row>
      <xdr:rowOff>107537</xdr:rowOff>
    </xdr:from>
    <xdr:to>
      <xdr:col>8</xdr:col>
      <xdr:colOff>753735</xdr:colOff>
      <xdr:row>160</xdr:row>
      <xdr:rowOff>43451</xdr:rowOff>
    </xdr:to>
    <xdr:sp macro="" textlink="">
      <xdr:nvSpPr>
        <xdr:cNvPr id="201" name="Rectangle 52">
          <a:extLst>
            <a:ext uri="{FF2B5EF4-FFF2-40B4-BE49-F238E27FC236}">
              <a16:creationId xmlns:a16="http://schemas.microsoft.com/office/drawing/2014/main" id="{00000000-0008-0000-0000-0000C9000000}"/>
            </a:ext>
          </a:extLst>
        </xdr:cNvPr>
        <xdr:cNvSpPr>
          <a:spLocks noChangeArrowheads="1"/>
        </xdr:cNvSpPr>
      </xdr:nvSpPr>
      <xdr:spPr bwMode="auto">
        <a:xfrm>
          <a:off x="865748" y="44303537"/>
          <a:ext cx="11413237" cy="26029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ctr"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3000"/>
            </a:lnSpc>
          </a:pPr>
          <a:r>
            <a:rPr lang="ja-JP" altLang="en-US" sz="2000">
              <a:latin typeface="ＭＳ Ｐ明朝" panose="02020600040205080304" pitchFamily="18" charset="-128"/>
              <a:ea typeface="ＭＳ Ｐ明朝" panose="02020600040205080304" pitchFamily="18" charset="-128"/>
            </a:rPr>
            <a:t>　メールアドレス：</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　</a:t>
          </a:r>
          <a:r>
            <a:rPr lang="en-US" altLang="ja-JP" sz="2000">
              <a:latin typeface="ＭＳ Ｐ明朝" panose="02020600040205080304" pitchFamily="18" charset="-128"/>
              <a:ea typeface="ＭＳ Ｐ明朝" panose="02020600040205080304" pitchFamily="18" charset="-128"/>
            </a:rPr>
            <a:t>chiiki-pf@sii.or.jp</a:t>
          </a:r>
          <a:endParaRPr lang="en-US" altLang="ja-JP" sz="1600">
            <a:latin typeface="ＭＳ Ｐ明朝" panose="02020600040205080304" pitchFamily="18" charset="-128"/>
            <a:ea typeface="ＭＳ Ｐ明朝" panose="02020600040205080304" pitchFamily="18" charset="-128"/>
          </a:endParaRPr>
        </a:p>
        <a:p>
          <a:pPr>
            <a:lnSpc>
              <a:spcPts val="3000"/>
            </a:lnSpc>
          </a:pPr>
          <a:r>
            <a:rPr lang="ja-JP" altLang="en-US" sz="2000">
              <a:latin typeface="ＭＳ Ｐ明朝" panose="02020600040205080304" pitchFamily="18" charset="-128"/>
              <a:ea typeface="ＭＳ Ｐ明朝" panose="02020600040205080304" pitchFamily="18" charset="-128"/>
            </a:rPr>
            <a:t>　件名：</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　（事業者名）</a:t>
          </a:r>
          <a:r>
            <a:rPr lang="en-US" altLang="ja-JP" sz="2000">
              <a:latin typeface="ＭＳ Ｐ明朝" panose="02020600040205080304" pitchFamily="18" charset="-128"/>
              <a:ea typeface="ＭＳ Ｐ明朝" panose="02020600040205080304" pitchFamily="18" charset="-128"/>
            </a:rPr>
            <a:t>【</a:t>
          </a:r>
          <a:r>
            <a:rPr lang="ja-JP" altLang="en-US" sz="2000">
              <a:latin typeface="ＭＳ Ｐ明朝" panose="02020600040205080304" pitchFamily="18" charset="-128"/>
              <a:ea typeface="ＭＳ Ｐ明朝" panose="02020600040205080304" pitchFamily="18" charset="-128"/>
            </a:rPr>
            <a:t>交付申請書</a:t>
          </a:r>
          <a:r>
            <a:rPr lang="en-US" altLang="ja-JP" sz="2000">
              <a:latin typeface="ＭＳ Ｐ明朝" panose="02020600040205080304" pitchFamily="18" charset="-128"/>
              <a:ea typeface="ＭＳ Ｐ明朝" panose="02020600040205080304" pitchFamily="18" charset="-128"/>
            </a:rPr>
            <a:t>】</a:t>
          </a:r>
          <a:r>
            <a:rPr lang="ja-JP" altLang="en-US" sz="2000">
              <a:latin typeface="ＭＳ Ｐ明朝" panose="02020600040205080304" pitchFamily="18" charset="-128"/>
              <a:ea typeface="ＭＳ Ｐ明朝" panose="02020600040205080304" pitchFamily="18" charset="-128"/>
            </a:rPr>
            <a:t>令和３年度　地域プラットフォーム構築事業</a:t>
          </a:r>
          <a:endParaRPr lang="en-US" altLang="ja-JP" sz="2000">
            <a:latin typeface="ＭＳ Ｐ明朝" panose="02020600040205080304" pitchFamily="18" charset="-128"/>
            <a:ea typeface="ＭＳ Ｐ明朝" panose="02020600040205080304" pitchFamily="18" charset="-128"/>
          </a:endParaRPr>
        </a:p>
        <a:p>
          <a:pPr>
            <a:lnSpc>
              <a:spcPts val="3000"/>
            </a:lnSpc>
          </a:pPr>
          <a:r>
            <a:rPr lang="ja-JP" altLang="en-US" sz="2000">
              <a:latin typeface="ＭＳ Ｐ明朝" panose="02020600040205080304" pitchFamily="18" charset="-128"/>
              <a:ea typeface="ＭＳ Ｐ明朝" panose="02020600040205080304" pitchFamily="18" charset="-128"/>
            </a:rPr>
            <a:t>　宛先：</a:t>
          </a:r>
          <a:r>
            <a:rPr lang="en-US" altLang="ja-JP" sz="2000">
              <a:latin typeface="ＭＳ Ｐ明朝" panose="02020600040205080304" pitchFamily="18" charset="-128"/>
              <a:ea typeface="ＭＳ Ｐ明朝" panose="02020600040205080304" pitchFamily="18" charset="-128"/>
            </a:rPr>
            <a:t> </a:t>
          </a:r>
          <a:r>
            <a:rPr lang="ja-JP" altLang="en-US" sz="2000">
              <a:latin typeface="ＭＳ Ｐ明朝" panose="02020600040205080304" pitchFamily="18" charset="-128"/>
              <a:ea typeface="ＭＳ Ｐ明朝" panose="02020600040205080304" pitchFamily="18" charset="-128"/>
            </a:rPr>
            <a:t>一般社団法人 環境共創イニシアチブ　地域プラットフォーム担当 宛 </a:t>
          </a:r>
          <a:endParaRPr lang="en-US" altLang="ja-JP" sz="2000">
            <a:latin typeface="ＭＳ Ｐ明朝" panose="02020600040205080304" pitchFamily="18" charset="-128"/>
            <a:ea typeface="ＭＳ Ｐ明朝" panose="02020600040205080304" pitchFamily="18" charset="-128"/>
          </a:endParaRPr>
        </a:p>
      </xdr:txBody>
    </xdr:sp>
    <xdr:clientData/>
  </xdr:twoCellAnchor>
  <xdr:twoCellAnchor editAs="absolute">
    <xdr:from>
      <xdr:col>2</xdr:col>
      <xdr:colOff>103748</xdr:colOff>
      <xdr:row>115</xdr:row>
      <xdr:rowOff>34801</xdr:rowOff>
    </xdr:from>
    <xdr:to>
      <xdr:col>8</xdr:col>
      <xdr:colOff>753735</xdr:colOff>
      <xdr:row>133</xdr:row>
      <xdr:rowOff>87744</xdr:rowOff>
    </xdr:to>
    <xdr:sp macro="" textlink="">
      <xdr:nvSpPr>
        <xdr:cNvPr id="202" name="Rectangle 52">
          <a:extLst>
            <a:ext uri="{FF2B5EF4-FFF2-40B4-BE49-F238E27FC236}">
              <a16:creationId xmlns:a16="http://schemas.microsoft.com/office/drawing/2014/main" id="{00000000-0008-0000-0000-0000CA000000}"/>
            </a:ext>
          </a:extLst>
        </xdr:cNvPr>
        <xdr:cNvSpPr>
          <a:spLocks noChangeArrowheads="1"/>
        </xdr:cNvSpPr>
      </xdr:nvSpPr>
      <xdr:spPr bwMode="auto">
        <a:xfrm>
          <a:off x="865748" y="38325301"/>
          <a:ext cx="11413237" cy="3481943"/>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lang="ja-JP" altLang="en-US" sz="24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2400">
            <a:latin typeface="ＭＳ Ｐ明朝" panose="02020600040205080304" pitchFamily="18" charset="-128"/>
            <a:ea typeface="ＭＳ Ｐ明朝" panose="02020600040205080304" pitchFamily="18" charset="-128"/>
          </a:endParaRPr>
        </a:p>
        <a:p>
          <a:r>
            <a:rPr lang="ja-JP" altLang="en-US" sz="2400">
              <a:latin typeface="ＭＳ Ｐ明朝" panose="02020600040205080304" pitchFamily="18" charset="-128"/>
              <a:ea typeface="ＭＳ Ｐ明朝" panose="02020600040205080304" pitchFamily="18" charset="-128"/>
            </a:rPr>
            <a:t>　　　東京都中央区銀座２－１６－７　恒産第３ビル６階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a:t>
          </a:r>
          <a:r>
            <a:rPr lang="ja-JP" altLang="en-US" sz="2400" b="1">
              <a:latin typeface="ＭＳ Ｐ明朝" panose="02020600040205080304" pitchFamily="18" charset="-128"/>
              <a:ea typeface="ＭＳ Ｐ明朝" panose="02020600040205080304" pitchFamily="18" charset="-128"/>
            </a:rPr>
            <a:t>一般社団法人　環境共創イニシアチブ　</a:t>
          </a:r>
        </a:p>
        <a:p>
          <a:r>
            <a:rPr lang="ja-JP" altLang="en-US" sz="2400" b="1">
              <a:latin typeface="ＭＳ Ｐ明朝" panose="02020600040205080304" pitchFamily="18" charset="-128"/>
              <a:ea typeface="ＭＳ Ｐ明朝" panose="02020600040205080304" pitchFamily="18" charset="-128"/>
            </a:rPr>
            <a:t>　　　地域プラットフォーム担当　宛</a:t>
          </a:r>
          <a:endParaRPr lang="en-US" altLang="ja-JP" sz="2400" b="1">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30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2000">
              <a:solidFill>
                <a:srgbClr val="FF0000"/>
              </a:solidFill>
              <a:latin typeface="ＭＳ Ｐ明朝" panose="02020600040205080304" pitchFamily="18" charset="-128"/>
              <a:ea typeface="ＭＳ Ｐ明朝" panose="02020600040205080304" pitchFamily="18" charset="-128"/>
            </a:rPr>
            <a:t>　</a:t>
          </a:r>
          <a:r>
            <a:rPr lang="ja-JP" altLang="en-US" sz="2400">
              <a:solidFill>
                <a:srgbClr val="FF0000"/>
              </a:solidFill>
              <a:latin typeface="ＭＳ Ｐ明朝" panose="02020600040205080304" pitchFamily="18" charset="-128"/>
              <a:ea typeface="ＭＳ Ｐ明朝" panose="02020600040205080304" pitchFamily="18" charset="-128"/>
            </a:rPr>
            <a:t>「令和３年度　地域プラットフォーム構築事業」　　</a:t>
          </a:r>
          <a:r>
            <a:rPr lang="ja-JP" altLang="en-US" sz="24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2400" u="sng">
            <a:solidFill>
              <a:srgbClr val="FF0000"/>
            </a:solidFill>
            <a:latin typeface="ＭＳ Ｐ明朝" panose="02020600040205080304" pitchFamily="18" charset="-128"/>
            <a:ea typeface="ＭＳ Ｐ明朝" panose="02020600040205080304" pitchFamily="18" charset="-128"/>
          </a:endParaRPr>
        </a:p>
        <a:p>
          <a:pPr>
            <a:lnSpc>
              <a:spcPts val="3000"/>
            </a:lnSpc>
          </a:pPr>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1495141</xdr:colOff>
      <xdr:row>136</xdr:row>
      <xdr:rowOff>57154</xdr:rowOff>
    </xdr:from>
    <xdr:to>
      <xdr:col>7</xdr:col>
      <xdr:colOff>193802</xdr:colOff>
      <xdr:row>142</xdr:row>
      <xdr:rowOff>65471</xdr:rowOff>
    </xdr:to>
    <xdr:sp macro="" textlink="">
      <xdr:nvSpPr>
        <xdr:cNvPr id="203" name="四角形吹き出し 6">
          <a:extLst>
            <a:ext uri="{FF2B5EF4-FFF2-40B4-BE49-F238E27FC236}">
              <a16:creationId xmlns:a16="http://schemas.microsoft.com/office/drawing/2014/main" id="{00000000-0008-0000-0000-0000CB000000}"/>
            </a:ext>
          </a:extLst>
        </xdr:cNvPr>
        <xdr:cNvSpPr/>
      </xdr:nvSpPr>
      <xdr:spPr bwMode="auto">
        <a:xfrm>
          <a:off x="2257141" y="42348154"/>
          <a:ext cx="8318911" cy="1151317"/>
        </a:xfrm>
        <a:prstGeom prst="wedgeRectCallout">
          <a:avLst>
            <a:gd name="adj1" fmla="val -6692"/>
            <a:gd name="adj2" fmla="val -113108"/>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l"/>
          <a:r>
            <a:rPr kumimoji="1" lang="ja-JP" altLang="en-US" sz="1900" kern="12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900" kern="1200">
              <a:solidFill>
                <a:schemeClr val="tx1"/>
              </a:solidFill>
              <a:effectLst/>
              <a:latin typeface="ＭＳ Ｐ明朝" panose="02020600040205080304" pitchFamily="18" charset="-128"/>
              <a:ea typeface="ＭＳ Ｐ明朝" panose="02020600040205080304" pitchFamily="18" charset="-128"/>
              <a:cs typeface="+mn-cs"/>
            </a:rPr>
            <a:t>郵送時は、必ず赤字で「令和３年度　地域プラットフォーム構築事業」</a:t>
          </a:r>
          <a:endParaRPr kumimoji="1" lang="en-US" altLang="ja-JP" sz="1900" kern="1200">
            <a:solidFill>
              <a:schemeClr val="tx1"/>
            </a:solidFill>
            <a:effectLst/>
            <a:latin typeface="ＭＳ Ｐ明朝" panose="02020600040205080304" pitchFamily="18" charset="-128"/>
            <a:ea typeface="ＭＳ Ｐ明朝" panose="02020600040205080304" pitchFamily="18" charset="-128"/>
            <a:cs typeface="+mn-cs"/>
          </a:endParaRPr>
        </a:p>
        <a:p>
          <a:pPr algn="l"/>
          <a:r>
            <a:rPr kumimoji="1" lang="ja-JP" altLang="en-US" sz="1900" u="none" kern="12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900" u="sng" kern="1200">
              <a:solidFill>
                <a:schemeClr val="tx1"/>
              </a:solidFill>
              <a:effectLst/>
              <a:latin typeface="ＭＳ Ｐ明朝" panose="02020600040205080304" pitchFamily="18" charset="-128"/>
              <a:ea typeface="ＭＳ Ｐ明朝" panose="02020600040205080304" pitchFamily="18" charset="-128"/>
              <a:cs typeface="+mn-cs"/>
            </a:rPr>
            <a:t>交付申請書類在中</a:t>
          </a:r>
          <a:r>
            <a:rPr kumimoji="1" lang="ja-JP" altLang="ja-JP" sz="1900" kern="1200">
              <a:solidFill>
                <a:schemeClr val="tx1"/>
              </a:solidFill>
              <a:effectLst/>
              <a:latin typeface="ＭＳ Ｐ明朝" panose="02020600040205080304" pitchFamily="18" charset="-128"/>
              <a:ea typeface="ＭＳ Ｐ明朝" panose="02020600040205080304" pitchFamily="18" charset="-128"/>
              <a:cs typeface="+mn-cs"/>
            </a:rPr>
            <a:t>と記載のこと。</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3592306</xdr:colOff>
      <xdr:row>61</xdr:row>
      <xdr:rowOff>54445</xdr:rowOff>
    </xdr:from>
    <xdr:to>
      <xdr:col>4</xdr:col>
      <xdr:colOff>668284</xdr:colOff>
      <xdr:row>63</xdr:row>
      <xdr:rowOff>109844</xdr:rowOff>
    </xdr:to>
    <xdr:sp macro="" textlink="">
      <xdr:nvSpPr>
        <xdr:cNvPr id="204" name="テキスト ボックス 92">
          <a:extLst>
            <a:ext uri="{FF2B5EF4-FFF2-40B4-BE49-F238E27FC236}">
              <a16:creationId xmlns:a16="http://schemas.microsoft.com/office/drawing/2014/main" id="{00000000-0008-0000-0000-0000CC000000}"/>
            </a:ext>
          </a:extLst>
        </xdr:cNvPr>
        <xdr:cNvSpPr txBox="1"/>
      </xdr:nvSpPr>
      <xdr:spPr bwMode="auto">
        <a:xfrm>
          <a:off x="4354306" y="25200445"/>
          <a:ext cx="2110621" cy="899042"/>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・提出資料チェックシートを</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ja-JP" altLang="en-US" sz="1200">
              <a:latin typeface="ＭＳ Ｐ明朝" panose="02020600040205080304" pitchFamily="18" charset="-128"/>
              <a:ea typeface="ＭＳ Ｐ明朝" panose="02020600040205080304" pitchFamily="18" charset="-128"/>
            </a:rPr>
            <a:t>用いて自己点検すること</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6</xdr:col>
      <xdr:colOff>269200</xdr:colOff>
      <xdr:row>61</xdr:row>
      <xdr:rowOff>54441</xdr:rowOff>
    </xdr:from>
    <xdr:to>
      <xdr:col>7</xdr:col>
      <xdr:colOff>643831</xdr:colOff>
      <xdr:row>63</xdr:row>
      <xdr:rowOff>112318</xdr:rowOff>
    </xdr:to>
    <xdr:sp macro="" textlink="">
      <xdr:nvSpPr>
        <xdr:cNvPr id="205" name="テキスト ボックス 93">
          <a:extLst>
            <a:ext uri="{FF2B5EF4-FFF2-40B4-BE49-F238E27FC236}">
              <a16:creationId xmlns:a16="http://schemas.microsoft.com/office/drawing/2014/main" id="{00000000-0008-0000-0000-0000CD000000}"/>
            </a:ext>
          </a:extLst>
        </xdr:cNvPr>
        <xdr:cNvSpPr txBox="1"/>
      </xdr:nvSpPr>
      <xdr:spPr bwMode="auto">
        <a:xfrm>
          <a:off x="9086629" y="25200441"/>
          <a:ext cx="1885023" cy="90152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・正本</a:t>
          </a:r>
          <a:r>
            <a:rPr kumimoji="0" lang="en-US" altLang="ja-JP" sz="1200">
              <a:latin typeface="ＭＳ Ｐ明朝" panose="02020600040205080304" pitchFamily="18" charset="-128"/>
              <a:ea typeface="ＭＳ Ｐ明朝" panose="02020600040205080304" pitchFamily="18" charset="-128"/>
            </a:rPr>
            <a:t>1</a:t>
          </a:r>
          <a:r>
            <a:rPr kumimoji="0" lang="ja-JP" altLang="en-US" sz="1200">
              <a:latin typeface="ＭＳ Ｐ明朝" panose="02020600040205080304" pitchFamily="18" charset="-128"/>
              <a:ea typeface="ＭＳ Ｐ明朝" panose="02020600040205080304" pitchFamily="18" charset="-128"/>
            </a:rPr>
            <a:t>部、</a:t>
          </a:r>
          <a:r>
            <a:rPr kumimoji="0" lang="en-US" altLang="ja-JP" sz="1200">
              <a:latin typeface="ＭＳ Ｐ明朝" panose="02020600040205080304" pitchFamily="18" charset="-128"/>
              <a:ea typeface="ＭＳ Ｐ明朝" panose="02020600040205080304" pitchFamily="18" charset="-128"/>
            </a:rPr>
            <a:t>CD-R</a:t>
          </a:r>
          <a:r>
            <a:rPr kumimoji="0" lang="ja-JP" altLang="en-US" sz="1200">
              <a:latin typeface="ＭＳ Ｐ明朝" panose="02020600040205080304" pitchFamily="18" charset="-128"/>
              <a:ea typeface="ＭＳ Ｐ明朝" panose="02020600040205080304" pitchFamily="18" charset="-128"/>
            </a:rPr>
            <a:t>（</a:t>
          </a:r>
          <a:r>
            <a:rPr kumimoji="0" lang="en-US" altLang="ja-JP" sz="1200">
              <a:latin typeface="ＭＳ Ｐ明朝" panose="02020600040205080304" pitchFamily="18" charset="-128"/>
              <a:ea typeface="ＭＳ Ｐ明朝" panose="02020600040205080304" pitchFamily="18" charset="-128"/>
            </a:rPr>
            <a:t>DVD-R</a:t>
          </a:r>
          <a:r>
            <a:rPr kumimoji="0" lang="ja-JP" altLang="en-US" sz="1200">
              <a:latin typeface="ＭＳ Ｐ明朝" panose="02020600040205080304" pitchFamily="18" charset="-128"/>
              <a:ea typeface="ＭＳ Ｐ明朝" panose="02020600040205080304" pitchFamily="18" charset="-128"/>
            </a:rPr>
            <a:t>）（</a:t>
          </a:r>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）を郵送にて提出</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電子ファイルのみメールでも提出可</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4</xdr:col>
      <xdr:colOff>897430</xdr:colOff>
      <xdr:row>61</xdr:row>
      <xdr:rowOff>54441</xdr:rowOff>
    </xdr:from>
    <xdr:to>
      <xdr:col>5</xdr:col>
      <xdr:colOff>1494077</xdr:colOff>
      <xdr:row>63</xdr:row>
      <xdr:rowOff>112318</xdr:rowOff>
    </xdr:to>
    <xdr:sp macro="" textlink="">
      <xdr:nvSpPr>
        <xdr:cNvPr id="206" name="テキスト ボックス 92">
          <a:extLst>
            <a:ext uri="{FF2B5EF4-FFF2-40B4-BE49-F238E27FC236}">
              <a16:creationId xmlns:a16="http://schemas.microsoft.com/office/drawing/2014/main" id="{00000000-0008-0000-0000-0000CE000000}"/>
            </a:ext>
          </a:extLst>
        </xdr:cNvPr>
        <xdr:cNvSpPr txBox="1"/>
      </xdr:nvSpPr>
      <xdr:spPr bwMode="auto">
        <a:xfrm>
          <a:off x="6694073" y="25200441"/>
          <a:ext cx="2107040" cy="90152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200">
              <a:latin typeface="ＭＳ Ｐ明朝" panose="02020600040205080304" pitchFamily="18" charset="-128"/>
              <a:ea typeface="ＭＳ Ｐ明朝" panose="02020600040205080304" pitchFamily="18" charset="-128"/>
            </a:rPr>
            <a:t>・正本１部を用意</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ja-JP" altLang="en-US" sz="1200">
              <a:latin typeface="ＭＳ Ｐ明朝" panose="02020600040205080304" pitchFamily="18" charset="-128"/>
              <a:ea typeface="ＭＳ Ｐ明朝" panose="02020600040205080304" pitchFamily="18" charset="-128"/>
            </a:rPr>
            <a:t>・電子ファイルを記録したＣＤ－Ｒ（ＤＶＤ－Ｒ）又は当該データを添付したメールを用意</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11430" y="91113"/>
          <a:ext cx="7005451"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6</xdr:col>
      <xdr:colOff>899160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9895" y="73716"/>
          <a:ext cx="6954315"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6200" y="57150"/>
          <a:ext cx="7022523" cy="432955"/>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水色</a:t>
            </a:r>
          </a:p>
        </xdr:txBody>
      </xdr:sp>
    </xdr:grpSp>
    <xdr:clientData fPrintsWithSheet="0"/>
  </xdr:twoCellAnchor>
  <xdr:twoCellAnchor editAs="oneCell">
    <xdr:from>
      <xdr:col>11</xdr:col>
      <xdr:colOff>85725</xdr:colOff>
      <xdr:row>8</xdr:row>
      <xdr:rowOff>238125</xdr:rowOff>
    </xdr:from>
    <xdr:to>
      <xdr:col>11</xdr:col>
      <xdr:colOff>3825240</xdr:colOff>
      <xdr:row>9</xdr:row>
      <xdr:rowOff>299544</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2533650"/>
          <a:ext cx="4143375" cy="42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107</xdr:row>
      <xdr:rowOff>66830</xdr:rowOff>
    </xdr:from>
    <xdr:ext cx="2354985" cy="2160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401768" y="42300680"/>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108</xdr:row>
      <xdr:rowOff>63815</xdr:rowOff>
    </xdr:from>
    <xdr:ext cx="2153585" cy="21600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227720" y="2791145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109</xdr:row>
      <xdr:rowOff>63910</xdr:rowOff>
    </xdr:from>
    <xdr:ext cx="4099759" cy="216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27720" y="281713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110</xdr:row>
      <xdr:rowOff>59469</xdr:rowOff>
    </xdr:from>
    <xdr:ext cx="2221680" cy="21600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27720" y="28426651"/>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250</xdr:row>
          <xdr:rowOff>38100</xdr:rowOff>
        </xdr:from>
        <xdr:to>
          <xdr:col>4</xdr:col>
          <xdr:colOff>676275</xdr:colOff>
          <xdr:row>250</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249</xdr:row>
          <xdr:rowOff>19050</xdr:rowOff>
        </xdr:from>
        <xdr:to>
          <xdr:col>4</xdr:col>
          <xdr:colOff>676275</xdr:colOff>
          <xdr:row>249</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248</xdr:row>
          <xdr:rowOff>19050</xdr:rowOff>
        </xdr:from>
        <xdr:to>
          <xdr:col>4</xdr:col>
          <xdr:colOff>676275</xdr:colOff>
          <xdr:row>248</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247</xdr:row>
          <xdr:rowOff>19050</xdr:rowOff>
        </xdr:from>
        <xdr:to>
          <xdr:col>4</xdr:col>
          <xdr:colOff>676275</xdr:colOff>
          <xdr:row>247</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57150</xdr:rowOff>
        </xdr:from>
        <xdr:to>
          <xdr:col>4</xdr:col>
          <xdr:colOff>676275</xdr:colOff>
          <xdr:row>120</xdr:row>
          <xdr:rowOff>257175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66675</xdr:rowOff>
        </xdr:from>
        <xdr:to>
          <xdr:col>4</xdr:col>
          <xdr:colOff>676275</xdr:colOff>
          <xdr:row>119</xdr:row>
          <xdr:rowOff>257175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118</xdr:row>
          <xdr:rowOff>57150</xdr:rowOff>
        </xdr:from>
        <xdr:to>
          <xdr:col>4</xdr:col>
          <xdr:colOff>676275</xdr:colOff>
          <xdr:row>118</xdr:row>
          <xdr:rowOff>257175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57150</xdr:rowOff>
        </xdr:from>
        <xdr:to>
          <xdr:col>4</xdr:col>
          <xdr:colOff>676275</xdr:colOff>
          <xdr:row>117</xdr:row>
          <xdr:rowOff>257175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130</xdr:row>
          <xdr:rowOff>57150</xdr:rowOff>
        </xdr:from>
        <xdr:to>
          <xdr:col>4</xdr:col>
          <xdr:colOff>676275</xdr:colOff>
          <xdr:row>131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129</xdr:row>
          <xdr:rowOff>47625</xdr:rowOff>
        </xdr:from>
        <xdr:to>
          <xdr:col>4</xdr:col>
          <xdr:colOff>676275</xdr:colOff>
          <xdr:row>129</xdr:row>
          <xdr:rowOff>257175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128</xdr:row>
          <xdr:rowOff>47625</xdr:rowOff>
        </xdr:from>
        <xdr:to>
          <xdr:col>4</xdr:col>
          <xdr:colOff>676275</xdr:colOff>
          <xdr:row>128</xdr:row>
          <xdr:rowOff>257175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127</xdr:row>
          <xdr:rowOff>57150</xdr:rowOff>
        </xdr:from>
        <xdr:to>
          <xdr:col>4</xdr:col>
          <xdr:colOff>676275</xdr:colOff>
          <xdr:row>127</xdr:row>
          <xdr:rowOff>257175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140</xdr:row>
          <xdr:rowOff>47625</xdr:rowOff>
        </xdr:from>
        <xdr:to>
          <xdr:col>4</xdr:col>
          <xdr:colOff>685800</xdr:colOff>
          <xdr:row>140</xdr:row>
          <xdr:rowOff>238125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139</xdr:row>
          <xdr:rowOff>38100</xdr:rowOff>
        </xdr:from>
        <xdr:to>
          <xdr:col>4</xdr:col>
          <xdr:colOff>685800</xdr:colOff>
          <xdr:row>139</xdr:row>
          <xdr:rowOff>238125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138</xdr:row>
          <xdr:rowOff>47625</xdr:rowOff>
        </xdr:from>
        <xdr:to>
          <xdr:col>4</xdr:col>
          <xdr:colOff>685800</xdr:colOff>
          <xdr:row>138</xdr:row>
          <xdr:rowOff>238125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137</xdr:row>
          <xdr:rowOff>38100</xdr:rowOff>
        </xdr:from>
        <xdr:to>
          <xdr:col>4</xdr:col>
          <xdr:colOff>685800</xdr:colOff>
          <xdr:row>137</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47625</xdr:rowOff>
        </xdr:from>
        <xdr:to>
          <xdr:col>4</xdr:col>
          <xdr:colOff>676275</xdr:colOff>
          <xdr:row>111</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57150</xdr:rowOff>
        </xdr:from>
        <xdr:to>
          <xdr:col>4</xdr:col>
          <xdr:colOff>676275</xdr:colOff>
          <xdr:row>109</xdr:row>
          <xdr:rowOff>257175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47625</xdr:rowOff>
        </xdr:from>
        <xdr:to>
          <xdr:col>4</xdr:col>
          <xdr:colOff>676275</xdr:colOff>
          <xdr:row>108</xdr:row>
          <xdr:rowOff>257175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107</xdr:row>
          <xdr:rowOff>47625</xdr:rowOff>
        </xdr:from>
        <xdr:to>
          <xdr:col>4</xdr:col>
          <xdr:colOff>676275</xdr:colOff>
          <xdr:row>107</xdr:row>
          <xdr:rowOff>257175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117</xdr:row>
      <xdr:rowOff>66830</xdr:rowOff>
    </xdr:from>
    <xdr:ext cx="2354985" cy="21600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4227720" y="29992648"/>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118</xdr:row>
      <xdr:rowOff>63815</xdr:rowOff>
    </xdr:from>
    <xdr:ext cx="2153585" cy="216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227720" y="30249406"/>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119</xdr:row>
      <xdr:rowOff>63910</xdr:rowOff>
    </xdr:from>
    <xdr:ext cx="4099759"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4227720" y="305092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120</xdr:row>
      <xdr:rowOff>59469</xdr:rowOff>
    </xdr:from>
    <xdr:ext cx="2221680" cy="216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227720" y="30764605"/>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127</xdr:row>
      <xdr:rowOff>66830</xdr:rowOff>
    </xdr:from>
    <xdr:ext cx="2354985" cy="21600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4227720" y="3233060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128</xdr:row>
      <xdr:rowOff>63815</xdr:rowOff>
    </xdr:from>
    <xdr:ext cx="2153585" cy="216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227720" y="32587360"/>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129</xdr:row>
      <xdr:rowOff>63910</xdr:rowOff>
    </xdr:from>
    <xdr:ext cx="4099759" cy="21600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227720" y="32847228"/>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130</xdr:row>
      <xdr:rowOff>59469</xdr:rowOff>
    </xdr:from>
    <xdr:ext cx="2221680" cy="216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227720" y="3310256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137</xdr:row>
      <xdr:rowOff>49512</xdr:rowOff>
    </xdr:from>
    <xdr:ext cx="2354985" cy="2160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227720" y="346512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138</xdr:row>
      <xdr:rowOff>46497</xdr:rowOff>
    </xdr:from>
    <xdr:ext cx="2153585" cy="216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4227720" y="3490799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139</xdr:row>
      <xdr:rowOff>46592</xdr:rowOff>
    </xdr:from>
    <xdr:ext cx="4099759" cy="2160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4227720" y="35167865"/>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140</xdr:row>
      <xdr:rowOff>42151</xdr:rowOff>
    </xdr:from>
    <xdr:ext cx="2221680" cy="216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227720" y="3542319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247</xdr:row>
      <xdr:rowOff>32194</xdr:rowOff>
    </xdr:from>
    <xdr:ext cx="2354985" cy="21600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248</xdr:row>
      <xdr:rowOff>29179</xdr:rowOff>
    </xdr:from>
    <xdr:ext cx="2153585" cy="216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249</xdr:row>
      <xdr:rowOff>29274</xdr:rowOff>
    </xdr:from>
    <xdr:ext cx="4099759" cy="216000"/>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250</xdr:row>
      <xdr:rowOff>24833</xdr:rowOff>
    </xdr:from>
    <xdr:ext cx="2221680" cy="21600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267594</xdr:colOff>
      <xdr:row>0</xdr:row>
      <xdr:rowOff>68853</xdr:rowOff>
    </xdr:from>
    <xdr:to>
      <xdr:col>5</xdr:col>
      <xdr:colOff>2933700</xdr:colOff>
      <xdr:row>1</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02065" y="68853"/>
          <a:ext cx="7417400" cy="569882"/>
          <a:chOff x="9386454" y="5784273"/>
          <a:chExt cx="11776365"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91" y="5836229"/>
            <a:ext cx="1630711" cy="502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4</xdr:col>
          <xdr:colOff>66675</xdr:colOff>
          <xdr:row>240</xdr:row>
          <xdr:rowOff>38100</xdr:rowOff>
        </xdr:from>
        <xdr:to>
          <xdr:col>4</xdr:col>
          <xdr:colOff>676275</xdr:colOff>
          <xdr:row>240</xdr:row>
          <xdr:rowOff>228600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239</xdr:row>
          <xdr:rowOff>19050</xdr:rowOff>
        </xdr:from>
        <xdr:to>
          <xdr:col>4</xdr:col>
          <xdr:colOff>676275</xdr:colOff>
          <xdr:row>239</xdr:row>
          <xdr:rowOff>228600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238</xdr:row>
          <xdr:rowOff>19050</xdr:rowOff>
        </xdr:from>
        <xdr:to>
          <xdr:col>4</xdr:col>
          <xdr:colOff>676275</xdr:colOff>
          <xdr:row>238</xdr:row>
          <xdr:rowOff>228600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237</xdr:row>
          <xdr:rowOff>19050</xdr:rowOff>
        </xdr:from>
        <xdr:to>
          <xdr:col>4</xdr:col>
          <xdr:colOff>676275</xdr:colOff>
          <xdr:row>237</xdr:row>
          <xdr:rowOff>228600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4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237</xdr:row>
      <xdr:rowOff>32194</xdr:rowOff>
    </xdr:from>
    <xdr:ext cx="2354985" cy="216000"/>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238</xdr:row>
      <xdr:rowOff>29179</xdr:rowOff>
    </xdr:from>
    <xdr:ext cx="2153585" cy="216000"/>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239</xdr:row>
      <xdr:rowOff>29274</xdr:rowOff>
    </xdr:from>
    <xdr:ext cx="4099759" cy="216000"/>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240</xdr:row>
      <xdr:rowOff>24833</xdr:rowOff>
    </xdr:from>
    <xdr:ext cx="2221680" cy="216000"/>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230</xdr:row>
          <xdr:rowOff>38100</xdr:rowOff>
        </xdr:from>
        <xdr:to>
          <xdr:col>4</xdr:col>
          <xdr:colOff>676275</xdr:colOff>
          <xdr:row>230</xdr:row>
          <xdr:rowOff>228600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229</xdr:row>
          <xdr:rowOff>19050</xdr:rowOff>
        </xdr:from>
        <xdr:to>
          <xdr:col>4</xdr:col>
          <xdr:colOff>676275</xdr:colOff>
          <xdr:row>229</xdr:row>
          <xdr:rowOff>228600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4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228</xdr:row>
          <xdr:rowOff>19050</xdr:rowOff>
        </xdr:from>
        <xdr:to>
          <xdr:col>4</xdr:col>
          <xdr:colOff>676275</xdr:colOff>
          <xdr:row>228</xdr:row>
          <xdr:rowOff>228600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4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227</xdr:row>
          <xdr:rowOff>19050</xdr:rowOff>
        </xdr:from>
        <xdr:to>
          <xdr:col>4</xdr:col>
          <xdr:colOff>676275</xdr:colOff>
          <xdr:row>227</xdr:row>
          <xdr:rowOff>228600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4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227</xdr:row>
      <xdr:rowOff>32194</xdr:rowOff>
    </xdr:from>
    <xdr:ext cx="2354985" cy="216000"/>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228</xdr:row>
      <xdr:rowOff>29179</xdr:rowOff>
    </xdr:from>
    <xdr:ext cx="2153585" cy="21600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229</xdr:row>
      <xdr:rowOff>29274</xdr:rowOff>
    </xdr:from>
    <xdr:ext cx="4099759" cy="216000"/>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230</xdr:row>
      <xdr:rowOff>24833</xdr:rowOff>
    </xdr:from>
    <xdr:ext cx="2221680" cy="21600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220</xdr:row>
          <xdr:rowOff>38100</xdr:rowOff>
        </xdr:from>
        <xdr:to>
          <xdr:col>4</xdr:col>
          <xdr:colOff>676275</xdr:colOff>
          <xdr:row>220</xdr:row>
          <xdr:rowOff>228600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219</xdr:row>
          <xdr:rowOff>19050</xdr:rowOff>
        </xdr:from>
        <xdr:to>
          <xdr:col>4</xdr:col>
          <xdr:colOff>676275</xdr:colOff>
          <xdr:row>219</xdr:row>
          <xdr:rowOff>228600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218</xdr:row>
          <xdr:rowOff>19050</xdr:rowOff>
        </xdr:from>
        <xdr:to>
          <xdr:col>4</xdr:col>
          <xdr:colOff>676275</xdr:colOff>
          <xdr:row>218</xdr:row>
          <xdr:rowOff>228600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217</xdr:row>
          <xdr:rowOff>19050</xdr:rowOff>
        </xdr:from>
        <xdr:to>
          <xdr:col>4</xdr:col>
          <xdr:colOff>676275</xdr:colOff>
          <xdr:row>217</xdr:row>
          <xdr:rowOff>228600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217</xdr:row>
      <xdr:rowOff>32194</xdr:rowOff>
    </xdr:from>
    <xdr:ext cx="2354985" cy="21600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218</xdr:row>
      <xdr:rowOff>29179</xdr:rowOff>
    </xdr:from>
    <xdr:ext cx="2153585" cy="21600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219</xdr:row>
      <xdr:rowOff>29274</xdr:rowOff>
    </xdr:from>
    <xdr:ext cx="4099759" cy="216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220</xdr:row>
      <xdr:rowOff>24833</xdr:rowOff>
    </xdr:from>
    <xdr:ext cx="2221680" cy="21600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210</xdr:row>
          <xdr:rowOff>38100</xdr:rowOff>
        </xdr:from>
        <xdr:to>
          <xdr:col>4</xdr:col>
          <xdr:colOff>676275</xdr:colOff>
          <xdr:row>210</xdr:row>
          <xdr:rowOff>228600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4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209</xdr:row>
          <xdr:rowOff>19050</xdr:rowOff>
        </xdr:from>
        <xdr:to>
          <xdr:col>4</xdr:col>
          <xdr:colOff>676275</xdr:colOff>
          <xdr:row>209</xdr:row>
          <xdr:rowOff>228600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4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208</xdr:row>
          <xdr:rowOff>19050</xdr:rowOff>
        </xdr:from>
        <xdr:to>
          <xdr:col>4</xdr:col>
          <xdr:colOff>676275</xdr:colOff>
          <xdr:row>208</xdr:row>
          <xdr:rowOff>228600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4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207</xdr:row>
          <xdr:rowOff>19050</xdr:rowOff>
        </xdr:from>
        <xdr:to>
          <xdr:col>4</xdr:col>
          <xdr:colOff>676275</xdr:colOff>
          <xdr:row>207</xdr:row>
          <xdr:rowOff>228600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4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207</xdr:row>
      <xdr:rowOff>32194</xdr:rowOff>
    </xdr:from>
    <xdr:ext cx="2354985" cy="21600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208</xdr:row>
      <xdr:rowOff>29179</xdr:rowOff>
    </xdr:from>
    <xdr:ext cx="2153585" cy="216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209</xdr:row>
      <xdr:rowOff>29274</xdr:rowOff>
    </xdr:from>
    <xdr:ext cx="4099759" cy="21600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210</xdr:row>
      <xdr:rowOff>24833</xdr:rowOff>
    </xdr:from>
    <xdr:ext cx="2221680" cy="21600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150</xdr:row>
          <xdr:rowOff>38100</xdr:rowOff>
        </xdr:from>
        <xdr:to>
          <xdr:col>4</xdr:col>
          <xdr:colOff>676275</xdr:colOff>
          <xdr:row>150</xdr:row>
          <xdr:rowOff>228600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4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149</xdr:row>
          <xdr:rowOff>19050</xdr:rowOff>
        </xdr:from>
        <xdr:to>
          <xdr:col>4</xdr:col>
          <xdr:colOff>676275</xdr:colOff>
          <xdr:row>149</xdr:row>
          <xdr:rowOff>228600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4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148</xdr:row>
          <xdr:rowOff>19050</xdr:rowOff>
        </xdr:from>
        <xdr:to>
          <xdr:col>4</xdr:col>
          <xdr:colOff>676275</xdr:colOff>
          <xdr:row>148</xdr:row>
          <xdr:rowOff>228600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4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147</xdr:row>
          <xdr:rowOff>19050</xdr:rowOff>
        </xdr:from>
        <xdr:to>
          <xdr:col>4</xdr:col>
          <xdr:colOff>676275</xdr:colOff>
          <xdr:row>147</xdr:row>
          <xdr:rowOff>228600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4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147</xdr:row>
      <xdr:rowOff>32194</xdr:rowOff>
    </xdr:from>
    <xdr:ext cx="2354985" cy="21600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109169" y="3232754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148</xdr:row>
      <xdr:rowOff>29179</xdr:rowOff>
    </xdr:from>
    <xdr:ext cx="2153585" cy="21600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109169" y="32593473"/>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149</xdr:row>
      <xdr:rowOff>29274</xdr:rowOff>
    </xdr:from>
    <xdr:ext cx="4099759" cy="21600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109169" y="3286250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150</xdr:row>
      <xdr:rowOff>24833</xdr:rowOff>
    </xdr:from>
    <xdr:ext cx="2221680" cy="21600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109169" y="331270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200</xdr:row>
          <xdr:rowOff>38100</xdr:rowOff>
        </xdr:from>
        <xdr:to>
          <xdr:col>4</xdr:col>
          <xdr:colOff>676275</xdr:colOff>
          <xdr:row>200</xdr:row>
          <xdr:rowOff>228600</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4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199</xdr:row>
          <xdr:rowOff>19050</xdr:rowOff>
        </xdr:from>
        <xdr:to>
          <xdr:col>4</xdr:col>
          <xdr:colOff>676275</xdr:colOff>
          <xdr:row>199</xdr:row>
          <xdr:rowOff>228600</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4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198</xdr:row>
          <xdr:rowOff>19050</xdr:rowOff>
        </xdr:from>
        <xdr:to>
          <xdr:col>4</xdr:col>
          <xdr:colOff>676275</xdr:colOff>
          <xdr:row>198</xdr:row>
          <xdr:rowOff>228600</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4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197</xdr:row>
          <xdr:rowOff>19050</xdr:rowOff>
        </xdr:from>
        <xdr:to>
          <xdr:col>4</xdr:col>
          <xdr:colOff>676275</xdr:colOff>
          <xdr:row>197</xdr:row>
          <xdr:rowOff>228600</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4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197</xdr:row>
      <xdr:rowOff>32194</xdr:rowOff>
    </xdr:from>
    <xdr:ext cx="2354985" cy="21600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106368" y="61068394"/>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198</xdr:row>
      <xdr:rowOff>29179</xdr:rowOff>
    </xdr:from>
    <xdr:ext cx="2153585" cy="21600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106368" y="61332079"/>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199</xdr:row>
      <xdr:rowOff>29274</xdr:rowOff>
    </xdr:from>
    <xdr:ext cx="4099759" cy="21600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3106368" y="615988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200</xdr:row>
      <xdr:rowOff>24833</xdr:rowOff>
    </xdr:from>
    <xdr:ext cx="2221680" cy="216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106368" y="6186113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190</xdr:row>
          <xdr:rowOff>38100</xdr:rowOff>
        </xdr:from>
        <xdr:to>
          <xdr:col>4</xdr:col>
          <xdr:colOff>676275</xdr:colOff>
          <xdr:row>190</xdr:row>
          <xdr:rowOff>228600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4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189</xdr:row>
          <xdr:rowOff>19050</xdr:rowOff>
        </xdr:from>
        <xdr:to>
          <xdr:col>4</xdr:col>
          <xdr:colOff>676275</xdr:colOff>
          <xdr:row>189</xdr:row>
          <xdr:rowOff>228600</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4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188</xdr:row>
          <xdr:rowOff>19050</xdr:rowOff>
        </xdr:from>
        <xdr:to>
          <xdr:col>4</xdr:col>
          <xdr:colOff>676275</xdr:colOff>
          <xdr:row>188</xdr:row>
          <xdr:rowOff>228600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4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187</xdr:row>
          <xdr:rowOff>19050</xdr:rowOff>
        </xdr:from>
        <xdr:to>
          <xdr:col>4</xdr:col>
          <xdr:colOff>676275</xdr:colOff>
          <xdr:row>187</xdr:row>
          <xdr:rowOff>228600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4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187</xdr:row>
      <xdr:rowOff>32194</xdr:rowOff>
    </xdr:from>
    <xdr:ext cx="2354985" cy="216000"/>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3106368" y="58687144"/>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188</xdr:row>
      <xdr:rowOff>29179</xdr:rowOff>
    </xdr:from>
    <xdr:ext cx="2153585" cy="216000"/>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3106368" y="58950829"/>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189</xdr:row>
      <xdr:rowOff>29274</xdr:rowOff>
    </xdr:from>
    <xdr:ext cx="4099759" cy="216000"/>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3106368" y="5921762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190</xdr:row>
      <xdr:rowOff>24833</xdr:rowOff>
    </xdr:from>
    <xdr:ext cx="2221680" cy="216000"/>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3106368" y="5947988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180</xdr:row>
          <xdr:rowOff>38100</xdr:rowOff>
        </xdr:from>
        <xdr:to>
          <xdr:col>4</xdr:col>
          <xdr:colOff>676275</xdr:colOff>
          <xdr:row>180</xdr:row>
          <xdr:rowOff>228600</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4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179</xdr:row>
          <xdr:rowOff>19050</xdr:rowOff>
        </xdr:from>
        <xdr:to>
          <xdr:col>4</xdr:col>
          <xdr:colOff>676275</xdr:colOff>
          <xdr:row>179</xdr:row>
          <xdr:rowOff>228600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4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178</xdr:row>
          <xdr:rowOff>19050</xdr:rowOff>
        </xdr:from>
        <xdr:to>
          <xdr:col>4</xdr:col>
          <xdr:colOff>676275</xdr:colOff>
          <xdr:row>178</xdr:row>
          <xdr:rowOff>228600</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4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177</xdr:row>
          <xdr:rowOff>19050</xdr:rowOff>
        </xdr:from>
        <xdr:to>
          <xdr:col>4</xdr:col>
          <xdr:colOff>676275</xdr:colOff>
          <xdr:row>177</xdr:row>
          <xdr:rowOff>228600</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4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177</xdr:row>
      <xdr:rowOff>32194</xdr:rowOff>
    </xdr:from>
    <xdr:ext cx="2354985" cy="216000"/>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3106368" y="56305894"/>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178</xdr:row>
      <xdr:rowOff>29179</xdr:rowOff>
    </xdr:from>
    <xdr:ext cx="2153585" cy="21600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3106368" y="56569579"/>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179</xdr:row>
      <xdr:rowOff>29274</xdr:rowOff>
    </xdr:from>
    <xdr:ext cx="4099759" cy="21600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3106368" y="568363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180</xdr:row>
      <xdr:rowOff>24833</xdr:rowOff>
    </xdr:from>
    <xdr:ext cx="2221680" cy="216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3106368" y="5709863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170</xdr:row>
          <xdr:rowOff>38100</xdr:rowOff>
        </xdr:from>
        <xdr:to>
          <xdr:col>4</xdr:col>
          <xdr:colOff>676275</xdr:colOff>
          <xdr:row>170</xdr:row>
          <xdr:rowOff>228600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4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169</xdr:row>
          <xdr:rowOff>19050</xdr:rowOff>
        </xdr:from>
        <xdr:to>
          <xdr:col>4</xdr:col>
          <xdr:colOff>676275</xdr:colOff>
          <xdr:row>169</xdr:row>
          <xdr:rowOff>228600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4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168</xdr:row>
          <xdr:rowOff>19050</xdr:rowOff>
        </xdr:from>
        <xdr:to>
          <xdr:col>4</xdr:col>
          <xdr:colOff>676275</xdr:colOff>
          <xdr:row>168</xdr:row>
          <xdr:rowOff>228600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4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167</xdr:row>
          <xdr:rowOff>19050</xdr:rowOff>
        </xdr:from>
        <xdr:to>
          <xdr:col>4</xdr:col>
          <xdr:colOff>676275</xdr:colOff>
          <xdr:row>167</xdr:row>
          <xdr:rowOff>228600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4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167</xdr:row>
      <xdr:rowOff>32194</xdr:rowOff>
    </xdr:from>
    <xdr:ext cx="2354985" cy="21600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3106368" y="53924644"/>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168</xdr:row>
      <xdr:rowOff>29179</xdr:rowOff>
    </xdr:from>
    <xdr:ext cx="2153585" cy="216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3106368" y="54188329"/>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169</xdr:row>
      <xdr:rowOff>29274</xdr:rowOff>
    </xdr:from>
    <xdr:ext cx="4099759" cy="21600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3106368" y="5445512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170</xdr:row>
      <xdr:rowOff>24833</xdr:rowOff>
    </xdr:from>
    <xdr:ext cx="2221680" cy="216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3106368" y="5471738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160</xdr:row>
          <xdr:rowOff>38100</xdr:rowOff>
        </xdr:from>
        <xdr:to>
          <xdr:col>4</xdr:col>
          <xdr:colOff>676275</xdr:colOff>
          <xdr:row>160</xdr:row>
          <xdr:rowOff>228600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4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159</xdr:row>
          <xdr:rowOff>19050</xdr:rowOff>
        </xdr:from>
        <xdr:to>
          <xdr:col>4</xdr:col>
          <xdr:colOff>676275</xdr:colOff>
          <xdr:row>159</xdr:row>
          <xdr:rowOff>228600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4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158</xdr:row>
          <xdr:rowOff>19050</xdr:rowOff>
        </xdr:from>
        <xdr:to>
          <xdr:col>4</xdr:col>
          <xdr:colOff>676275</xdr:colOff>
          <xdr:row>158</xdr:row>
          <xdr:rowOff>228600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4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157</xdr:row>
          <xdr:rowOff>19050</xdr:rowOff>
        </xdr:from>
        <xdr:to>
          <xdr:col>4</xdr:col>
          <xdr:colOff>676275</xdr:colOff>
          <xdr:row>157</xdr:row>
          <xdr:rowOff>228600</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4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157</xdr:row>
      <xdr:rowOff>32194</xdr:rowOff>
    </xdr:from>
    <xdr:ext cx="2354985" cy="216000"/>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3106368" y="51543394"/>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158</xdr:row>
      <xdr:rowOff>29179</xdr:rowOff>
    </xdr:from>
    <xdr:ext cx="2153585" cy="216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3106368" y="51807079"/>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159</xdr:row>
      <xdr:rowOff>29274</xdr:rowOff>
    </xdr:from>
    <xdr:ext cx="4099759" cy="216000"/>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3106368" y="520738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160</xdr:row>
      <xdr:rowOff>24833</xdr:rowOff>
    </xdr:from>
    <xdr:ext cx="2221680" cy="21600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3106368" y="5233613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editAs="oneCell">
    <xdr:from>
      <xdr:col>8</xdr:col>
      <xdr:colOff>44824</xdr:colOff>
      <xdr:row>58</xdr:row>
      <xdr:rowOff>257734</xdr:rowOff>
    </xdr:from>
    <xdr:to>
      <xdr:col>8</xdr:col>
      <xdr:colOff>7070913</xdr:colOff>
      <xdr:row>61</xdr:row>
      <xdr:rowOff>42419</xdr:rowOff>
    </xdr:to>
    <xdr:pic>
      <xdr:nvPicPr>
        <xdr:cNvPr id="125" name="図 124">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4589" y="18075087"/>
          <a:ext cx="7026089" cy="72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267594</xdr:colOff>
      <xdr:row>0</xdr:row>
      <xdr:rowOff>68853</xdr:rowOff>
    </xdr:from>
    <xdr:to>
      <xdr:col>5</xdr:col>
      <xdr:colOff>1495425</xdr:colOff>
      <xdr:row>0</xdr:row>
      <xdr:rowOff>508758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400944" y="68853"/>
          <a:ext cx="7723881" cy="439905"/>
          <a:chOff x="9386454" y="5784273"/>
          <a:chExt cx="14599353" cy="588819"/>
        </a:xfrm>
      </xdr:grpSpPr>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9386454" y="5784273"/>
            <a:ext cx="14599353"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172344</xdr:colOff>
      <xdr:row>0</xdr:row>
      <xdr:rowOff>63262</xdr:rowOff>
    </xdr:from>
    <xdr:to>
      <xdr:col>18</xdr:col>
      <xdr:colOff>238125</xdr:colOff>
      <xdr:row>0</xdr:row>
      <xdr:rowOff>571500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72344" y="63262"/>
          <a:ext cx="7714356" cy="508238"/>
          <a:chOff x="9386454" y="5784273"/>
          <a:chExt cx="12501866" cy="588819"/>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86454" y="5784273"/>
            <a:ext cx="12501866"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122465" y="95252"/>
          <a:ext cx="12777106" cy="779317"/>
          <a:chOff x="9386454" y="5784273"/>
          <a:chExt cx="11776365" cy="588819"/>
        </a:xfrm>
      </xdr:grpSpPr>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703924" y="5836229"/>
            <a:ext cx="1235428"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355079</xdr:colOff>
      <xdr:row>0</xdr:row>
      <xdr:rowOff>88900</xdr:rowOff>
    </xdr:from>
    <xdr:to>
      <xdr:col>11</xdr:col>
      <xdr:colOff>0</xdr:colOff>
      <xdr:row>0</xdr:row>
      <xdr:rowOff>728382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2779624" y="88900"/>
          <a:ext cx="16478194" cy="639482"/>
          <a:chOff x="9386454" y="5784273"/>
          <a:chExt cx="11776365" cy="588819"/>
        </a:xfrm>
        <a:solidFill>
          <a:schemeClr val="accent5">
            <a:lumMod val="20000"/>
            <a:lumOff val="80000"/>
          </a:schemeClr>
        </a:solidFill>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449151" y="5839421"/>
            <a:ext cx="944365" cy="50222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twoCellAnchor>
    <xdr:from>
      <xdr:col>12</xdr:col>
      <xdr:colOff>17320</xdr:colOff>
      <xdr:row>9</xdr:row>
      <xdr:rowOff>207819</xdr:rowOff>
    </xdr:from>
    <xdr:to>
      <xdr:col>26</xdr:col>
      <xdr:colOff>23812</xdr:colOff>
      <xdr:row>13</xdr:row>
      <xdr:rowOff>346365</xdr:rowOff>
    </xdr:to>
    <xdr:sp macro="" textlink="">
      <xdr:nvSpPr>
        <xdr:cNvPr id="50" name="正方形/長方形 49">
          <a:extLst>
            <a:ext uri="{FF2B5EF4-FFF2-40B4-BE49-F238E27FC236}">
              <a16:creationId xmlns:a16="http://schemas.microsoft.com/office/drawing/2014/main" id="{00000000-0008-0000-0800-000032000000}"/>
            </a:ext>
          </a:extLst>
        </xdr:cNvPr>
        <xdr:cNvSpPr/>
      </xdr:nvSpPr>
      <xdr:spPr>
        <a:xfrm>
          <a:off x="19543570" y="4422632"/>
          <a:ext cx="15127430" cy="1686358"/>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・省エネ支援事業費は、</a:t>
          </a:r>
          <a:r>
            <a:rPr kumimoji="1" lang="en-US" altLang="ja-JP" sz="1600">
              <a:solidFill>
                <a:schemeClr val="tx1"/>
              </a:solidFill>
            </a:rPr>
            <a:t>【</a:t>
          </a:r>
          <a:r>
            <a:rPr kumimoji="1" lang="ja-JP" altLang="ja-JP" sz="1600" b="1">
              <a:solidFill>
                <a:schemeClr val="tx1"/>
              </a:solidFill>
              <a:effectLst/>
              <a:latin typeface="+mn-lt"/>
              <a:ea typeface="+mn-ea"/>
              <a:cs typeface="+mn-cs"/>
            </a:rPr>
            <a:t>省エネ診断</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省エネ支援</a:t>
          </a:r>
          <a:r>
            <a:rPr kumimoji="1" lang="en-US" altLang="ja-JP" sz="1600" b="1">
              <a:solidFill>
                <a:schemeClr val="tx1"/>
              </a:solidFill>
              <a:effectLst/>
              <a:latin typeface="+mn-lt"/>
              <a:ea typeface="+mn-ea"/>
              <a:cs typeface="+mn-cs"/>
            </a:rPr>
            <a:t>】</a:t>
          </a:r>
          <a:r>
            <a:rPr kumimoji="1" lang="ja-JP" altLang="en-US" sz="1600" b="1">
              <a:solidFill>
                <a:schemeClr val="tx1"/>
              </a:solidFill>
            </a:rPr>
            <a:t> </a:t>
          </a:r>
          <a:r>
            <a:rPr kumimoji="1" lang="ja-JP" altLang="en-US" sz="1600">
              <a:solidFill>
                <a:schemeClr val="tx1"/>
              </a:solidFill>
            </a:rPr>
            <a:t>の２つに分かれています。</a:t>
          </a:r>
          <a:endParaRPr kumimoji="1" lang="en-US" altLang="ja-JP" sz="1600">
            <a:solidFill>
              <a:schemeClr val="tx1"/>
            </a:solidFill>
          </a:endParaRPr>
        </a:p>
        <a:p>
          <a:pPr algn="l"/>
          <a:r>
            <a:rPr kumimoji="1" lang="ja-JP" altLang="en-US" sz="1600">
              <a:solidFill>
                <a:schemeClr val="tx1"/>
              </a:solidFill>
            </a:rPr>
            <a:t>・専門家（外部専門家・内部</a:t>
          </a:r>
          <a:r>
            <a:rPr kumimoji="1" lang="ja-JP" altLang="ja-JP" sz="1600" b="0">
              <a:solidFill>
                <a:schemeClr val="tx1"/>
              </a:solidFill>
              <a:effectLst/>
              <a:latin typeface="+mn-lt"/>
              <a:ea typeface="+mn-ea"/>
              <a:cs typeface="+mn-cs"/>
            </a:rPr>
            <a:t>専門家</a:t>
          </a:r>
          <a:r>
            <a:rPr kumimoji="1" lang="ja-JP" altLang="en-US" sz="1600" b="0">
              <a:solidFill>
                <a:schemeClr val="tx1"/>
              </a:solidFill>
              <a:effectLst/>
              <a:latin typeface="+mn-lt"/>
              <a:ea typeface="+mn-ea"/>
              <a:cs typeface="+mn-cs"/>
            </a:rPr>
            <a:t>）の地域ごとの支援計画に基づき、</a:t>
          </a:r>
          <a:r>
            <a:rPr kumimoji="1" lang="ja-JP" altLang="ja-JP" sz="1600" b="0">
              <a:solidFill>
                <a:schemeClr val="tx1"/>
              </a:solidFill>
              <a:effectLst/>
              <a:latin typeface="+mn-lt"/>
              <a:ea typeface="+mn-ea"/>
              <a:cs typeface="+mn-cs"/>
            </a:rPr>
            <a:t>省エネ支援事業費</a:t>
          </a:r>
          <a:r>
            <a:rPr kumimoji="1" lang="ja-JP" altLang="en-US" sz="1600" b="0">
              <a:solidFill>
                <a:schemeClr val="tx1"/>
              </a:solidFill>
              <a:effectLst/>
              <a:latin typeface="+mn-lt"/>
              <a:ea typeface="+mn-ea"/>
              <a:cs typeface="+mn-cs"/>
            </a:rPr>
            <a:t>の</a:t>
          </a:r>
          <a:r>
            <a:rPr kumimoji="1" lang="ja-JP" altLang="ja-JP" sz="1600" b="0">
              <a:solidFill>
                <a:schemeClr val="tx1"/>
              </a:solidFill>
              <a:effectLst/>
              <a:latin typeface="+mn-lt"/>
              <a:ea typeface="+mn-ea"/>
              <a:cs typeface="+mn-cs"/>
            </a:rPr>
            <a:t>支出計画を作成してください。</a:t>
          </a:r>
          <a:endParaRPr lang="ja-JP" altLang="ja-JP" sz="1600" b="0">
            <a:solidFill>
              <a:schemeClr val="tx1"/>
            </a:solidFill>
            <a:effectLst/>
          </a:endParaRPr>
        </a:p>
        <a:p>
          <a:pPr algn="l"/>
          <a:endParaRPr kumimoji="1" lang="en-US" altLang="ja-JP" sz="1600">
            <a:solidFill>
              <a:schemeClr val="tx1"/>
            </a:solidFill>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下記の記入例は、消費税区分「消費税を</a:t>
          </a:r>
          <a:r>
            <a:rPr kumimoji="1" lang="ja-JP" altLang="ja-JP" sz="1600" u="sng">
              <a:solidFill>
                <a:schemeClr val="tx1"/>
              </a:solidFill>
              <a:effectLst/>
              <a:latin typeface="+mn-lt"/>
              <a:ea typeface="+mn-ea"/>
              <a:cs typeface="+mn-cs"/>
            </a:rPr>
            <a:t>補助対象に含めない</a:t>
          </a:r>
          <a:r>
            <a:rPr kumimoji="1" lang="ja-JP" altLang="ja-JP" sz="1600">
              <a:solidFill>
                <a:schemeClr val="tx1"/>
              </a:solidFill>
              <a:effectLst/>
              <a:latin typeface="+mn-lt"/>
              <a:ea typeface="+mn-ea"/>
              <a:cs typeface="+mn-cs"/>
            </a:rPr>
            <a:t>」場合を想定し、全て税抜で作成しています。「消費税を補助対象に含める」場合は、税込で作成してください。</a:t>
          </a:r>
          <a:endParaRPr lang="ja-JP" altLang="ja-JP" sz="1600">
            <a:solidFill>
              <a:schemeClr val="tx1"/>
            </a:solidFill>
            <a:effectLst/>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消費税区分「消費税を補助対象に含める」を選択した場合、省エネ診断・省エネ支援ともに</a:t>
          </a:r>
          <a:r>
            <a:rPr kumimoji="1" lang="ja-JP" altLang="ja-JP" sz="1600" u="sng">
              <a:solidFill>
                <a:schemeClr val="tx1"/>
              </a:solidFill>
              <a:effectLst/>
              <a:latin typeface="+mn-lt"/>
              <a:ea typeface="+mn-ea"/>
              <a:cs typeface="+mn-cs"/>
            </a:rPr>
            <a:t>外部専門家単価</a:t>
          </a:r>
          <a:r>
            <a:rPr kumimoji="1" lang="en-US" altLang="ja-JP" sz="1600" u="sng">
              <a:solidFill>
                <a:schemeClr val="tx1"/>
              </a:solidFill>
              <a:effectLst/>
              <a:latin typeface="+mn-lt"/>
              <a:ea typeface="+mn-ea"/>
              <a:cs typeface="+mn-cs"/>
            </a:rPr>
            <a:t>8,800</a:t>
          </a:r>
          <a:r>
            <a:rPr kumimoji="1" lang="ja-JP" altLang="ja-JP" sz="1600" u="sng">
              <a:solidFill>
                <a:schemeClr val="tx1"/>
              </a:solidFill>
              <a:effectLst/>
              <a:latin typeface="+mn-lt"/>
              <a:ea typeface="+mn-ea"/>
              <a:cs typeface="+mn-cs"/>
            </a:rPr>
            <a:t>円</a:t>
          </a:r>
          <a:r>
            <a:rPr kumimoji="1" lang="en-US" altLang="ja-JP" sz="1600" u="sng">
              <a:solidFill>
                <a:schemeClr val="tx1"/>
              </a:solidFill>
              <a:effectLst/>
              <a:latin typeface="+mn-lt"/>
              <a:ea typeface="+mn-ea"/>
              <a:cs typeface="+mn-cs"/>
            </a:rPr>
            <a:t>/</a:t>
          </a:r>
          <a:r>
            <a:rPr kumimoji="1" lang="ja-JP" altLang="ja-JP" sz="1600" u="sng">
              <a:solidFill>
                <a:schemeClr val="tx1"/>
              </a:solidFill>
              <a:effectLst/>
              <a:latin typeface="+mn-lt"/>
              <a:ea typeface="+mn-ea"/>
              <a:cs typeface="+mn-cs"/>
            </a:rPr>
            <a:t>時（税込）</a:t>
          </a:r>
          <a:r>
            <a:rPr kumimoji="1" lang="en-US" altLang="ja-JP" sz="1600" u="sng">
              <a:solidFill>
                <a:schemeClr val="tx1"/>
              </a:solidFill>
              <a:effectLst/>
              <a:latin typeface="+mn-lt"/>
              <a:ea typeface="+mn-ea"/>
              <a:cs typeface="+mn-cs"/>
            </a:rPr>
            <a:t>/</a:t>
          </a:r>
          <a:r>
            <a:rPr kumimoji="1" lang="ja-JP" altLang="ja-JP" sz="1600" u="sng">
              <a:solidFill>
                <a:schemeClr val="tx1"/>
              </a:solidFill>
              <a:effectLst/>
              <a:latin typeface="+mn-lt"/>
              <a:ea typeface="+mn-ea"/>
              <a:cs typeface="+mn-cs"/>
            </a:rPr>
            <a:t>時</a:t>
          </a:r>
          <a:r>
            <a:rPr kumimoji="1" lang="ja-JP" altLang="ja-JP" sz="1600">
              <a:solidFill>
                <a:schemeClr val="tx1"/>
              </a:solidFill>
              <a:effectLst/>
              <a:latin typeface="+mn-lt"/>
              <a:ea typeface="+mn-ea"/>
              <a:cs typeface="+mn-cs"/>
            </a:rPr>
            <a:t>で積算された値が表示されます。</a:t>
          </a:r>
          <a:endParaRPr lang="ja-JP" altLang="ja-JP" sz="1600">
            <a:solidFill>
              <a:schemeClr val="tx1"/>
            </a:solidFill>
            <a:effectLst/>
          </a:endParaRPr>
        </a:p>
        <a:p>
          <a:pPr algn="l"/>
          <a:endParaRPr kumimoji="1" lang="en-US" altLang="ja-JP" sz="1600">
            <a:solidFill>
              <a:schemeClr val="tx1"/>
            </a:solidFill>
          </a:endParaRPr>
        </a:p>
        <a:p>
          <a:pPr algn="l"/>
          <a:endParaRPr kumimoji="1" lang="en-US" altLang="ja-JP" sz="1600">
            <a:solidFill>
              <a:schemeClr val="tx1"/>
            </a:solidFill>
          </a:endParaRPr>
        </a:p>
      </xdr:txBody>
    </xdr:sp>
    <xdr:clientData/>
  </xdr:twoCellAnchor>
  <xdr:twoCellAnchor>
    <xdr:from>
      <xdr:col>12</xdr:col>
      <xdr:colOff>34637</xdr:colOff>
      <xdr:row>3</xdr:row>
      <xdr:rowOff>259772</xdr:rowOff>
    </xdr:from>
    <xdr:to>
      <xdr:col>12</xdr:col>
      <xdr:colOff>9854046</xdr:colOff>
      <xdr:row>9</xdr:row>
      <xdr:rowOff>0</xdr:rowOff>
    </xdr:to>
    <xdr:sp macro="" textlink="">
      <xdr:nvSpPr>
        <xdr:cNvPr id="51" name="正方形/長方形 50">
          <a:extLst>
            <a:ext uri="{FF2B5EF4-FFF2-40B4-BE49-F238E27FC236}">
              <a16:creationId xmlns:a16="http://schemas.microsoft.com/office/drawing/2014/main" id="{00000000-0008-0000-0800-000033000000}"/>
            </a:ext>
          </a:extLst>
        </xdr:cNvPr>
        <xdr:cNvSpPr/>
      </xdr:nvSpPr>
      <xdr:spPr>
        <a:xfrm>
          <a:off x="19448319" y="1645227"/>
          <a:ext cx="9819409" cy="2632364"/>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消費税等は原則補助対象経費として認めない。ただし、以下①～⑦のいずれかに該当する場合のみ、「消費税込」で申請可。</a:t>
          </a:r>
        </a:p>
        <a:p>
          <a:pPr algn="l"/>
          <a:r>
            <a:rPr kumimoji="1" lang="en-US" altLang="ja-JP" sz="1200">
              <a:solidFill>
                <a:schemeClr val="tx1"/>
              </a:solidFill>
            </a:rPr>
            <a:t>※</a:t>
          </a:r>
          <a:r>
            <a:rPr kumimoji="1" lang="ja-JP" altLang="en-US" sz="1200">
              <a:solidFill>
                <a:schemeClr val="tx1"/>
              </a:solidFill>
            </a:rPr>
            <a:t>消費税込で申請する場合、事業者の属性を必ず選択すること。</a:t>
          </a:r>
        </a:p>
        <a:p>
          <a:pPr algn="l"/>
          <a:r>
            <a:rPr kumimoji="1" lang="ja-JP" altLang="en-US" sz="1200">
              <a:solidFill>
                <a:schemeClr val="tx1"/>
              </a:solidFill>
            </a:rPr>
            <a:t>　　　　 ① 消費税法における納税義務者とならない者</a:t>
          </a:r>
        </a:p>
        <a:p>
          <a:pPr algn="l"/>
          <a:r>
            <a:rPr kumimoji="1" lang="ja-JP" altLang="en-US" sz="1200">
              <a:solidFill>
                <a:schemeClr val="tx1"/>
              </a:solidFill>
            </a:rPr>
            <a:t>　　　　 ② 免税事業者</a:t>
          </a:r>
        </a:p>
        <a:p>
          <a:pPr algn="l"/>
          <a:r>
            <a:rPr kumimoji="1" lang="ja-JP" altLang="en-US" sz="1200">
              <a:solidFill>
                <a:schemeClr val="tx1"/>
              </a:solidFill>
            </a:rPr>
            <a:t>　　　　 ③ 簡易課税事業者</a:t>
          </a:r>
        </a:p>
        <a:p>
          <a:pPr algn="l"/>
          <a:r>
            <a:rPr kumimoji="1" lang="ja-JP" altLang="en-US" sz="1200">
              <a:solidFill>
                <a:schemeClr val="tx1"/>
              </a:solidFill>
            </a:rPr>
            <a:t>　　　　 ④ 国若しくは地方公共団体（特別会計を設けて事業を行う場合に限る）、消費税法別表第３に 掲げる法人</a:t>
          </a:r>
        </a:p>
        <a:p>
          <a:pPr algn="l"/>
          <a:r>
            <a:rPr kumimoji="1" lang="ja-JP" altLang="en-US" sz="1200">
              <a:solidFill>
                <a:schemeClr val="tx1"/>
              </a:solidFill>
            </a:rPr>
            <a:t>　　　　 ⑤ 国又は地方公共団体の一般会計である者</a:t>
          </a:r>
        </a:p>
        <a:p>
          <a:pPr algn="l"/>
          <a:r>
            <a:rPr kumimoji="1" lang="ja-JP" altLang="en-US" sz="1200">
              <a:solidFill>
                <a:schemeClr val="tx1"/>
              </a:solidFill>
            </a:rPr>
            <a:t>　　　　 ⑥ 課税事業者のうち課税売上割合が低い等の理由から、消費税仕入控除税額確定後の返還を 選択する者　　</a:t>
          </a:r>
        </a:p>
        <a:p>
          <a:pPr algn="l"/>
          <a:r>
            <a:rPr kumimoji="1" lang="ja-JP" altLang="en-US" sz="1200">
              <a:solidFill>
                <a:schemeClr val="tx1"/>
              </a:solidFill>
            </a:rPr>
            <a:t>　　　　 ⑦ 申請時において消費税等仕入控除税額が明らかでない者</a:t>
          </a:r>
        </a:p>
      </xdr:txBody>
    </xdr:sp>
    <xdr:clientData/>
  </xdr:twoCellAnchor>
  <xdr:twoCellAnchor>
    <xdr:from>
      <xdr:col>12</xdr:col>
      <xdr:colOff>396020</xdr:colOff>
      <xdr:row>14</xdr:row>
      <xdr:rowOff>225136</xdr:rowOff>
    </xdr:from>
    <xdr:to>
      <xdr:col>12</xdr:col>
      <xdr:colOff>11785068</xdr:colOff>
      <xdr:row>21</xdr:row>
      <xdr:rowOff>92488</xdr:rowOff>
    </xdr:to>
    <xdr:pic>
      <xdr:nvPicPr>
        <xdr:cNvPr id="53" name="図 52">
          <a:extLst>
            <a:ext uri="{FF2B5EF4-FFF2-40B4-BE49-F238E27FC236}">
              <a16:creationId xmlns:a16="http://schemas.microsoft.com/office/drawing/2014/main" id="{00000000-0008-0000-0800-00003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889"/>
        <a:stretch/>
      </xdr:blipFill>
      <xdr:spPr bwMode="auto">
        <a:xfrm>
          <a:off x="19809702" y="6459681"/>
          <a:ext cx="11389048" cy="3001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12147694</xdr:colOff>
      <xdr:row>18</xdr:row>
      <xdr:rowOff>403166</xdr:rowOff>
    </xdr:from>
    <xdr:to>
      <xdr:col>25</xdr:col>
      <xdr:colOff>675410</xdr:colOff>
      <xdr:row>21</xdr:row>
      <xdr:rowOff>25029</xdr:rowOff>
    </xdr:to>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31561376" y="8386848"/>
          <a:ext cx="2971079" cy="1007317"/>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診断前打ち合わせ・診断</a:t>
          </a:r>
          <a:r>
            <a:rPr kumimoji="1" lang="ja-JP" altLang="en-US" sz="1600"/>
            <a:t>について、</a:t>
          </a:r>
          <a:r>
            <a:rPr kumimoji="0" lang="ja-JP" altLang="en-US" sz="1600">
              <a:effectLst/>
            </a:rPr>
            <a:t>必要項目をそれぞれ入力してください。</a:t>
          </a:r>
          <a:endParaRPr kumimoji="1" lang="en-US" altLang="ja-JP" sz="1600"/>
        </a:p>
      </xdr:txBody>
    </xdr:sp>
    <xdr:clientData/>
  </xdr:twoCellAnchor>
  <xdr:twoCellAnchor>
    <xdr:from>
      <xdr:col>12</xdr:col>
      <xdr:colOff>409452</xdr:colOff>
      <xdr:row>15</xdr:row>
      <xdr:rowOff>26476</xdr:rowOff>
    </xdr:from>
    <xdr:to>
      <xdr:col>12</xdr:col>
      <xdr:colOff>4519181</xdr:colOff>
      <xdr:row>16</xdr:row>
      <xdr:rowOff>462656</xdr:rowOff>
    </xdr:to>
    <xdr:sp macro="" textlink="">
      <xdr:nvSpPr>
        <xdr:cNvPr id="55" name="四角形: 角を丸くする 54">
          <a:extLst>
            <a:ext uri="{FF2B5EF4-FFF2-40B4-BE49-F238E27FC236}">
              <a16:creationId xmlns:a16="http://schemas.microsoft.com/office/drawing/2014/main" id="{00000000-0008-0000-0800-000037000000}"/>
            </a:ext>
          </a:extLst>
        </xdr:cNvPr>
        <xdr:cNvSpPr/>
      </xdr:nvSpPr>
      <xdr:spPr>
        <a:xfrm>
          <a:off x="19823134" y="6763249"/>
          <a:ext cx="4109729" cy="938407"/>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379904</xdr:colOff>
      <xdr:row>18</xdr:row>
      <xdr:rowOff>428948</xdr:rowOff>
    </xdr:from>
    <xdr:to>
      <xdr:col>12</xdr:col>
      <xdr:colOff>11798500</xdr:colOff>
      <xdr:row>20</xdr:row>
      <xdr:rowOff>1274</xdr:rowOff>
    </xdr:to>
    <xdr:sp macro="" textlink="">
      <xdr:nvSpPr>
        <xdr:cNvPr id="56" name="四角形: 角を丸くする 55">
          <a:extLst>
            <a:ext uri="{FF2B5EF4-FFF2-40B4-BE49-F238E27FC236}">
              <a16:creationId xmlns:a16="http://schemas.microsoft.com/office/drawing/2014/main" id="{00000000-0008-0000-0800-000038000000}"/>
            </a:ext>
          </a:extLst>
        </xdr:cNvPr>
        <xdr:cNvSpPr/>
      </xdr:nvSpPr>
      <xdr:spPr>
        <a:xfrm>
          <a:off x="19793586" y="8412630"/>
          <a:ext cx="11418596" cy="576780"/>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4519181</xdr:colOff>
      <xdr:row>15</xdr:row>
      <xdr:rowOff>432960</xdr:rowOff>
    </xdr:from>
    <xdr:to>
      <xdr:col>12</xdr:col>
      <xdr:colOff>4895233</xdr:colOff>
      <xdr:row>15</xdr:row>
      <xdr:rowOff>495680</xdr:rowOff>
    </xdr:to>
    <xdr:cxnSp macro="">
      <xdr:nvCxnSpPr>
        <xdr:cNvPr id="57" name="直線矢印コネクタ 56">
          <a:extLst>
            <a:ext uri="{FF2B5EF4-FFF2-40B4-BE49-F238E27FC236}">
              <a16:creationId xmlns:a16="http://schemas.microsoft.com/office/drawing/2014/main" id="{00000000-0008-0000-0800-000039000000}"/>
            </a:ext>
          </a:extLst>
        </xdr:cNvPr>
        <xdr:cNvCxnSpPr>
          <a:endCxn id="55" idx="3"/>
        </xdr:cNvCxnSpPr>
      </xdr:nvCxnSpPr>
      <xdr:spPr>
        <a:xfrm flipH="1">
          <a:off x="23932863" y="7169733"/>
          <a:ext cx="376052" cy="6272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11798501</xdr:colOff>
      <xdr:row>19</xdr:row>
      <xdr:rowOff>215111</xdr:rowOff>
    </xdr:from>
    <xdr:to>
      <xdr:col>12</xdr:col>
      <xdr:colOff>12134263</xdr:colOff>
      <xdr:row>19</xdr:row>
      <xdr:rowOff>216798</xdr:rowOff>
    </xdr:to>
    <xdr:cxnSp macro="">
      <xdr:nvCxnSpPr>
        <xdr:cNvPr id="58" name="直線矢印コネクタ 57">
          <a:extLst>
            <a:ext uri="{FF2B5EF4-FFF2-40B4-BE49-F238E27FC236}">
              <a16:creationId xmlns:a16="http://schemas.microsoft.com/office/drawing/2014/main" id="{00000000-0008-0000-0800-00003A000000}"/>
            </a:ext>
          </a:extLst>
        </xdr:cNvPr>
        <xdr:cNvCxnSpPr>
          <a:endCxn id="56" idx="3"/>
        </xdr:cNvCxnSpPr>
      </xdr:nvCxnSpPr>
      <xdr:spPr>
        <a:xfrm flipH="1" flipV="1">
          <a:off x="31212183" y="8701020"/>
          <a:ext cx="335762" cy="16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377217</xdr:colOff>
      <xdr:row>19</xdr:row>
      <xdr:rowOff>479887</xdr:rowOff>
    </xdr:from>
    <xdr:to>
      <xdr:col>12</xdr:col>
      <xdr:colOff>11795813</xdr:colOff>
      <xdr:row>21</xdr:row>
      <xdr:rowOff>109352</xdr:rowOff>
    </xdr:to>
    <xdr:sp macro="" textlink="">
      <xdr:nvSpPr>
        <xdr:cNvPr id="59" name="四角形: 角を丸くする 58">
          <a:extLst>
            <a:ext uri="{FF2B5EF4-FFF2-40B4-BE49-F238E27FC236}">
              <a16:creationId xmlns:a16="http://schemas.microsoft.com/office/drawing/2014/main" id="{00000000-0008-0000-0800-00003B000000}"/>
            </a:ext>
          </a:extLst>
        </xdr:cNvPr>
        <xdr:cNvSpPr/>
      </xdr:nvSpPr>
      <xdr:spPr>
        <a:xfrm>
          <a:off x="19790899" y="8965796"/>
          <a:ext cx="11418596" cy="512692"/>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11809258</xdr:colOff>
      <xdr:row>20</xdr:row>
      <xdr:rowOff>213092</xdr:rowOff>
    </xdr:from>
    <xdr:to>
      <xdr:col>12</xdr:col>
      <xdr:colOff>12145020</xdr:colOff>
      <xdr:row>20</xdr:row>
      <xdr:rowOff>214779</xdr:rowOff>
    </xdr:to>
    <xdr:cxnSp macro="">
      <xdr:nvCxnSpPr>
        <xdr:cNvPr id="60" name="直線矢印コネクタ 59">
          <a:extLst>
            <a:ext uri="{FF2B5EF4-FFF2-40B4-BE49-F238E27FC236}">
              <a16:creationId xmlns:a16="http://schemas.microsoft.com/office/drawing/2014/main" id="{00000000-0008-0000-0800-00003C000000}"/>
            </a:ext>
          </a:extLst>
        </xdr:cNvPr>
        <xdr:cNvCxnSpPr/>
      </xdr:nvCxnSpPr>
      <xdr:spPr>
        <a:xfrm flipH="1" flipV="1">
          <a:off x="31222940" y="9201228"/>
          <a:ext cx="335762" cy="16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103910</xdr:colOff>
      <xdr:row>15</xdr:row>
      <xdr:rowOff>266706</xdr:rowOff>
    </xdr:from>
    <xdr:to>
      <xdr:col>12</xdr:col>
      <xdr:colOff>340211</xdr:colOff>
      <xdr:row>16</xdr:row>
      <xdr:rowOff>256922</xdr:rowOff>
    </xdr:to>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19361728" y="7003479"/>
          <a:ext cx="39216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①</a:t>
          </a:r>
        </a:p>
      </xdr:txBody>
    </xdr:sp>
    <xdr:clientData/>
  </xdr:twoCellAnchor>
  <xdr:twoCellAnchor>
    <xdr:from>
      <xdr:col>11</xdr:col>
      <xdr:colOff>103910</xdr:colOff>
      <xdr:row>19</xdr:row>
      <xdr:rowOff>238131</xdr:rowOff>
    </xdr:from>
    <xdr:to>
      <xdr:col>12</xdr:col>
      <xdr:colOff>340211</xdr:colOff>
      <xdr:row>20</xdr:row>
      <xdr:rowOff>228347</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19361728" y="8724040"/>
          <a:ext cx="39216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②</a:t>
          </a:r>
        </a:p>
      </xdr:txBody>
    </xdr:sp>
    <xdr:clientData/>
  </xdr:twoCellAnchor>
  <xdr:twoCellAnchor>
    <xdr:from>
      <xdr:col>11</xdr:col>
      <xdr:colOff>121233</xdr:colOff>
      <xdr:row>21</xdr:row>
      <xdr:rowOff>398321</xdr:rowOff>
    </xdr:from>
    <xdr:to>
      <xdr:col>23</xdr:col>
      <xdr:colOff>231882</xdr:colOff>
      <xdr:row>28</xdr:row>
      <xdr:rowOff>220595</xdr:rowOff>
    </xdr:to>
    <xdr:grpSp>
      <xdr:nvGrpSpPr>
        <xdr:cNvPr id="64" name="グループ化 63">
          <a:extLst>
            <a:ext uri="{FF2B5EF4-FFF2-40B4-BE49-F238E27FC236}">
              <a16:creationId xmlns:a16="http://schemas.microsoft.com/office/drawing/2014/main" id="{00000000-0008-0000-0800-000040000000}"/>
            </a:ext>
          </a:extLst>
        </xdr:cNvPr>
        <xdr:cNvGrpSpPr/>
      </xdr:nvGrpSpPr>
      <xdr:grpSpPr>
        <a:xfrm>
          <a:off x="19379051" y="9767457"/>
          <a:ext cx="13324422" cy="3008820"/>
          <a:chOff x="19662249" y="9975269"/>
          <a:chExt cx="16646186" cy="3008689"/>
        </a:xfrm>
      </xdr:grpSpPr>
      <xdr:grpSp>
        <xdr:nvGrpSpPr>
          <xdr:cNvPr id="70" name="グループ化 69">
            <a:extLst>
              <a:ext uri="{FF2B5EF4-FFF2-40B4-BE49-F238E27FC236}">
                <a16:creationId xmlns:a16="http://schemas.microsoft.com/office/drawing/2014/main" id="{00000000-0008-0000-0800-000046000000}"/>
              </a:ext>
            </a:extLst>
          </xdr:cNvPr>
          <xdr:cNvGrpSpPr/>
        </xdr:nvGrpSpPr>
        <xdr:grpSpPr>
          <a:xfrm>
            <a:off x="20184808" y="9975269"/>
            <a:ext cx="16123627" cy="3008689"/>
            <a:chOff x="19777364" y="13300363"/>
            <a:chExt cx="16557047" cy="3089563"/>
          </a:xfrm>
        </xdr:grpSpPr>
        <xdr:pic>
          <xdr:nvPicPr>
            <xdr:cNvPr id="73" name="図 72">
              <a:extLst>
                <a:ext uri="{FF2B5EF4-FFF2-40B4-BE49-F238E27FC236}">
                  <a16:creationId xmlns:a16="http://schemas.microsoft.com/office/drawing/2014/main" id="{00000000-0008-0000-0800-00004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54"/>
            <a:stretch/>
          </xdr:blipFill>
          <xdr:spPr bwMode="auto">
            <a:xfrm>
              <a:off x="19777364" y="13300363"/>
              <a:ext cx="16557047" cy="30895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a:off x="27428535" y="13460408"/>
              <a:ext cx="5142520" cy="103491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省エネ支援</a:t>
              </a:r>
              <a:r>
                <a:rPr kumimoji="1" lang="ja-JP" altLang="en-US" sz="1600"/>
                <a:t>について、</a:t>
              </a:r>
              <a:r>
                <a:rPr kumimoji="1" lang="en-US" altLang="ja-JP" sz="1600"/>
                <a:t>1</a:t>
              </a:r>
              <a:r>
                <a:rPr kumimoji="1" lang="ja-JP" altLang="en-US" sz="1600"/>
                <a:t>名・</a:t>
              </a:r>
              <a:r>
                <a:rPr kumimoji="1" lang="en-US" altLang="ja-JP" sz="1600"/>
                <a:t>2</a:t>
              </a:r>
              <a:r>
                <a:rPr kumimoji="1" lang="ja-JP" altLang="en-US" sz="1600"/>
                <a:t>名・</a:t>
              </a:r>
              <a:r>
                <a:rPr kumimoji="1" lang="en-US" altLang="ja-JP" sz="1600"/>
                <a:t>3</a:t>
              </a:r>
              <a:r>
                <a:rPr kumimoji="1" lang="ja-JP" altLang="en-US" sz="1600"/>
                <a:t>名以上で</a:t>
              </a:r>
              <a:endParaRPr kumimoji="1" lang="en-US" altLang="ja-JP" sz="1600"/>
            </a:p>
            <a:p>
              <a:r>
                <a:rPr kumimoji="1" lang="ja-JP" altLang="en-US" sz="1600"/>
                <a:t>支援する支援対象者数を</a:t>
              </a:r>
              <a:endParaRPr kumimoji="1" lang="en-US" altLang="ja-JP" sz="1600"/>
            </a:p>
            <a:p>
              <a:r>
                <a:rPr kumimoji="1" lang="ja-JP" altLang="en-US" sz="1600"/>
                <a:t>それぞれ入力してください。</a:t>
              </a:r>
            </a:p>
          </xdr:txBody>
        </xdr:sp>
        <xdr:cxnSp macro="">
          <xdr:nvCxnSpPr>
            <xdr:cNvPr id="75" name="直線矢印コネクタ 74">
              <a:extLst>
                <a:ext uri="{FF2B5EF4-FFF2-40B4-BE49-F238E27FC236}">
                  <a16:creationId xmlns:a16="http://schemas.microsoft.com/office/drawing/2014/main" id="{00000000-0008-0000-0800-00004B000000}"/>
                </a:ext>
              </a:extLst>
            </xdr:cNvPr>
            <xdr:cNvCxnSpPr>
              <a:stCxn id="74" idx="1"/>
            </xdr:cNvCxnSpPr>
          </xdr:nvCxnSpPr>
          <xdr:spPr>
            <a:xfrm flipH="1">
              <a:off x="26964412" y="13977863"/>
              <a:ext cx="464123" cy="67183"/>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四角形: 角を丸くする 75">
              <a:extLst>
                <a:ext uri="{FF2B5EF4-FFF2-40B4-BE49-F238E27FC236}">
                  <a16:creationId xmlns:a16="http://schemas.microsoft.com/office/drawing/2014/main" id="{00000000-0008-0000-0800-00004C000000}"/>
                </a:ext>
              </a:extLst>
            </xdr:cNvPr>
            <xdr:cNvSpPr/>
          </xdr:nvSpPr>
          <xdr:spPr>
            <a:xfrm>
              <a:off x="19799092" y="13665540"/>
              <a:ext cx="7096044" cy="970809"/>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a:off x="19662249" y="10614314"/>
            <a:ext cx="49244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③</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19662249" y="12230100"/>
            <a:ext cx="49244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solidFill>
                  <a:srgbClr val="C00000"/>
                </a:solidFill>
              </a:rPr>
              <a:t>④</a:t>
            </a:r>
          </a:p>
        </xdr:txBody>
      </xdr:sp>
    </xdr:grpSp>
    <xdr:clientData/>
  </xdr:twoCellAnchor>
  <xdr:twoCellAnchor>
    <xdr:from>
      <xdr:col>12</xdr:col>
      <xdr:colOff>392710</xdr:colOff>
      <xdr:row>26</xdr:row>
      <xdr:rowOff>137455</xdr:rowOff>
    </xdr:from>
    <xdr:to>
      <xdr:col>23</xdr:col>
      <xdr:colOff>265815</xdr:colOff>
      <xdr:row>27</xdr:row>
      <xdr:rowOff>150657</xdr:rowOff>
    </xdr:to>
    <xdr:sp macro="" textlink="">
      <xdr:nvSpPr>
        <xdr:cNvPr id="65" name="四角形: 角を丸くする 64">
          <a:extLst>
            <a:ext uri="{FF2B5EF4-FFF2-40B4-BE49-F238E27FC236}">
              <a16:creationId xmlns:a16="http://schemas.microsoft.com/office/drawing/2014/main" id="{00000000-0008-0000-0800-000041000000}"/>
            </a:ext>
          </a:extLst>
        </xdr:cNvPr>
        <xdr:cNvSpPr/>
      </xdr:nvSpPr>
      <xdr:spPr>
        <a:xfrm>
          <a:off x="19806392" y="11757955"/>
          <a:ext cx="12931014" cy="515429"/>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385092</xdr:colOff>
      <xdr:row>27</xdr:row>
      <xdr:rowOff>161009</xdr:rowOff>
    </xdr:from>
    <xdr:to>
      <xdr:col>23</xdr:col>
      <xdr:colOff>288571</xdr:colOff>
      <xdr:row>28</xdr:row>
      <xdr:rowOff>256307</xdr:rowOff>
    </xdr:to>
    <xdr:sp macro="" textlink="">
      <xdr:nvSpPr>
        <xdr:cNvPr id="66" name="四角形: 角を丸くする 65">
          <a:extLst>
            <a:ext uri="{FF2B5EF4-FFF2-40B4-BE49-F238E27FC236}">
              <a16:creationId xmlns:a16="http://schemas.microsoft.com/office/drawing/2014/main" id="{00000000-0008-0000-0800-000042000000}"/>
            </a:ext>
          </a:extLst>
        </xdr:cNvPr>
        <xdr:cNvSpPr/>
      </xdr:nvSpPr>
      <xdr:spPr>
        <a:xfrm>
          <a:off x="19798774" y="12283736"/>
          <a:ext cx="12961388" cy="528253"/>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11936548</xdr:colOff>
      <xdr:row>22</xdr:row>
      <xdr:rowOff>69272</xdr:rowOff>
    </xdr:from>
    <xdr:to>
      <xdr:col>26</xdr:col>
      <xdr:colOff>0</xdr:colOff>
      <xdr:row>24</xdr:row>
      <xdr:rowOff>67454</xdr:rowOff>
    </xdr:to>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31350230" y="9940636"/>
          <a:ext cx="3199543" cy="1002636"/>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支援前打ち合わせ・支援</a:t>
          </a:r>
          <a:r>
            <a:rPr kumimoji="1" lang="ja-JP" altLang="en-US" sz="1600"/>
            <a:t>について、</a:t>
          </a:r>
          <a:r>
            <a:rPr kumimoji="0" lang="ja-JP" altLang="en-US" sz="1600">
              <a:effectLst/>
            </a:rPr>
            <a:t>必要項目をそれぞれ入力してください。</a:t>
          </a:r>
          <a:endParaRPr kumimoji="1" lang="en-US" altLang="ja-JP" sz="1600"/>
        </a:p>
      </xdr:txBody>
    </xdr:sp>
    <xdr:clientData/>
  </xdr:twoCellAnchor>
  <xdr:twoCellAnchor>
    <xdr:from>
      <xdr:col>23</xdr:col>
      <xdr:colOff>265816</xdr:colOff>
      <xdr:row>24</xdr:row>
      <xdr:rowOff>84711</xdr:rowOff>
    </xdr:from>
    <xdr:to>
      <xdr:col>24</xdr:col>
      <xdr:colOff>52963</xdr:colOff>
      <xdr:row>26</xdr:row>
      <xdr:rowOff>394492</xdr:rowOff>
    </xdr:to>
    <xdr:cxnSp macro="">
      <xdr:nvCxnSpPr>
        <xdr:cNvPr id="68" name="コネクタ: カギ線 67">
          <a:extLst>
            <a:ext uri="{FF2B5EF4-FFF2-40B4-BE49-F238E27FC236}">
              <a16:creationId xmlns:a16="http://schemas.microsoft.com/office/drawing/2014/main" id="{00000000-0008-0000-0800-000044000000}"/>
            </a:ext>
          </a:extLst>
        </xdr:cNvPr>
        <xdr:cNvCxnSpPr>
          <a:endCxn id="65" idx="3"/>
        </xdr:cNvCxnSpPr>
      </xdr:nvCxnSpPr>
      <xdr:spPr>
        <a:xfrm rot="5400000">
          <a:off x="32450112" y="11247824"/>
          <a:ext cx="1054463" cy="479874"/>
        </a:xfrm>
        <a:prstGeom prst="bentConnector2">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299656</xdr:colOff>
      <xdr:row>26</xdr:row>
      <xdr:rowOff>397517</xdr:rowOff>
    </xdr:from>
    <xdr:to>
      <xdr:col>24</xdr:col>
      <xdr:colOff>66812</xdr:colOff>
      <xdr:row>28</xdr:row>
      <xdr:rowOff>10550</xdr:rowOff>
    </xdr:to>
    <xdr:cxnSp macro="">
      <xdr:nvCxnSpPr>
        <xdr:cNvPr id="69" name="コネクタ: カギ線 68">
          <a:extLst>
            <a:ext uri="{FF2B5EF4-FFF2-40B4-BE49-F238E27FC236}">
              <a16:creationId xmlns:a16="http://schemas.microsoft.com/office/drawing/2014/main" id="{00000000-0008-0000-0800-000045000000}"/>
            </a:ext>
          </a:extLst>
        </xdr:cNvPr>
        <xdr:cNvCxnSpPr/>
      </xdr:nvCxnSpPr>
      <xdr:spPr>
        <a:xfrm rot="10800000" flipV="1">
          <a:off x="32771247" y="12018017"/>
          <a:ext cx="459883" cy="548215"/>
        </a:xfrm>
        <a:prstGeom prst="bentConnector3">
          <a:avLst>
            <a:gd name="adj1" fmla="val 50000"/>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4898747</xdr:colOff>
      <xdr:row>14</xdr:row>
      <xdr:rowOff>484909</xdr:rowOff>
    </xdr:from>
    <xdr:to>
      <xdr:col>12</xdr:col>
      <xdr:colOff>10287000</xdr:colOff>
      <xdr:row>16</xdr:row>
      <xdr:rowOff>368005</xdr:rowOff>
    </xdr:to>
    <xdr:sp macro="" textlink="">
      <xdr:nvSpPr>
        <xdr:cNvPr id="77" name="テキスト ボックス 76">
          <a:extLst>
            <a:ext uri="{FF2B5EF4-FFF2-40B4-BE49-F238E27FC236}">
              <a16:creationId xmlns:a16="http://schemas.microsoft.com/office/drawing/2014/main" id="{00000000-0008-0000-0800-00004D000000}"/>
            </a:ext>
          </a:extLst>
        </xdr:cNvPr>
        <xdr:cNvSpPr txBox="1"/>
      </xdr:nvSpPr>
      <xdr:spPr>
        <a:xfrm>
          <a:off x="24312429" y="6719454"/>
          <a:ext cx="5388253" cy="887551"/>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省エネ診断</a:t>
          </a:r>
          <a:r>
            <a:rPr kumimoji="1" lang="ja-JP" altLang="en-US" sz="1600"/>
            <a:t>について、</a:t>
          </a:r>
          <a:r>
            <a:rPr kumimoji="1" lang="en-US" altLang="ja-JP" sz="1600"/>
            <a:t>1</a:t>
          </a:r>
          <a:r>
            <a:rPr kumimoji="1" lang="ja-JP" altLang="en-US" sz="1600"/>
            <a:t>名診断・</a:t>
          </a:r>
          <a:r>
            <a:rPr kumimoji="1" lang="en-US" altLang="ja-JP" sz="1600"/>
            <a:t>2</a:t>
          </a:r>
          <a:r>
            <a:rPr kumimoji="1" lang="ja-JP" altLang="en-US" sz="1600"/>
            <a:t>名診断の支援対象者数を</a:t>
          </a:r>
          <a:endParaRPr kumimoji="1" lang="en-US" altLang="ja-JP" sz="1600"/>
        </a:p>
        <a:p>
          <a:r>
            <a:rPr kumimoji="1" lang="ja-JP" altLang="en-US" sz="1600"/>
            <a:t>それぞれ入力してください。</a:t>
          </a:r>
        </a:p>
      </xdr:txBody>
    </xdr:sp>
    <xdr:clientData/>
  </xdr:twoCellAnchor>
  <xdr:twoCellAnchor>
    <xdr:from>
      <xdr:col>12</xdr:col>
      <xdr:colOff>335539</xdr:colOff>
      <xdr:row>189</xdr:row>
      <xdr:rowOff>320389</xdr:rowOff>
    </xdr:from>
    <xdr:to>
      <xdr:col>26</xdr:col>
      <xdr:colOff>119062</xdr:colOff>
      <xdr:row>204</xdr:row>
      <xdr:rowOff>166690</xdr:rowOff>
    </xdr:to>
    <xdr:grpSp>
      <xdr:nvGrpSpPr>
        <xdr:cNvPr id="78" name="グループ化 77">
          <a:extLst>
            <a:ext uri="{FF2B5EF4-FFF2-40B4-BE49-F238E27FC236}">
              <a16:creationId xmlns:a16="http://schemas.microsoft.com/office/drawing/2014/main" id="{00000000-0008-0000-0800-00004E000000}"/>
            </a:ext>
          </a:extLst>
        </xdr:cNvPr>
        <xdr:cNvGrpSpPr/>
      </xdr:nvGrpSpPr>
      <xdr:grpSpPr>
        <a:xfrm>
          <a:off x="19749221" y="83205207"/>
          <a:ext cx="14919614" cy="6028892"/>
          <a:chOff x="19081174" y="83525591"/>
          <a:chExt cx="18530453" cy="6009762"/>
        </a:xfrm>
      </xdr:grpSpPr>
      <xdr:pic>
        <xdr:nvPicPr>
          <xdr:cNvPr id="79" name="図 78">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1227" y="84149046"/>
            <a:ext cx="18440400" cy="27284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a:off x="19081174" y="87352908"/>
            <a:ext cx="2479967" cy="218244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職員名を選択してください。</a:t>
            </a:r>
            <a:endParaRPr kumimoji="1" lang="en-US" altLang="ja-JP" sz="1600"/>
          </a:p>
          <a:p>
            <a:r>
              <a:rPr kumimoji="1" lang="ja-JP" altLang="ja-JP" sz="1600">
                <a:solidFill>
                  <a:schemeClr val="dk1"/>
                </a:solidFill>
                <a:effectLst/>
                <a:latin typeface="+mn-lt"/>
                <a:ea typeface="+mn-ea"/>
                <a:cs typeface="+mn-cs"/>
              </a:rPr>
              <a:t>別添１「３．支援活動体制（１）省エネお助け隊」に記入している職員とすること。</a:t>
            </a:r>
            <a:endParaRPr lang="ja-JP" altLang="ja-JP" sz="1600">
              <a:effectLst/>
            </a:endParaRPr>
          </a:p>
        </xdr:txBody>
      </xdr:sp>
      <xdr:sp macro="" textlink="">
        <xdr:nvSpPr>
          <xdr:cNvPr id="81" name="四角形: 角を丸くする 80">
            <a:extLst>
              <a:ext uri="{FF2B5EF4-FFF2-40B4-BE49-F238E27FC236}">
                <a16:creationId xmlns:a16="http://schemas.microsoft.com/office/drawing/2014/main" id="{00000000-0008-0000-0800-000051000000}"/>
              </a:ext>
            </a:extLst>
          </xdr:cNvPr>
          <xdr:cNvSpPr/>
        </xdr:nvSpPr>
        <xdr:spPr>
          <a:xfrm>
            <a:off x="19153909" y="84801938"/>
            <a:ext cx="1558636" cy="210069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2" name="直線矢印コネクタ 81">
            <a:extLst>
              <a:ext uri="{FF2B5EF4-FFF2-40B4-BE49-F238E27FC236}">
                <a16:creationId xmlns:a16="http://schemas.microsoft.com/office/drawing/2014/main" id="{00000000-0008-0000-0800-000052000000}"/>
              </a:ext>
            </a:extLst>
          </xdr:cNvPr>
          <xdr:cNvCxnSpPr/>
        </xdr:nvCxnSpPr>
        <xdr:spPr>
          <a:xfrm flipV="1">
            <a:off x="20019818" y="86919954"/>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 name="四角形: 角を丸くする 82">
            <a:extLst>
              <a:ext uri="{FF2B5EF4-FFF2-40B4-BE49-F238E27FC236}">
                <a16:creationId xmlns:a16="http://schemas.microsoft.com/office/drawing/2014/main" id="{00000000-0008-0000-0800-000053000000}"/>
              </a:ext>
            </a:extLst>
          </xdr:cNvPr>
          <xdr:cNvSpPr/>
        </xdr:nvSpPr>
        <xdr:spPr>
          <a:xfrm>
            <a:off x="24484447" y="84824455"/>
            <a:ext cx="9333331" cy="2078181"/>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800-000054000000}"/>
              </a:ext>
            </a:extLst>
          </xdr:cNvPr>
          <xdr:cNvSpPr txBox="1"/>
        </xdr:nvSpPr>
        <xdr:spPr>
          <a:xfrm>
            <a:off x="27370933" y="87352907"/>
            <a:ext cx="7167521" cy="124695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職員ごとに必要項目を入力してください。</a:t>
            </a:r>
            <a:endParaRPr kumimoji="1" lang="en-US" altLang="ja-JP" sz="1600"/>
          </a:p>
          <a:p>
            <a:r>
              <a:rPr kumimoji="1" lang="ja-JP" altLang="en-US" sz="1600"/>
              <a:t>複数地域の支援に携わる場合、地域ごとに入力してください。</a:t>
            </a:r>
          </a:p>
        </xdr:txBody>
      </xdr:sp>
      <xdr:cxnSp macro="">
        <xdr:nvCxnSpPr>
          <xdr:cNvPr id="85" name="直線矢印コネクタ 84">
            <a:extLst>
              <a:ext uri="{FF2B5EF4-FFF2-40B4-BE49-F238E27FC236}">
                <a16:creationId xmlns:a16="http://schemas.microsoft.com/office/drawing/2014/main" id="{00000000-0008-0000-0800-000055000000}"/>
              </a:ext>
            </a:extLst>
          </xdr:cNvPr>
          <xdr:cNvCxnSpPr/>
        </xdr:nvCxnSpPr>
        <xdr:spPr>
          <a:xfrm flipV="1">
            <a:off x="29208847" y="86913026"/>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21762028" y="87349444"/>
            <a:ext cx="4208153" cy="216191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chemeClr val="dk1"/>
                </a:solidFill>
                <a:effectLst/>
                <a:latin typeface="+mn-lt"/>
                <a:ea typeface="+mn-ea"/>
                <a:cs typeface="+mn-cs"/>
              </a:rPr>
              <a:t>事務補助員を登録している場合、</a:t>
            </a:r>
            <a:r>
              <a:rPr kumimoji="1" lang="ja-JP" altLang="ja-JP" sz="1600">
                <a:solidFill>
                  <a:schemeClr val="dk1"/>
                </a:solidFill>
                <a:effectLst/>
                <a:latin typeface="+mn-lt"/>
                <a:ea typeface="+mn-ea"/>
                <a:cs typeface="+mn-cs"/>
              </a:rPr>
              <a:t>職員区分のセルが赤くな</a:t>
            </a:r>
            <a:r>
              <a:rPr kumimoji="1" lang="ja-JP" altLang="en-US" sz="1600">
                <a:solidFill>
                  <a:schemeClr val="dk1"/>
                </a:solidFill>
                <a:effectLst/>
                <a:latin typeface="+mn-lt"/>
                <a:ea typeface="+mn-ea"/>
                <a:cs typeface="+mn-cs"/>
              </a:rPr>
              <a:t>ります。</a:t>
            </a:r>
            <a:r>
              <a:rPr kumimoji="1" lang="ja-JP" altLang="ja-JP" sz="1600">
                <a:solidFill>
                  <a:schemeClr val="dk1"/>
                </a:solidFill>
                <a:effectLst/>
                <a:latin typeface="+mn-lt"/>
                <a:ea typeface="+mn-ea"/>
                <a:cs typeface="+mn-cs"/>
              </a:rPr>
              <a:t>事務補助員はコーディネーターとして稼働でき</a:t>
            </a:r>
            <a:r>
              <a:rPr kumimoji="1" lang="ja-JP" altLang="en-US" sz="1600">
                <a:solidFill>
                  <a:schemeClr val="dk1"/>
                </a:solidFill>
                <a:effectLst/>
                <a:latin typeface="+mn-lt"/>
                <a:ea typeface="+mn-ea"/>
                <a:cs typeface="+mn-cs"/>
              </a:rPr>
              <a:t>ないため、「職員名」を職員のみに修正してください。</a:t>
            </a:r>
            <a:endParaRPr lang="ja-JP" altLang="ja-JP" sz="1800">
              <a:effectLst/>
            </a:endParaRPr>
          </a:p>
        </xdr:txBody>
      </xdr:sp>
      <xdr:sp macro="" textlink="">
        <xdr:nvSpPr>
          <xdr:cNvPr id="87" name="四角形: 角を丸くする 86">
            <a:extLst>
              <a:ext uri="{FF2B5EF4-FFF2-40B4-BE49-F238E27FC236}">
                <a16:creationId xmlns:a16="http://schemas.microsoft.com/office/drawing/2014/main" id="{00000000-0008-0000-0800-000057000000}"/>
              </a:ext>
            </a:extLst>
          </xdr:cNvPr>
          <xdr:cNvSpPr/>
        </xdr:nvSpPr>
        <xdr:spPr>
          <a:xfrm>
            <a:off x="20743717" y="84815793"/>
            <a:ext cx="1873827" cy="210069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8" name="直線矢印コネクタ 87">
            <a:extLst>
              <a:ext uri="{FF2B5EF4-FFF2-40B4-BE49-F238E27FC236}">
                <a16:creationId xmlns:a16="http://schemas.microsoft.com/office/drawing/2014/main" id="{00000000-0008-0000-0800-000058000000}"/>
              </a:ext>
            </a:extLst>
          </xdr:cNvPr>
          <xdr:cNvCxnSpPr/>
        </xdr:nvCxnSpPr>
        <xdr:spPr>
          <a:xfrm flipV="1">
            <a:off x="22129173" y="86933809"/>
            <a:ext cx="0" cy="43295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 name="正方形/長方形 88">
            <a:extLst>
              <a:ext uri="{FF2B5EF4-FFF2-40B4-BE49-F238E27FC236}">
                <a16:creationId xmlns:a16="http://schemas.microsoft.com/office/drawing/2014/main" id="{00000000-0008-0000-0800-000059000000}"/>
              </a:ext>
            </a:extLst>
          </xdr:cNvPr>
          <xdr:cNvSpPr/>
        </xdr:nvSpPr>
        <xdr:spPr>
          <a:xfrm>
            <a:off x="19137201" y="83525591"/>
            <a:ext cx="14815096" cy="565313"/>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・職員の人件費のうち、支援のコーディネートに係る費用を入力してください。</a:t>
            </a:r>
            <a:endParaRPr kumimoji="1" lang="en-US" altLang="ja-JP" sz="1600">
              <a:solidFill>
                <a:schemeClr val="tx1"/>
              </a:solidFill>
              <a:effectLst/>
              <a:latin typeface="+mn-lt"/>
              <a:ea typeface="+mn-ea"/>
              <a:cs typeface="+mn-cs"/>
            </a:endParaRPr>
          </a:p>
        </xdr:txBody>
      </xdr:sp>
    </xdr:grpSp>
    <xdr:clientData/>
  </xdr:twoCellAnchor>
  <xdr:twoCellAnchor>
    <xdr:from>
      <xdr:col>12</xdr:col>
      <xdr:colOff>428626</xdr:colOff>
      <xdr:row>224</xdr:row>
      <xdr:rowOff>214304</xdr:rowOff>
    </xdr:from>
    <xdr:to>
      <xdr:col>26</xdr:col>
      <xdr:colOff>166688</xdr:colOff>
      <xdr:row>236</xdr:row>
      <xdr:rowOff>216666</xdr:rowOff>
    </xdr:to>
    <xdr:grpSp>
      <xdr:nvGrpSpPr>
        <xdr:cNvPr id="90" name="グループ化 89">
          <a:extLst>
            <a:ext uri="{FF2B5EF4-FFF2-40B4-BE49-F238E27FC236}">
              <a16:creationId xmlns:a16="http://schemas.microsoft.com/office/drawing/2014/main" id="{00000000-0008-0000-0800-00005A000000}"/>
            </a:ext>
          </a:extLst>
        </xdr:cNvPr>
        <xdr:cNvGrpSpPr/>
      </xdr:nvGrpSpPr>
      <xdr:grpSpPr>
        <a:xfrm>
          <a:off x="19842308" y="97940804"/>
          <a:ext cx="14874153" cy="5336362"/>
          <a:chOff x="19233573" y="98259901"/>
          <a:chExt cx="18533917" cy="5288737"/>
        </a:xfrm>
      </xdr:grpSpPr>
      <xdr:pic>
        <xdr:nvPicPr>
          <xdr:cNvPr id="91" name="図 90">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327090" y="98921455"/>
            <a:ext cx="18440400" cy="27432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19233573" y="102000638"/>
            <a:ext cx="3505199" cy="1548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職員名を選択してください。</a:t>
            </a:r>
            <a:endParaRPr kumimoji="1" lang="en-US" altLang="ja-JP" sz="1600"/>
          </a:p>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別添１「３．支援活動体制（１）省エネお助け隊」に記入している</a:t>
            </a:r>
            <a:r>
              <a:rPr kumimoji="1" lang="ja-JP" altLang="en-US" sz="1600">
                <a:solidFill>
                  <a:schemeClr val="dk1"/>
                </a:solidFill>
                <a:effectLst/>
                <a:latin typeface="+mn-lt"/>
                <a:ea typeface="+mn-ea"/>
                <a:cs typeface="+mn-cs"/>
              </a:rPr>
              <a:t>者</a:t>
            </a:r>
            <a:r>
              <a:rPr kumimoji="1" lang="ja-JP" altLang="ja-JP" sz="1600">
                <a:solidFill>
                  <a:schemeClr val="dk1"/>
                </a:solidFill>
                <a:effectLst/>
                <a:latin typeface="+mn-lt"/>
                <a:ea typeface="+mn-ea"/>
                <a:cs typeface="+mn-cs"/>
              </a:rPr>
              <a:t>とすること。</a:t>
            </a:r>
            <a:endParaRPr lang="ja-JP" altLang="ja-JP" sz="1600">
              <a:effectLst/>
            </a:endParaRPr>
          </a:p>
        </xdr:txBody>
      </xdr:sp>
      <xdr:sp macro="" textlink="">
        <xdr:nvSpPr>
          <xdr:cNvPr id="93" name="四角形: 角を丸くする 92">
            <a:extLst>
              <a:ext uri="{FF2B5EF4-FFF2-40B4-BE49-F238E27FC236}">
                <a16:creationId xmlns:a16="http://schemas.microsoft.com/office/drawing/2014/main" id="{00000000-0008-0000-0800-00005D000000}"/>
              </a:ext>
            </a:extLst>
          </xdr:cNvPr>
          <xdr:cNvSpPr/>
        </xdr:nvSpPr>
        <xdr:spPr>
          <a:xfrm>
            <a:off x="19306309" y="99413303"/>
            <a:ext cx="1558636" cy="2244423"/>
          </a:xfrm>
          <a:prstGeom prst="roundRect">
            <a:avLst>
              <a:gd name="adj" fmla="val 10000"/>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4" name="直線矢印コネクタ 93">
            <a:extLst>
              <a:ext uri="{FF2B5EF4-FFF2-40B4-BE49-F238E27FC236}">
                <a16:creationId xmlns:a16="http://schemas.microsoft.com/office/drawing/2014/main" id="{00000000-0008-0000-0800-00005E000000}"/>
              </a:ext>
            </a:extLst>
          </xdr:cNvPr>
          <xdr:cNvCxnSpPr>
            <a:endCxn id="93" idx="2"/>
          </xdr:cNvCxnSpPr>
        </xdr:nvCxnSpPr>
        <xdr:spPr>
          <a:xfrm flipH="1" flipV="1">
            <a:off x="20085627" y="101657726"/>
            <a:ext cx="3464" cy="346365"/>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a:extLst>
              <a:ext uri="{FF2B5EF4-FFF2-40B4-BE49-F238E27FC236}">
                <a16:creationId xmlns:a16="http://schemas.microsoft.com/office/drawing/2014/main" id="{00000000-0008-0000-0800-00005F000000}"/>
              </a:ext>
            </a:extLst>
          </xdr:cNvPr>
          <xdr:cNvSpPr/>
        </xdr:nvSpPr>
        <xdr:spPr>
          <a:xfrm>
            <a:off x="19306918" y="98259901"/>
            <a:ext cx="14815096" cy="565313"/>
          </a:xfrm>
          <a:prstGeom prst="rect">
            <a:avLst/>
          </a:prstGeom>
          <a:solidFill>
            <a:schemeClr val="accent4">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・職員の事業運営に係る人件費を入力してください。（支援のコーディネートの時間は除きます。）</a:t>
            </a:r>
            <a:endParaRPr kumimoji="1" lang="en-US" altLang="ja-JP" sz="1600">
              <a:solidFill>
                <a:schemeClr val="tx1"/>
              </a:solidFill>
              <a:effectLst/>
              <a:latin typeface="+mn-lt"/>
              <a:ea typeface="+mn-ea"/>
              <a:cs typeface="+mn-cs"/>
            </a:endParaRPr>
          </a:p>
        </xdr:txBody>
      </xdr:sp>
    </xdr:grpSp>
    <xdr:clientData/>
  </xdr:twoCellAnchor>
  <xdr:twoCellAnchor>
    <xdr:from>
      <xdr:col>12</xdr:col>
      <xdr:colOff>4738688</xdr:colOff>
      <xdr:row>227</xdr:row>
      <xdr:rowOff>0</xdr:rowOff>
    </xdr:from>
    <xdr:to>
      <xdr:col>26</xdr:col>
      <xdr:colOff>190500</xdr:colOff>
      <xdr:row>232</xdr:row>
      <xdr:rowOff>2161</xdr:rowOff>
    </xdr:to>
    <xdr:sp macro="" textlink="">
      <xdr:nvSpPr>
        <xdr:cNvPr id="96" name="四角形: 角を丸くする 95">
          <a:extLst>
            <a:ext uri="{FF2B5EF4-FFF2-40B4-BE49-F238E27FC236}">
              <a16:creationId xmlns:a16="http://schemas.microsoft.com/office/drawing/2014/main" id="{00000000-0008-0000-0800-000060000000}"/>
            </a:ext>
          </a:extLst>
        </xdr:cNvPr>
        <xdr:cNvSpPr/>
      </xdr:nvSpPr>
      <xdr:spPr>
        <a:xfrm>
          <a:off x="24264938" y="98345625"/>
          <a:ext cx="10572750" cy="2216724"/>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8904324</xdr:colOff>
      <xdr:row>232</xdr:row>
      <xdr:rowOff>413469</xdr:rowOff>
    </xdr:from>
    <xdr:to>
      <xdr:col>13</xdr:col>
      <xdr:colOff>613246</xdr:colOff>
      <xdr:row>235</xdr:row>
      <xdr:rowOff>62778</xdr:rowOff>
    </xdr:to>
    <xdr:sp macro="" textlink="">
      <xdr:nvSpPr>
        <xdr:cNvPr id="97" name="テキスト ボックス 96">
          <a:extLst>
            <a:ext uri="{FF2B5EF4-FFF2-40B4-BE49-F238E27FC236}">
              <a16:creationId xmlns:a16="http://schemas.microsoft.com/office/drawing/2014/main" id="{00000000-0008-0000-0800-000061000000}"/>
            </a:ext>
          </a:extLst>
        </xdr:cNvPr>
        <xdr:cNvSpPr txBox="1"/>
      </xdr:nvSpPr>
      <xdr:spPr>
        <a:xfrm>
          <a:off x="28430574" y="100973657"/>
          <a:ext cx="3948547" cy="935184"/>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職員ごとに必要項目を入力してください。</a:t>
          </a:r>
        </a:p>
      </xdr:txBody>
    </xdr:sp>
    <xdr:clientData/>
  </xdr:twoCellAnchor>
  <xdr:twoCellAnchor>
    <xdr:from>
      <xdr:col>12</xdr:col>
      <xdr:colOff>10829496</xdr:colOff>
      <xdr:row>232</xdr:row>
      <xdr:rowOff>49785</xdr:rowOff>
    </xdr:from>
    <xdr:to>
      <xdr:col>12</xdr:col>
      <xdr:colOff>10878598</xdr:colOff>
      <xdr:row>232</xdr:row>
      <xdr:rowOff>413469</xdr:rowOff>
    </xdr:to>
    <xdr:cxnSp macro="">
      <xdr:nvCxnSpPr>
        <xdr:cNvPr id="98" name="直線矢印コネクタ 97">
          <a:extLst>
            <a:ext uri="{FF2B5EF4-FFF2-40B4-BE49-F238E27FC236}">
              <a16:creationId xmlns:a16="http://schemas.microsoft.com/office/drawing/2014/main" id="{00000000-0008-0000-0800-000062000000}"/>
            </a:ext>
          </a:extLst>
        </xdr:cNvPr>
        <xdr:cNvCxnSpPr>
          <a:stCxn id="97" idx="0"/>
        </xdr:cNvCxnSpPr>
      </xdr:nvCxnSpPr>
      <xdr:spPr>
        <a:xfrm flipH="1" flipV="1">
          <a:off x="30355746" y="100609973"/>
          <a:ext cx="49102" cy="36368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587376</xdr:colOff>
      <xdr:row>0</xdr:row>
      <xdr:rowOff>65764</xdr:rowOff>
    </xdr:from>
    <xdr:to>
      <xdr:col>7</xdr:col>
      <xdr:colOff>1368136</xdr:colOff>
      <xdr:row>0</xdr:row>
      <xdr:rowOff>559870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886240" y="65764"/>
          <a:ext cx="7673396" cy="494106"/>
          <a:chOff x="9386454" y="5784270"/>
          <a:chExt cx="76752948" cy="588819"/>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386454" y="5784270"/>
            <a:ext cx="76752948"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611590" y="5836229"/>
            <a:ext cx="10127775"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47242</xdr:colOff>
      <xdr:row>0</xdr:row>
      <xdr:rowOff>136074</xdr:rowOff>
    </xdr:from>
    <xdr:to>
      <xdr:col>7</xdr:col>
      <xdr:colOff>1088571</xdr:colOff>
      <xdr:row>0</xdr:row>
      <xdr:rowOff>585109</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459183" y="136074"/>
          <a:ext cx="7540741" cy="449035"/>
          <a:chOff x="9014455" y="5819959"/>
          <a:chExt cx="15702394" cy="588819"/>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9014455" y="5819959"/>
            <a:ext cx="1570239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9239593" y="5871915"/>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twoCellAnchor>
    <xdr:from>
      <xdr:col>11</xdr:col>
      <xdr:colOff>357090</xdr:colOff>
      <xdr:row>27</xdr:row>
      <xdr:rowOff>88688</xdr:rowOff>
    </xdr:from>
    <xdr:to>
      <xdr:col>16</xdr:col>
      <xdr:colOff>253863</xdr:colOff>
      <xdr:row>37</xdr:row>
      <xdr:rowOff>299358</xdr:rowOff>
    </xdr:to>
    <xdr:sp macro="" textlink="" fLocksText="0">
      <xdr:nvSpPr>
        <xdr:cNvPr id="14" name="正方形/長方形 13">
          <a:extLst>
            <a:ext uri="{FF2B5EF4-FFF2-40B4-BE49-F238E27FC236}">
              <a16:creationId xmlns:a16="http://schemas.microsoft.com/office/drawing/2014/main" id="{00000000-0008-0000-0B00-00000E000000}"/>
            </a:ext>
          </a:extLst>
        </xdr:cNvPr>
        <xdr:cNvSpPr/>
      </xdr:nvSpPr>
      <xdr:spPr>
        <a:xfrm>
          <a:off x="11800697" y="9640902"/>
          <a:ext cx="3298559" cy="4020670"/>
        </a:xfrm>
        <a:prstGeom prst="rect">
          <a:avLst/>
        </a:prstGeom>
        <a:solidFill>
          <a:srgbClr val="FFFFCC"/>
        </a:solidFill>
        <a:ln>
          <a:solidFill>
            <a:srgbClr val="FFFF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b="1">
              <a:solidFill>
                <a:sysClr val="windowText" lastClr="000000"/>
              </a:solidFill>
            </a:rPr>
            <a:t>業種区分</a:t>
          </a:r>
        </a:p>
        <a:p>
          <a:pPr algn="l"/>
          <a:r>
            <a:rPr kumimoji="1" lang="ja-JP" altLang="en-US" sz="1200"/>
            <a:t>農業</a:t>
          </a:r>
          <a:r>
            <a:rPr kumimoji="1" lang="en-US" altLang="ja-JP" sz="1200"/>
            <a:t>､</a:t>
          </a:r>
          <a:r>
            <a:rPr kumimoji="1" lang="ja-JP" altLang="en-US" sz="1200"/>
            <a:t>林業</a:t>
          </a:r>
        </a:p>
        <a:p>
          <a:pPr algn="l"/>
          <a:r>
            <a:rPr kumimoji="1" lang="ja-JP" altLang="en-US" sz="1200"/>
            <a:t>漁業</a:t>
          </a:r>
        </a:p>
        <a:p>
          <a:pPr algn="l"/>
          <a:r>
            <a:rPr kumimoji="1" lang="ja-JP" altLang="en-US" sz="1200"/>
            <a:t>鉱業、採石業、砂利採取業</a:t>
          </a:r>
        </a:p>
        <a:p>
          <a:pPr algn="l"/>
          <a:r>
            <a:rPr kumimoji="1" lang="ja-JP" altLang="en-US" sz="1200"/>
            <a:t>建設業</a:t>
          </a:r>
        </a:p>
        <a:p>
          <a:pPr algn="l"/>
          <a:r>
            <a:rPr kumimoji="1" lang="ja-JP" altLang="en-US" sz="1200"/>
            <a:t>製造業</a:t>
          </a:r>
        </a:p>
        <a:p>
          <a:pPr algn="l"/>
          <a:r>
            <a:rPr kumimoji="1" lang="ja-JP" altLang="en-US" sz="1200"/>
            <a:t>電気･ガス･熱供給･水道業</a:t>
          </a:r>
        </a:p>
        <a:p>
          <a:pPr algn="l"/>
          <a:r>
            <a:rPr kumimoji="1" lang="ja-JP" altLang="en-US" sz="1200"/>
            <a:t>情報通信業</a:t>
          </a:r>
        </a:p>
        <a:p>
          <a:pPr algn="l"/>
          <a:r>
            <a:rPr kumimoji="1" lang="ja-JP" altLang="en-US" sz="1200"/>
            <a:t>運輸業</a:t>
          </a:r>
          <a:r>
            <a:rPr kumimoji="1" lang="en-US" altLang="ja-JP" sz="1200"/>
            <a:t>､</a:t>
          </a:r>
          <a:r>
            <a:rPr kumimoji="1" lang="ja-JP" altLang="en-US" sz="1200"/>
            <a:t>郵便業</a:t>
          </a:r>
        </a:p>
        <a:p>
          <a:pPr algn="l"/>
          <a:r>
            <a:rPr kumimoji="1" lang="ja-JP" altLang="en-US" sz="1200"/>
            <a:t>卸売業</a:t>
          </a:r>
          <a:r>
            <a:rPr kumimoji="1" lang="en-US" altLang="ja-JP" sz="1200"/>
            <a:t>､</a:t>
          </a:r>
          <a:r>
            <a:rPr kumimoji="1" lang="ja-JP" altLang="en-US" sz="1200"/>
            <a:t>小売業</a:t>
          </a:r>
        </a:p>
        <a:p>
          <a:pPr algn="l"/>
          <a:r>
            <a:rPr kumimoji="1" lang="ja-JP" altLang="en-US" sz="1200"/>
            <a:t>金融業</a:t>
          </a:r>
          <a:r>
            <a:rPr kumimoji="1" lang="en-US" altLang="ja-JP" sz="1200"/>
            <a:t>､</a:t>
          </a:r>
          <a:r>
            <a:rPr kumimoji="1" lang="ja-JP" altLang="en-US" sz="1200"/>
            <a:t>保険業</a:t>
          </a:r>
        </a:p>
        <a:p>
          <a:pPr algn="l"/>
          <a:r>
            <a:rPr kumimoji="1" lang="ja-JP" altLang="en-US" sz="1200"/>
            <a:t>不動産業</a:t>
          </a:r>
          <a:r>
            <a:rPr kumimoji="1" lang="en-US" altLang="ja-JP" sz="1200"/>
            <a:t>､</a:t>
          </a:r>
          <a:r>
            <a:rPr kumimoji="1" lang="ja-JP" altLang="en-US" sz="1200"/>
            <a:t>物品賃貸業</a:t>
          </a:r>
        </a:p>
        <a:p>
          <a:pPr algn="l"/>
          <a:r>
            <a:rPr kumimoji="1" lang="ja-JP" altLang="en-US" sz="1200"/>
            <a:t>学術研究</a:t>
          </a:r>
          <a:r>
            <a:rPr kumimoji="1" lang="en-US" altLang="ja-JP" sz="1200"/>
            <a:t>､</a:t>
          </a:r>
          <a:r>
            <a:rPr kumimoji="1" lang="ja-JP" altLang="en-US" sz="1200"/>
            <a:t>専門･技術サービス業</a:t>
          </a:r>
        </a:p>
        <a:p>
          <a:pPr algn="l"/>
          <a:r>
            <a:rPr kumimoji="1" lang="ja-JP" altLang="en-US" sz="1200"/>
            <a:t>宿泊業</a:t>
          </a:r>
          <a:r>
            <a:rPr kumimoji="1" lang="en-US" altLang="ja-JP" sz="1200"/>
            <a:t>､</a:t>
          </a:r>
          <a:r>
            <a:rPr kumimoji="1" lang="ja-JP" altLang="en-US" sz="1200"/>
            <a:t>飲食サービス業</a:t>
          </a:r>
        </a:p>
        <a:p>
          <a:pPr algn="l"/>
          <a:r>
            <a:rPr kumimoji="1" lang="ja-JP" altLang="en-US" sz="1200"/>
            <a:t>生活関連サービス業</a:t>
          </a:r>
          <a:r>
            <a:rPr kumimoji="1" lang="en-US" altLang="ja-JP" sz="1200"/>
            <a:t>､</a:t>
          </a:r>
          <a:r>
            <a:rPr kumimoji="1" lang="ja-JP" altLang="en-US" sz="1200"/>
            <a:t>娯楽業</a:t>
          </a:r>
        </a:p>
        <a:p>
          <a:pPr algn="l"/>
          <a:r>
            <a:rPr kumimoji="1" lang="ja-JP" altLang="en-US" sz="1200"/>
            <a:t>教育</a:t>
          </a:r>
          <a:r>
            <a:rPr kumimoji="1" lang="en-US" altLang="ja-JP" sz="1200"/>
            <a:t>､</a:t>
          </a:r>
          <a:r>
            <a:rPr kumimoji="1" lang="ja-JP" altLang="en-US" sz="1200"/>
            <a:t>学習支援業</a:t>
          </a:r>
        </a:p>
        <a:p>
          <a:pPr algn="l"/>
          <a:r>
            <a:rPr kumimoji="1" lang="ja-JP" altLang="en-US" sz="1200"/>
            <a:t>医療</a:t>
          </a:r>
          <a:r>
            <a:rPr kumimoji="1" lang="en-US" altLang="ja-JP" sz="1200"/>
            <a:t>､</a:t>
          </a:r>
          <a:r>
            <a:rPr kumimoji="1" lang="ja-JP" altLang="en-US" sz="1200"/>
            <a:t>福祉</a:t>
          </a:r>
        </a:p>
        <a:p>
          <a:pPr algn="l"/>
          <a:r>
            <a:rPr kumimoji="1" lang="ja-JP" altLang="en-US" sz="1200"/>
            <a:t>複合サービス事業</a:t>
          </a:r>
        </a:p>
        <a:p>
          <a:pPr algn="l"/>
          <a:r>
            <a:rPr kumimoji="1" lang="ja-JP" altLang="en-US" sz="1200"/>
            <a:t>サービス業</a:t>
          </a:r>
          <a:r>
            <a:rPr kumimoji="1" lang="en-US" altLang="ja-JP" sz="1200"/>
            <a:t>(</a:t>
          </a:r>
          <a:r>
            <a:rPr kumimoji="1" lang="ja-JP" altLang="en-US" sz="1200"/>
            <a:t>他に分類されないもの</a:t>
          </a:r>
          <a:r>
            <a:rPr kumimoji="1" lang="en-US" altLang="ja-JP" sz="1200"/>
            <a:t>)</a:t>
          </a:r>
          <a:endParaRPr kumimoji="1" lang="ja-JP" altLang="en-US" sz="1200"/>
        </a:p>
      </xdr:txBody>
    </xdr:sp>
    <xdr:clientData fLocksWithSheet="0" fPrintsWithSheet="0"/>
  </xdr:twoCellAnchor>
  <xdr:twoCellAnchor>
    <xdr:from>
      <xdr:col>11</xdr:col>
      <xdr:colOff>103415</xdr:colOff>
      <xdr:row>13</xdr:row>
      <xdr:rowOff>28575</xdr:rowOff>
    </xdr:from>
    <xdr:to>
      <xdr:col>19</xdr:col>
      <xdr:colOff>34019</xdr:colOff>
      <xdr:row>22</xdr:row>
      <xdr:rowOff>243569</xdr:rowOff>
    </xdr:to>
    <xdr:sp macro="" textlink="">
      <xdr:nvSpPr>
        <xdr:cNvPr id="15" name="正方形/長方形 14">
          <a:extLst>
            <a:ext uri="{FF2B5EF4-FFF2-40B4-BE49-F238E27FC236}">
              <a16:creationId xmlns:a16="http://schemas.microsoft.com/office/drawing/2014/main" id="{00000000-0008-0000-0B00-00000F000000}"/>
            </a:ext>
          </a:extLst>
        </xdr:cNvPr>
        <xdr:cNvSpPr/>
      </xdr:nvSpPr>
      <xdr:spPr bwMode="auto">
        <a:xfrm>
          <a:off x="11547022" y="24657504"/>
          <a:ext cx="5373461" cy="3643994"/>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原則として、下表の各区分において、Ａ若しくはＢのいずれかの条件に該当する</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法人・個人事業主、又は年間のエネルギー使用量（原油換算値）が１，５００ｋ</a:t>
          </a:r>
          <a:r>
            <a:rPr lang="en-US" altLang="ja-JP" sz="1200">
              <a:solidFill>
                <a:schemeClr val="tx1"/>
              </a:solidFill>
              <a:latin typeface="ＭＳ Ｐ明朝" panose="02020600040205080304" pitchFamily="18" charset="-128"/>
              <a:ea typeface="ＭＳ Ｐ明朝" panose="02020600040205080304" pitchFamily="18" charset="-128"/>
            </a:rPr>
            <a:t>L</a:t>
          </a:r>
          <a:r>
            <a:rPr lang="ja-JP" altLang="en-US" sz="1200">
              <a:solidFill>
                <a:schemeClr val="tx1"/>
              </a:solidFill>
              <a:latin typeface="ＭＳ Ｐ明朝" panose="02020600040205080304" pitchFamily="18" charset="-128"/>
              <a:ea typeface="ＭＳ Ｐ明朝" panose="02020600040205080304" pitchFamily="18" charset="-128"/>
            </a:rPr>
            <a:t>未満の事業所であること。</a:t>
          </a: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257175</xdr:colOff>
      <xdr:row>16</xdr:row>
      <xdr:rowOff>230525</xdr:rowOff>
    </xdr:from>
    <xdr:ext cx="5070952" cy="2109107"/>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
        <a:stretch>
          <a:fillRect/>
        </a:stretch>
      </xdr:blipFill>
      <xdr:spPr>
        <a:xfrm>
          <a:off x="11700782" y="26002454"/>
          <a:ext cx="5070952" cy="210910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85726</xdr:colOff>
      <xdr:row>0</xdr:row>
      <xdr:rowOff>127625</xdr:rowOff>
    </xdr:from>
    <xdr:to>
      <xdr:col>4</xdr:col>
      <xdr:colOff>1781175</xdr:colOff>
      <xdr:row>2</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76426" y="127625"/>
          <a:ext cx="3962399" cy="281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2</xdr:col>
      <xdr:colOff>213122</xdr:colOff>
      <xdr:row>0</xdr:row>
      <xdr:rowOff>114300</xdr:rowOff>
    </xdr:from>
    <xdr:to>
      <xdr:col>2</xdr:col>
      <xdr:colOff>714375</xdr:colOff>
      <xdr:row>2</xdr:row>
      <xdr:rowOff>89882</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2003822" y="114300"/>
          <a:ext cx="501253"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oneCellAnchor>
    <xdr:from>
      <xdr:col>1</xdr:col>
      <xdr:colOff>391743</xdr:colOff>
      <xdr:row>12</xdr:row>
      <xdr:rowOff>49944</xdr:rowOff>
    </xdr:from>
    <xdr:ext cx="391884" cy="239415"/>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53668" y="262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xdr:row>
          <xdr:rowOff>47625</xdr:rowOff>
        </xdr:from>
        <xdr:to>
          <xdr:col>1</xdr:col>
          <xdr:colOff>771525</xdr:colOff>
          <xdr:row>13</xdr:row>
          <xdr:rowOff>95250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47625</xdr:rowOff>
        </xdr:from>
        <xdr:to>
          <xdr:col>1</xdr:col>
          <xdr:colOff>1466850</xdr:colOff>
          <xdr:row>13</xdr:row>
          <xdr:rowOff>95250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xdr:row>
      <xdr:rowOff>49944</xdr:rowOff>
    </xdr:from>
    <xdr:ext cx="505056" cy="239415"/>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1239468" y="262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146</xdr:row>
      <xdr:rowOff>49944</xdr:rowOff>
    </xdr:from>
    <xdr:ext cx="391884" cy="23941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553668" y="26788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146</xdr:row>
          <xdr:rowOff>47625</xdr:rowOff>
        </xdr:from>
        <xdr:to>
          <xdr:col>1</xdr:col>
          <xdr:colOff>771525</xdr:colOff>
          <xdr:row>147</xdr:row>
          <xdr:rowOff>95250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C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146</xdr:row>
          <xdr:rowOff>47625</xdr:rowOff>
        </xdr:from>
        <xdr:to>
          <xdr:col>1</xdr:col>
          <xdr:colOff>1466850</xdr:colOff>
          <xdr:row>147</xdr:row>
          <xdr:rowOff>95250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C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146</xdr:row>
      <xdr:rowOff>49944</xdr:rowOff>
    </xdr:from>
    <xdr:ext cx="505056" cy="23941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1239468" y="26788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2558</xdr:row>
      <xdr:rowOff>49944</xdr:rowOff>
    </xdr:from>
    <xdr:ext cx="391884" cy="239415"/>
    <xdr:sp macro="" textlink="">
      <xdr:nvSpPr>
        <xdr:cNvPr id="41" name="テキスト ボックス 40">
          <a:extLst>
            <a:ext uri="{FF2B5EF4-FFF2-40B4-BE49-F238E27FC236}">
              <a16:creationId xmlns:a16="http://schemas.microsoft.com/office/drawing/2014/main" id="{00000000-0008-0000-0C00-000029000000}"/>
            </a:ext>
          </a:extLst>
        </xdr:cNvPr>
        <xdr:cNvSpPr txBox="1"/>
      </xdr:nvSpPr>
      <xdr:spPr>
        <a:xfrm>
          <a:off x="553668" y="20795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2558</xdr:row>
          <xdr:rowOff>47625</xdr:rowOff>
        </xdr:from>
        <xdr:to>
          <xdr:col>1</xdr:col>
          <xdr:colOff>771525</xdr:colOff>
          <xdr:row>2559</xdr:row>
          <xdr:rowOff>95250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C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2558</xdr:row>
          <xdr:rowOff>47625</xdr:rowOff>
        </xdr:from>
        <xdr:to>
          <xdr:col>1</xdr:col>
          <xdr:colOff>1466850</xdr:colOff>
          <xdr:row>2559</xdr:row>
          <xdr:rowOff>95250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C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2558</xdr:row>
      <xdr:rowOff>49944</xdr:rowOff>
    </xdr:from>
    <xdr:ext cx="505056" cy="239415"/>
    <xdr:sp macro="" textlink="">
      <xdr:nvSpPr>
        <xdr:cNvPr id="44" name="テキスト ボックス 43">
          <a:extLst>
            <a:ext uri="{FF2B5EF4-FFF2-40B4-BE49-F238E27FC236}">
              <a16:creationId xmlns:a16="http://schemas.microsoft.com/office/drawing/2014/main" id="{00000000-0008-0000-0C00-00002C000000}"/>
            </a:ext>
          </a:extLst>
        </xdr:cNvPr>
        <xdr:cNvSpPr txBox="1"/>
      </xdr:nvSpPr>
      <xdr:spPr>
        <a:xfrm>
          <a:off x="1239468" y="20795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1084</xdr:row>
      <xdr:rowOff>49944</xdr:rowOff>
    </xdr:from>
    <xdr:ext cx="391884" cy="239415"/>
    <xdr:sp macro="" textlink="">
      <xdr:nvSpPr>
        <xdr:cNvPr id="45" name="テキスト ボックス 44">
          <a:extLst>
            <a:ext uri="{FF2B5EF4-FFF2-40B4-BE49-F238E27FC236}">
              <a16:creationId xmlns:a16="http://schemas.microsoft.com/office/drawing/2014/main" id="{00000000-0008-0000-0C00-00002D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1084</xdr:row>
          <xdr:rowOff>47625</xdr:rowOff>
        </xdr:from>
        <xdr:to>
          <xdr:col>1</xdr:col>
          <xdr:colOff>771525</xdr:colOff>
          <xdr:row>1085</xdr:row>
          <xdr:rowOff>95250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C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1084</xdr:row>
          <xdr:rowOff>47625</xdr:rowOff>
        </xdr:from>
        <xdr:to>
          <xdr:col>1</xdr:col>
          <xdr:colOff>1466850</xdr:colOff>
          <xdr:row>1085</xdr:row>
          <xdr:rowOff>95250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C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1084</xdr:row>
      <xdr:rowOff>49944</xdr:rowOff>
    </xdr:from>
    <xdr:ext cx="505056" cy="239415"/>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950</xdr:row>
      <xdr:rowOff>49944</xdr:rowOff>
    </xdr:from>
    <xdr:ext cx="391884" cy="239415"/>
    <xdr:sp macro="" textlink="">
      <xdr:nvSpPr>
        <xdr:cNvPr id="49" name="テキスト ボックス 48">
          <a:extLst>
            <a:ext uri="{FF2B5EF4-FFF2-40B4-BE49-F238E27FC236}">
              <a16:creationId xmlns:a16="http://schemas.microsoft.com/office/drawing/2014/main" id="{00000000-0008-0000-0C00-000031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950</xdr:row>
          <xdr:rowOff>47625</xdr:rowOff>
        </xdr:from>
        <xdr:to>
          <xdr:col>1</xdr:col>
          <xdr:colOff>771525</xdr:colOff>
          <xdr:row>951</xdr:row>
          <xdr:rowOff>95250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C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950</xdr:row>
          <xdr:rowOff>47625</xdr:rowOff>
        </xdr:from>
        <xdr:to>
          <xdr:col>1</xdr:col>
          <xdr:colOff>1466850</xdr:colOff>
          <xdr:row>951</xdr:row>
          <xdr:rowOff>95250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C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950</xdr:row>
      <xdr:rowOff>49944</xdr:rowOff>
    </xdr:from>
    <xdr:ext cx="505056" cy="239415"/>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816</xdr:row>
      <xdr:rowOff>49944</xdr:rowOff>
    </xdr:from>
    <xdr:ext cx="391884" cy="239415"/>
    <xdr:sp macro="" textlink="">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816</xdr:row>
          <xdr:rowOff>47625</xdr:rowOff>
        </xdr:from>
        <xdr:to>
          <xdr:col>1</xdr:col>
          <xdr:colOff>771525</xdr:colOff>
          <xdr:row>817</xdr:row>
          <xdr:rowOff>95250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C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816</xdr:row>
          <xdr:rowOff>47625</xdr:rowOff>
        </xdr:from>
        <xdr:to>
          <xdr:col>1</xdr:col>
          <xdr:colOff>1466850</xdr:colOff>
          <xdr:row>817</xdr:row>
          <xdr:rowOff>95250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C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816</xdr:row>
      <xdr:rowOff>49944</xdr:rowOff>
    </xdr:from>
    <xdr:ext cx="505056" cy="239415"/>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682</xdr:row>
      <xdr:rowOff>49944</xdr:rowOff>
    </xdr:from>
    <xdr:ext cx="391884" cy="239415"/>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682</xdr:row>
          <xdr:rowOff>47625</xdr:rowOff>
        </xdr:from>
        <xdr:to>
          <xdr:col>1</xdr:col>
          <xdr:colOff>771525</xdr:colOff>
          <xdr:row>683</xdr:row>
          <xdr:rowOff>95250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C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682</xdr:row>
          <xdr:rowOff>47625</xdr:rowOff>
        </xdr:from>
        <xdr:to>
          <xdr:col>1</xdr:col>
          <xdr:colOff>1466850</xdr:colOff>
          <xdr:row>683</xdr:row>
          <xdr:rowOff>95250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C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682</xdr:row>
      <xdr:rowOff>49944</xdr:rowOff>
    </xdr:from>
    <xdr:ext cx="505056" cy="239415"/>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548</xdr:row>
      <xdr:rowOff>49944</xdr:rowOff>
    </xdr:from>
    <xdr:ext cx="391884" cy="239415"/>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548</xdr:row>
          <xdr:rowOff>47625</xdr:rowOff>
        </xdr:from>
        <xdr:to>
          <xdr:col>1</xdr:col>
          <xdr:colOff>771525</xdr:colOff>
          <xdr:row>549</xdr:row>
          <xdr:rowOff>95250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C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548</xdr:row>
          <xdr:rowOff>47625</xdr:rowOff>
        </xdr:from>
        <xdr:to>
          <xdr:col>1</xdr:col>
          <xdr:colOff>1466850</xdr:colOff>
          <xdr:row>549</xdr:row>
          <xdr:rowOff>95250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C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548</xdr:row>
      <xdr:rowOff>49944</xdr:rowOff>
    </xdr:from>
    <xdr:ext cx="505056" cy="239415"/>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414</xdr:row>
      <xdr:rowOff>49944</xdr:rowOff>
    </xdr:from>
    <xdr:ext cx="391884" cy="239415"/>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414</xdr:row>
          <xdr:rowOff>47625</xdr:rowOff>
        </xdr:from>
        <xdr:to>
          <xdr:col>1</xdr:col>
          <xdr:colOff>771525</xdr:colOff>
          <xdr:row>415</xdr:row>
          <xdr:rowOff>95250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C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414</xdr:row>
          <xdr:rowOff>47625</xdr:rowOff>
        </xdr:from>
        <xdr:to>
          <xdr:col>1</xdr:col>
          <xdr:colOff>1466850</xdr:colOff>
          <xdr:row>415</xdr:row>
          <xdr:rowOff>95250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C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414</xdr:row>
      <xdr:rowOff>49944</xdr:rowOff>
    </xdr:from>
    <xdr:ext cx="505056" cy="239415"/>
    <xdr:sp macro="" textlink="">
      <xdr:nvSpPr>
        <xdr:cNvPr id="68" name="テキスト ボックス 67">
          <a:extLst>
            <a:ext uri="{FF2B5EF4-FFF2-40B4-BE49-F238E27FC236}">
              <a16:creationId xmlns:a16="http://schemas.microsoft.com/office/drawing/2014/main" id="{00000000-0008-0000-0C00-000044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280</xdr:row>
      <xdr:rowOff>49944</xdr:rowOff>
    </xdr:from>
    <xdr:ext cx="391884" cy="239415"/>
    <xdr:sp macro="" textlink="">
      <xdr:nvSpPr>
        <xdr:cNvPr id="69" name="テキスト ボックス 68">
          <a:extLst>
            <a:ext uri="{FF2B5EF4-FFF2-40B4-BE49-F238E27FC236}">
              <a16:creationId xmlns:a16="http://schemas.microsoft.com/office/drawing/2014/main" id="{00000000-0008-0000-0C00-000045000000}"/>
            </a:ext>
          </a:extLst>
        </xdr:cNvPr>
        <xdr:cNvSpPr txBox="1"/>
      </xdr:nvSpPr>
      <xdr:spPr>
        <a:xfrm>
          <a:off x="553668" y="585715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280</xdr:row>
          <xdr:rowOff>47625</xdr:rowOff>
        </xdr:from>
        <xdr:to>
          <xdr:col>1</xdr:col>
          <xdr:colOff>771525</xdr:colOff>
          <xdr:row>281</xdr:row>
          <xdr:rowOff>95250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280</xdr:row>
          <xdr:rowOff>47625</xdr:rowOff>
        </xdr:from>
        <xdr:to>
          <xdr:col>1</xdr:col>
          <xdr:colOff>1466850</xdr:colOff>
          <xdr:row>281</xdr:row>
          <xdr:rowOff>95250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280</xdr:row>
      <xdr:rowOff>49944</xdr:rowOff>
    </xdr:from>
    <xdr:ext cx="505056" cy="239415"/>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1239468" y="585715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2424</xdr:row>
      <xdr:rowOff>49944</xdr:rowOff>
    </xdr:from>
    <xdr:ext cx="391884" cy="239415"/>
    <xdr:sp macro="" textlink="">
      <xdr:nvSpPr>
        <xdr:cNvPr id="46" name="テキスト ボックス 45">
          <a:extLst>
            <a:ext uri="{FF2B5EF4-FFF2-40B4-BE49-F238E27FC236}">
              <a16:creationId xmlns:a16="http://schemas.microsoft.com/office/drawing/2014/main" id="{00000000-0008-0000-0C00-00002E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2424</xdr:row>
          <xdr:rowOff>47625</xdr:rowOff>
        </xdr:from>
        <xdr:to>
          <xdr:col>1</xdr:col>
          <xdr:colOff>771525</xdr:colOff>
          <xdr:row>2425</xdr:row>
          <xdr:rowOff>95250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2424</xdr:row>
          <xdr:rowOff>47625</xdr:rowOff>
        </xdr:from>
        <xdr:to>
          <xdr:col>1</xdr:col>
          <xdr:colOff>1466850</xdr:colOff>
          <xdr:row>2425</xdr:row>
          <xdr:rowOff>95250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2424</xdr:row>
      <xdr:rowOff>49944</xdr:rowOff>
    </xdr:from>
    <xdr:ext cx="505056" cy="239415"/>
    <xdr:sp macro="" textlink="">
      <xdr:nvSpPr>
        <xdr:cNvPr id="47" name="テキスト ボックス 46">
          <a:extLst>
            <a:ext uri="{FF2B5EF4-FFF2-40B4-BE49-F238E27FC236}">
              <a16:creationId xmlns:a16="http://schemas.microsoft.com/office/drawing/2014/main" id="{00000000-0008-0000-0C00-00002F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2290</xdr:row>
      <xdr:rowOff>49944</xdr:rowOff>
    </xdr:from>
    <xdr:ext cx="391884" cy="239415"/>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2290</xdr:row>
          <xdr:rowOff>47625</xdr:rowOff>
        </xdr:from>
        <xdr:to>
          <xdr:col>1</xdr:col>
          <xdr:colOff>771525</xdr:colOff>
          <xdr:row>2291</xdr:row>
          <xdr:rowOff>95250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2290</xdr:row>
          <xdr:rowOff>47625</xdr:rowOff>
        </xdr:from>
        <xdr:to>
          <xdr:col>1</xdr:col>
          <xdr:colOff>1466850</xdr:colOff>
          <xdr:row>2291</xdr:row>
          <xdr:rowOff>95250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2290</xdr:row>
      <xdr:rowOff>49944</xdr:rowOff>
    </xdr:from>
    <xdr:ext cx="505056" cy="239415"/>
    <xdr:sp macro="" textlink="">
      <xdr:nvSpPr>
        <xdr:cNvPr id="51" name="テキスト ボックス 50">
          <a:extLst>
            <a:ext uri="{FF2B5EF4-FFF2-40B4-BE49-F238E27FC236}">
              <a16:creationId xmlns:a16="http://schemas.microsoft.com/office/drawing/2014/main" id="{00000000-0008-0000-0C00-000033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2156</xdr:row>
      <xdr:rowOff>49944</xdr:rowOff>
    </xdr:from>
    <xdr:ext cx="391884" cy="239415"/>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2156</xdr:row>
          <xdr:rowOff>47625</xdr:rowOff>
        </xdr:from>
        <xdr:to>
          <xdr:col>1</xdr:col>
          <xdr:colOff>771525</xdr:colOff>
          <xdr:row>2157</xdr:row>
          <xdr:rowOff>95250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2156</xdr:row>
          <xdr:rowOff>47625</xdr:rowOff>
        </xdr:from>
        <xdr:to>
          <xdr:col>1</xdr:col>
          <xdr:colOff>1466850</xdr:colOff>
          <xdr:row>2157</xdr:row>
          <xdr:rowOff>95250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2156</xdr:row>
      <xdr:rowOff>49944</xdr:rowOff>
    </xdr:from>
    <xdr:ext cx="505056" cy="239415"/>
    <xdr:sp macro="" textlink="">
      <xdr:nvSpPr>
        <xdr:cNvPr id="55" name="テキスト ボックス 54">
          <a:extLst>
            <a:ext uri="{FF2B5EF4-FFF2-40B4-BE49-F238E27FC236}">
              <a16:creationId xmlns:a16="http://schemas.microsoft.com/office/drawing/2014/main" id="{00000000-0008-0000-0C00-000037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2022</xdr:row>
      <xdr:rowOff>49944</xdr:rowOff>
    </xdr:from>
    <xdr:ext cx="391884" cy="239415"/>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2022</xdr:row>
          <xdr:rowOff>47625</xdr:rowOff>
        </xdr:from>
        <xdr:to>
          <xdr:col>1</xdr:col>
          <xdr:colOff>771525</xdr:colOff>
          <xdr:row>2023</xdr:row>
          <xdr:rowOff>95250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2022</xdr:row>
          <xdr:rowOff>47625</xdr:rowOff>
        </xdr:from>
        <xdr:to>
          <xdr:col>1</xdr:col>
          <xdr:colOff>1466850</xdr:colOff>
          <xdr:row>2023</xdr:row>
          <xdr:rowOff>95250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2022</xdr:row>
      <xdr:rowOff>49944</xdr:rowOff>
    </xdr:from>
    <xdr:ext cx="505056" cy="239415"/>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1888</xdr:row>
      <xdr:rowOff>49944</xdr:rowOff>
    </xdr:from>
    <xdr:ext cx="391884" cy="239415"/>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1888</xdr:row>
          <xdr:rowOff>47625</xdr:rowOff>
        </xdr:from>
        <xdr:to>
          <xdr:col>1</xdr:col>
          <xdr:colOff>771525</xdr:colOff>
          <xdr:row>1889</xdr:row>
          <xdr:rowOff>95250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1888</xdr:row>
          <xdr:rowOff>47625</xdr:rowOff>
        </xdr:from>
        <xdr:to>
          <xdr:col>1</xdr:col>
          <xdr:colOff>1466850</xdr:colOff>
          <xdr:row>1889</xdr:row>
          <xdr:rowOff>95250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1888</xdr:row>
      <xdr:rowOff>49944</xdr:rowOff>
    </xdr:from>
    <xdr:ext cx="505056" cy="239415"/>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1754</xdr:row>
      <xdr:rowOff>49944</xdr:rowOff>
    </xdr:from>
    <xdr:ext cx="391884" cy="239415"/>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1754</xdr:row>
          <xdr:rowOff>47625</xdr:rowOff>
        </xdr:from>
        <xdr:to>
          <xdr:col>1</xdr:col>
          <xdr:colOff>771525</xdr:colOff>
          <xdr:row>1755</xdr:row>
          <xdr:rowOff>95250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C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1754</xdr:row>
          <xdr:rowOff>47625</xdr:rowOff>
        </xdr:from>
        <xdr:to>
          <xdr:col>1</xdr:col>
          <xdr:colOff>1466850</xdr:colOff>
          <xdr:row>1755</xdr:row>
          <xdr:rowOff>95250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C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1754</xdr:row>
      <xdr:rowOff>49944</xdr:rowOff>
    </xdr:from>
    <xdr:ext cx="505056" cy="239415"/>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1620</xdr:row>
      <xdr:rowOff>49944</xdr:rowOff>
    </xdr:from>
    <xdr:ext cx="391884" cy="239415"/>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1620</xdr:row>
          <xdr:rowOff>47625</xdr:rowOff>
        </xdr:from>
        <xdr:to>
          <xdr:col>1</xdr:col>
          <xdr:colOff>771525</xdr:colOff>
          <xdr:row>1621</xdr:row>
          <xdr:rowOff>95250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C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1620</xdr:row>
          <xdr:rowOff>47625</xdr:rowOff>
        </xdr:from>
        <xdr:to>
          <xdr:col>1</xdr:col>
          <xdr:colOff>1466850</xdr:colOff>
          <xdr:row>1621</xdr:row>
          <xdr:rowOff>95250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C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1620</xdr:row>
      <xdr:rowOff>49944</xdr:rowOff>
    </xdr:from>
    <xdr:ext cx="505056" cy="239415"/>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1486</xdr:row>
      <xdr:rowOff>49944</xdr:rowOff>
    </xdr:from>
    <xdr:ext cx="391884" cy="239415"/>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1486</xdr:row>
          <xdr:rowOff>47625</xdr:rowOff>
        </xdr:from>
        <xdr:to>
          <xdr:col>1</xdr:col>
          <xdr:colOff>771525</xdr:colOff>
          <xdr:row>1487</xdr:row>
          <xdr:rowOff>95250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C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1486</xdr:row>
          <xdr:rowOff>47625</xdr:rowOff>
        </xdr:from>
        <xdr:to>
          <xdr:col>1</xdr:col>
          <xdr:colOff>1466850</xdr:colOff>
          <xdr:row>1487</xdr:row>
          <xdr:rowOff>95250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C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1486</xdr:row>
      <xdr:rowOff>49944</xdr:rowOff>
    </xdr:from>
    <xdr:ext cx="505056" cy="239415"/>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1352</xdr:row>
      <xdr:rowOff>49944</xdr:rowOff>
    </xdr:from>
    <xdr:ext cx="391884" cy="239415"/>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1352</xdr:row>
          <xdr:rowOff>47625</xdr:rowOff>
        </xdr:from>
        <xdr:to>
          <xdr:col>1</xdr:col>
          <xdr:colOff>771525</xdr:colOff>
          <xdr:row>1353</xdr:row>
          <xdr:rowOff>95250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C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1352</xdr:row>
          <xdr:rowOff>47625</xdr:rowOff>
        </xdr:from>
        <xdr:to>
          <xdr:col>1</xdr:col>
          <xdr:colOff>1466850</xdr:colOff>
          <xdr:row>1353</xdr:row>
          <xdr:rowOff>95250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C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1352</xdr:row>
      <xdr:rowOff>49944</xdr:rowOff>
    </xdr:from>
    <xdr:ext cx="505056" cy="239415"/>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1218</xdr:row>
      <xdr:rowOff>49944</xdr:rowOff>
    </xdr:from>
    <xdr:ext cx="391884" cy="239415"/>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553668" y="183063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1218</xdr:row>
          <xdr:rowOff>47625</xdr:rowOff>
        </xdr:from>
        <xdr:to>
          <xdr:col>1</xdr:col>
          <xdr:colOff>771525</xdr:colOff>
          <xdr:row>1219</xdr:row>
          <xdr:rowOff>95250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C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1218</xdr:row>
          <xdr:rowOff>47625</xdr:rowOff>
        </xdr:from>
        <xdr:to>
          <xdr:col>1</xdr:col>
          <xdr:colOff>1466850</xdr:colOff>
          <xdr:row>1219</xdr:row>
          <xdr:rowOff>95250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1218</xdr:row>
      <xdr:rowOff>49944</xdr:rowOff>
    </xdr:from>
    <xdr:ext cx="505056" cy="239415"/>
    <xdr:sp macro="" textlink="">
      <xdr:nvSpPr>
        <xdr:cNvPr id="83" name="テキスト ボックス 82">
          <a:extLst>
            <a:ext uri="{FF2B5EF4-FFF2-40B4-BE49-F238E27FC236}">
              <a16:creationId xmlns:a16="http://schemas.microsoft.com/office/drawing/2014/main" id="{00000000-0008-0000-0C00-000053000000}"/>
            </a:ext>
          </a:extLst>
        </xdr:cNvPr>
        <xdr:cNvSpPr txBox="1"/>
      </xdr:nvSpPr>
      <xdr:spPr>
        <a:xfrm>
          <a:off x="1239468" y="183063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16</xdr:row>
      <xdr:rowOff>49944</xdr:rowOff>
    </xdr:from>
    <xdr:ext cx="391884" cy="239415"/>
    <xdr:sp macro="" textlink="">
      <xdr:nvSpPr>
        <xdr:cNvPr id="84" name="テキスト ボックス 83">
          <a:extLst>
            <a:ext uri="{FF2B5EF4-FFF2-40B4-BE49-F238E27FC236}">
              <a16:creationId xmlns:a16="http://schemas.microsoft.com/office/drawing/2014/main" id="{00000000-0008-0000-0C00-000054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16</xdr:row>
          <xdr:rowOff>47625</xdr:rowOff>
        </xdr:from>
        <xdr:to>
          <xdr:col>1</xdr:col>
          <xdr:colOff>771525</xdr:colOff>
          <xdr:row>17</xdr:row>
          <xdr:rowOff>95250</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C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16</xdr:row>
          <xdr:rowOff>47625</xdr:rowOff>
        </xdr:from>
        <xdr:to>
          <xdr:col>1</xdr:col>
          <xdr:colOff>1466850</xdr:colOff>
          <xdr:row>17</xdr:row>
          <xdr:rowOff>95250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C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xdr:row>
      <xdr:rowOff>49944</xdr:rowOff>
    </xdr:from>
    <xdr:ext cx="505056" cy="239415"/>
    <xdr:sp macro="" textlink="">
      <xdr:nvSpPr>
        <xdr:cNvPr id="87" name="テキスト ボックス 86">
          <a:extLst>
            <a:ext uri="{FF2B5EF4-FFF2-40B4-BE49-F238E27FC236}">
              <a16:creationId xmlns:a16="http://schemas.microsoft.com/office/drawing/2014/main" id="{00000000-0008-0000-0C00-000057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150</xdr:row>
      <xdr:rowOff>49944</xdr:rowOff>
    </xdr:from>
    <xdr:ext cx="391884" cy="239415"/>
    <xdr:sp macro="" textlink="">
      <xdr:nvSpPr>
        <xdr:cNvPr id="88" name="テキスト ボックス 87">
          <a:extLst>
            <a:ext uri="{FF2B5EF4-FFF2-40B4-BE49-F238E27FC236}">
              <a16:creationId xmlns:a16="http://schemas.microsoft.com/office/drawing/2014/main" id="{00000000-0008-0000-0C00-000058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150</xdr:row>
          <xdr:rowOff>47625</xdr:rowOff>
        </xdr:from>
        <xdr:to>
          <xdr:col>1</xdr:col>
          <xdr:colOff>771525</xdr:colOff>
          <xdr:row>151</xdr:row>
          <xdr:rowOff>95250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C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150</xdr:row>
          <xdr:rowOff>47625</xdr:rowOff>
        </xdr:from>
        <xdr:to>
          <xdr:col>1</xdr:col>
          <xdr:colOff>1466850</xdr:colOff>
          <xdr:row>151</xdr:row>
          <xdr:rowOff>95250</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C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150</xdr:row>
      <xdr:rowOff>49944</xdr:rowOff>
    </xdr:from>
    <xdr:ext cx="505056" cy="239415"/>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284</xdr:row>
      <xdr:rowOff>49944</xdr:rowOff>
    </xdr:from>
    <xdr:ext cx="391884" cy="239415"/>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553668" y="221288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284</xdr:row>
          <xdr:rowOff>47625</xdr:rowOff>
        </xdr:from>
        <xdr:to>
          <xdr:col>1</xdr:col>
          <xdr:colOff>771525</xdr:colOff>
          <xdr:row>285</xdr:row>
          <xdr:rowOff>95250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C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284</xdr:row>
          <xdr:rowOff>47625</xdr:rowOff>
        </xdr:from>
        <xdr:to>
          <xdr:col>1</xdr:col>
          <xdr:colOff>1466850</xdr:colOff>
          <xdr:row>285</xdr:row>
          <xdr:rowOff>95250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C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284</xdr:row>
      <xdr:rowOff>49944</xdr:rowOff>
    </xdr:from>
    <xdr:ext cx="505056" cy="239415"/>
    <xdr:sp macro="" textlink="">
      <xdr:nvSpPr>
        <xdr:cNvPr id="95" name="テキスト ボックス 94">
          <a:extLst>
            <a:ext uri="{FF2B5EF4-FFF2-40B4-BE49-F238E27FC236}">
              <a16:creationId xmlns:a16="http://schemas.microsoft.com/office/drawing/2014/main" id="{00000000-0008-0000-0C00-00005F000000}"/>
            </a:ext>
          </a:extLst>
        </xdr:cNvPr>
        <xdr:cNvSpPr txBox="1"/>
      </xdr:nvSpPr>
      <xdr:spPr>
        <a:xfrm>
          <a:off x="1239468" y="221288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418</xdr:row>
      <xdr:rowOff>49944</xdr:rowOff>
    </xdr:from>
    <xdr:ext cx="391884" cy="239415"/>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553668" y="409121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418</xdr:row>
          <xdr:rowOff>47625</xdr:rowOff>
        </xdr:from>
        <xdr:to>
          <xdr:col>1</xdr:col>
          <xdr:colOff>771525</xdr:colOff>
          <xdr:row>419</xdr:row>
          <xdr:rowOff>95250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C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418</xdr:row>
          <xdr:rowOff>47625</xdr:rowOff>
        </xdr:from>
        <xdr:to>
          <xdr:col>1</xdr:col>
          <xdr:colOff>1466850</xdr:colOff>
          <xdr:row>419</xdr:row>
          <xdr:rowOff>95250</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C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418</xdr:row>
      <xdr:rowOff>49944</xdr:rowOff>
    </xdr:from>
    <xdr:ext cx="505056" cy="239415"/>
    <xdr:sp macro="" textlink="">
      <xdr:nvSpPr>
        <xdr:cNvPr id="99" name="テキスト ボックス 98">
          <a:extLst>
            <a:ext uri="{FF2B5EF4-FFF2-40B4-BE49-F238E27FC236}">
              <a16:creationId xmlns:a16="http://schemas.microsoft.com/office/drawing/2014/main" id="{00000000-0008-0000-0C00-000063000000}"/>
            </a:ext>
          </a:extLst>
        </xdr:cNvPr>
        <xdr:cNvSpPr txBox="1"/>
      </xdr:nvSpPr>
      <xdr:spPr>
        <a:xfrm>
          <a:off x="1239468" y="409121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552</xdr:row>
      <xdr:rowOff>49944</xdr:rowOff>
    </xdr:from>
    <xdr:ext cx="391884" cy="239415"/>
    <xdr:sp macro="" textlink="">
      <xdr:nvSpPr>
        <xdr:cNvPr id="100" name="テキスト ボックス 99">
          <a:extLst>
            <a:ext uri="{FF2B5EF4-FFF2-40B4-BE49-F238E27FC236}">
              <a16:creationId xmlns:a16="http://schemas.microsoft.com/office/drawing/2014/main" id="{00000000-0008-0000-0C00-000064000000}"/>
            </a:ext>
          </a:extLst>
        </xdr:cNvPr>
        <xdr:cNvSpPr txBox="1"/>
      </xdr:nvSpPr>
      <xdr:spPr>
        <a:xfrm>
          <a:off x="553668" y="596954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552</xdr:row>
          <xdr:rowOff>47625</xdr:rowOff>
        </xdr:from>
        <xdr:to>
          <xdr:col>1</xdr:col>
          <xdr:colOff>771525</xdr:colOff>
          <xdr:row>553</xdr:row>
          <xdr:rowOff>95250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C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552</xdr:row>
          <xdr:rowOff>47625</xdr:rowOff>
        </xdr:from>
        <xdr:to>
          <xdr:col>1</xdr:col>
          <xdr:colOff>1466850</xdr:colOff>
          <xdr:row>553</xdr:row>
          <xdr:rowOff>95250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C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552</xdr:row>
      <xdr:rowOff>49944</xdr:rowOff>
    </xdr:from>
    <xdr:ext cx="505056" cy="239415"/>
    <xdr:sp macro="" textlink="">
      <xdr:nvSpPr>
        <xdr:cNvPr id="103" name="テキスト ボックス 102">
          <a:extLst>
            <a:ext uri="{FF2B5EF4-FFF2-40B4-BE49-F238E27FC236}">
              <a16:creationId xmlns:a16="http://schemas.microsoft.com/office/drawing/2014/main" id="{00000000-0008-0000-0C00-000067000000}"/>
            </a:ext>
          </a:extLst>
        </xdr:cNvPr>
        <xdr:cNvSpPr txBox="1"/>
      </xdr:nvSpPr>
      <xdr:spPr>
        <a:xfrm>
          <a:off x="1239468" y="596954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686</xdr:row>
      <xdr:rowOff>49944</xdr:rowOff>
    </xdr:from>
    <xdr:ext cx="391884" cy="239415"/>
    <xdr:sp macro="" textlink="">
      <xdr:nvSpPr>
        <xdr:cNvPr id="104" name="テキスト ボックス 103">
          <a:extLst>
            <a:ext uri="{FF2B5EF4-FFF2-40B4-BE49-F238E27FC236}">
              <a16:creationId xmlns:a16="http://schemas.microsoft.com/office/drawing/2014/main" id="{00000000-0008-0000-0C00-000068000000}"/>
            </a:ext>
          </a:extLst>
        </xdr:cNvPr>
        <xdr:cNvSpPr txBox="1"/>
      </xdr:nvSpPr>
      <xdr:spPr>
        <a:xfrm>
          <a:off x="553668" y="784787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686</xdr:row>
          <xdr:rowOff>47625</xdr:rowOff>
        </xdr:from>
        <xdr:to>
          <xdr:col>1</xdr:col>
          <xdr:colOff>771525</xdr:colOff>
          <xdr:row>687</xdr:row>
          <xdr:rowOff>95250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C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686</xdr:row>
          <xdr:rowOff>47625</xdr:rowOff>
        </xdr:from>
        <xdr:to>
          <xdr:col>1</xdr:col>
          <xdr:colOff>1466850</xdr:colOff>
          <xdr:row>687</xdr:row>
          <xdr:rowOff>95250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C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686</xdr:row>
      <xdr:rowOff>49944</xdr:rowOff>
    </xdr:from>
    <xdr:ext cx="505056" cy="239415"/>
    <xdr:sp macro="" textlink="">
      <xdr:nvSpPr>
        <xdr:cNvPr id="107" name="テキスト ボックス 106">
          <a:extLst>
            <a:ext uri="{FF2B5EF4-FFF2-40B4-BE49-F238E27FC236}">
              <a16:creationId xmlns:a16="http://schemas.microsoft.com/office/drawing/2014/main" id="{00000000-0008-0000-0C00-00006B000000}"/>
            </a:ext>
          </a:extLst>
        </xdr:cNvPr>
        <xdr:cNvSpPr txBox="1"/>
      </xdr:nvSpPr>
      <xdr:spPr>
        <a:xfrm>
          <a:off x="1239468" y="784787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820</xdr:row>
      <xdr:rowOff>49944</xdr:rowOff>
    </xdr:from>
    <xdr:ext cx="391884" cy="239415"/>
    <xdr:sp macro="" textlink="">
      <xdr:nvSpPr>
        <xdr:cNvPr id="108" name="テキスト ボックス 107">
          <a:extLst>
            <a:ext uri="{FF2B5EF4-FFF2-40B4-BE49-F238E27FC236}">
              <a16:creationId xmlns:a16="http://schemas.microsoft.com/office/drawing/2014/main" id="{00000000-0008-0000-0C00-00006C000000}"/>
            </a:ext>
          </a:extLst>
        </xdr:cNvPr>
        <xdr:cNvSpPr txBox="1"/>
      </xdr:nvSpPr>
      <xdr:spPr>
        <a:xfrm>
          <a:off x="553668" y="972620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820</xdr:row>
          <xdr:rowOff>47625</xdr:rowOff>
        </xdr:from>
        <xdr:to>
          <xdr:col>1</xdr:col>
          <xdr:colOff>771525</xdr:colOff>
          <xdr:row>821</xdr:row>
          <xdr:rowOff>95250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C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820</xdr:row>
          <xdr:rowOff>47625</xdr:rowOff>
        </xdr:from>
        <xdr:to>
          <xdr:col>1</xdr:col>
          <xdr:colOff>1466850</xdr:colOff>
          <xdr:row>821</xdr:row>
          <xdr:rowOff>95250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C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820</xdr:row>
      <xdr:rowOff>49944</xdr:rowOff>
    </xdr:from>
    <xdr:ext cx="505056" cy="239415"/>
    <xdr:sp macro="" textlink="">
      <xdr:nvSpPr>
        <xdr:cNvPr id="111" name="テキスト ボックス 110">
          <a:extLst>
            <a:ext uri="{FF2B5EF4-FFF2-40B4-BE49-F238E27FC236}">
              <a16:creationId xmlns:a16="http://schemas.microsoft.com/office/drawing/2014/main" id="{00000000-0008-0000-0C00-00006F000000}"/>
            </a:ext>
          </a:extLst>
        </xdr:cNvPr>
        <xdr:cNvSpPr txBox="1"/>
      </xdr:nvSpPr>
      <xdr:spPr>
        <a:xfrm>
          <a:off x="1239468" y="972620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954</xdr:row>
      <xdr:rowOff>49944</xdr:rowOff>
    </xdr:from>
    <xdr:ext cx="391884" cy="239415"/>
    <xdr:sp macro="" textlink="">
      <xdr:nvSpPr>
        <xdr:cNvPr id="112" name="テキスト ボックス 111">
          <a:extLst>
            <a:ext uri="{FF2B5EF4-FFF2-40B4-BE49-F238E27FC236}">
              <a16:creationId xmlns:a16="http://schemas.microsoft.com/office/drawing/2014/main" id="{00000000-0008-0000-0C00-000070000000}"/>
            </a:ext>
          </a:extLst>
        </xdr:cNvPr>
        <xdr:cNvSpPr txBox="1"/>
      </xdr:nvSpPr>
      <xdr:spPr>
        <a:xfrm>
          <a:off x="553668" y="116045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954</xdr:row>
          <xdr:rowOff>47625</xdr:rowOff>
        </xdr:from>
        <xdr:to>
          <xdr:col>1</xdr:col>
          <xdr:colOff>771525</xdr:colOff>
          <xdr:row>955</xdr:row>
          <xdr:rowOff>95250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C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954</xdr:row>
          <xdr:rowOff>47625</xdr:rowOff>
        </xdr:from>
        <xdr:to>
          <xdr:col>1</xdr:col>
          <xdr:colOff>1466850</xdr:colOff>
          <xdr:row>955</xdr:row>
          <xdr:rowOff>95250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C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954</xdr:row>
      <xdr:rowOff>49944</xdr:rowOff>
    </xdr:from>
    <xdr:ext cx="505056" cy="239415"/>
    <xdr:sp macro="" textlink="">
      <xdr:nvSpPr>
        <xdr:cNvPr id="115" name="テキスト ボックス 114">
          <a:extLst>
            <a:ext uri="{FF2B5EF4-FFF2-40B4-BE49-F238E27FC236}">
              <a16:creationId xmlns:a16="http://schemas.microsoft.com/office/drawing/2014/main" id="{00000000-0008-0000-0C00-000073000000}"/>
            </a:ext>
          </a:extLst>
        </xdr:cNvPr>
        <xdr:cNvSpPr txBox="1"/>
      </xdr:nvSpPr>
      <xdr:spPr>
        <a:xfrm>
          <a:off x="1239468" y="116045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1088</xdr:row>
      <xdr:rowOff>49944</xdr:rowOff>
    </xdr:from>
    <xdr:ext cx="391884" cy="239415"/>
    <xdr:sp macro="" textlink="">
      <xdr:nvSpPr>
        <xdr:cNvPr id="116" name="テキスト ボックス 115">
          <a:extLst>
            <a:ext uri="{FF2B5EF4-FFF2-40B4-BE49-F238E27FC236}">
              <a16:creationId xmlns:a16="http://schemas.microsoft.com/office/drawing/2014/main" id="{00000000-0008-0000-0C00-000074000000}"/>
            </a:ext>
          </a:extLst>
        </xdr:cNvPr>
        <xdr:cNvSpPr txBox="1"/>
      </xdr:nvSpPr>
      <xdr:spPr>
        <a:xfrm>
          <a:off x="553668" y="134828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1088</xdr:row>
          <xdr:rowOff>47625</xdr:rowOff>
        </xdr:from>
        <xdr:to>
          <xdr:col>1</xdr:col>
          <xdr:colOff>771525</xdr:colOff>
          <xdr:row>1089</xdr:row>
          <xdr:rowOff>95250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C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1088</xdr:row>
          <xdr:rowOff>47625</xdr:rowOff>
        </xdr:from>
        <xdr:to>
          <xdr:col>1</xdr:col>
          <xdr:colOff>1466850</xdr:colOff>
          <xdr:row>1089</xdr:row>
          <xdr:rowOff>95250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C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1088</xdr:row>
      <xdr:rowOff>49944</xdr:rowOff>
    </xdr:from>
    <xdr:ext cx="505056" cy="239415"/>
    <xdr:sp macro="" textlink="">
      <xdr:nvSpPr>
        <xdr:cNvPr id="119" name="テキスト ボックス 118">
          <a:extLst>
            <a:ext uri="{FF2B5EF4-FFF2-40B4-BE49-F238E27FC236}">
              <a16:creationId xmlns:a16="http://schemas.microsoft.com/office/drawing/2014/main" id="{00000000-0008-0000-0C00-000077000000}"/>
            </a:ext>
          </a:extLst>
        </xdr:cNvPr>
        <xdr:cNvSpPr txBox="1"/>
      </xdr:nvSpPr>
      <xdr:spPr>
        <a:xfrm>
          <a:off x="1239468" y="134828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1222</xdr:row>
      <xdr:rowOff>49944</xdr:rowOff>
    </xdr:from>
    <xdr:ext cx="391884" cy="239415"/>
    <xdr:sp macro="" textlink="">
      <xdr:nvSpPr>
        <xdr:cNvPr id="120" name="テキスト ボックス 119">
          <a:extLst>
            <a:ext uri="{FF2B5EF4-FFF2-40B4-BE49-F238E27FC236}">
              <a16:creationId xmlns:a16="http://schemas.microsoft.com/office/drawing/2014/main" id="{00000000-0008-0000-0C00-000078000000}"/>
            </a:ext>
          </a:extLst>
        </xdr:cNvPr>
        <xdr:cNvSpPr txBox="1"/>
      </xdr:nvSpPr>
      <xdr:spPr>
        <a:xfrm>
          <a:off x="553668" y="1536119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1222</xdr:row>
          <xdr:rowOff>47625</xdr:rowOff>
        </xdr:from>
        <xdr:to>
          <xdr:col>1</xdr:col>
          <xdr:colOff>771525</xdr:colOff>
          <xdr:row>1223</xdr:row>
          <xdr:rowOff>95250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C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1222</xdr:row>
          <xdr:rowOff>47625</xdr:rowOff>
        </xdr:from>
        <xdr:to>
          <xdr:col>1</xdr:col>
          <xdr:colOff>1466850</xdr:colOff>
          <xdr:row>1223</xdr:row>
          <xdr:rowOff>95250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C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1222</xdr:row>
      <xdr:rowOff>49944</xdr:rowOff>
    </xdr:from>
    <xdr:ext cx="505056" cy="239415"/>
    <xdr:sp macro="" textlink="">
      <xdr:nvSpPr>
        <xdr:cNvPr id="123" name="テキスト ボックス 122">
          <a:extLst>
            <a:ext uri="{FF2B5EF4-FFF2-40B4-BE49-F238E27FC236}">
              <a16:creationId xmlns:a16="http://schemas.microsoft.com/office/drawing/2014/main" id="{00000000-0008-0000-0C00-00007B000000}"/>
            </a:ext>
          </a:extLst>
        </xdr:cNvPr>
        <xdr:cNvSpPr txBox="1"/>
      </xdr:nvSpPr>
      <xdr:spPr>
        <a:xfrm>
          <a:off x="1239468" y="1536119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1356</xdr:row>
      <xdr:rowOff>49944</xdr:rowOff>
    </xdr:from>
    <xdr:ext cx="391884" cy="239415"/>
    <xdr:sp macro="" textlink="">
      <xdr:nvSpPr>
        <xdr:cNvPr id="124" name="テキスト ボックス 123">
          <a:extLst>
            <a:ext uri="{FF2B5EF4-FFF2-40B4-BE49-F238E27FC236}">
              <a16:creationId xmlns:a16="http://schemas.microsoft.com/office/drawing/2014/main" id="{00000000-0008-0000-0C00-00007C000000}"/>
            </a:ext>
          </a:extLst>
        </xdr:cNvPr>
        <xdr:cNvSpPr txBox="1"/>
      </xdr:nvSpPr>
      <xdr:spPr>
        <a:xfrm>
          <a:off x="553668" y="1723952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1356</xdr:row>
          <xdr:rowOff>47625</xdr:rowOff>
        </xdr:from>
        <xdr:to>
          <xdr:col>1</xdr:col>
          <xdr:colOff>771525</xdr:colOff>
          <xdr:row>1357</xdr:row>
          <xdr:rowOff>95250</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C00-0000A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1356</xdr:row>
          <xdr:rowOff>47625</xdr:rowOff>
        </xdr:from>
        <xdr:to>
          <xdr:col>1</xdr:col>
          <xdr:colOff>1466850</xdr:colOff>
          <xdr:row>1357</xdr:row>
          <xdr:rowOff>95250</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C00-0000A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1356</xdr:row>
      <xdr:rowOff>49944</xdr:rowOff>
    </xdr:from>
    <xdr:ext cx="505056" cy="239415"/>
    <xdr:sp macro="" textlink="">
      <xdr:nvSpPr>
        <xdr:cNvPr id="127" name="テキスト ボックス 126">
          <a:extLst>
            <a:ext uri="{FF2B5EF4-FFF2-40B4-BE49-F238E27FC236}">
              <a16:creationId xmlns:a16="http://schemas.microsoft.com/office/drawing/2014/main" id="{00000000-0008-0000-0C00-00007F000000}"/>
            </a:ext>
          </a:extLst>
        </xdr:cNvPr>
        <xdr:cNvSpPr txBox="1"/>
      </xdr:nvSpPr>
      <xdr:spPr>
        <a:xfrm>
          <a:off x="1239468" y="1723952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1490</xdr:row>
      <xdr:rowOff>49944</xdr:rowOff>
    </xdr:from>
    <xdr:ext cx="391884" cy="239415"/>
    <xdr:sp macro="" textlink="">
      <xdr:nvSpPr>
        <xdr:cNvPr id="128" name="テキスト ボックス 127">
          <a:extLst>
            <a:ext uri="{FF2B5EF4-FFF2-40B4-BE49-F238E27FC236}">
              <a16:creationId xmlns:a16="http://schemas.microsoft.com/office/drawing/2014/main" id="{00000000-0008-0000-0C00-000080000000}"/>
            </a:ext>
          </a:extLst>
        </xdr:cNvPr>
        <xdr:cNvSpPr txBox="1"/>
      </xdr:nvSpPr>
      <xdr:spPr>
        <a:xfrm>
          <a:off x="553668" y="191178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1490</xdr:row>
          <xdr:rowOff>47625</xdr:rowOff>
        </xdr:from>
        <xdr:to>
          <xdr:col>1</xdr:col>
          <xdr:colOff>771525</xdr:colOff>
          <xdr:row>1491</xdr:row>
          <xdr:rowOff>95250</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C00-0000A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1490</xdr:row>
          <xdr:rowOff>47625</xdr:rowOff>
        </xdr:from>
        <xdr:to>
          <xdr:col>1</xdr:col>
          <xdr:colOff>1466850</xdr:colOff>
          <xdr:row>1491</xdr:row>
          <xdr:rowOff>95250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C00-0000A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1490</xdr:row>
      <xdr:rowOff>49944</xdr:rowOff>
    </xdr:from>
    <xdr:ext cx="505056" cy="239415"/>
    <xdr:sp macro="" textlink="">
      <xdr:nvSpPr>
        <xdr:cNvPr id="131" name="テキスト ボックス 130">
          <a:extLst>
            <a:ext uri="{FF2B5EF4-FFF2-40B4-BE49-F238E27FC236}">
              <a16:creationId xmlns:a16="http://schemas.microsoft.com/office/drawing/2014/main" id="{00000000-0008-0000-0C00-000083000000}"/>
            </a:ext>
          </a:extLst>
        </xdr:cNvPr>
        <xdr:cNvSpPr txBox="1"/>
      </xdr:nvSpPr>
      <xdr:spPr>
        <a:xfrm>
          <a:off x="1239468" y="191178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1624</xdr:row>
      <xdr:rowOff>49944</xdr:rowOff>
    </xdr:from>
    <xdr:ext cx="391884" cy="239415"/>
    <xdr:sp macro="" textlink="">
      <xdr:nvSpPr>
        <xdr:cNvPr id="132" name="テキスト ボックス 131">
          <a:extLst>
            <a:ext uri="{FF2B5EF4-FFF2-40B4-BE49-F238E27FC236}">
              <a16:creationId xmlns:a16="http://schemas.microsoft.com/office/drawing/2014/main" id="{00000000-0008-0000-0C00-000084000000}"/>
            </a:ext>
          </a:extLst>
        </xdr:cNvPr>
        <xdr:cNvSpPr txBox="1"/>
      </xdr:nvSpPr>
      <xdr:spPr>
        <a:xfrm>
          <a:off x="553668" y="2099618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1624</xdr:row>
          <xdr:rowOff>47625</xdr:rowOff>
        </xdr:from>
        <xdr:to>
          <xdr:col>1</xdr:col>
          <xdr:colOff>771525</xdr:colOff>
          <xdr:row>1625</xdr:row>
          <xdr:rowOff>95250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C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1624</xdr:row>
          <xdr:rowOff>47625</xdr:rowOff>
        </xdr:from>
        <xdr:to>
          <xdr:col>1</xdr:col>
          <xdr:colOff>1466850</xdr:colOff>
          <xdr:row>1625</xdr:row>
          <xdr:rowOff>95250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C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1624</xdr:row>
      <xdr:rowOff>49944</xdr:rowOff>
    </xdr:from>
    <xdr:ext cx="505056" cy="239415"/>
    <xdr:sp macro="" textlink="">
      <xdr:nvSpPr>
        <xdr:cNvPr id="135" name="テキスト ボックス 134">
          <a:extLst>
            <a:ext uri="{FF2B5EF4-FFF2-40B4-BE49-F238E27FC236}">
              <a16:creationId xmlns:a16="http://schemas.microsoft.com/office/drawing/2014/main" id="{00000000-0008-0000-0C00-000087000000}"/>
            </a:ext>
          </a:extLst>
        </xdr:cNvPr>
        <xdr:cNvSpPr txBox="1"/>
      </xdr:nvSpPr>
      <xdr:spPr>
        <a:xfrm>
          <a:off x="1239468" y="2099618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1758</xdr:row>
      <xdr:rowOff>49944</xdr:rowOff>
    </xdr:from>
    <xdr:ext cx="391884" cy="239415"/>
    <xdr:sp macro="" textlink="">
      <xdr:nvSpPr>
        <xdr:cNvPr id="136" name="テキスト ボックス 135">
          <a:extLst>
            <a:ext uri="{FF2B5EF4-FFF2-40B4-BE49-F238E27FC236}">
              <a16:creationId xmlns:a16="http://schemas.microsoft.com/office/drawing/2014/main" id="{00000000-0008-0000-0C00-000088000000}"/>
            </a:ext>
          </a:extLst>
        </xdr:cNvPr>
        <xdr:cNvSpPr txBox="1"/>
      </xdr:nvSpPr>
      <xdr:spPr>
        <a:xfrm>
          <a:off x="553668" y="2287451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1758</xdr:row>
          <xdr:rowOff>47625</xdr:rowOff>
        </xdr:from>
        <xdr:to>
          <xdr:col>1</xdr:col>
          <xdr:colOff>771525</xdr:colOff>
          <xdr:row>1759</xdr:row>
          <xdr:rowOff>95250</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C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1758</xdr:row>
          <xdr:rowOff>47625</xdr:rowOff>
        </xdr:from>
        <xdr:to>
          <xdr:col>1</xdr:col>
          <xdr:colOff>1466850</xdr:colOff>
          <xdr:row>1759</xdr:row>
          <xdr:rowOff>95250</xdr:rowOff>
        </xdr:to>
        <xdr:sp macro="" textlink="">
          <xdr:nvSpPr>
            <xdr:cNvPr id="37049" name="Check Box 185" hidden="1">
              <a:extLst>
                <a:ext uri="{63B3BB69-23CF-44E3-9099-C40C66FF867C}">
                  <a14:compatExt spid="_x0000_s37049"/>
                </a:ext>
                <a:ext uri="{FF2B5EF4-FFF2-40B4-BE49-F238E27FC236}">
                  <a16:creationId xmlns:a16="http://schemas.microsoft.com/office/drawing/2014/main" id="{00000000-0008-0000-0C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1758</xdr:row>
      <xdr:rowOff>49944</xdr:rowOff>
    </xdr:from>
    <xdr:ext cx="505056" cy="239415"/>
    <xdr:sp macro="" textlink="">
      <xdr:nvSpPr>
        <xdr:cNvPr id="139" name="テキスト ボックス 138">
          <a:extLst>
            <a:ext uri="{FF2B5EF4-FFF2-40B4-BE49-F238E27FC236}">
              <a16:creationId xmlns:a16="http://schemas.microsoft.com/office/drawing/2014/main" id="{00000000-0008-0000-0C00-00008B000000}"/>
            </a:ext>
          </a:extLst>
        </xdr:cNvPr>
        <xdr:cNvSpPr txBox="1"/>
      </xdr:nvSpPr>
      <xdr:spPr>
        <a:xfrm>
          <a:off x="1239468" y="2287451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1892</xdr:row>
      <xdr:rowOff>49944</xdr:rowOff>
    </xdr:from>
    <xdr:ext cx="391884" cy="239415"/>
    <xdr:sp macro="" textlink="">
      <xdr:nvSpPr>
        <xdr:cNvPr id="140" name="テキスト ボックス 139">
          <a:extLst>
            <a:ext uri="{FF2B5EF4-FFF2-40B4-BE49-F238E27FC236}">
              <a16:creationId xmlns:a16="http://schemas.microsoft.com/office/drawing/2014/main" id="{00000000-0008-0000-0C00-00008C000000}"/>
            </a:ext>
          </a:extLst>
        </xdr:cNvPr>
        <xdr:cNvSpPr txBox="1"/>
      </xdr:nvSpPr>
      <xdr:spPr>
        <a:xfrm>
          <a:off x="553668" y="2475284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1892</xdr:row>
          <xdr:rowOff>47625</xdr:rowOff>
        </xdr:from>
        <xdr:to>
          <xdr:col>1</xdr:col>
          <xdr:colOff>771525</xdr:colOff>
          <xdr:row>1893</xdr:row>
          <xdr:rowOff>95250</xdr:rowOff>
        </xdr:to>
        <xdr:sp macro="" textlink="">
          <xdr:nvSpPr>
            <xdr:cNvPr id="37056" name="Check Box 192" hidden="1">
              <a:extLst>
                <a:ext uri="{63B3BB69-23CF-44E3-9099-C40C66FF867C}">
                  <a14:compatExt spid="_x0000_s37056"/>
                </a:ext>
                <a:ext uri="{FF2B5EF4-FFF2-40B4-BE49-F238E27FC236}">
                  <a16:creationId xmlns:a16="http://schemas.microsoft.com/office/drawing/2014/main" id="{00000000-0008-0000-0C00-0000C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1892</xdr:row>
          <xdr:rowOff>47625</xdr:rowOff>
        </xdr:from>
        <xdr:to>
          <xdr:col>1</xdr:col>
          <xdr:colOff>1466850</xdr:colOff>
          <xdr:row>1893</xdr:row>
          <xdr:rowOff>95250</xdr:rowOff>
        </xdr:to>
        <xdr:sp macro="" textlink="">
          <xdr:nvSpPr>
            <xdr:cNvPr id="37057" name="Check Box 193" hidden="1">
              <a:extLst>
                <a:ext uri="{63B3BB69-23CF-44E3-9099-C40C66FF867C}">
                  <a14:compatExt spid="_x0000_s37057"/>
                </a:ext>
                <a:ext uri="{FF2B5EF4-FFF2-40B4-BE49-F238E27FC236}">
                  <a16:creationId xmlns:a16="http://schemas.microsoft.com/office/drawing/2014/main" id="{00000000-0008-0000-0C00-0000C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1892</xdr:row>
      <xdr:rowOff>49944</xdr:rowOff>
    </xdr:from>
    <xdr:ext cx="505056" cy="239415"/>
    <xdr:sp macro="" textlink="">
      <xdr:nvSpPr>
        <xdr:cNvPr id="143" name="テキスト ボックス 142">
          <a:extLst>
            <a:ext uri="{FF2B5EF4-FFF2-40B4-BE49-F238E27FC236}">
              <a16:creationId xmlns:a16="http://schemas.microsoft.com/office/drawing/2014/main" id="{00000000-0008-0000-0C00-00008F000000}"/>
            </a:ext>
          </a:extLst>
        </xdr:cNvPr>
        <xdr:cNvSpPr txBox="1"/>
      </xdr:nvSpPr>
      <xdr:spPr>
        <a:xfrm>
          <a:off x="1239468" y="2475284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2026</xdr:row>
      <xdr:rowOff>49944</xdr:rowOff>
    </xdr:from>
    <xdr:ext cx="391884" cy="239415"/>
    <xdr:sp macro="" textlink="">
      <xdr:nvSpPr>
        <xdr:cNvPr id="144" name="テキスト ボックス 143">
          <a:extLst>
            <a:ext uri="{FF2B5EF4-FFF2-40B4-BE49-F238E27FC236}">
              <a16:creationId xmlns:a16="http://schemas.microsoft.com/office/drawing/2014/main" id="{00000000-0008-0000-0C00-000090000000}"/>
            </a:ext>
          </a:extLst>
        </xdr:cNvPr>
        <xdr:cNvSpPr txBox="1"/>
      </xdr:nvSpPr>
      <xdr:spPr>
        <a:xfrm>
          <a:off x="553668" y="2663117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2026</xdr:row>
          <xdr:rowOff>47625</xdr:rowOff>
        </xdr:from>
        <xdr:to>
          <xdr:col>1</xdr:col>
          <xdr:colOff>771525</xdr:colOff>
          <xdr:row>2027</xdr:row>
          <xdr:rowOff>95250</xdr:rowOff>
        </xdr:to>
        <xdr:sp macro="" textlink="">
          <xdr:nvSpPr>
            <xdr:cNvPr id="37064" name="Check Box 200" hidden="1">
              <a:extLst>
                <a:ext uri="{63B3BB69-23CF-44E3-9099-C40C66FF867C}">
                  <a14:compatExt spid="_x0000_s37064"/>
                </a:ext>
                <a:ext uri="{FF2B5EF4-FFF2-40B4-BE49-F238E27FC236}">
                  <a16:creationId xmlns:a16="http://schemas.microsoft.com/office/drawing/2014/main" id="{00000000-0008-0000-0C00-0000C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2026</xdr:row>
          <xdr:rowOff>47625</xdr:rowOff>
        </xdr:from>
        <xdr:to>
          <xdr:col>1</xdr:col>
          <xdr:colOff>1466850</xdr:colOff>
          <xdr:row>2027</xdr:row>
          <xdr:rowOff>95250</xdr:rowOff>
        </xdr:to>
        <xdr:sp macro="" textlink="">
          <xdr:nvSpPr>
            <xdr:cNvPr id="37065" name="Check Box 201" hidden="1">
              <a:extLst>
                <a:ext uri="{63B3BB69-23CF-44E3-9099-C40C66FF867C}">
                  <a14:compatExt spid="_x0000_s37065"/>
                </a:ext>
                <a:ext uri="{FF2B5EF4-FFF2-40B4-BE49-F238E27FC236}">
                  <a16:creationId xmlns:a16="http://schemas.microsoft.com/office/drawing/2014/main" id="{00000000-0008-0000-0C00-0000C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2026</xdr:row>
      <xdr:rowOff>49944</xdr:rowOff>
    </xdr:from>
    <xdr:ext cx="505056" cy="239415"/>
    <xdr:sp macro="" textlink="">
      <xdr:nvSpPr>
        <xdr:cNvPr id="147" name="テキスト ボックス 146">
          <a:extLst>
            <a:ext uri="{FF2B5EF4-FFF2-40B4-BE49-F238E27FC236}">
              <a16:creationId xmlns:a16="http://schemas.microsoft.com/office/drawing/2014/main" id="{00000000-0008-0000-0C00-000093000000}"/>
            </a:ext>
          </a:extLst>
        </xdr:cNvPr>
        <xdr:cNvSpPr txBox="1"/>
      </xdr:nvSpPr>
      <xdr:spPr>
        <a:xfrm>
          <a:off x="1239468" y="2663117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2160</xdr:row>
      <xdr:rowOff>49944</xdr:rowOff>
    </xdr:from>
    <xdr:ext cx="391884" cy="239415"/>
    <xdr:sp macro="" textlink="">
      <xdr:nvSpPr>
        <xdr:cNvPr id="148" name="テキスト ボックス 147">
          <a:extLst>
            <a:ext uri="{FF2B5EF4-FFF2-40B4-BE49-F238E27FC236}">
              <a16:creationId xmlns:a16="http://schemas.microsoft.com/office/drawing/2014/main" id="{00000000-0008-0000-0C00-000094000000}"/>
            </a:ext>
          </a:extLst>
        </xdr:cNvPr>
        <xdr:cNvSpPr txBox="1"/>
      </xdr:nvSpPr>
      <xdr:spPr>
        <a:xfrm>
          <a:off x="553668" y="2850950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2160</xdr:row>
          <xdr:rowOff>47625</xdr:rowOff>
        </xdr:from>
        <xdr:to>
          <xdr:col>1</xdr:col>
          <xdr:colOff>771525</xdr:colOff>
          <xdr:row>2161</xdr:row>
          <xdr:rowOff>95250</xdr:rowOff>
        </xdr:to>
        <xdr:sp macro="" textlink="">
          <xdr:nvSpPr>
            <xdr:cNvPr id="37072" name="Check Box 208" hidden="1">
              <a:extLst>
                <a:ext uri="{63B3BB69-23CF-44E3-9099-C40C66FF867C}">
                  <a14:compatExt spid="_x0000_s37072"/>
                </a:ext>
                <a:ext uri="{FF2B5EF4-FFF2-40B4-BE49-F238E27FC236}">
                  <a16:creationId xmlns:a16="http://schemas.microsoft.com/office/drawing/2014/main" id="{00000000-0008-0000-0C00-0000D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2160</xdr:row>
          <xdr:rowOff>47625</xdr:rowOff>
        </xdr:from>
        <xdr:to>
          <xdr:col>1</xdr:col>
          <xdr:colOff>1466850</xdr:colOff>
          <xdr:row>2161</xdr:row>
          <xdr:rowOff>95250</xdr:rowOff>
        </xdr:to>
        <xdr:sp macro="" textlink="">
          <xdr:nvSpPr>
            <xdr:cNvPr id="37073" name="Check Box 209" hidden="1">
              <a:extLst>
                <a:ext uri="{63B3BB69-23CF-44E3-9099-C40C66FF867C}">
                  <a14:compatExt spid="_x0000_s37073"/>
                </a:ext>
                <a:ext uri="{FF2B5EF4-FFF2-40B4-BE49-F238E27FC236}">
                  <a16:creationId xmlns:a16="http://schemas.microsoft.com/office/drawing/2014/main" id="{00000000-0008-0000-0C00-0000D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2160</xdr:row>
      <xdr:rowOff>49944</xdr:rowOff>
    </xdr:from>
    <xdr:ext cx="505056" cy="239415"/>
    <xdr:sp macro="" textlink="">
      <xdr:nvSpPr>
        <xdr:cNvPr id="151" name="テキスト ボックス 150">
          <a:extLst>
            <a:ext uri="{FF2B5EF4-FFF2-40B4-BE49-F238E27FC236}">
              <a16:creationId xmlns:a16="http://schemas.microsoft.com/office/drawing/2014/main" id="{00000000-0008-0000-0C00-000097000000}"/>
            </a:ext>
          </a:extLst>
        </xdr:cNvPr>
        <xdr:cNvSpPr txBox="1"/>
      </xdr:nvSpPr>
      <xdr:spPr>
        <a:xfrm>
          <a:off x="1239468" y="2850950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2294</xdr:row>
      <xdr:rowOff>49944</xdr:rowOff>
    </xdr:from>
    <xdr:ext cx="391884" cy="239415"/>
    <xdr:sp macro="" textlink="">
      <xdr:nvSpPr>
        <xdr:cNvPr id="152" name="テキスト ボックス 151">
          <a:extLst>
            <a:ext uri="{FF2B5EF4-FFF2-40B4-BE49-F238E27FC236}">
              <a16:creationId xmlns:a16="http://schemas.microsoft.com/office/drawing/2014/main" id="{00000000-0008-0000-0C00-000098000000}"/>
            </a:ext>
          </a:extLst>
        </xdr:cNvPr>
        <xdr:cNvSpPr txBox="1"/>
      </xdr:nvSpPr>
      <xdr:spPr>
        <a:xfrm>
          <a:off x="553668" y="303878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2294</xdr:row>
          <xdr:rowOff>47625</xdr:rowOff>
        </xdr:from>
        <xdr:to>
          <xdr:col>1</xdr:col>
          <xdr:colOff>771525</xdr:colOff>
          <xdr:row>2295</xdr:row>
          <xdr:rowOff>95250</xdr:rowOff>
        </xdr:to>
        <xdr:sp macro="" textlink="">
          <xdr:nvSpPr>
            <xdr:cNvPr id="37080" name="Check Box 216" hidden="1">
              <a:extLst>
                <a:ext uri="{63B3BB69-23CF-44E3-9099-C40C66FF867C}">
                  <a14:compatExt spid="_x0000_s37080"/>
                </a:ext>
                <a:ext uri="{FF2B5EF4-FFF2-40B4-BE49-F238E27FC236}">
                  <a16:creationId xmlns:a16="http://schemas.microsoft.com/office/drawing/2014/main" id="{00000000-0008-0000-0C00-0000D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2294</xdr:row>
          <xdr:rowOff>47625</xdr:rowOff>
        </xdr:from>
        <xdr:to>
          <xdr:col>1</xdr:col>
          <xdr:colOff>1466850</xdr:colOff>
          <xdr:row>2295</xdr:row>
          <xdr:rowOff>95250</xdr:rowOff>
        </xdr:to>
        <xdr:sp macro="" textlink="">
          <xdr:nvSpPr>
            <xdr:cNvPr id="37081" name="Check Box 217" hidden="1">
              <a:extLst>
                <a:ext uri="{63B3BB69-23CF-44E3-9099-C40C66FF867C}">
                  <a14:compatExt spid="_x0000_s37081"/>
                </a:ext>
                <a:ext uri="{FF2B5EF4-FFF2-40B4-BE49-F238E27FC236}">
                  <a16:creationId xmlns:a16="http://schemas.microsoft.com/office/drawing/2014/main" id="{00000000-0008-0000-0C00-0000D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2294</xdr:row>
      <xdr:rowOff>49944</xdr:rowOff>
    </xdr:from>
    <xdr:ext cx="505056" cy="239415"/>
    <xdr:sp macro="" textlink="">
      <xdr:nvSpPr>
        <xdr:cNvPr id="155" name="テキスト ボックス 154">
          <a:extLst>
            <a:ext uri="{FF2B5EF4-FFF2-40B4-BE49-F238E27FC236}">
              <a16:creationId xmlns:a16="http://schemas.microsoft.com/office/drawing/2014/main" id="{00000000-0008-0000-0C00-00009B000000}"/>
            </a:ext>
          </a:extLst>
        </xdr:cNvPr>
        <xdr:cNvSpPr txBox="1"/>
      </xdr:nvSpPr>
      <xdr:spPr>
        <a:xfrm>
          <a:off x="1239468" y="303878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2428</xdr:row>
      <xdr:rowOff>49944</xdr:rowOff>
    </xdr:from>
    <xdr:ext cx="391884" cy="239415"/>
    <xdr:sp macro="" textlink="">
      <xdr:nvSpPr>
        <xdr:cNvPr id="156" name="テキスト ボックス 155">
          <a:extLst>
            <a:ext uri="{FF2B5EF4-FFF2-40B4-BE49-F238E27FC236}">
              <a16:creationId xmlns:a16="http://schemas.microsoft.com/office/drawing/2014/main" id="{00000000-0008-0000-0C00-00009C000000}"/>
            </a:ext>
          </a:extLst>
        </xdr:cNvPr>
        <xdr:cNvSpPr txBox="1"/>
      </xdr:nvSpPr>
      <xdr:spPr>
        <a:xfrm>
          <a:off x="553668" y="32266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2428</xdr:row>
          <xdr:rowOff>47625</xdr:rowOff>
        </xdr:from>
        <xdr:to>
          <xdr:col>1</xdr:col>
          <xdr:colOff>771525</xdr:colOff>
          <xdr:row>2429</xdr:row>
          <xdr:rowOff>95250</xdr:rowOff>
        </xdr:to>
        <xdr:sp macro="" textlink="">
          <xdr:nvSpPr>
            <xdr:cNvPr id="37088" name="Check Box 224" hidden="1">
              <a:extLst>
                <a:ext uri="{63B3BB69-23CF-44E3-9099-C40C66FF867C}">
                  <a14:compatExt spid="_x0000_s37088"/>
                </a:ext>
                <a:ext uri="{FF2B5EF4-FFF2-40B4-BE49-F238E27FC236}">
                  <a16:creationId xmlns:a16="http://schemas.microsoft.com/office/drawing/2014/main" id="{00000000-0008-0000-0C00-0000E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2428</xdr:row>
          <xdr:rowOff>47625</xdr:rowOff>
        </xdr:from>
        <xdr:to>
          <xdr:col>1</xdr:col>
          <xdr:colOff>1466850</xdr:colOff>
          <xdr:row>2429</xdr:row>
          <xdr:rowOff>95250</xdr:rowOff>
        </xdr:to>
        <xdr:sp macro="" textlink="">
          <xdr:nvSpPr>
            <xdr:cNvPr id="37089" name="Check Box 225" hidden="1">
              <a:extLst>
                <a:ext uri="{63B3BB69-23CF-44E3-9099-C40C66FF867C}">
                  <a14:compatExt spid="_x0000_s37089"/>
                </a:ext>
                <a:ext uri="{FF2B5EF4-FFF2-40B4-BE49-F238E27FC236}">
                  <a16:creationId xmlns:a16="http://schemas.microsoft.com/office/drawing/2014/main" id="{00000000-0008-0000-0C00-0000E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2428</xdr:row>
      <xdr:rowOff>49944</xdr:rowOff>
    </xdr:from>
    <xdr:ext cx="505056" cy="239415"/>
    <xdr:sp macro="" textlink="">
      <xdr:nvSpPr>
        <xdr:cNvPr id="159" name="テキスト ボックス 158">
          <a:extLst>
            <a:ext uri="{FF2B5EF4-FFF2-40B4-BE49-F238E27FC236}">
              <a16:creationId xmlns:a16="http://schemas.microsoft.com/office/drawing/2014/main" id="{00000000-0008-0000-0C00-00009F000000}"/>
            </a:ext>
          </a:extLst>
        </xdr:cNvPr>
        <xdr:cNvSpPr txBox="1"/>
      </xdr:nvSpPr>
      <xdr:spPr>
        <a:xfrm>
          <a:off x="1239468" y="32266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2562</xdr:row>
      <xdr:rowOff>49944</xdr:rowOff>
    </xdr:from>
    <xdr:ext cx="391884" cy="239415"/>
    <xdr:sp macro="" textlink="">
      <xdr:nvSpPr>
        <xdr:cNvPr id="160" name="テキスト ボックス 159">
          <a:extLst>
            <a:ext uri="{FF2B5EF4-FFF2-40B4-BE49-F238E27FC236}">
              <a16:creationId xmlns:a16="http://schemas.microsoft.com/office/drawing/2014/main" id="{00000000-0008-0000-0C00-0000A0000000}"/>
            </a:ext>
          </a:extLst>
        </xdr:cNvPr>
        <xdr:cNvSpPr txBox="1"/>
      </xdr:nvSpPr>
      <xdr:spPr>
        <a:xfrm>
          <a:off x="553668" y="3414449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2562</xdr:row>
          <xdr:rowOff>47625</xdr:rowOff>
        </xdr:from>
        <xdr:to>
          <xdr:col>1</xdr:col>
          <xdr:colOff>771525</xdr:colOff>
          <xdr:row>2563</xdr:row>
          <xdr:rowOff>95250</xdr:rowOff>
        </xdr:to>
        <xdr:sp macro="" textlink="">
          <xdr:nvSpPr>
            <xdr:cNvPr id="37096" name="Check Box 232" hidden="1">
              <a:extLst>
                <a:ext uri="{63B3BB69-23CF-44E3-9099-C40C66FF867C}">
                  <a14:compatExt spid="_x0000_s37096"/>
                </a:ext>
                <a:ext uri="{FF2B5EF4-FFF2-40B4-BE49-F238E27FC236}">
                  <a16:creationId xmlns:a16="http://schemas.microsoft.com/office/drawing/2014/main" id="{00000000-0008-0000-0C00-0000E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2562</xdr:row>
          <xdr:rowOff>47625</xdr:rowOff>
        </xdr:from>
        <xdr:to>
          <xdr:col>1</xdr:col>
          <xdr:colOff>1466850</xdr:colOff>
          <xdr:row>2563</xdr:row>
          <xdr:rowOff>95250</xdr:rowOff>
        </xdr:to>
        <xdr:sp macro="" textlink="">
          <xdr:nvSpPr>
            <xdr:cNvPr id="37097" name="Check Box 233" hidden="1">
              <a:extLst>
                <a:ext uri="{63B3BB69-23CF-44E3-9099-C40C66FF867C}">
                  <a14:compatExt spid="_x0000_s37097"/>
                </a:ext>
                <a:ext uri="{FF2B5EF4-FFF2-40B4-BE49-F238E27FC236}">
                  <a16:creationId xmlns:a16="http://schemas.microsoft.com/office/drawing/2014/main" id="{00000000-0008-0000-0C00-0000E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2562</xdr:row>
      <xdr:rowOff>49944</xdr:rowOff>
    </xdr:from>
    <xdr:ext cx="505056" cy="239415"/>
    <xdr:sp macro="" textlink="">
      <xdr:nvSpPr>
        <xdr:cNvPr id="163" name="テキスト ボックス 162">
          <a:extLst>
            <a:ext uri="{FF2B5EF4-FFF2-40B4-BE49-F238E27FC236}">
              <a16:creationId xmlns:a16="http://schemas.microsoft.com/office/drawing/2014/main" id="{00000000-0008-0000-0C00-0000A3000000}"/>
            </a:ext>
          </a:extLst>
        </xdr:cNvPr>
        <xdr:cNvSpPr txBox="1"/>
      </xdr:nvSpPr>
      <xdr:spPr>
        <a:xfrm>
          <a:off x="1239468" y="3414449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55" Type="http://schemas.openxmlformats.org/officeDocument/2006/relationships/ctrlProp" Target="../ctrlProps/ctrlProp112.xml"/><Relationship Id="rId63" Type="http://schemas.openxmlformats.org/officeDocument/2006/relationships/ctrlProp" Target="../ctrlProps/ctrlProp120.xml"/><Relationship Id="rId68" Type="http://schemas.openxmlformats.org/officeDocument/2006/relationships/ctrlProp" Target="../ctrlProps/ctrlProp125.xml"/><Relationship Id="rId76" Type="http://schemas.openxmlformats.org/officeDocument/2006/relationships/ctrlProp" Target="../ctrlProps/ctrlProp133.xml"/><Relationship Id="rId7" Type="http://schemas.openxmlformats.org/officeDocument/2006/relationships/ctrlProp" Target="../ctrlProps/ctrlProp64.xml"/><Relationship Id="rId71" Type="http://schemas.openxmlformats.org/officeDocument/2006/relationships/ctrlProp" Target="../ctrlProps/ctrlProp128.xml"/><Relationship Id="rId2" Type="http://schemas.openxmlformats.org/officeDocument/2006/relationships/drawing" Target="../drawings/drawing12.xml"/><Relationship Id="rId16" Type="http://schemas.openxmlformats.org/officeDocument/2006/relationships/ctrlProp" Target="../ctrlProps/ctrlProp73.xml"/><Relationship Id="rId29" Type="http://schemas.openxmlformats.org/officeDocument/2006/relationships/ctrlProp" Target="../ctrlProps/ctrlProp86.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66" Type="http://schemas.openxmlformats.org/officeDocument/2006/relationships/ctrlProp" Target="../ctrlProps/ctrlProp123.xml"/><Relationship Id="rId74" Type="http://schemas.openxmlformats.org/officeDocument/2006/relationships/ctrlProp" Target="../ctrlProps/ctrlProp131.xml"/><Relationship Id="rId79" Type="http://schemas.openxmlformats.org/officeDocument/2006/relationships/ctrlProp" Target="../ctrlProps/ctrlProp136.xml"/><Relationship Id="rId5" Type="http://schemas.openxmlformats.org/officeDocument/2006/relationships/ctrlProp" Target="../ctrlProps/ctrlProp62.xml"/><Relationship Id="rId61" Type="http://schemas.openxmlformats.org/officeDocument/2006/relationships/ctrlProp" Target="../ctrlProps/ctrlProp118.xml"/><Relationship Id="rId82" Type="http://schemas.openxmlformats.org/officeDocument/2006/relationships/ctrlProp" Target="../ctrlProps/ctrlProp139.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73" Type="http://schemas.openxmlformats.org/officeDocument/2006/relationships/ctrlProp" Target="../ctrlProps/ctrlProp130.xml"/><Relationship Id="rId78" Type="http://schemas.openxmlformats.org/officeDocument/2006/relationships/ctrlProp" Target="../ctrlProps/ctrlProp135.xml"/><Relationship Id="rId81" Type="http://schemas.openxmlformats.org/officeDocument/2006/relationships/ctrlProp" Target="../ctrlProps/ctrlProp13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trlProp" Target="../ctrlProps/ctrlProp121.xml"/><Relationship Id="rId69" Type="http://schemas.openxmlformats.org/officeDocument/2006/relationships/ctrlProp" Target="../ctrlProps/ctrlProp126.xml"/><Relationship Id="rId77" Type="http://schemas.openxmlformats.org/officeDocument/2006/relationships/ctrlProp" Target="../ctrlProps/ctrlProp134.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80"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67" Type="http://schemas.openxmlformats.org/officeDocument/2006/relationships/ctrlProp" Target="../ctrlProps/ctrlProp124.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70" Type="http://schemas.openxmlformats.org/officeDocument/2006/relationships/ctrlProp" Target="../ctrlProps/ctrlProp127.xml"/><Relationship Id="rId75" Type="http://schemas.openxmlformats.org/officeDocument/2006/relationships/ctrlProp" Target="../ctrlProps/ctrlProp132.xml"/><Relationship Id="rId83"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39997558519241921"/>
  </sheetPr>
  <dimension ref="B1:M145"/>
  <sheetViews>
    <sheetView showGridLines="0" tabSelected="1" zoomScale="55" zoomScaleNormal="55" zoomScaleSheetLayoutView="55" workbookViewId="0">
      <selection activeCell="E24" sqref="E24"/>
    </sheetView>
  </sheetViews>
  <sheetFormatPr defaultColWidth="9" defaultRowHeight="12" x14ac:dyDescent="0.15"/>
  <cols>
    <col min="1" max="1" width="3.125" style="4" customWidth="1"/>
    <col min="2" max="2" width="6.75" style="4" customWidth="1"/>
    <col min="3" max="3" width="52.625" style="4" customWidth="1"/>
    <col min="4" max="4" width="13.375" style="4" customWidth="1"/>
    <col min="5" max="7" width="19.75" style="4" customWidth="1"/>
    <col min="8" max="9" width="15.125" style="4" customWidth="1"/>
    <col min="10" max="10" width="15" style="4" customWidth="1"/>
    <col min="11" max="11" width="4" style="4" customWidth="1"/>
    <col min="12" max="12" width="72" style="4" customWidth="1"/>
    <col min="13" max="16384" width="9" style="4"/>
  </cols>
  <sheetData>
    <row r="1" spans="2:10" ht="87" customHeight="1" x14ac:dyDescent="0.15"/>
    <row r="2" spans="2:10" x14ac:dyDescent="0.15">
      <c r="H2" s="680"/>
    </row>
    <row r="3" spans="2:10" ht="24" x14ac:dyDescent="0.15">
      <c r="B3" s="5" t="s">
        <v>48</v>
      </c>
      <c r="F3" s="6"/>
      <c r="G3" s="6"/>
      <c r="H3" s="680"/>
      <c r="I3" s="6"/>
      <c r="J3" s="6"/>
    </row>
    <row r="4" spans="2:10" ht="57.75" customHeight="1" x14ac:dyDescent="0.15">
      <c r="B4" s="5"/>
      <c r="E4" s="687" t="s">
        <v>78</v>
      </c>
      <c r="F4" s="688"/>
      <c r="G4" s="31" t="s">
        <v>76</v>
      </c>
      <c r="H4" s="689"/>
      <c r="I4" s="690"/>
      <c r="J4" s="691"/>
    </row>
    <row r="5" spans="2:10" ht="57.75" customHeight="1" x14ac:dyDescent="0.15">
      <c r="B5" s="5"/>
      <c r="E5" s="683" t="s">
        <v>77</v>
      </c>
      <c r="F5" s="684"/>
      <c r="G5" s="685"/>
      <c r="H5" s="685"/>
      <c r="I5" s="685"/>
      <c r="J5" s="686"/>
    </row>
    <row r="6" spans="2:10" ht="13.5" customHeight="1" thickBot="1" x14ac:dyDescent="0.2">
      <c r="B6" s="5"/>
      <c r="F6" s="6"/>
      <c r="G6" s="29"/>
      <c r="H6" s="7"/>
      <c r="J6" s="30"/>
    </row>
    <row r="7" spans="2:10" ht="54" customHeight="1" thickBot="1" x14ac:dyDescent="0.2">
      <c r="C7" s="32" t="s">
        <v>230</v>
      </c>
      <c r="D7" s="681">
        <f>'補助事業概要説明書(別添１)１～２'!$E$6</f>
        <v>0</v>
      </c>
      <c r="E7" s="681"/>
      <c r="F7" s="681"/>
      <c r="G7" s="681"/>
      <c r="H7" s="681"/>
      <c r="I7" s="681"/>
      <c r="J7" s="682"/>
    </row>
    <row r="8" spans="2:10" ht="29.25" customHeight="1" x14ac:dyDescent="0.15">
      <c r="C8" s="8"/>
      <c r="D8" s="8"/>
      <c r="E8" s="8"/>
      <c r="F8" s="8"/>
      <c r="G8" s="8"/>
      <c r="H8" s="8"/>
      <c r="I8" s="8"/>
      <c r="J8" s="8"/>
    </row>
    <row r="9" spans="2:10" ht="74.25" customHeight="1" x14ac:dyDescent="0.15">
      <c r="C9" s="674" t="s">
        <v>81</v>
      </c>
      <c r="D9" s="674"/>
      <c r="E9" s="674"/>
      <c r="F9" s="674"/>
      <c r="G9" s="674"/>
      <c r="H9" s="674"/>
      <c r="I9" s="674"/>
      <c r="J9" s="674"/>
    </row>
    <row r="10" spans="2:10" ht="74.25" customHeight="1" x14ac:dyDescent="0.15">
      <c r="C10" s="214"/>
      <c r="D10" s="214"/>
      <c r="E10" s="214"/>
      <c r="F10" s="214"/>
      <c r="G10" s="214"/>
      <c r="H10" s="214"/>
      <c r="I10" s="214"/>
      <c r="J10" s="214"/>
    </row>
    <row r="11" spans="2:10" ht="34.5" customHeight="1" x14ac:dyDescent="0.3">
      <c r="B11" s="34" t="s">
        <v>49</v>
      </c>
      <c r="F11" s="60"/>
      <c r="G11" s="8"/>
      <c r="H11" s="165"/>
      <c r="I11" s="165"/>
      <c r="J11" s="165"/>
    </row>
    <row r="12" spans="2:10" ht="9.75" customHeight="1" x14ac:dyDescent="0.3">
      <c r="B12" s="34"/>
      <c r="F12" s="60"/>
      <c r="G12" s="8"/>
      <c r="H12" s="165"/>
      <c r="I12" s="165"/>
      <c r="J12" s="165"/>
    </row>
    <row r="13" spans="2:10" ht="51" customHeight="1" x14ac:dyDescent="0.15">
      <c r="C13" s="674" t="s">
        <v>83</v>
      </c>
      <c r="D13" s="674"/>
      <c r="E13" s="674"/>
      <c r="F13" s="674"/>
      <c r="G13" s="674"/>
      <c r="H13" s="674"/>
      <c r="I13" s="674"/>
      <c r="J13" s="674"/>
    </row>
    <row r="14" spans="2:10" ht="12" customHeight="1" x14ac:dyDescent="0.15">
      <c r="C14" s="674" t="s">
        <v>81</v>
      </c>
      <c r="D14" s="674"/>
      <c r="E14" s="674"/>
      <c r="F14" s="674"/>
      <c r="G14" s="674"/>
      <c r="H14" s="674"/>
      <c r="I14" s="674"/>
      <c r="J14" s="674"/>
    </row>
    <row r="15" spans="2:10" ht="24" x14ac:dyDescent="0.15">
      <c r="C15" s="674" t="s">
        <v>84</v>
      </c>
      <c r="D15" s="674"/>
      <c r="E15" s="674"/>
      <c r="F15" s="674"/>
      <c r="G15" s="674"/>
      <c r="H15" s="674"/>
      <c r="I15" s="674"/>
      <c r="J15" s="674"/>
    </row>
    <row r="16" spans="2:10" ht="12" customHeight="1" x14ac:dyDescent="0.15">
      <c r="C16" s="214"/>
      <c r="D16" s="214"/>
      <c r="E16" s="214"/>
      <c r="F16" s="214"/>
      <c r="G16" s="214"/>
      <c r="H16" s="214"/>
      <c r="I16" s="214"/>
      <c r="J16" s="214"/>
    </row>
    <row r="17" spans="2:13" ht="24" x14ac:dyDescent="0.15">
      <c r="B17" s="365"/>
      <c r="C17" s="674" t="s">
        <v>82</v>
      </c>
      <c r="D17" s="674"/>
      <c r="E17" s="674"/>
      <c r="F17" s="674"/>
      <c r="G17" s="674"/>
      <c r="H17" s="674"/>
      <c r="I17" s="674"/>
      <c r="J17" s="674"/>
    </row>
    <row r="18" spans="2:13" ht="12" customHeight="1" x14ac:dyDescent="0.15">
      <c r="B18" s="365"/>
      <c r="C18" s="214"/>
      <c r="D18" s="214"/>
      <c r="E18" s="214"/>
      <c r="F18" s="214"/>
      <c r="G18" s="214"/>
      <c r="H18" s="214"/>
      <c r="I18" s="214"/>
      <c r="J18" s="214"/>
    </row>
    <row r="19" spans="2:13" ht="50.25" customHeight="1" x14ac:dyDescent="0.15">
      <c r="B19" s="365"/>
      <c r="C19" s="674" t="s">
        <v>277</v>
      </c>
      <c r="D19" s="674"/>
      <c r="E19" s="674"/>
      <c r="F19" s="674"/>
      <c r="G19" s="674"/>
      <c r="H19" s="674"/>
      <c r="I19" s="674"/>
      <c r="J19" s="674"/>
    </row>
    <row r="20" spans="2:13" ht="12" customHeight="1" x14ac:dyDescent="0.2">
      <c r="B20" s="366"/>
    </row>
    <row r="21" spans="2:13" ht="30.75" customHeight="1" x14ac:dyDescent="0.15">
      <c r="B21" s="695" t="s">
        <v>50</v>
      </c>
      <c r="C21" s="695"/>
      <c r="D21" s="695"/>
      <c r="E21" s="675" t="s">
        <v>51</v>
      </c>
      <c r="F21" s="679"/>
      <c r="G21" s="676"/>
      <c r="I21" s="165"/>
      <c r="J21" s="9"/>
    </row>
    <row r="22" spans="2:13" ht="30.75" customHeight="1" x14ac:dyDescent="0.15">
      <c r="B22" s="695" t="s">
        <v>52</v>
      </c>
      <c r="C22" s="695" t="s">
        <v>53</v>
      </c>
      <c r="D22" s="695"/>
      <c r="E22" s="677" t="s">
        <v>54</v>
      </c>
      <c r="F22" s="675" t="s">
        <v>55</v>
      </c>
      <c r="G22" s="676"/>
      <c r="I22" s="165"/>
      <c r="J22" s="9"/>
      <c r="M22" s="4" t="s">
        <v>56</v>
      </c>
    </row>
    <row r="23" spans="2:13" ht="30.75" customHeight="1" x14ac:dyDescent="0.15">
      <c r="B23" s="695"/>
      <c r="C23" s="695"/>
      <c r="D23" s="695"/>
      <c r="E23" s="678"/>
      <c r="F23" s="215" t="s">
        <v>57</v>
      </c>
      <c r="G23" s="216" t="s">
        <v>207</v>
      </c>
      <c r="I23" s="165"/>
      <c r="J23" s="165"/>
    </row>
    <row r="24" spans="2:13" ht="57" customHeight="1" x14ac:dyDescent="0.15">
      <c r="B24" s="82">
        <v>1</v>
      </c>
      <c r="C24" s="696" t="s">
        <v>48</v>
      </c>
      <c r="D24" s="697"/>
      <c r="E24" s="164"/>
      <c r="F24" s="83"/>
      <c r="G24" s="692"/>
      <c r="I24" s="165"/>
      <c r="J24" s="165"/>
    </row>
    <row r="25" spans="2:13" ht="57" customHeight="1" x14ac:dyDescent="0.15">
      <c r="B25" s="84">
        <v>2</v>
      </c>
      <c r="C25" s="698" t="s">
        <v>58</v>
      </c>
      <c r="D25" s="699"/>
      <c r="E25" s="212"/>
      <c r="F25" s="83"/>
      <c r="G25" s="693"/>
      <c r="I25" s="165"/>
      <c r="J25" s="9"/>
    </row>
    <row r="26" spans="2:13" ht="57" customHeight="1" x14ac:dyDescent="0.15">
      <c r="B26" s="84">
        <v>3</v>
      </c>
      <c r="C26" s="696" t="s">
        <v>59</v>
      </c>
      <c r="D26" s="697"/>
      <c r="E26" s="164"/>
      <c r="F26" s="83"/>
      <c r="G26" s="693"/>
      <c r="I26" s="165"/>
      <c r="J26" s="9"/>
    </row>
    <row r="27" spans="2:13" ht="57" customHeight="1" x14ac:dyDescent="0.15">
      <c r="B27" s="84">
        <v>4</v>
      </c>
      <c r="C27" s="698" t="s">
        <v>60</v>
      </c>
      <c r="D27" s="699"/>
      <c r="E27" s="212"/>
      <c r="F27" s="83"/>
      <c r="G27" s="693"/>
      <c r="I27" s="165"/>
      <c r="J27" s="9"/>
    </row>
    <row r="28" spans="2:13" ht="57" customHeight="1" x14ac:dyDescent="0.15">
      <c r="B28" s="84">
        <v>5</v>
      </c>
      <c r="C28" s="696" t="s">
        <v>206</v>
      </c>
      <c r="D28" s="697"/>
      <c r="E28" s="164"/>
      <c r="F28" s="83"/>
      <c r="G28" s="693"/>
      <c r="I28" s="165"/>
      <c r="J28" s="9"/>
    </row>
    <row r="29" spans="2:13" ht="57" customHeight="1" x14ac:dyDescent="0.15">
      <c r="B29" s="84">
        <v>6</v>
      </c>
      <c r="C29" s="696" t="s">
        <v>205</v>
      </c>
      <c r="D29" s="697"/>
      <c r="E29" s="164"/>
      <c r="F29" s="83"/>
      <c r="G29" s="693"/>
      <c r="I29" s="165"/>
      <c r="J29" s="9"/>
    </row>
    <row r="30" spans="2:13" ht="57" customHeight="1" x14ac:dyDescent="0.15">
      <c r="B30" s="84">
        <v>7</v>
      </c>
      <c r="C30" s="696" t="s">
        <v>316</v>
      </c>
      <c r="D30" s="697"/>
      <c r="E30" s="164"/>
      <c r="F30" s="83"/>
      <c r="G30" s="693"/>
      <c r="I30" s="165"/>
      <c r="J30" s="9"/>
    </row>
    <row r="31" spans="2:13" ht="57" customHeight="1" x14ac:dyDescent="0.15">
      <c r="B31" s="84">
        <v>8</v>
      </c>
      <c r="C31" s="696" t="s">
        <v>276</v>
      </c>
      <c r="D31" s="697"/>
      <c r="E31" s="164"/>
      <c r="F31" s="83"/>
      <c r="G31" s="694"/>
      <c r="I31" s="165"/>
      <c r="J31" s="9"/>
    </row>
    <row r="32" spans="2:13" ht="57" customHeight="1" x14ac:dyDescent="0.15">
      <c r="B32" s="166" t="s">
        <v>275</v>
      </c>
      <c r="C32" s="696" t="s">
        <v>569</v>
      </c>
      <c r="D32" s="697"/>
      <c r="E32" s="164"/>
      <c r="F32" s="164"/>
      <c r="G32" s="85"/>
      <c r="I32" s="10"/>
      <c r="J32" s="10"/>
    </row>
    <row r="33" spans="2:10" ht="73.5" customHeight="1" x14ac:dyDescent="0.15">
      <c r="B33" s="166" t="s">
        <v>275</v>
      </c>
      <c r="C33" s="696" t="s">
        <v>568</v>
      </c>
      <c r="D33" s="697"/>
      <c r="E33" s="213"/>
      <c r="F33" s="164"/>
      <c r="G33" s="85"/>
      <c r="I33" s="10"/>
      <c r="J33" s="10"/>
    </row>
    <row r="34" spans="2:10" ht="57" customHeight="1" x14ac:dyDescent="0.15">
      <c r="B34" s="84">
        <v>10</v>
      </c>
      <c r="C34" s="696" t="s">
        <v>182</v>
      </c>
      <c r="D34" s="697"/>
      <c r="E34" s="213"/>
      <c r="F34" s="164"/>
      <c r="G34" s="85"/>
      <c r="I34" s="10"/>
      <c r="J34" s="10"/>
    </row>
    <row r="35" spans="2:10" ht="57" customHeight="1" x14ac:dyDescent="0.15">
      <c r="B35" s="84">
        <v>11</v>
      </c>
      <c r="C35" s="696" t="s">
        <v>122</v>
      </c>
      <c r="D35" s="697"/>
      <c r="E35" s="213"/>
      <c r="F35" s="164"/>
      <c r="G35" s="85"/>
      <c r="I35" s="10"/>
      <c r="J35" s="10"/>
    </row>
    <row r="36" spans="2:10" ht="57" customHeight="1" x14ac:dyDescent="0.15">
      <c r="B36" s="84">
        <v>12</v>
      </c>
      <c r="C36" s="696" t="s">
        <v>140</v>
      </c>
      <c r="D36" s="697"/>
      <c r="E36" s="164"/>
      <c r="F36" s="164"/>
      <c r="G36" s="85"/>
      <c r="I36" s="10"/>
      <c r="J36" s="10"/>
    </row>
    <row r="37" spans="2:10" ht="57" customHeight="1" x14ac:dyDescent="0.15">
      <c r="B37" s="84">
        <v>13</v>
      </c>
      <c r="C37" s="696" t="s">
        <v>237</v>
      </c>
      <c r="D37" s="697"/>
      <c r="E37" s="164"/>
      <c r="F37" s="164"/>
      <c r="G37" s="85"/>
      <c r="I37" s="10"/>
      <c r="J37" s="10"/>
    </row>
    <row r="38" spans="2:10" ht="57" customHeight="1" x14ac:dyDescent="0.15">
      <c r="B38" s="82">
        <v>14</v>
      </c>
      <c r="C38" s="696" t="s">
        <v>162</v>
      </c>
      <c r="D38" s="697"/>
      <c r="E38" s="164"/>
      <c r="F38" s="164"/>
      <c r="G38" s="85"/>
      <c r="I38" s="10"/>
      <c r="J38" s="10"/>
    </row>
    <row r="41" spans="2:10" ht="28.5" x14ac:dyDescent="0.3">
      <c r="B41" s="34" t="s">
        <v>85</v>
      </c>
    </row>
    <row r="43" spans="2:10" ht="19.5" thickBot="1" x14ac:dyDescent="0.2">
      <c r="B43" s="86" t="s">
        <v>61</v>
      </c>
      <c r="C43" s="11"/>
      <c r="D43" s="11"/>
      <c r="E43" s="11"/>
      <c r="F43" s="11"/>
      <c r="G43" s="11"/>
      <c r="H43" s="11"/>
      <c r="I43" s="11"/>
      <c r="J43" s="11"/>
    </row>
    <row r="63" spans="2:10" ht="54.75" customHeight="1" x14ac:dyDescent="0.15"/>
    <row r="64" spans="2:10" ht="19.5" thickBot="1" x14ac:dyDescent="0.2">
      <c r="B64" s="86" t="s">
        <v>62</v>
      </c>
      <c r="C64" s="11"/>
      <c r="D64" s="11"/>
      <c r="E64" s="11"/>
      <c r="F64" s="11"/>
      <c r="G64" s="11"/>
      <c r="H64" s="11"/>
      <c r="I64" s="11"/>
      <c r="J64" s="11"/>
    </row>
    <row r="72" spans="12:12" x14ac:dyDescent="0.15">
      <c r="L72" s="211"/>
    </row>
    <row r="92" spans="2:10" ht="19.5" thickBot="1" x14ac:dyDescent="0.2">
      <c r="B92" s="86" t="s">
        <v>63</v>
      </c>
      <c r="C92" s="11"/>
      <c r="D92" s="11"/>
      <c r="E92" s="11"/>
      <c r="F92" s="11"/>
      <c r="G92" s="11"/>
      <c r="H92" s="11"/>
      <c r="I92" s="11"/>
      <c r="J92" s="11"/>
    </row>
    <row r="109" spans="2:10" ht="39" customHeight="1" x14ac:dyDescent="0.15"/>
    <row r="111" spans="2:10" ht="19.5" thickBot="1" x14ac:dyDescent="0.2">
      <c r="B111" s="86" t="s">
        <v>64</v>
      </c>
      <c r="C111" s="11"/>
      <c r="D111" s="11"/>
      <c r="E111" s="11"/>
      <c r="F111" s="11"/>
      <c r="G111" s="11"/>
      <c r="H111" s="11"/>
      <c r="I111" s="11"/>
      <c r="J111" s="11"/>
    </row>
    <row r="145" spans="3:3" ht="13.5" x14ac:dyDescent="0.15">
      <c r="C145"/>
    </row>
  </sheetData>
  <sheetProtection algorithmName="SHA-512" hashValue="E+xVNbwf8d5hJqa6NtuksYsYMX6+SSviG3oNyJixcHe8c/4jR6fYL1xHwXvW9vIqsaQ07GhWTg7IdwNXDGEH7A==" saltValue="x6JGtbg5PBHTn7ud90a6gg==" spinCount="100000" sheet="1" objects="1" insertColumns="0" insertRows="0" deleteColumns="0" deleteRows="0" selectLockedCells="1"/>
  <mergeCells count="34">
    <mergeCell ref="C37:D37"/>
    <mergeCell ref="C38:D38"/>
    <mergeCell ref="C32:D32"/>
    <mergeCell ref="C33:D33"/>
    <mergeCell ref="C34:D34"/>
    <mergeCell ref="C35:D35"/>
    <mergeCell ref="C36:D36"/>
    <mergeCell ref="G24:G31"/>
    <mergeCell ref="B21:D21"/>
    <mergeCell ref="C22:D23"/>
    <mergeCell ref="C24:D24"/>
    <mergeCell ref="C25:D25"/>
    <mergeCell ref="C26:D26"/>
    <mergeCell ref="C27:D27"/>
    <mergeCell ref="C28:D28"/>
    <mergeCell ref="C29:D29"/>
    <mergeCell ref="C30:D30"/>
    <mergeCell ref="C31:D31"/>
    <mergeCell ref="B22:B23"/>
    <mergeCell ref="H2:H3"/>
    <mergeCell ref="D7:J7"/>
    <mergeCell ref="E5:F5"/>
    <mergeCell ref="G5:J5"/>
    <mergeCell ref="C9:J9"/>
    <mergeCell ref="E4:F4"/>
    <mergeCell ref="H4:J4"/>
    <mergeCell ref="C13:J13"/>
    <mergeCell ref="C14:J14"/>
    <mergeCell ref="F22:G22"/>
    <mergeCell ref="C15:J15"/>
    <mergeCell ref="C17:J17"/>
    <mergeCell ref="C19:J19"/>
    <mergeCell ref="E22:E23"/>
    <mergeCell ref="E21:G21"/>
  </mergeCells>
  <phoneticPr fontId="1"/>
  <conditionalFormatting sqref="G24 E32:F35 E24:E31">
    <cfRule type="cellIs" dxfId="1715" priority="40" operator="equal">
      <formula>"○"</formula>
    </cfRule>
  </conditionalFormatting>
  <conditionalFormatting sqref="D7:J7">
    <cfRule type="cellIs" dxfId="1714" priority="4" operator="equal">
      <formula>0</formula>
    </cfRule>
  </conditionalFormatting>
  <conditionalFormatting sqref="E36:F36">
    <cfRule type="cellIs" dxfId="1713" priority="2" operator="equal">
      <formula>"○"</formula>
    </cfRule>
  </conditionalFormatting>
  <conditionalFormatting sqref="E37:F38">
    <cfRule type="cellIs" dxfId="1712" priority="1" operator="equal">
      <formula>"○"</formula>
    </cfRule>
  </conditionalFormatting>
  <dataValidations count="1">
    <dataValidation type="list" allowBlank="1" showInputMessage="1" showErrorMessage="1" sqref="G24 E32:F38 E24:E31" xr:uid="{00000000-0002-0000-0000-000001000000}">
      <formula1>"○,"</formula1>
    </dataValidation>
  </dataValidations>
  <pageMargins left="0.74803149606299213" right="0.15748031496062992" top="0.55118110236220474" bottom="0.43307086614173229" header="0.31496062992125984" footer="0.15748031496062992"/>
  <pageSetup paperSize="9" scale="51" fitToHeight="2" orientation="portrait" r:id="rId1"/>
  <rowBreaks count="1" manualBreakCount="1">
    <brk id="4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B1:J39"/>
  <sheetViews>
    <sheetView showGridLines="0" zoomScaleNormal="100" zoomScaleSheetLayoutView="100" workbookViewId="0"/>
  </sheetViews>
  <sheetFormatPr defaultColWidth="9" defaultRowHeight="13.5" x14ac:dyDescent="0.15"/>
  <cols>
    <col min="1" max="1" width="3" style="1" customWidth="1"/>
    <col min="2" max="2" width="3.625" style="1" customWidth="1"/>
    <col min="3" max="3" width="31" style="1" customWidth="1"/>
    <col min="4" max="4" width="10.5" style="1" customWidth="1"/>
    <col min="5" max="5" width="11.625" style="1" customWidth="1"/>
    <col min="6" max="6" width="8.625" style="1" customWidth="1"/>
    <col min="7" max="7" width="14" style="1" customWidth="1"/>
    <col min="8" max="8" width="19.125" style="1" customWidth="1"/>
    <col min="9" max="9" width="1.625" style="49" customWidth="1"/>
    <col min="10" max="10" width="79" style="380" customWidth="1"/>
    <col min="11" max="16384" width="9" style="1"/>
  </cols>
  <sheetData>
    <row r="1" spans="2:10" ht="45.75" customHeight="1" x14ac:dyDescent="0.15"/>
    <row r="2" spans="2:10" x14ac:dyDescent="0.15">
      <c r="B2" s="218" t="s">
        <v>72</v>
      </c>
      <c r="C2" s="218"/>
      <c r="D2" s="218"/>
      <c r="E2" s="218"/>
      <c r="F2" s="218"/>
      <c r="G2" s="173"/>
      <c r="H2" s="173"/>
      <c r="I2" s="50"/>
      <c r="J2" s="381" t="s">
        <v>2</v>
      </c>
    </row>
    <row r="3" spans="2:10" ht="13.5" customHeight="1" x14ac:dyDescent="0.15">
      <c r="B3" s="218"/>
      <c r="C3" s="218"/>
      <c r="D3" s="218"/>
      <c r="E3" s="218"/>
      <c r="F3" s="218"/>
      <c r="G3" s="218"/>
      <c r="H3" s="218"/>
      <c r="I3" s="50"/>
      <c r="J3" s="700" t="s">
        <v>590</v>
      </c>
    </row>
    <row r="4" spans="2:10" x14ac:dyDescent="0.15">
      <c r="B4" s="218"/>
      <c r="C4" s="218"/>
      <c r="D4" s="218"/>
      <c r="E4" s="70"/>
      <c r="G4" s="2" t="s">
        <v>13</v>
      </c>
      <c r="H4" s="420" t="str">
        <f>IF('補助事業概要説明書(別添１)１～２'!E5="","",'補助事業概要説明書(別添１)１～２'!E5)</f>
        <v/>
      </c>
      <c r="I4" s="51"/>
      <c r="J4" s="701"/>
    </row>
    <row r="5" spans="2:10" x14ac:dyDescent="0.15">
      <c r="B5" s="377" t="s">
        <v>112</v>
      </c>
      <c r="C5" s="377"/>
      <c r="D5" s="218"/>
      <c r="E5" s="218"/>
      <c r="F5" s="218"/>
      <c r="G5" s="218"/>
      <c r="H5" s="218"/>
      <c r="I5" s="50"/>
      <c r="J5" s="701"/>
    </row>
    <row r="6" spans="2:10" x14ac:dyDescent="0.15">
      <c r="B6" s="378" t="s">
        <v>438</v>
      </c>
      <c r="C6" s="379"/>
      <c r="D6" s="2"/>
      <c r="E6" s="218"/>
      <c r="F6" s="124"/>
      <c r="G6" s="124"/>
      <c r="H6" s="124"/>
      <c r="I6" s="50"/>
      <c r="J6" s="701"/>
    </row>
    <row r="7" spans="2:10" ht="14.25" x14ac:dyDescent="0.15">
      <c r="B7" s="3"/>
      <c r="C7" s="2"/>
      <c r="D7" s="2"/>
      <c r="E7" s="218"/>
      <c r="F7" s="218"/>
      <c r="G7" s="125"/>
      <c r="H7" s="152"/>
      <c r="I7" s="50"/>
      <c r="J7" s="701"/>
    </row>
    <row r="8" spans="2:10" ht="15.75" customHeight="1" x14ac:dyDescent="0.15">
      <c r="B8" s="218"/>
      <c r="C8" s="218"/>
      <c r="D8" s="70"/>
      <c r="E8" s="2" t="s">
        <v>135</v>
      </c>
      <c r="F8" s="707" t="str">
        <f>'補助事業概要説明書(別添１)１～２'!E11 &amp;""</f>
        <v/>
      </c>
      <c r="G8" s="707"/>
      <c r="H8" s="707"/>
      <c r="I8" s="50"/>
      <c r="J8" s="701"/>
    </row>
    <row r="9" spans="2:10" ht="15.75" customHeight="1" x14ac:dyDescent="0.15">
      <c r="B9" s="218"/>
      <c r="C9" s="218"/>
      <c r="D9" s="70"/>
      <c r="E9" s="2"/>
      <c r="F9" s="711" t="str">
        <f>'補助事業概要説明書(別添１)１～２'!E12&amp;""</f>
        <v/>
      </c>
      <c r="G9" s="711"/>
      <c r="H9" s="711"/>
      <c r="I9" s="50"/>
      <c r="J9" s="701"/>
    </row>
    <row r="10" spans="2:10" ht="30" customHeight="1" x14ac:dyDescent="0.15">
      <c r="B10" s="218"/>
      <c r="C10" s="218"/>
      <c r="D10" s="2" t="s">
        <v>107</v>
      </c>
      <c r="E10" s="2" t="s">
        <v>136</v>
      </c>
      <c r="F10" s="712" t="str">
        <f>'補助事業概要説明書(別添１)１～２'!E6&amp;""</f>
        <v/>
      </c>
      <c r="G10" s="713"/>
      <c r="H10" s="714"/>
      <c r="I10" s="50"/>
      <c r="J10" s="701"/>
    </row>
    <row r="11" spans="2:10" x14ac:dyDescent="0.15">
      <c r="B11" s="218"/>
      <c r="C11" s="218"/>
      <c r="D11" s="218"/>
      <c r="E11" s="2" t="s">
        <v>121</v>
      </c>
      <c r="F11" s="715" t="str">
        <f>'補助事業概要説明書(別添１)１～２'!E9&amp;"　"&amp;'補助事業概要説明書(別添１)１～２'!E8&amp;""</f>
        <v>　</v>
      </c>
      <c r="G11" s="716"/>
      <c r="H11" s="717"/>
      <c r="I11" s="52"/>
      <c r="J11" s="701"/>
    </row>
    <row r="12" spans="2:10" ht="14.25" x14ac:dyDescent="0.15">
      <c r="B12" s="218"/>
      <c r="C12" s="218"/>
      <c r="D12" s="218"/>
      <c r="E12" s="2"/>
      <c r="F12" s="218"/>
      <c r="H12" s="126"/>
      <c r="I12" s="53"/>
      <c r="J12" s="701"/>
    </row>
    <row r="13" spans="2:10" ht="32.25" customHeight="1" x14ac:dyDescent="0.15">
      <c r="B13" s="218"/>
      <c r="C13" s="218"/>
      <c r="D13" s="218"/>
      <c r="E13" s="218"/>
      <c r="F13" s="218"/>
      <c r="G13" s="218"/>
      <c r="H13" s="218"/>
      <c r="I13" s="50"/>
      <c r="J13" s="701"/>
    </row>
    <row r="14" spans="2:10" ht="45" customHeight="1" x14ac:dyDescent="0.15">
      <c r="B14" s="703" t="s">
        <v>427</v>
      </c>
      <c r="C14" s="703"/>
      <c r="D14" s="703"/>
      <c r="E14" s="703"/>
      <c r="F14" s="703"/>
      <c r="G14" s="703"/>
      <c r="H14" s="703"/>
      <c r="I14" s="54"/>
      <c r="J14" s="421"/>
    </row>
    <row r="15" spans="2:10" ht="150" customHeight="1" x14ac:dyDescent="0.15">
      <c r="B15" s="704" t="s">
        <v>428</v>
      </c>
      <c r="C15" s="704"/>
      <c r="D15" s="704"/>
      <c r="E15" s="704"/>
      <c r="F15" s="704"/>
      <c r="G15" s="704"/>
      <c r="H15" s="704"/>
      <c r="I15" s="50"/>
      <c r="J15" s="421"/>
    </row>
    <row r="16" spans="2:10" x14ac:dyDescent="0.15">
      <c r="B16" s="705" t="s">
        <v>3</v>
      </c>
      <c r="C16" s="705"/>
      <c r="D16" s="705"/>
      <c r="E16" s="705"/>
      <c r="F16" s="705"/>
      <c r="G16" s="705"/>
      <c r="H16" s="705"/>
      <c r="I16" s="53"/>
      <c r="J16" s="421"/>
    </row>
    <row r="17" spans="2:10" ht="13.5" customHeight="1" x14ac:dyDescent="0.15">
      <c r="B17" s="364" t="s">
        <v>113</v>
      </c>
      <c r="C17" s="218"/>
      <c r="D17" s="218"/>
      <c r="E17" s="218"/>
      <c r="F17" s="218"/>
      <c r="G17" s="218"/>
      <c r="H17" s="218"/>
      <c r="I17" s="50"/>
      <c r="J17" s="421"/>
    </row>
    <row r="18" spans="2:10" ht="39" customHeight="1" x14ac:dyDescent="0.15">
      <c r="B18" s="364"/>
      <c r="C18" s="706" t="str">
        <f>'補助事業概要説明書(別添１)１～２'!E13&amp;""</f>
        <v/>
      </c>
      <c r="D18" s="706"/>
      <c r="E18" s="706"/>
      <c r="F18" s="706"/>
      <c r="G18" s="706"/>
      <c r="H18" s="706"/>
      <c r="I18" s="50"/>
      <c r="J18" s="422" t="s">
        <v>429</v>
      </c>
    </row>
    <row r="19" spans="2:10" x14ac:dyDescent="0.15">
      <c r="B19" s="364"/>
      <c r="C19" s="218"/>
      <c r="D19" s="218"/>
      <c r="E19" s="218"/>
      <c r="F19" s="218"/>
      <c r="G19" s="218"/>
      <c r="H19" s="218"/>
      <c r="I19" s="50"/>
      <c r="J19" s="421"/>
    </row>
    <row r="20" spans="2:10" x14ac:dyDescent="0.15">
      <c r="B20" s="364" t="s">
        <v>4</v>
      </c>
      <c r="C20" s="218"/>
      <c r="D20" s="218"/>
      <c r="E20" s="218"/>
      <c r="F20" s="218"/>
      <c r="G20" s="218"/>
      <c r="H20" s="218"/>
      <c r="I20" s="50"/>
      <c r="J20" s="421"/>
    </row>
    <row r="21" spans="2:10" x14ac:dyDescent="0.15">
      <c r="B21" s="218"/>
      <c r="C21" s="218" t="s">
        <v>5</v>
      </c>
      <c r="D21" s="218"/>
      <c r="E21" s="218"/>
      <c r="F21" s="218"/>
      <c r="G21" s="218"/>
      <c r="H21" s="218"/>
      <c r="I21" s="50"/>
      <c r="J21" s="421"/>
    </row>
    <row r="22" spans="2:10" ht="15" customHeight="1" x14ac:dyDescent="0.15">
      <c r="B22" s="218"/>
      <c r="C22" s="218"/>
      <c r="D22" s="218"/>
      <c r="E22" s="218"/>
      <c r="F22" s="218"/>
      <c r="G22" s="218"/>
      <c r="H22" s="218"/>
      <c r="I22" s="50"/>
      <c r="J22" s="421"/>
    </row>
    <row r="23" spans="2:10" x14ac:dyDescent="0.15">
      <c r="B23" s="218" t="s">
        <v>6</v>
      </c>
      <c r="C23" s="218"/>
      <c r="D23" s="218"/>
      <c r="E23" s="218"/>
      <c r="F23" s="218"/>
      <c r="G23" s="218"/>
      <c r="H23" s="218"/>
      <c r="I23" s="50"/>
      <c r="J23" s="421"/>
    </row>
    <row r="24" spans="2:10" x14ac:dyDescent="0.15">
      <c r="B24" s="218"/>
      <c r="C24" s="218" t="s">
        <v>5</v>
      </c>
      <c r="D24" s="218"/>
      <c r="E24" s="218"/>
      <c r="F24" s="218"/>
      <c r="G24" s="218"/>
      <c r="H24" s="218"/>
      <c r="I24" s="50"/>
      <c r="J24" s="421"/>
    </row>
    <row r="25" spans="2:10" ht="15" customHeight="1" x14ac:dyDescent="0.15">
      <c r="B25" s="218"/>
      <c r="C25" s="218"/>
      <c r="D25" s="218"/>
      <c r="E25" s="218"/>
      <c r="F25" s="218"/>
      <c r="G25" s="218"/>
      <c r="H25" s="218"/>
      <c r="I25" s="50"/>
      <c r="J25" s="421"/>
    </row>
    <row r="26" spans="2:10" x14ac:dyDescent="0.15">
      <c r="B26" s="218" t="s">
        <v>7</v>
      </c>
      <c r="C26" s="218"/>
      <c r="D26" s="218"/>
      <c r="E26" s="218"/>
      <c r="F26" s="218"/>
      <c r="G26" s="218"/>
      <c r="H26" s="218"/>
      <c r="I26" s="50"/>
      <c r="J26" s="421"/>
    </row>
    <row r="27" spans="2:10" ht="13.5" customHeight="1" x14ac:dyDescent="0.15">
      <c r="B27" s="218"/>
      <c r="C27" s="218" t="s">
        <v>8</v>
      </c>
      <c r="D27" s="342">
        <f ca="1">'様式第１（別紙１・２） '!C10</f>
        <v>0</v>
      </c>
      <c r="E27" s="218" t="s">
        <v>12</v>
      </c>
      <c r="F27" s="71"/>
      <c r="G27" s="218"/>
      <c r="H27" s="218"/>
      <c r="I27" s="50"/>
      <c r="J27" s="701" t="s">
        <v>454</v>
      </c>
    </row>
    <row r="28" spans="2:10" x14ac:dyDescent="0.15">
      <c r="B28" s="218"/>
      <c r="C28" s="218" t="s">
        <v>10</v>
      </c>
      <c r="D28" s="342">
        <f ca="1">'様式第１（別紙１・２） '!D10</f>
        <v>0</v>
      </c>
      <c r="E28" s="218" t="s">
        <v>12</v>
      </c>
      <c r="F28" s="73"/>
      <c r="G28" s="218"/>
      <c r="H28" s="218"/>
      <c r="I28" s="50"/>
      <c r="J28" s="702"/>
    </row>
    <row r="29" spans="2:10" x14ac:dyDescent="0.15">
      <c r="B29" s="218"/>
      <c r="C29" s="218" t="s">
        <v>9</v>
      </c>
      <c r="D29" s="342">
        <f ca="1">'様式第１（別紙１・２） '!F10</f>
        <v>0</v>
      </c>
      <c r="E29" s="218" t="s">
        <v>12</v>
      </c>
      <c r="F29" s="70"/>
      <c r="G29" s="218"/>
      <c r="H29" s="218"/>
      <c r="I29" s="50"/>
      <c r="J29" s="421"/>
    </row>
    <row r="30" spans="2:10" x14ac:dyDescent="0.15">
      <c r="B30" s="218"/>
      <c r="C30" s="218"/>
      <c r="D30" s="2"/>
      <c r="E30" s="218"/>
      <c r="F30" s="218"/>
      <c r="G30" s="218"/>
      <c r="H30" s="218"/>
      <c r="I30" s="50"/>
      <c r="J30" s="421"/>
    </row>
    <row r="31" spans="2:10" x14ac:dyDescent="0.15">
      <c r="B31" s="4" t="s">
        <v>91</v>
      </c>
      <c r="C31" s="218"/>
      <c r="D31" s="2"/>
      <c r="E31" s="218"/>
      <c r="F31" s="218"/>
      <c r="G31" s="218"/>
      <c r="H31" s="218"/>
      <c r="I31" s="50"/>
      <c r="J31" s="421"/>
    </row>
    <row r="32" spans="2:10" x14ac:dyDescent="0.15">
      <c r="B32" s="218"/>
      <c r="C32" s="218"/>
      <c r="D32" s="2"/>
      <c r="E32" s="218"/>
      <c r="F32" s="218"/>
      <c r="G32" s="218"/>
      <c r="H32" s="218"/>
      <c r="I32" s="50"/>
      <c r="J32" s="421"/>
    </row>
    <row r="33" spans="2:10" ht="15" customHeight="1" x14ac:dyDescent="0.15">
      <c r="B33" s="74" t="s">
        <v>92</v>
      </c>
      <c r="C33" s="218"/>
      <c r="D33" s="218"/>
      <c r="E33" s="218"/>
      <c r="F33" s="218"/>
      <c r="G33" s="218"/>
      <c r="H33" s="218"/>
      <c r="I33" s="50"/>
      <c r="J33" s="422"/>
    </row>
    <row r="34" spans="2:10" ht="15" customHeight="1" x14ac:dyDescent="0.15">
      <c r="B34" s="4"/>
      <c r="C34" s="218"/>
      <c r="D34" s="218"/>
      <c r="E34" s="218"/>
      <c r="F34" s="218"/>
      <c r="G34" s="218"/>
      <c r="H34" s="218"/>
      <c r="I34" s="50"/>
      <c r="J34" s="421"/>
    </row>
    <row r="35" spans="2:10" x14ac:dyDescent="0.15">
      <c r="B35" s="218" t="s">
        <v>114</v>
      </c>
      <c r="C35" s="218"/>
      <c r="D35" s="218"/>
      <c r="E35" s="218"/>
      <c r="F35" s="218"/>
      <c r="G35" s="218"/>
      <c r="H35" s="218"/>
      <c r="I35" s="50"/>
      <c r="J35" s="421"/>
    </row>
    <row r="36" spans="2:10" x14ac:dyDescent="0.15">
      <c r="B36" s="218"/>
      <c r="C36" s="217" t="s">
        <v>11</v>
      </c>
      <c r="D36" s="708">
        <v>44592</v>
      </c>
      <c r="E36" s="708"/>
      <c r="F36" s="218"/>
      <c r="G36" s="218"/>
      <c r="H36" s="218"/>
      <c r="I36" s="50"/>
      <c r="J36" s="421" t="s">
        <v>453</v>
      </c>
    </row>
    <row r="37" spans="2:10" x14ac:dyDescent="0.15">
      <c r="B37" s="218"/>
      <c r="C37" s="217"/>
      <c r="D37" s="218"/>
      <c r="E37" s="75"/>
      <c r="F37" s="218"/>
      <c r="G37" s="218"/>
      <c r="H37" s="218"/>
      <c r="I37" s="50"/>
      <c r="J37" s="421"/>
    </row>
    <row r="38" spans="2:10" x14ac:dyDescent="0.15">
      <c r="B38" s="218"/>
      <c r="C38" s="218"/>
      <c r="D38" s="218"/>
      <c r="E38" s="218"/>
      <c r="F38" s="218"/>
      <c r="G38" s="218"/>
      <c r="H38" s="218"/>
      <c r="I38" s="50"/>
      <c r="J38" s="421"/>
    </row>
    <row r="39" spans="2:10" ht="102" customHeight="1" x14ac:dyDescent="0.15">
      <c r="B39" s="709" t="s">
        <v>115</v>
      </c>
      <c r="C39" s="710"/>
      <c r="D39" s="710"/>
      <c r="E39" s="710"/>
      <c r="F39" s="710"/>
      <c r="G39" s="710"/>
      <c r="H39" s="218"/>
      <c r="I39" s="50"/>
      <c r="J39" s="423"/>
    </row>
  </sheetData>
  <sheetProtection algorithmName="SHA-512" hashValue="ZUHNA2pnvciXrU8MdLfJ3IclPUhf93IVyB4/eozpuQVRvock60apHloQSHfAR6iEEnh6V1QrU9X0y6GZxvLHOA==" saltValue="xc+63WSWsNLZwq5zXFX/5g==" spinCount="100000" sheet="1" objects="1" insertColumns="0" insertRows="0" deleteColumns="0" deleteRows="0"/>
  <mergeCells count="12">
    <mergeCell ref="D36:E36"/>
    <mergeCell ref="B39:G39"/>
    <mergeCell ref="F9:H9"/>
    <mergeCell ref="F10:H10"/>
    <mergeCell ref="F11:H11"/>
    <mergeCell ref="J3:J13"/>
    <mergeCell ref="J27:J28"/>
    <mergeCell ref="B14:H14"/>
    <mergeCell ref="B15:H15"/>
    <mergeCell ref="B16:H16"/>
    <mergeCell ref="C18:H18"/>
    <mergeCell ref="F8:H8"/>
  </mergeCells>
  <phoneticPr fontId="1"/>
  <conditionalFormatting sqref="D27:D29">
    <cfRule type="cellIs" dxfId="1711" priority="13" operator="equal">
      <formula>0</formula>
    </cfRule>
  </conditionalFormatting>
  <conditionalFormatting sqref="C18:H18">
    <cfRule type="containsBlanks" dxfId="1710" priority="2">
      <formula>LEN(TRIM(C18))=0</formula>
    </cfRule>
  </conditionalFormatting>
  <conditionalFormatting sqref="F8:H11 H4">
    <cfRule type="containsBlanks" dxfId="1709" priority="1">
      <formula>LEN(TRIM(F4))=0</formula>
    </cfRule>
  </conditionalFormatting>
  <dataValidations count="2">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 type="date" allowBlank="1" showInputMessage="1" showErrorMessage="1" errorTitle="事業完了日を確認してください" sqref="D36:E36" xr:uid="{00000000-0002-0000-0100-000004000000}">
      <formula1>44312</formula1>
      <formula2>44592</formula2>
    </dataValidation>
  </dataValidations>
  <pageMargins left="0.74803149606299213" right="0.15748031496062992" top="0.55118110236220474" bottom="0.43307086614173229" header="0.31496062992125984" footer="0.15748031496062992"/>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I32"/>
  <sheetViews>
    <sheetView showGridLines="0" zoomScaleNormal="100" zoomScaleSheetLayoutView="100" workbookViewId="0"/>
  </sheetViews>
  <sheetFormatPr defaultColWidth="9" defaultRowHeight="13.5" x14ac:dyDescent="0.15"/>
  <cols>
    <col min="1" max="1" width="2.625" style="69" customWidth="1"/>
    <col min="2" max="2" width="18.625" style="69" customWidth="1"/>
    <col min="3" max="7" width="14.75" style="69" customWidth="1"/>
    <col min="8" max="8" width="1.125" style="69" customWidth="1"/>
    <col min="9" max="9" width="72.75" style="383" customWidth="1"/>
    <col min="10" max="16384" width="9" style="69"/>
  </cols>
  <sheetData>
    <row r="1" spans="2:9" s="60" customFormat="1" ht="45.75" customHeight="1" x14ac:dyDescent="0.15">
      <c r="I1" s="382"/>
    </row>
    <row r="2" spans="2:9" x14ac:dyDescent="0.15">
      <c r="F2" s="718">
        <f>'補助事業概要説明書(別添１)１～２'!$E$6</f>
        <v>0</v>
      </c>
      <c r="G2" s="718"/>
      <c r="H2" s="35"/>
    </row>
    <row r="3" spans="2:9" ht="14.25" x14ac:dyDescent="0.15">
      <c r="B3" s="40" t="s">
        <v>93</v>
      </c>
    </row>
    <row r="4" spans="2:9" x14ac:dyDescent="0.15">
      <c r="B4" s="721" t="s">
        <v>94</v>
      </c>
      <c r="C4" s="721"/>
      <c r="D4" s="721"/>
      <c r="E4" s="721"/>
      <c r="F4" s="721"/>
      <c r="G4" s="721"/>
      <c r="H4" s="219"/>
    </row>
    <row r="5" spans="2:9" x14ac:dyDescent="0.15">
      <c r="B5" s="41"/>
      <c r="G5" s="55"/>
      <c r="H5" s="55"/>
    </row>
    <row r="6" spans="2:9" x14ac:dyDescent="0.15">
      <c r="B6" s="722" t="s">
        <v>95</v>
      </c>
      <c r="C6" s="722"/>
      <c r="D6" s="722"/>
      <c r="E6" s="722"/>
      <c r="F6" s="722"/>
      <c r="G6" s="55"/>
      <c r="H6" s="55"/>
    </row>
    <row r="7" spans="2:9" s="42" customFormat="1" ht="24" x14ac:dyDescent="0.15">
      <c r="B7" s="221" t="s">
        <v>116</v>
      </c>
      <c r="C7" s="221" t="s">
        <v>117</v>
      </c>
      <c r="D7" s="221" t="s">
        <v>118</v>
      </c>
      <c r="E7" s="221" t="s">
        <v>96</v>
      </c>
      <c r="F7" s="221" t="s">
        <v>119</v>
      </c>
      <c r="G7" s="72"/>
      <c r="H7" s="72"/>
      <c r="I7" s="381" t="s">
        <v>2</v>
      </c>
    </row>
    <row r="8" spans="2:9" ht="48.75" customHeight="1" x14ac:dyDescent="0.15">
      <c r="B8" s="43" t="s">
        <v>86</v>
      </c>
      <c r="C8" s="167">
        <f>'支出計画書(別添２－２)'!$E$684</f>
        <v>0</v>
      </c>
      <c r="D8" s="167">
        <f>C8</f>
        <v>0</v>
      </c>
      <c r="E8" s="44" t="s">
        <v>120</v>
      </c>
      <c r="F8" s="167">
        <f>C8</f>
        <v>0</v>
      </c>
      <c r="G8" s="55"/>
      <c r="H8" s="55"/>
      <c r="I8" s="723" t="s">
        <v>448</v>
      </c>
    </row>
    <row r="9" spans="2:9" ht="48.75" customHeight="1" x14ac:dyDescent="0.15">
      <c r="B9" s="45" t="s">
        <v>106</v>
      </c>
      <c r="C9" s="168">
        <f ca="1">'支出計画書(別添２－２)'!$E$694</f>
        <v>0</v>
      </c>
      <c r="D9" s="168">
        <f ca="1">C9</f>
        <v>0</v>
      </c>
      <c r="E9" s="46" t="s">
        <v>130</v>
      </c>
      <c r="F9" s="168">
        <f ca="1">C9</f>
        <v>0</v>
      </c>
      <c r="G9" s="55"/>
      <c r="H9" s="55"/>
      <c r="I9" s="724"/>
    </row>
    <row r="10" spans="2:9" ht="20.25" customHeight="1" x14ac:dyDescent="0.15">
      <c r="B10" s="221" t="s">
        <v>100</v>
      </c>
      <c r="C10" s="169">
        <f ca="1">SUM(C8:C9)</f>
        <v>0</v>
      </c>
      <c r="D10" s="169">
        <f ca="1">SUM(D8:D9)</f>
        <v>0</v>
      </c>
      <c r="E10" s="47"/>
      <c r="F10" s="169">
        <f ca="1">SUM(F8:F9)</f>
        <v>0</v>
      </c>
      <c r="G10" s="55"/>
      <c r="H10" s="55"/>
      <c r="I10" s="725"/>
    </row>
    <row r="11" spans="2:9" x14ac:dyDescent="0.15">
      <c r="B11" s="41"/>
      <c r="G11" s="55"/>
      <c r="H11" s="55"/>
    </row>
    <row r="12" spans="2:9" x14ac:dyDescent="0.15">
      <c r="B12" s="41"/>
      <c r="G12" s="55"/>
      <c r="H12" s="55"/>
    </row>
    <row r="13" spans="2:9" x14ac:dyDescent="0.15">
      <c r="B13" s="41"/>
      <c r="G13" s="55"/>
      <c r="H13" s="55"/>
    </row>
    <row r="14" spans="2:9" x14ac:dyDescent="0.15">
      <c r="B14" s="41"/>
      <c r="G14" s="55"/>
      <c r="H14" s="55"/>
    </row>
    <row r="15" spans="2:9" x14ac:dyDescent="0.15">
      <c r="B15" s="41"/>
      <c r="G15" s="55"/>
      <c r="H15" s="55"/>
    </row>
    <row r="16" spans="2:9" x14ac:dyDescent="0.15">
      <c r="B16" s="41"/>
      <c r="G16" s="55"/>
      <c r="H16" s="55"/>
    </row>
    <row r="17" spans="2:9" x14ac:dyDescent="0.15">
      <c r="B17" s="362"/>
    </row>
    <row r="18" spans="2:9" x14ac:dyDescent="0.15">
      <c r="B18" s="362"/>
    </row>
    <row r="19" spans="2:9" ht="14.25" x14ac:dyDescent="0.15">
      <c r="B19" s="363" t="s">
        <v>97</v>
      </c>
    </row>
    <row r="20" spans="2:9" x14ac:dyDescent="0.15">
      <c r="B20" s="726" t="s">
        <v>98</v>
      </c>
      <c r="C20" s="721"/>
      <c r="D20" s="721"/>
      <c r="E20" s="721"/>
      <c r="F20" s="721"/>
      <c r="G20" s="721"/>
      <c r="H20" s="55"/>
    </row>
    <row r="21" spans="2:9" x14ac:dyDescent="0.15">
      <c r="B21" s="41"/>
      <c r="H21" s="55"/>
    </row>
    <row r="22" spans="2:9" x14ac:dyDescent="0.15">
      <c r="B22" s="41"/>
      <c r="H22" s="55"/>
    </row>
    <row r="23" spans="2:9" x14ac:dyDescent="0.15">
      <c r="B23" s="722" t="s">
        <v>95</v>
      </c>
      <c r="C23" s="722"/>
      <c r="D23" s="722"/>
      <c r="E23" s="722"/>
      <c r="F23" s="722"/>
      <c r="G23" s="722"/>
      <c r="H23" s="55"/>
    </row>
    <row r="24" spans="2:9" ht="20.25" customHeight="1" x14ac:dyDescent="0.15">
      <c r="B24" s="719" t="s">
        <v>131</v>
      </c>
      <c r="C24" s="719" t="s">
        <v>99</v>
      </c>
      <c r="D24" s="719"/>
      <c r="E24" s="719"/>
      <c r="F24" s="719"/>
      <c r="G24" s="719"/>
      <c r="H24" s="55"/>
    </row>
    <row r="25" spans="2:9" ht="20.25" customHeight="1" x14ac:dyDescent="0.15">
      <c r="B25" s="719"/>
      <c r="C25" s="48" t="s">
        <v>101</v>
      </c>
      <c r="D25" s="48" t="s">
        <v>102</v>
      </c>
      <c r="E25" s="48" t="s">
        <v>103</v>
      </c>
      <c r="F25" s="48" t="s">
        <v>104</v>
      </c>
      <c r="G25" s="48" t="s">
        <v>105</v>
      </c>
      <c r="H25" s="55"/>
    </row>
    <row r="26" spans="2:9" ht="48.75" customHeight="1" x14ac:dyDescent="0.15">
      <c r="B26" s="43" t="s">
        <v>86</v>
      </c>
      <c r="C26" s="78"/>
      <c r="D26" s="78"/>
      <c r="E26" s="78"/>
      <c r="F26" s="78"/>
      <c r="G26" s="167">
        <f>SUM(C26:F26)</f>
        <v>0</v>
      </c>
      <c r="H26" s="55"/>
      <c r="I26" s="720" t="s">
        <v>591</v>
      </c>
    </row>
    <row r="27" spans="2:9" ht="48.75" customHeight="1" x14ac:dyDescent="0.15">
      <c r="B27" s="45" t="s">
        <v>106</v>
      </c>
      <c r="C27" s="79"/>
      <c r="D27" s="79"/>
      <c r="E27" s="79"/>
      <c r="F27" s="79"/>
      <c r="G27" s="168">
        <f>SUM(C27:F27)</f>
        <v>0</v>
      </c>
      <c r="H27" s="55"/>
      <c r="I27" s="720"/>
    </row>
    <row r="28" spans="2:9" ht="20.25" customHeight="1" x14ac:dyDescent="0.15">
      <c r="B28" s="221" t="s">
        <v>100</v>
      </c>
      <c r="C28" s="169">
        <f>SUM(C26:C27)</f>
        <v>0</v>
      </c>
      <c r="D28" s="169">
        <f>SUM(D26:D27)</f>
        <v>0</v>
      </c>
      <c r="E28" s="169">
        <f>SUM(E26:E27)</f>
        <v>0</v>
      </c>
      <c r="F28" s="169">
        <f>SUM(F26:F27)</f>
        <v>0</v>
      </c>
      <c r="G28" s="169">
        <f>SUM(G26:G27)</f>
        <v>0</v>
      </c>
      <c r="H28" s="55"/>
      <c r="I28" s="720"/>
    </row>
    <row r="29" spans="2:9" x14ac:dyDescent="0.15">
      <c r="G29" s="127" t="str">
        <f>IF(G28=0,"",IF(F10=G28,"","金額確認"))</f>
        <v/>
      </c>
      <c r="H29" s="55"/>
    </row>
    <row r="30" spans="2:9" x14ac:dyDescent="0.15">
      <c r="H30" s="55"/>
    </row>
    <row r="31" spans="2:9" x14ac:dyDescent="0.15">
      <c r="H31" s="55"/>
    </row>
    <row r="32" spans="2:9" x14ac:dyDescent="0.15">
      <c r="H32" s="55"/>
    </row>
  </sheetData>
  <sheetProtection algorithmName="SHA-512" hashValue="HrGH8f/HqfdeN1gnpRZ6oPYnBJrlhyk5d0CufLwLXleVJupY96OUuenp7KpOLCHoBkUKE/4+VP3rJv7YNvnygQ==" saltValue="vzgL/Gh4TSYWhsFkExrX3g==" spinCount="100000" sheet="1" objects="1" insertColumns="0" insertRows="0" deleteColumns="0" deleteRows="0"/>
  <mergeCells count="9">
    <mergeCell ref="F2:G2"/>
    <mergeCell ref="B24:B25"/>
    <mergeCell ref="C24:G24"/>
    <mergeCell ref="I26:I28"/>
    <mergeCell ref="B4:G4"/>
    <mergeCell ref="B6:F6"/>
    <mergeCell ref="I8:I10"/>
    <mergeCell ref="B20:G20"/>
    <mergeCell ref="B23:G23"/>
  </mergeCells>
  <phoneticPr fontId="1"/>
  <conditionalFormatting sqref="C8:C9 C26:F27">
    <cfRule type="cellIs" dxfId="1708" priority="2" operator="equal">
      <formula>""</formula>
    </cfRule>
  </conditionalFormatting>
  <conditionalFormatting sqref="F2:G2">
    <cfRule type="cellIs" dxfId="1707" priority="1" operator="equal">
      <formula>0</formula>
    </cfRule>
  </conditionalFormatting>
  <dataValidations count="2">
    <dataValidation type="whole" allowBlank="1" showInputMessage="1" showErrorMessage="1" error="入力した値が事業費の総額を超過しています。" sqref="C27:F27" xr:uid="{00000000-0002-0000-0200-000000000000}">
      <formula1>0</formula1>
      <formula2>$F$9</formula2>
    </dataValidation>
    <dataValidation type="whole" allowBlank="1" showInputMessage="1" showErrorMessage="1" error="入力した値が人件費の総額を超過しています。" sqref="C26:F26" xr:uid="{00000000-0002-0000-0200-000001000000}">
      <formula1>0</formula1>
      <formula2>$F$8</formula2>
    </dataValidation>
  </dataValidations>
  <pageMargins left="0.74803149606299213" right="0.15748031496062992" top="0.55118110236220474" bottom="0.43307086614173229" header="0.31496062992125984" footer="0.1574803149606299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30"/>
  <sheetViews>
    <sheetView showGridLines="0" zoomScale="115" zoomScaleNormal="115" zoomScaleSheetLayoutView="100" workbookViewId="0"/>
  </sheetViews>
  <sheetFormatPr defaultColWidth="9" defaultRowHeight="13.5" x14ac:dyDescent="0.15"/>
  <cols>
    <col min="1" max="1" width="1" style="60" customWidth="1"/>
    <col min="2" max="3" width="12.875" style="60" customWidth="1"/>
    <col min="4" max="7" width="5.125" style="60" customWidth="1"/>
    <col min="8" max="8" width="5.75" style="60" customWidth="1"/>
    <col min="9" max="9" width="23.25" style="60" customWidth="1"/>
    <col min="10" max="10" width="16.375" style="60" customWidth="1"/>
    <col min="11" max="11" width="1.375" style="60" customWidth="1"/>
    <col min="12" max="12" width="60.625" style="60" customWidth="1"/>
    <col min="13" max="16384" width="9" style="60"/>
  </cols>
  <sheetData>
    <row r="1" spans="2:12" ht="45.75" customHeight="1" x14ac:dyDescent="0.15"/>
    <row r="2" spans="2:12" x14ac:dyDescent="0.15">
      <c r="B2" s="218" t="s">
        <v>108</v>
      </c>
      <c r="J2" s="35"/>
    </row>
    <row r="3" spans="2:12" x14ac:dyDescent="0.15">
      <c r="C3" s="36"/>
      <c r="D3" s="36"/>
      <c r="E3" s="36"/>
      <c r="F3" s="36"/>
      <c r="G3" s="36"/>
      <c r="H3" s="36"/>
      <c r="I3" s="36"/>
    </row>
    <row r="4" spans="2:12" ht="27" customHeight="1" x14ac:dyDescent="0.15">
      <c r="B4" s="12" t="s">
        <v>24</v>
      </c>
    </row>
    <row r="5" spans="2:12" ht="25.5" customHeight="1" x14ac:dyDescent="0.15">
      <c r="C5" s="37" t="s">
        <v>71</v>
      </c>
      <c r="D5" s="728">
        <f>'補助事業概要説明書(別添１)１～２'!$E$6</f>
        <v>0</v>
      </c>
      <c r="E5" s="728"/>
      <c r="F5" s="728"/>
      <c r="G5" s="728"/>
      <c r="H5" s="728"/>
      <c r="I5" s="728"/>
      <c r="J5" s="38"/>
      <c r="L5" s="60" t="s">
        <v>123</v>
      </c>
    </row>
    <row r="6" spans="2:12" ht="28.5" customHeight="1" x14ac:dyDescent="0.15">
      <c r="C6" s="37"/>
      <c r="J6" s="38"/>
    </row>
    <row r="7" spans="2:12" x14ac:dyDescent="0.15">
      <c r="B7" s="729" t="s">
        <v>14</v>
      </c>
      <c r="C7" s="729" t="s">
        <v>15</v>
      </c>
      <c r="D7" s="731" t="s">
        <v>16</v>
      </c>
      <c r="E7" s="732"/>
      <c r="F7" s="732"/>
      <c r="G7" s="733"/>
      <c r="H7" s="729" t="s">
        <v>21</v>
      </c>
      <c r="I7" s="729" t="s">
        <v>22</v>
      </c>
      <c r="J7" s="729" t="s">
        <v>23</v>
      </c>
      <c r="L7" s="56" t="s">
        <v>2</v>
      </c>
    </row>
    <row r="8" spans="2:12" x14ac:dyDescent="0.15">
      <c r="B8" s="730"/>
      <c r="C8" s="730"/>
      <c r="D8" s="39" t="s">
        <v>17</v>
      </c>
      <c r="E8" s="39" t="s">
        <v>18</v>
      </c>
      <c r="F8" s="39" t="s">
        <v>19</v>
      </c>
      <c r="G8" s="39" t="s">
        <v>20</v>
      </c>
      <c r="H8" s="730"/>
      <c r="I8" s="730"/>
      <c r="J8" s="730"/>
      <c r="L8" s="80" t="s">
        <v>132</v>
      </c>
    </row>
    <row r="9" spans="2:12" ht="28.5" customHeight="1" x14ac:dyDescent="0.15">
      <c r="B9" s="128"/>
      <c r="C9" s="128"/>
      <c r="D9" s="129"/>
      <c r="E9" s="130"/>
      <c r="F9" s="130"/>
      <c r="G9" s="130"/>
      <c r="H9" s="129"/>
      <c r="I9" s="130"/>
      <c r="J9" s="130"/>
      <c r="L9" s="727" t="s">
        <v>150</v>
      </c>
    </row>
    <row r="10" spans="2:12" ht="28.5" customHeight="1" x14ac:dyDescent="0.15">
      <c r="B10" s="81"/>
      <c r="C10" s="81"/>
      <c r="D10" s="33"/>
      <c r="E10" s="13"/>
      <c r="F10" s="13"/>
      <c r="G10" s="13"/>
      <c r="H10" s="33"/>
      <c r="I10" s="13"/>
      <c r="J10" s="13"/>
      <c r="L10" s="727"/>
    </row>
    <row r="11" spans="2:12" ht="28.5" customHeight="1" x14ac:dyDescent="0.15">
      <c r="B11" s="81"/>
      <c r="C11" s="81"/>
      <c r="D11" s="33"/>
      <c r="E11" s="13"/>
      <c r="F11" s="13"/>
      <c r="G11" s="13"/>
      <c r="H11" s="33"/>
      <c r="I11" s="13"/>
      <c r="J11" s="13"/>
      <c r="L11" s="220" t="s">
        <v>163</v>
      </c>
    </row>
    <row r="12" spans="2:12" ht="28.5" customHeight="1" x14ac:dyDescent="0.15">
      <c r="B12" s="81"/>
      <c r="C12" s="81"/>
      <c r="D12" s="33"/>
      <c r="E12" s="13"/>
      <c r="F12" s="13"/>
      <c r="G12" s="13"/>
      <c r="H12" s="33"/>
      <c r="I12" s="13"/>
      <c r="J12" s="13"/>
    </row>
    <row r="13" spans="2:12" ht="28.5" customHeight="1" x14ac:dyDescent="0.15">
      <c r="B13" s="81"/>
      <c r="C13" s="81"/>
      <c r="D13" s="33"/>
      <c r="E13" s="13"/>
      <c r="F13" s="13"/>
      <c r="G13" s="13"/>
      <c r="H13" s="33"/>
      <c r="I13" s="13"/>
      <c r="J13" s="13"/>
    </row>
    <row r="14" spans="2:12" ht="28.5" customHeight="1" x14ac:dyDescent="0.15">
      <c r="B14" s="81"/>
      <c r="C14" s="81"/>
      <c r="D14" s="33"/>
      <c r="E14" s="13"/>
      <c r="F14" s="13"/>
      <c r="G14" s="13"/>
      <c r="H14" s="33"/>
      <c r="I14" s="13"/>
      <c r="J14" s="13"/>
    </row>
    <row r="15" spans="2:12" ht="28.5" customHeight="1" x14ac:dyDescent="0.15">
      <c r="B15" s="81"/>
      <c r="C15" s="81"/>
      <c r="D15" s="33"/>
      <c r="E15" s="13"/>
      <c r="F15" s="13"/>
      <c r="G15" s="13"/>
      <c r="H15" s="33"/>
      <c r="I15" s="13"/>
      <c r="J15" s="13"/>
    </row>
    <row r="16" spans="2:12" ht="28.5" customHeight="1" x14ac:dyDescent="0.15">
      <c r="B16" s="81"/>
      <c r="C16" s="81"/>
      <c r="D16" s="33"/>
      <c r="E16" s="13"/>
      <c r="F16" s="13"/>
      <c r="G16" s="13"/>
      <c r="H16" s="33"/>
      <c r="I16" s="13"/>
      <c r="J16" s="13"/>
    </row>
    <row r="17" spans="2:10" ht="28.5" customHeight="1" x14ac:dyDescent="0.15">
      <c r="B17" s="361"/>
      <c r="C17" s="81"/>
      <c r="D17" s="33"/>
      <c r="E17" s="13"/>
      <c r="F17" s="13"/>
      <c r="G17" s="13"/>
      <c r="H17" s="33"/>
      <c r="I17" s="13"/>
      <c r="J17" s="13"/>
    </row>
    <row r="18" spans="2:10" ht="28.5" customHeight="1" x14ac:dyDescent="0.15">
      <c r="B18" s="361"/>
      <c r="C18" s="81"/>
      <c r="D18" s="33"/>
      <c r="E18" s="13"/>
      <c r="F18" s="13"/>
      <c r="G18" s="13"/>
      <c r="H18" s="33"/>
      <c r="I18" s="13"/>
      <c r="J18" s="13"/>
    </row>
    <row r="19" spans="2:10" ht="28.5" customHeight="1" x14ac:dyDescent="0.15">
      <c r="B19" s="361"/>
      <c r="C19" s="81"/>
      <c r="D19" s="33"/>
      <c r="E19" s="13"/>
      <c r="F19" s="13"/>
      <c r="G19" s="13"/>
      <c r="H19" s="33"/>
      <c r="I19" s="13"/>
      <c r="J19" s="13"/>
    </row>
    <row r="20" spans="2:10" ht="28.5" customHeight="1" x14ac:dyDescent="0.15">
      <c r="B20" s="361"/>
      <c r="C20" s="81"/>
      <c r="D20" s="33"/>
      <c r="E20" s="13"/>
      <c r="F20" s="13"/>
      <c r="G20" s="13"/>
      <c r="H20" s="33"/>
      <c r="I20" s="13"/>
      <c r="J20" s="13"/>
    </row>
    <row r="21" spans="2:10" ht="28.5" customHeight="1" x14ac:dyDescent="0.15">
      <c r="B21" s="81"/>
      <c r="C21" s="81"/>
      <c r="D21" s="33"/>
      <c r="E21" s="13"/>
      <c r="F21" s="13"/>
      <c r="G21" s="13"/>
      <c r="H21" s="33"/>
      <c r="I21" s="13"/>
      <c r="J21" s="13"/>
    </row>
    <row r="22" spans="2:10" ht="28.5" customHeight="1" x14ac:dyDescent="0.15">
      <c r="B22" s="81"/>
      <c r="C22" s="81"/>
      <c r="D22" s="33"/>
      <c r="E22" s="13"/>
      <c r="F22" s="13"/>
      <c r="G22" s="13"/>
      <c r="H22" s="33"/>
      <c r="I22" s="13"/>
      <c r="J22" s="13"/>
    </row>
    <row r="23" spans="2:10" ht="28.5" customHeight="1" x14ac:dyDescent="0.15">
      <c r="B23" s="81"/>
      <c r="C23" s="81"/>
      <c r="D23" s="33"/>
      <c r="E23" s="13"/>
      <c r="F23" s="13"/>
      <c r="G23" s="13"/>
      <c r="H23" s="33"/>
      <c r="I23" s="13"/>
      <c r="J23" s="13"/>
    </row>
    <row r="24" spans="2:10" ht="28.5" customHeight="1" x14ac:dyDescent="0.15">
      <c r="B24" s="81"/>
      <c r="C24" s="81"/>
      <c r="D24" s="33"/>
      <c r="E24" s="13"/>
      <c r="F24" s="13"/>
      <c r="G24" s="13"/>
      <c r="H24" s="33"/>
      <c r="I24" s="13"/>
      <c r="J24" s="13"/>
    </row>
    <row r="25" spans="2:10" ht="28.5" customHeight="1" x14ac:dyDescent="0.15">
      <c r="B25" s="81"/>
      <c r="C25" s="81"/>
      <c r="D25" s="33"/>
      <c r="E25" s="13"/>
      <c r="F25" s="13"/>
      <c r="G25" s="13"/>
      <c r="H25" s="33"/>
      <c r="I25" s="13"/>
      <c r="J25" s="13"/>
    </row>
    <row r="26" spans="2:10" ht="28.5" customHeight="1" x14ac:dyDescent="0.15">
      <c r="B26" s="81"/>
      <c r="C26" s="81"/>
      <c r="D26" s="33"/>
      <c r="E26" s="13"/>
      <c r="F26" s="13"/>
      <c r="G26" s="13"/>
      <c r="H26" s="33"/>
      <c r="I26" s="13"/>
      <c r="J26" s="13"/>
    </row>
    <row r="27" spans="2:10" ht="28.5" customHeight="1" x14ac:dyDescent="0.15">
      <c r="B27" s="81"/>
      <c r="C27" s="81"/>
      <c r="D27" s="33"/>
      <c r="E27" s="13"/>
      <c r="F27" s="13"/>
      <c r="G27" s="13"/>
      <c r="H27" s="33"/>
      <c r="I27" s="13"/>
      <c r="J27" s="13"/>
    </row>
    <row r="28" spans="2:10" ht="28.5" customHeight="1" x14ac:dyDescent="0.15">
      <c r="B28" s="81"/>
      <c r="C28" s="81"/>
      <c r="D28" s="33"/>
      <c r="E28" s="13"/>
      <c r="F28" s="13"/>
      <c r="G28" s="13"/>
      <c r="H28" s="33"/>
      <c r="I28" s="13"/>
      <c r="J28" s="13"/>
    </row>
    <row r="29" spans="2:10" x14ac:dyDescent="0.15">
      <c r="B29" s="218"/>
      <c r="C29" s="218"/>
      <c r="D29" s="218"/>
      <c r="E29" s="218"/>
      <c r="F29" s="218"/>
      <c r="G29" s="218"/>
      <c r="H29" s="218"/>
      <c r="I29" s="218"/>
      <c r="J29" s="218"/>
    </row>
    <row r="30" spans="2:10" ht="90" customHeight="1" x14ac:dyDescent="0.15">
      <c r="B30" s="709" t="s">
        <v>79</v>
      </c>
      <c r="C30" s="710"/>
      <c r="D30" s="710"/>
      <c r="E30" s="710"/>
      <c r="F30" s="710"/>
      <c r="G30" s="710"/>
      <c r="H30" s="710"/>
      <c r="I30" s="710"/>
      <c r="J30" s="710"/>
    </row>
  </sheetData>
  <sheetProtection algorithmName="SHA-512" hashValue="+YMZGPLck8JrKGRXyfqapp3NeIwwjHSLmCSkY/YNjwYTJxqTZ2ETUyCqvWCNfkRTR+wjPS9TItmalGf5Kx1Sdw==" saltValue="E/HysNy/E8LPiW0ZxzdFFg==" spinCount="100000" sheet="1" objects="1" insertColumns="0" insertRows="0" deleteColumns="0" deleteRows="0"/>
  <mergeCells count="9">
    <mergeCell ref="L9:L10"/>
    <mergeCell ref="D5:I5"/>
    <mergeCell ref="B30:J30"/>
    <mergeCell ref="B7:B8"/>
    <mergeCell ref="C7:C8"/>
    <mergeCell ref="D7:G7"/>
    <mergeCell ref="H7:H8"/>
    <mergeCell ref="I7:I8"/>
    <mergeCell ref="J7:J8"/>
  </mergeCells>
  <phoneticPr fontId="1"/>
  <conditionalFormatting sqref="B9:J28">
    <cfRule type="containsBlanks" dxfId="1706" priority="5">
      <formula>LEN(TRIM(B9))=0</formula>
    </cfRule>
  </conditionalFormatting>
  <conditionalFormatting sqref="D5:I5">
    <cfRule type="cellIs" dxfId="1705" priority="1" operator="equal">
      <formula>0</formula>
    </cfRule>
  </conditionalFormatting>
  <dataValidations count="5">
    <dataValidation type="list" allowBlank="1" showInputMessage="1" showErrorMessage="1" sqref="D9:D28" xr:uid="{00000000-0002-0000-0300-000000000000}">
      <formula1>"T,S,H"</formula1>
    </dataValidation>
    <dataValidation type="list" allowBlank="1" showInputMessage="1" showErrorMessage="1" prompt="M：男性_x000a_F：女性" sqref="H9:H28" xr:uid="{00000000-0002-0000-0300-000001000000}">
      <formula1>"M,F"</formula1>
    </dataValidation>
    <dataValidation imeMode="hiragana" allowBlank="1" showInputMessage="1" showErrorMessage="1" sqref="C9:C28" xr:uid="{00000000-0002-0000-0300-000002000000}"/>
    <dataValidation type="whole" imeMode="halfAlpha" operator="greaterThanOrEqual" allowBlank="1" showInputMessage="1" showErrorMessage="1" sqref="E9:G28" xr:uid="{00000000-0002-0000-0300-000003000000}">
      <formula1>1</formula1>
    </dataValidation>
    <dataValidation imeMode="halfKatakana" allowBlank="1" showInputMessage="1" showErrorMessage="1" prompt="半角ｶﾀｶﾅで入力" sqref="B9:B28" xr:uid="{00000000-0002-0000-0300-000004000000}"/>
  </dataValidations>
  <pageMargins left="0.74803149606299213" right="0.15748031496062992" top="0.55118110236220474" bottom="0.43307086614173229" header="0.31496062992125984"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I267"/>
  <sheetViews>
    <sheetView showGridLines="0" zoomScale="85" zoomScaleNormal="85" zoomScaleSheetLayoutView="100" workbookViewId="0"/>
  </sheetViews>
  <sheetFormatPr defaultColWidth="9" defaultRowHeight="13.5" x14ac:dyDescent="0.15"/>
  <cols>
    <col min="1" max="1" width="1.75" style="140" customWidth="1"/>
    <col min="2" max="5" width="15.625" style="89" customWidth="1"/>
    <col min="6" max="6" width="41.125" style="89" customWidth="1"/>
    <col min="7" max="7" width="27.25" style="89" bestFit="1" customWidth="1"/>
    <col min="8" max="8" width="1.625" style="196" customWidth="1"/>
    <col min="9" max="9" width="93.875" style="89" customWidth="1"/>
    <col min="10" max="10" width="28.75" style="89" customWidth="1"/>
    <col min="11" max="11" width="9" style="89" customWidth="1"/>
    <col min="12" max="16384" width="9" style="89"/>
  </cols>
  <sheetData>
    <row r="1" spans="2:9" ht="50.25" customHeight="1" x14ac:dyDescent="0.15"/>
    <row r="2" spans="2:9" x14ac:dyDescent="0.15">
      <c r="B2" s="91" t="s">
        <v>0</v>
      </c>
      <c r="C2" s="197"/>
      <c r="D2" s="198"/>
      <c r="F2" s="718">
        <f>'補助事業概要説明書(別添１)１～２'!$E$6</f>
        <v>0</v>
      </c>
      <c r="G2" s="718"/>
      <c r="H2" s="199"/>
    </row>
    <row r="3" spans="2:9" ht="29.25" customHeight="1" x14ac:dyDescent="0.15">
      <c r="B3" s="785" t="s">
        <v>1</v>
      </c>
      <c r="C3" s="785"/>
      <c r="D3" s="785"/>
      <c r="E3" s="785"/>
      <c r="F3" s="785"/>
      <c r="G3" s="395"/>
      <c r="H3" s="317"/>
    </row>
    <row r="4" spans="2:9" ht="29.25" customHeight="1" x14ac:dyDescent="0.15">
      <c r="B4" s="396" t="s">
        <v>297</v>
      </c>
      <c r="C4" s="198"/>
      <c r="D4" s="198"/>
      <c r="E4" s="262"/>
      <c r="F4" s="262"/>
      <c r="G4" s="262"/>
      <c r="H4" s="317"/>
      <c r="I4" s="384" t="s">
        <v>2</v>
      </c>
    </row>
    <row r="5" spans="2:9" ht="24.95" customHeight="1" x14ac:dyDescent="0.15">
      <c r="B5" s="746" t="s">
        <v>191</v>
      </c>
      <c r="C5" s="746"/>
      <c r="D5" s="746"/>
      <c r="E5" s="751"/>
      <c r="F5" s="752"/>
      <c r="G5" s="753"/>
      <c r="H5" s="317"/>
      <c r="I5" s="385" t="s">
        <v>592</v>
      </c>
    </row>
    <row r="6" spans="2:9" ht="24.95" customHeight="1" x14ac:dyDescent="0.15">
      <c r="B6" s="746" t="s">
        <v>246</v>
      </c>
      <c r="C6" s="746"/>
      <c r="D6" s="746"/>
      <c r="E6" s="788"/>
      <c r="F6" s="789"/>
      <c r="G6" s="790"/>
      <c r="H6" s="317"/>
      <c r="I6" s="385" t="s">
        <v>238</v>
      </c>
    </row>
    <row r="7" spans="2:9" ht="24.95" customHeight="1" x14ac:dyDescent="0.15">
      <c r="B7" s="746" t="s">
        <v>247</v>
      </c>
      <c r="C7" s="746"/>
      <c r="D7" s="746"/>
      <c r="E7" s="791"/>
      <c r="F7" s="792"/>
      <c r="G7" s="793"/>
      <c r="H7" s="317"/>
      <c r="I7" s="385" t="s">
        <v>452</v>
      </c>
    </row>
    <row r="8" spans="2:9" ht="24.95" customHeight="1" x14ac:dyDescent="0.15">
      <c r="B8" s="749" t="s">
        <v>248</v>
      </c>
      <c r="C8" s="749"/>
      <c r="D8" s="749"/>
      <c r="E8" s="751"/>
      <c r="F8" s="752"/>
      <c r="G8" s="753"/>
      <c r="H8" s="317"/>
      <c r="I8" s="385" t="s">
        <v>192</v>
      </c>
    </row>
    <row r="9" spans="2:9" ht="24.95" customHeight="1" x14ac:dyDescent="0.15">
      <c r="B9" s="749" t="s">
        <v>193</v>
      </c>
      <c r="C9" s="749"/>
      <c r="D9" s="749"/>
      <c r="E9" s="751"/>
      <c r="F9" s="752"/>
      <c r="G9" s="753"/>
      <c r="H9" s="317"/>
      <c r="I9" s="385" t="s">
        <v>194</v>
      </c>
    </row>
    <row r="10" spans="2:9" ht="24.95" customHeight="1" x14ac:dyDescent="0.15">
      <c r="B10" s="749" t="s">
        <v>249</v>
      </c>
      <c r="C10" s="746" t="s">
        <v>250</v>
      </c>
      <c r="D10" s="746"/>
      <c r="E10" s="751"/>
      <c r="F10" s="752"/>
      <c r="G10" s="753"/>
      <c r="H10" s="317"/>
      <c r="I10" s="385" t="s">
        <v>195</v>
      </c>
    </row>
    <row r="11" spans="2:9" ht="24.95" customHeight="1" x14ac:dyDescent="0.15">
      <c r="B11" s="749"/>
      <c r="C11" s="748" t="s">
        <v>208</v>
      </c>
      <c r="D11" s="748"/>
      <c r="E11" s="794"/>
      <c r="F11" s="795"/>
      <c r="G11" s="796"/>
      <c r="H11" s="317"/>
      <c r="I11" s="386" t="s">
        <v>210</v>
      </c>
    </row>
    <row r="12" spans="2:9" ht="24.95" customHeight="1" x14ac:dyDescent="0.15">
      <c r="B12" s="749"/>
      <c r="C12" s="747" t="s">
        <v>209</v>
      </c>
      <c r="D12" s="747"/>
      <c r="E12" s="797"/>
      <c r="F12" s="798"/>
      <c r="G12" s="799"/>
      <c r="H12" s="317"/>
      <c r="I12" s="387" t="s">
        <v>211</v>
      </c>
    </row>
    <row r="13" spans="2:9" ht="24.95" customHeight="1" x14ac:dyDescent="0.15">
      <c r="B13" s="746" t="s">
        <v>239</v>
      </c>
      <c r="C13" s="746"/>
      <c r="D13" s="746"/>
      <c r="E13" s="751"/>
      <c r="F13" s="752"/>
      <c r="G13" s="753"/>
      <c r="H13" s="317"/>
      <c r="I13" s="388" t="s">
        <v>196</v>
      </c>
    </row>
    <row r="14" spans="2:9" ht="24.95" customHeight="1" x14ac:dyDescent="0.15">
      <c r="B14" s="746" t="s">
        <v>240</v>
      </c>
      <c r="C14" s="746" t="s">
        <v>241</v>
      </c>
      <c r="D14" s="746"/>
      <c r="E14" s="751"/>
      <c r="F14" s="752"/>
      <c r="G14" s="753"/>
      <c r="H14" s="317"/>
      <c r="I14" s="777" t="s">
        <v>436</v>
      </c>
    </row>
    <row r="15" spans="2:9" ht="24.95" customHeight="1" x14ac:dyDescent="0.15">
      <c r="B15" s="746"/>
      <c r="C15" s="746" t="s">
        <v>242</v>
      </c>
      <c r="D15" s="746"/>
      <c r="E15" s="751"/>
      <c r="F15" s="752"/>
      <c r="G15" s="753"/>
      <c r="H15" s="317"/>
      <c r="I15" s="778"/>
    </row>
    <row r="16" spans="2:9" ht="24.95" customHeight="1" x14ac:dyDescent="0.15">
      <c r="B16" s="746"/>
      <c r="C16" s="746" t="s">
        <v>243</v>
      </c>
      <c r="D16" s="746"/>
      <c r="E16" s="751"/>
      <c r="F16" s="752"/>
      <c r="G16" s="753"/>
      <c r="H16" s="317"/>
      <c r="I16" s="778"/>
    </row>
    <row r="17" spans="1:9" ht="24.95" customHeight="1" x14ac:dyDescent="0.15">
      <c r="B17" s="750"/>
      <c r="C17" s="746" t="s">
        <v>244</v>
      </c>
      <c r="D17" s="746"/>
      <c r="E17" s="751"/>
      <c r="F17" s="752"/>
      <c r="G17" s="753"/>
      <c r="H17" s="317"/>
      <c r="I17" s="778"/>
    </row>
    <row r="18" spans="1:9" ht="24.95" customHeight="1" x14ac:dyDescent="0.15">
      <c r="B18" s="750"/>
      <c r="C18" s="746" t="s">
        <v>245</v>
      </c>
      <c r="D18" s="746"/>
      <c r="E18" s="751"/>
      <c r="F18" s="752"/>
      <c r="G18" s="753"/>
      <c r="H18" s="356"/>
      <c r="I18" s="778"/>
    </row>
    <row r="19" spans="1:9" ht="24.95" customHeight="1" x14ac:dyDescent="0.15">
      <c r="B19" s="750"/>
      <c r="C19" s="746" t="s">
        <v>402</v>
      </c>
      <c r="D19" s="746"/>
      <c r="E19" s="751"/>
      <c r="F19" s="752"/>
      <c r="G19" s="753"/>
      <c r="H19" s="356"/>
      <c r="I19" s="778"/>
    </row>
    <row r="20" spans="1:9" ht="24.95" customHeight="1" x14ac:dyDescent="0.15">
      <c r="B20" s="750"/>
      <c r="C20" s="746" t="s">
        <v>403</v>
      </c>
      <c r="D20" s="746"/>
      <c r="E20" s="751"/>
      <c r="F20" s="752"/>
      <c r="G20" s="753"/>
      <c r="H20" s="356"/>
      <c r="I20" s="778"/>
    </row>
    <row r="21" spans="1:9" ht="24.95" customHeight="1" x14ac:dyDescent="0.15">
      <c r="B21" s="750"/>
      <c r="C21" s="746" t="s">
        <v>404</v>
      </c>
      <c r="D21" s="746"/>
      <c r="E21" s="751"/>
      <c r="F21" s="752"/>
      <c r="G21" s="753"/>
      <c r="H21" s="356"/>
      <c r="I21" s="778"/>
    </row>
    <row r="22" spans="1:9" ht="24.95" customHeight="1" x14ac:dyDescent="0.15">
      <c r="B22" s="750"/>
      <c r="C22" s="746" t="s">
        <v>405</v>
      </c>
      <c r="D22" s="746"/>
      <c r="E22" s="751"/>
      <c r="F22" s="752"/>
      <c r="G22" s="753"/>
      <c r="H22" s="356"/>
      <c r="I22" s="778"/>
    </row>
    <row r="23" spans="1:9" ht="24.95" customHeight="1" x14ac:dyDescent="0.15">
      <c r="B23" s="750"/>
      <c r="C23" s="746" t="s">
        <v>406</v>
      </c>
      <c r="D23" s="746"/>
      <c r="E23" s="751"/>
      <c r="F23" s="752"/>
      <c r="G23" s="753"/>
      <c r="H23" s="317"/>
      <c r="I23" s="779"/>
    </row>
    <row r="24" spans="1:9" s="196" customFormat="1" ht="8.25" customHeight="1" x14ac:dyDescent="0.15">
      <c r="A24" s="330"/>
      <c r="B24" s="359"/>
      <c r="C24" s="267"/>
      <c r="D24" s="335"/>
      <c r="E24" s="335"/>
      <c r="F24" s="335"/>
      <c r="G24" s="335"/>
      <c r="H24" s="317"/>
      <c r="I24" s="393"/>
    </row>
    <row r="25" spans="1:9" ht="29.25" customHeight="1" x14ac:dyDescent="0.15">
      <c r="B25" s="360" t="s">
        <v>337</v>
      </c>
      <c r="C25" s="149"/>
      <c r="D25" s="149"/>
      <c r="E25" s="321"/>
      <c r="F25" s="321"/>
      <c r="G25" s="321"/>
      <c r="H25" s="317"/>
      <c r="I25" s="393"/>
    </row>
    <row r="26" spans="1:9" ht="22.5" customHeight="1" x14ac:dyDescent="0.15">
      <c r="B26" s="201" t="s">
        <v>455</v>
      </c>
      <c r="C26" s="149"/>
      <c r="D26" s="149"/>
      <c r="E26" s="202"/>
      <c r="F26" s="202"/>
      <c r="G26" s="202"/>
      <c r="H26" s="317"/>
      <c r="I26" s="393"/>
    </row>
    <row r="27" spans="1:9" ht="24.95" customHeight="1" x14ac:dyDescent="0.15">
      <c r="B27" s="326" t="s">
        <v>340</v>
      </c>
      <c r="C27" s="149"/>
      <c r="D27" s="149"/>
      <c r="E27" s="204"/>
      <c r="F27" s="204"/>
      <c r="G27" s="204"/>
      <c r="H27" s="317"/>
      <c r="I27" s="149"/>
    </row>
    <row r="28" spans="1:9" ht="24.95" customHeight="1" x14ac:dyDescent="0.15">
      <c r="B28" s="325" t="s">
        <v>233</v>
      </c>
      <c r="C28" s="325" t="s">
        <v>134</v>
      </c>
      <c r="D28" s="325" t="s">
        <v>339</v>
      </c>
      <c r="E28" s="651" t="s">
        <v>615</v>
      </c>
      <c r="F28" s="800" t="s">
        <v>251</v>
      </c>
      <c r="G28" s="801"/>
      <c r="H28" s="317"/>
      <c r="I28" s="787" t="s">
        <v>626</v>
      </c>
    </row>
    <row r="29" spans="1:9" ht="24.95" customHeight="1" x14ac:dyDescent="0.15">
      <c r="A29" s="672"/>
      <c r="B29" s="320"/>
      <c r="C29" s="208" t="s">
        <v>267</v>
      </c>
      <c r="D29" s="320"/>
      <c r="E29" s="650"/>
      <c r="F29" s="802"/>
      <c r="G29" s="803"/>
      <c r="H29" s="317"/>
      <c r="I29" s="787"/>
    </row>
    <row r="30" spans="1:9" ht="24.95" customHeight="1" x14ac:dyDescent="0.15">
      <c r="A30" s="672"/>
      <c r="B30" s="320"/>
      <c r="C30" s="316"/>
      <c r="D30" s="320"/>
      <c r="E30" s="650"/>
      <c r="F30" s="802"/>
      <c r="G30" s="803"/>
      <c r="H30" s="317"/>
      <c r="I30" s="787"/>
    </row>
    <row r="31" spans="1:9" ht="24.95" customHeight="1" x14ac:dyDescent="0.15">
      <c r="A31" s="672"/>
      <c r="B31" s="320"/>
      <c r="C31" s="316"/>
      <c r="D31" s="320"/>
      <c r="E31" s="650"/>
      <c r="F31" s="802"/>
      <c r="G31" s="803"/>
      <c r="H31" s="317"/>
      <c r="I31" s="787"/>
    </row>
    <row r="32" spans="1:9" ht="24.95" customHeight="1" x14ac:dyDescent="0.15">
      <c r="A32" s="672"/>
      <c r="B32" s="320"/>
      <c r="C32" s="316"/>
      <c r="D32" s="320"/>
      <c r="E32" s="650"/>
      <c r="F32" s="802"/>
      <c r="G32" s="803"/>
      <c r="H32" s="317"/>
      <c r="I32" s="787"/>
    </row>
    <row r="33" spans="1:9" ht="24.95" customHeight="1" x14ac:dyDescent="0.15">
      <c r="A33" s="672"/>
      <c r="B33" s="320"/>
      <c r="C33" s="316"/>
      <c r="D33" s="320"/>
      <c r="E33" s="650"/>
      <c r="F33" s="802"/>
      <c r="G33" s="803"/>
      <c r="H33" s="317"/>
      <c r="I33" s="787"/>
    </row>
    <row r="34" spans="1:9" ht="24.95" customHeight="1" x14ac:dyDescent="0.15">
      <c r="A34" s="672"/>
      <c r="B34" s="320"/>
      <c r="C34" s="316"/>
      <c r="D34" s="320"/>
      <c r="E34" s="650"/>
      <c r="F34" s="802"/>
      <c r="G34" s="803"/>
      <c r="H34" s="317"/>
      <c r="I34" s="787"/>
    </row>
    <row r="35" spans="1:9" ht="24.95" customHeight="1" x14ac:dyDescent="0.15">
      <c r="A35" s="672"/>
      <c r="B35" s="320"/>
      <c r="C35" s="316"/>
      <c r="D35" s="320"/>
      <c r="E35" s="650"/>
      <c r="F35" s="802"/>
      <c r="G35" s="803"/>
      <c r="H35" s="317"/>
      <c r="I35" s="787"/>
    </row>
    <row r="36" spans="1:9" ht="24.95" customHeight="1" x14ac:dyDescent="0.15">
      <c r="B36" s="320"/>
      <c r="C36" s="316"/>
      <c r="D36" s="320"/>
      <c r="E36" s="650"/>
      <c r="F36" s="802"/>
      <c r="G36" s="803"/>
      <c r="H36" s="317"/>
      <c r="I36" s="787"/>
    </row>
    <row r="37" spans="1:9" ht="24.95" customHeight="1" x14ac:dyDescent="0.15">
      <c r="B37" s="320"/>
      <c r="C37" s="316"/>
      <c r="D37" s="320"/>
      <c r="E37" s="650"/>
      <c r="F37" s="802"/>
      <c r="G37" s="803"/>
      <c r="H37" s="317"/>
      <c r="I37" s="787"/>
    </row>
    <row r="38" spans="1:9" ht="24.95" customHeight="1" x14ac:dyDescent="0.15">
      <c r="B38" s="320"/>
      <c r="C38" s="316"/>
      <c r="D38" s="320"/>
      <c r="E38" s="650"/>
      <c r="F38" s="802"/>
      <c r="G38" s="803"/>
      <c r="H38" s="317"/>
      <c r="I38" s="787"/>
    </row>
    <row r="39" spans="1:9" ht="24.95" customHeight="1" x14ac:dyDescent="0.15">
      <c r="B39" s="355"/>
      <c r="C39" s="354"/>
      <c r="D39" s="355"/>
      <c r="E39" s="650"/>
      <c r="F39" s="802"/>
      <c r="G39" s="803"/>
      <c r="H39" s="356"/>
      <c r="I39" s="787"/>
    </row>
    <row r="40" spans="1:9" ht="24.95" customHeight="1" x14ac:dyDescent="0.15">
      <c r="B40" s="355"/>
      <c r="C40" s="354"/>
      <c r="D40" s="355"/>
      <c r="E40" s="650"/>
      <c r="F40" s="802"/>
      <c r="G40" s="803"/>
      <c r="H40" s="356"/>
      <c r="I40" s="787"/>
    </row>
    <row r="41" spans="1:9" ht="24.95" customHeight="1" x14ac:dyDescent="0.15">
      <c r="B41" s="355"/>
      <c r="C41" s="354"/>
      <c r="D41" s="355"/>
      <c r="E41" s="650"/>
      <c r="F41" s="802"/>
      <c r="G41" s="803"/>
      <c r="H41" s="356"/>
      <c r="I41" s="787"/>
    </row>
    <row r="42" spans="1:9" ht="24.95" customHeight="1" x14ac:dyDescent="0.15">
      <c r="B42" s="355"/>
      <c r="C42" s="354"/>
      <c r="D42" s="355"/>
      <c r="E42" s="650"/>
      <c r="F42" s="802"/>
      <c r="G42" s="803"/>
      <c r="H42" s="356"/>
      <c r="I42" s="787"/>
    </row>
    <row r="43" spans="1:9" ht="24.95" customHeight="1" x14ac:dyDescent="0.15">
      <c r="B43" s="355"/>
      <c r="C43" s="354"/>
      <c r="D43" s="355"/>
      <c r="E43" s="650"/>
      <c r="F43" s="802"/>
      <c r="G43" s="803"/>
      <c r="H43" s="356"/>
      <c r="I43" s="787"/>
    </row>
    <row r="44" spans="1:9" ht="24.95" customHeight="1" x14ac:dyDescent="0.15">
      <c r="B44" s="355"/>
      <c r="C44" s="354"/>
      <c r="D44" s="355"/>
      <c r="E44" s="650"/>
      <c r="F44" s="802"/>
      <c r="G44" s="803"/>
      <c r="H44" s="356"/>
      <c r="I44" s="787"/>
    </row>
    <row r="45" spans="1:9" ht="24.95" customHeight="1" x14ac:dyDescent="0.15">
      <c r="B45" s="355"/>
      <c r="C45" s="354"/>
      <c r="D45" s="355"/>
      <c r="E45" s="650"/>
      <c r="F45" s="802"/>
      <c r="G45" s="803"/>
      <c r="H45" s="356"/>
      <c r="I45" s="787"/>
    </row>
    <row r="46" spans="1:9" ht="24.95" customHeight="1" x14ac:dyDescent="0.15">
      <c r="B46" s="355"/>
      <c r="C46" s="354"/>
      <c r="D46" s="355"/>
      <c r="E46" s="650"/>
      <c r="F46" s="802"/>
      <c r="G46" s="803"/>
      <c r="H46" s="356"/>
      <c r="I46" s="787"/>
    </row>
    <row r="47" spans="1:9" ht="24.95" customHeight="1" x14ac:dyDescent="0.15">
      <c r="B47" s="355"/>
      <c r="C47" s="354"/>
      <c r="D47" s="355"/>
      <c r="E47" s="650"/>
      <c r="F47" s="802"/>
      <c r="G47" s="803"/>
      <c r="H47" s="356"/>
      <c r="I47" s="787"/>
    </row>
    <row r="48" spans="1:9" ht="24.95" customHeight="1" x14ac:dyDescent="0.15">
      <c r="B48" s="355"/>
      <c r="C48" s="354"/>
      <c r="D48" s="355"/>
      <c r="E48" s="650"/>
      <c r="F48" s="802"/>
      <c r="G48" s="803"/>
      <c r="H48" s="356"/>
      <c r="I48" s="787"/>
    </row>
    <row r="49" spans="1:9" ht="24.95" customHeight="1" x14ac:dyDescent="0.15">
      <c r="B49" s="355"/>
      <c r="C49" s="316"/>
      <c r="D49" s="320"/>
      <c r="E49" s="650"/>
      <c r="F49" s="802"/>
      <c r="G49" s="803"/>
      <c r="H49" s="317"/>
      <c r="I49" s="787"/>
    </row>
    <row r="50" spans="1:9" ht="24.95" customHeight="1" x14ac:dyDescent="0.15">
      <c r="B50" s="355"/>
      <c r="C50" s="316"/>
      <c r="D50" s="320"/>
      <c r="E50" s="650"/>
      <c r="F50" s="802"/>
      <c r="G50" s="803"/>
      <c r="H50" s="317"/>
      <c r="I50" s="787"/>
    </row>
    <row r="51" spans="1:9" ht="24.95" customHeight="1" x14ac:dyDescent="0.15">
      <c r="B51" s="355"/>
      <c r="C51" s="316"/>
      <c r="D51" s="320"/>
      <c r="E51" s="650"/>
      <c r="F51" s="802"/>
      <c r="G51" s="803"/>
      <c r="H51" s="317"/>
      <c r="I51" s="787"/>
    </row>
    <row r="52" spans="1:9" ht="24.95" customHeight="1" x14ac:dyDescent="0.15">
      <c r="B52" s="355"/>
      <c r="C52" s="316"/>
      <c r="D52" s="320"/>
      <c r="E52" s="650"/>
      <c r="F52" s="802"/>
      <c r="G52" s="803"/>
      <c r="H52" s="317"/>
      <c r="I52" s="787"/>
    </row>
    <row r="53" spans="1:9" ht="24.95" customHeight="1" x14ac:dyDescent="0.15">
      <c r="B53" s="355"/>
      <c r="C53" s="316"/>
      <c r="D53" s="320"/>
      <c r="E53" s="650"/>
      <c r="F53" s="802"/>
      <c r="G53" s="803"/>
      <c r="H53" s="317"/>
      <c r="I53" s="787"/>
    </row>
    <row r="54" spans="1:9" ht="6.75" customHeight="1" x14ac:dyDescent="0.15">
      <c r="B54" s="328"/>
      <c r="C54" s="318"/>
      <c r="D54" s="318"/>
      <c r="E54" s="318"/>
      <c r="F54" s="318"/>
      <c r="G54" s="394"/>
      <c r="H54" s="317"/>
      <c r="I54" s="337"/>
    </row>
    <row r="55" spans="1:9" ht="22.5" customHeight="1" x14ac:dyDescent="0.15">
      <c r="B55" s="327" t="s">
        <v>456</v>
      </c>
      <c r="C55" s="202"/>
      <c r="D55" s="202"/>
      <c r="F55" s="718">
        <f>'補助事業概要説明書(別添１)１～２'!$E$6</f>
        <v>0</v>
      </c>
      <c r="G55" s="718"/>
    </row>
    <row r="56" spans="1:9" ht="15" customHeight="1" x14ac:dyDescent="0.15">
      <c r="B56" s="744" t="s">
        <v>88</v>
      </c>
      <c r="C56" s="744" t="s">
        <v>252</v>
      </c>
      <c r="D56" s="742" t="s">
        <v>233</v>
      </c>
      <c r="E56" s="744" t="s">
        <v>197</v>
      </c>
      <c r="F56" s="742" t="s">
        <v>457</v>
      </c>
      <c r="G56" s="417" t="s">
        <v>444</v>
      </c>
      <c r="H56" s="317"/>
      <c r="I56" s="786" t="s">
        <v>616</v>
      </c>
    </row>
    <row r="57" spans="1:9" ht="15" customHeight="1" x14ac:dyDescent="0.15">
      <c r="B57" s="745"/>
      <c r="C57" s="745"/>
      <c r="D57" s="743"/>
      <c r="E57" s="745"/>
      <c r="F57" s="743"/>
      <c r="G57" s="416" t="s">
        <v>443</v>
      </c>
      <c r="H57" s="411"/>
      <c r="I57" s="786"/>
    </row>
    <row r="58" spans="1:9" ht="24.95" customHeight="1" x14ac:dyDescent="0.15">
      <c r="B58" s="734"/>
      <c r="C58" s="734"/>
      <c r="D58" s="736"/>
      <c r="E58" s="738"/>
      <c r="F58" s="740"/>
      <c r="G58" s="418"/>
      <c r="H58" s="356"/>
      <c r="I58" s="786"/>
    </row>
    <row r="59" spans="1:9" ht="24.95" customHeight="1" x14ac:dyDescent="0.15">
      <c r="A59" s="140">
        <f>B58</f>
        <v>0</v>
      </c>
      <c r="B59" s="735"/>
      <c r="C59" s="735"/>
      <c r="D59" s="737"/>
      <c r="E59" s="739"/>
      <c r="F59" s="741"/>
      <c r="G59" s="671"/>
      <c r="H59" s="411"/>
      <c r="I59" s="786"/>
    </row>
    <row r="60" spans="1:9" ht="24.95" customHeight="1" x14ac:dyDescent="0.15">
      <c r="B60" s="734"/>
      <c r="C60" s="734"/>
      <c r="D60" s="736"/>
      <c r="E60" s="738"/>
      <c r="F60" s="740"/>
      <c r="G60" s="418"/>
      <c r="H60" s="356"/>
      <c r="I60" s="786"/>
    </row>
    <row r="61" spans="1:9" ht="24.95" customHeight="1" x14ac:dyDescent="0.15">
      <c r="A61" s="140">
        <f>B60</f>
        <v>0</v>
      </c>
      <c r="B61" s="735"/>
      <c r="C61" s="735"/>
      <c r="D61" s="737"/>
      <c r="E61" s="739"/>
      <c r="F61" s="741"/>
      <c r="G61" s="671"/>
      <c r="H61" s="411"/>
      <c r="I61" s="786"/>
    </row>
    <row r="62" spans="1:9" ht="24.95" customHeight="1" x14ac:dyDescent="0.15">
      <c r="B62" s="734"/>
      <c r="C62" s="734"/>
      <c r="D62" s="736"/>
      <c r="E62" s="738"/>
      <c r="F62" s="740"/>
      <c r="G62" s="418"/>
      <c r="H62" s="356"/>
      <c r="I62" s="786"/>
    </row>
    <row r="63" spans="1:9" ht="24.95" customHeight="1" x14ac:dyDescent="0.15">
      <c r="A63" s="140">
        <f>B62</f>
        <v>0</v>
      </c>
      <c r="B63" s="735"/>
      <c r="C63" s="735"/>
      <c r="D63" s="737"/>
      <c r="E63" s="739"/>
      <c r="F63" s="741"/>
      <c r="G63" s="671"/>
      <c r="H63" s="411"/>
      <c r="I63" s="786"/>
    </row>
    <row r="64" spans="1:9" ht="24.95" customHeight="1" x14ac:dyDescent="0.15">
      <c r="B64" s="734"/>
      <c r="C64" s="734"/>
      <c r="D64" s="736"/>
      <c r="E64" s="738"/>
      <c r="F64" s="740"/>
      <c r="G64" s="418"/>
      <c r="H64" s="356"/>
      <c r="I64" s="786"/>
    </row>
    <row r="65" spans="1:9" ht="24.95" customHeight="1" x14ac:dyDescent="0.15">
      <c r="A65" s="140">
        <f>B64</f>
        <v>0</v>
      </c>
      <c r="B65" s="735"/>
      <c r="C65" s="735"/>
      <c r="D65" s="737"/>
      <c r="E65" s="739"/>
      <c r="F65" s="741"/>
      <c r="G65" s="671"/>
      <c r="H65" s="411"/>
      <c r="I65" s="786"/>
    </row>
    <row r="66" spans="1:9" ht="24.95" customHeight="1" x14ac:dyDescent="0.15">
      <c r="B66" s="734"/>
      <c r="C66" s="734"/>
      <c r="D66" s="736"/>
      <c r="E66" s="738"/>
      <c r="F66" s="740"/>
      <c r="G66" s="418"/>
      <c r="H66" s="356"/>
      <c r="I66" s="786"/>
    </row>
    <row r="67" spans="1:9" ht="24.95" customHeight="1" x14ac:dyDescent="0.15">
      <c r="A67" s="140">
        <f>B66</f>
        <v>0</v>
      </c>
      <c r="B67" s="735"/>
      <c r="C67" s="735"/>
      <c r="D67" s="737"/>
      <c r="E67" s="739"/>
      <c r="F67" s="741"/>
      <c r="G67" s="671"/>
      <c r="H67" s="411"/>
      <c r="I67" s="786"/>
    </row>
    <row r="68" spans="1:9" ht="24.95" customHeight="1" x14ac:dyDescent="0.15">
      <c r="B68" s="734"/>
      <c r="C68" s="734"/>
      <c r="D68" s="736"/>
      <c r="E68" s="738"/>
      <c r="F68" s="740"/>
      <c r="G68" s="418"/>
      <c r="H68" s="356"/>
      <c r="I68" s="786"/>
    </row>
    <row r="69" spans="1:9" ht="24.95" customHeight="1" x14ac:dyDescent="0.15">
      <c r="A69" s="140">
        <f>B68</f>
        <v>0</v>
      </c>
      <c r="B69" s="735"/>
      <c r="C69" s="735"/>
      <c r="D69" s="737"/>
      <c r="E69" s="739"/>
      <c r="F69" s="741"/>
      <c r="G69" s="671"/>
      <c r="H69" s="411"/>
      <c r="I69" s="786"/>
    </row>
    <row r="70" spans="1:9" ht="24.95" customHeight="1" x14ac:dyDescent="0.15">
      <c r="B70" s="734"/>
      <c r="C70" s="734"/>
      <c r="D70" s="736"/>
      <c r="E70" s="738"/>
      <c r="F70" s="740"/>
      <c r="G70" s="418"/>
      <c r="H70" s="356"/>
      <c r="I70" s="786"/>
    </row>
    <row r="71" spans="1:9" ht="24.95" customHeight="1" x14ac:dyDescent="0.15">
      <c r="A71" s="140">
        <f>B70</f>
        <v>0</v>
      </c>
      <c r="B71" s="735"/>
      <c r="C71" s="735"/>
      <c r="D71" s="737"/>
      <c r="E71" s="739"/>
      <c r="F71" s="741"/>
      <c r="G71" s="671"/>
      <c r="H71" s="411"/>
      <c r="I71" s="786"/>
    </row>
    <row r="72" spans="1:9" ht="24.95" customHeight="1" x14ac:dyDescent="0.15">
      <c r="B72" s="734"/>
      <c r="C72" s="734"/>
      <c r="D72" s="736"/>
      <c r="E72" s="738"/>
      <c r="F72" s="740"/>
      <c r="G72" s="418"/>
      <c r="H72" s="356"/>
      <c r="I72" s="786"/>
    </row>
    <row r="73" spans="1:9" ht="24.95" customHeight="1" x14ac:dyDescent="0.15">
      <c r="A73" s="140">
        <f>B72</f>
        <v>0</v>
      </c>
      <c r="B73" s="735"/>
      <c r="C73" s="735"/>
      <c r="D73" s="737"/>
      <c r="E73" s="739"/>
      <c r="F73" s="741"/>
      <c r="G73" s="671"/>
      <c r="H73" s="411"/>
      <c r="I73" s="786"/>
    </row>
    <row r="74" spans="1:9" ht="24.95" customHeight="1" x14ac:dyDescent="0.15">
      <c r="B74" s="734"/>
      <c r="C74" s="734"/>
      <c r="D74" s="736"/>
      <c r="E74" s="738"/>
      <c r="F74" s="740"/>
      <c r="G74" s="418"/>
      <c r="H74" s="356"/>
      <c r="I74" s="786"/>
    </row>
    <row r="75" spans="1:9" ht="24.95" customHeight="1" x14ac:dyDescent="0.15">
      <c r="A75" s="140">
        <f>B74</f>
        <v>0</v>
      </c>
      <c r="B75" s="735"/>
      <c r="C75" s="735"/>
      <c r="D75" s="737"/>
      <c r="E75" s="739"/>
      <c r="F75" s="741"/>
      <c r="G75" s="671"/>
      <c r="H75" s="411"/>
      <c r="I75" s="786"/>
    </row>
    <row r="76" spans="1:9" ht="24.95" customHeight="1" x14ac:dyDescent="0.15">
      <c r="B76" s="734"/>
      <c r="C76" s="734"/>
      <c r="D76" s="736"/>
      <c r="E76" s="738"/>
      <c r="F76" s="740"/>
      <c r="G76" s="418"/>
      <c r="H76" s="356"/>
      <c r="I76" s="786"/>
    </row>
    <row r="77" spans="1:9" ht="24.95" customHeight="1" x14ac:dyDescent="0.15">
      <c r="A77" s="140">
        <f>B76</f>
        <v>0</v>
      </c>
      <c r="B77" s="735"/>
      <c r="C77" s="735"/>
      <c r="D77" s="737"/>
      <c r="E77" s="739"/>
      <c r="F77" s="741"/>
      <c r="G77" s="671"/>
      <c r="H77" s="411"/>
      <c r="I77" s="786"/>
    </row>
    <row r="78" spans="1:9" ht="24.95" customHeight="1" x14ac:dyDescent="0.15">
      <c r="B78" s="734"/>
      <c r="C78" s="734"/>
      <c r="D78" s="736"/>
      <c r="E78" s="738"/>
      <c r="F78" s="740"/>
      <c r="G78" s="418"/>
      <c r="H78" s="317"/>
      <c r="I78" s="786"/>
    </row>
    <row r="79" spans="1:9" ht="24.95" customHeight="1" x14ac:dyDescent="0.15">
      <c r="A79" s="140">
        <f>B78</f>
        <v>0</v>
      </c>
      <c r="B79" s="735"/>
      <c r="C79" s="735"/>
      <c r="D79" s="737"/>
      <c r="E79" s="739"/>
      <c r="F79" s="741"/>
      <c r="G79" s="671"/>
      <c r="H79" s="411"/>
      <c r="I79" s="786"/>
    </row>
    <row r="80" spans="1:9" ht="24.95" customHeight="1" x14ac:dyDescent="0.15">
      <c r="B80" s="734"/>
      <c r="C80" s="734"/>
      <c r="D80" s="736"/>
      <c r="E80" s="738"/>
      <c r="F80" s="740"/>
      <c r="G80" s="418"/>
      <c r="H80" s="317"/>
      <c r="I80" s="786"/>
    </row>
    <row r="81" spans="1:9" ht="24.95" customHeight="1" x14ac:dyDescent="0.15">
      <c r="A81" s="140">
        <f>B80</f>
        <v>0</v>
      </c>
      <c r="B81" s="735"/>
      <c r="C81" s="735"/>
      <c r="D81" s="737"/>
      <c r="E81" s="739"/>
      <c r="F81" s="741"/>
      <c r="G81" s="671"/>
      <c r="H81" s="411"/>
      <c r="I81" s="786"/>
    </row>
    <row r="82" spans="1:9" ht="24.95" customHeight="1" x14ac:dyDescent="0.15">
      <c r="B82" s="734"/>
      <c r="C82" s="734"/>
      <c r="D82" s="736"/>
      <c r="E82" s="738"/>
      <c r="F82" s="740"/>
      <c r="G82" s="418"/>
      <c r="H82" s="317"/>
      <c r="I82" s="786"/>
    </row>
    <row r="83" spans="1:9" ht="24.95" customHeight="1" x14ac:dyDescent="0.15">
      <c r="A83" s="140">
        <f>B82</f>
        <v>0</v>
      </c>
      <c r="B83" s="735"/>
      <c r="C83" s="735"/>
      <c r="D83" s="737"/>
      <c r="E83" s="739"/>
      <c r="F83" s="741"/>
      <c r="G83" s="671"/>
      <c r="H83" s="411"/>
      <c r="I83" s="786"/>
    </row>
    <row r="84" spans="1:9" ht="24.95" customHeight="1" x14ac:dyDescent="0.15">
      <c r="B84" s="734"/>
      <c r="C84" s="734"/>
      <c r="D84" s="736"/>
      <c r="E84" s="738"/>
      <c r="F84" s="740"/>
      <c r="G84" s="418"/>
      <c r="H84" s="317"/>
      <c r="I84" s="786"/>
    </row>
    <row r="85" spans="1:9" ht="24.95" customHeight="1" x14ac:dyDescent="0.15">
      <c r="A85" s="140">
        <f>B84</f>
        <v>0</v>
      </c>
      <c r="B85" s="735"/>
      <c r="C85" s="735"/>
      <c r="D85" s="737"/>
      <c r="E85" s="739"/>
      <c r="F85" s="741"/>
      <c r="G85" s="671"/>
      <c r="H85" s="411"/>
      <c r="I85" s="786"/>
    </row>
    <row r="86" spans="1:9" ht="24.95" customHeight="1" x14ac:dyDescent="0.15">
      <c r="B86" s="734"/>
      <c r="C86" s="734"/>
      <c r="D86" s="736"/>
      <c r="E86" s="738"/>
      <c r="F86" s="740"/>
      <c r="G86" s="418"/>
      <c r="H86" s="317"/>
      <c r="I86" s="786"/>
    </row>
    <row r="87" spans="1:9" ht="24.95" customHeight="1" x14ac:dyDescent="0.15">
      <c r="A87" s="140">
        <f>B86</f>
        <v>0</v>
      </c>
      <c r="B87" s="735"/>
      <c r="C87" s="735"/>
      <c r="D87" s="737"/>
      <c r="E87" s="739"/>
      <c r="F87" s="741"/>
      <c r="G87" s="671"/>
      <c r="H87" s="411"/>
      <c r="I87" s="786"/>
    </row>
    <row r="88" spans="1:9" ht="24.95" customHeight="1" x14ac:dyDescent="0.15">
      <c r="B88" s="734"/>
      <c r="C88" s="734"/>
      <c r="D88" s="736"/>
      <c r="E88" s="738"/>
      <c r="F88" s="740"/>
      <c r="G88" s="418"/>
      <c r="H88" s="317"/>
      <c r="I88" s="786"/>
    </row>
    <row r="89" spans="1:9" ht="24.95" customHeight="1" x14ac:dyDescent="0.15">
      <c r="A89" s="140">
        <f>B88</f>
        <v>0</v>
      </c>
      <c r="B89" s="735"/>
      <c r="C89" s="735"/>
      <c r="D89" s="737"/>
      <c r="E89" s="739"/>
      <c r="F89" s="741"/>
      <c r="G89" s="671"/>
      <c r="H89" s="411"/>
      <c r="I89" s="786"/>
    </row>
    <row r="90" spans="1:9" ht="24.95" customHeight="1" x14ac:dyDescent="0.15">
      <c r="B90" s="734"/>
      <c r="C90" s="734"/>
      <c r="D90" s="736"/>
      <c r="E90" s="738"/>
      <c r="F90" s="740"/>
      <c r="G90" s="418"/>
      <c r="H90" s="317"/>
      <c r="I90" s="786"/>
    </row>
    <row r="91" spans="1:9" ht="24.95" customHeight="1" x14ac:dyDescent="0.15">
      <c r="A91" s="140">
        <f>B90</f>
        <v>0</v>
      </c>
      <c r="B91" s="735"/>
      <c r="C91" s="735"/>
      <c r="D91" s="737"/>
      <c r="E91" s="739"/>
      <c r="F91" s="741"/>
      <c r="G91" s="671"/>
      <c r="H91" s="411"/>
      <c r="I91" s="786"/>
    </row>
    <row r="92" spans="1:9" ht="24.95" customHeight="1" x14ac:dyDescent="0.15">
      <c r="B92" s="734"/>
      <c r="C92" s="734"/>
      <c r="D92" s="736"/>
      <c r="E92" s="738"/>
      <c r="F92" s="740"/>
      <c r="G92" s="418"/>
      <c r="H92" s="317"/>
      <c r="I92" s="786"/>
    </row>
    <row r="93" spans="1:9" ht="24.95" customHeight="1" x14ac:dyDescent="0.15">
      <c r="A93" s="140">
        <f>B92</f>
        <v>0</v>
      </c>
      <c r="B93" s="735"/>
      <c r="C93" s="735"/>
      <c r="D93" s="737"/>
      <c r="E93" s="739"/>
      <c r="F93" s="741"/>
      <c r="G93" s="671"/>
      <c r="H93" s="411"/>
      <c r="I93" s="786"/>
    </row>
    <row r="94" spans="1:9" ht="24.95" customHeight="1" x14ac:dyDescent="0.15">
      <c r="B94" s="734"/>
      <c r="C94" s="734"/>
      <c r="D94" s="736"/>
      <c r="E94" s="738"/>
      <c r="F94" s="740"/>
      <c r="G94" s="418"/>
      <c r="H94" s="317"/>
      <c r="I94" s="786"/>
    </row>
    <row r="95" spans="1:9" ht="24.95" customHeight="1" x14ac:dyDescent="0.15">
      <c r="A95" s="140">
        <f>B94</f>
        <v>0</v>
      </c>
      <c r="B95" s="735"/>
      <c r="C95" s="735"/>
      <c r="D95" s="737"/>
      <c r="E95" s="739"/>
      <c r="F95" s="741"/>
      <c r="G95" s="671"/>
      <c r="H95" s="411"/>
      <c r="I95" s="786"/>
    </row>
    <row r="96" spans="1:9" ht="24.95" customHeight="1" x14ac:dyDescent="0.15">
      <c r="B96" s="734"/>
      <c r="C96" s="734"/>
      <c r="D96" s="736"/>
      <c r="E96" s="738"/>
      <c r="F96" s="740"/>
      <c r="G96" s="418"/>
      <c r="H96" s="411"/>
      <c r="I96" s="786"/>
    </row>
    <row r="97" spans="1:9" ht="24.95" customHeight="1" x14ac:dyDescent="0.15">
      <c r="A97" s="140">
        <f>B96</f>
        <v>0</v>
      </c>
      <c r="B97" s="735"/>
      <c r="C97" s="735"/>
      <c r="D97" s="737"/>
      <c r="E97" s="739"/>
      <c r="F97" s="741"/>
      <c r="G97" s="671"/>
      <c r="H97" s="317"/>
      <c r="I97" s="786"/>
    </row>
    <row r="98" spans="1:9" ht="9" customHeight="1" x14ac:dyDescent="0.15">
      <c r="B98" s="784"/>
      <c r="C98" s="784"/>
      <c r="D98" s="784"/>
      <c r="E98" s="784"/>
      <c r="F98" s="263"/>
      <c r="G98" s="263"/>
      <c r="H98" s="317"/>
      <c r="I98" s="150"/>
    </row>
    <row r="99" spans="1:9" ht="24.75" customHeight="1" x14ac:dyDescent="0.15">
      <c r="B99" s="283" t="s">
        <v>253</v>
      </c>
      <c r="C99" s="267"/>
      <c r="D99" s="267"/>
      <c r="E99" s="284"/>
      <c r="F99" s="205"/>
      <c r="G99" s="205"/>
      <c r="H99" s="317"/>
      <c r="I99" s="149"/>
    </row>
    <row r="100" spans="1:9" ht="30" customHeight="1" x14ac:dyDescent="0.15">
      <c r="B100" s="783" t="s">
        <v>201</v>
      </c>
      <c r="C100" s="783"/>
      <c r="D100" s="783"/>
      <c r="E100" s="783"/>
      <c r="F100" s="261"/>
      <c r="G100" s="261"/>
      <c r="H100" s="317"/>
      <c r="I100" s="91"/>
    </row>
    <row r="101" spans="1:9" s="203" customFormat="1" ht="24" customHeight="1" x14ac:dyDescent="0.15">
      <c r="A101" s="206"/>
      <c r="B101" s="201" t="s">
        <v>254</v>
      </c>
      <c r="C101" s="151"/>
      <c r="D101" s="151"/>
      <c r="F101" s="718">
        <f>'補助事業概要説明書(別添１)１～２'!$E$6</f>
        <v>0</v>
      </c>
      <c r="G101" s="718"/>
      <c r="H101" s="317"/>
    </row>
    <row r="102" spans="1:9" ht="28.5" customHeight="1" x14ac:dyDescent="0.15">
      <c r="B102" s="775" t="s">
        <v>255</v>
      </c>
      <c r="C102" s="775"/>
      <c r="D102" s="776"/>
      <c r="E102" s="776"/>
      <c r="F102" s="776"/>
      <c r="G102" s="394"/>
      <c r="H102" s="317"/>
      <c r="I102" s="149"/>
    </row>
    <row r="103" spans="1:9" ht="17.100000000000001" customHeight="1" x14ac:dyDescent="0.15">
      <c r="B103" s="744" t="s">
        <v>256</v>
      </c>
      <c r="C103" s="749" t="s">
        <v>257</v>
      </c>
      <c r="D103" s="749"/>
      <c r="E103" s="757"/>
      <c r="F103" s="758"/>
      <c r="G103" s="759"/>
      <c r="H103" s="317"/>
      <c r="I103" s="780" t="s">
        <v>458</v>
      </c>
    </row>
    <row r="104" spans="1:9" ht="17.100000000000001" customHeight="1" x14ac:dyDescent="0.15">
      <c r="B104" s="774"/>
      <c r="C104" s="749" t="s">
        <v>258</v>
      </c>
      <c r="D104" s="749"/>
      <c r="E104" s="757"/>
      <c r="F104" s="758"/>
      <c r="G104" s="759"/>
      <c r="H104" s="317"/>
      <c r="I104" s="781"/>
    </row>
    <row r="105" spans="1:9" ht="17.100000000000001" customHeight="1" x14ac:dyDescent="0.15">
      <c r="B105" s="774"/>
      <c r="C105" s="749" t="s">
        <v>266</v>
      </c>
      <c r="D105" s="749"/>
      <c r="E105" s="757"/>
      <c r="F105" s="758"/>
      <c r="G105" s="759"/>
      <c r="H105" s="317"/>
      <c r="I105" s="781"/>
    </row>
    <row r="106" spans="1:9" ht="17.100000000000001" customHeight="1" x14ac:dyDescent="0.15">
      <c r="B106" s="774"/>
      <c r="C106" s="749" t="s">
        <v>259</v>
      </c>
      <c r="D106" s="749"/>
      <c r="E106" s="754"/>
      <c r="F106" s="755"/>
      <c r="G106" s="756"/>
      <c r="H106" s="317"/>
      <c r="I106" s="781"/>
    </row>
    <row r="107" spans="1:9" ht="17.100000000000001" customHeight="1" x14ac:dyDescent="0.15">
      <c r="B107" s="774"/>
      <c r="C107" s="749" t="s">
        <v>217</v>
      </c>
      <c r="D107" s="749"/>
      <c r="E107" s="769"/>
      <c r="F107" s="770"/>
      <c r="G107" s="771"/>
      <c r="H107" s="317"/>
      <c r="I107" s="781"/>
    </row>
    <row r="108" spans="1:9" ht="21" customHeight="1" x14ac:dyDescent="0.15">
      <c r="A108" s="207"/>
      <c r="B108" s="774"/>
      <c r="C108" s="772" t="s">
        <v>260</v>
      </c>
      <c r="D108" s="772"/>
      <c r="E108" s="766"/>
      <c r="F108" s="767"/>
      <c r="G108" s="768"/>
      <c r="H108" s="317"/>
      <c r="I108" s="781"/>
    </row>
    <row r="109" spans="1:9" ht="21" x14ac:dyDescent="0.15">
      <c r="A109" s="207"/>
      <c r="B109" s="774"/>
      <c r="C109" s="772"/>
      <c r="D109" s="772"/>
      <c r="E109" s="766"/>
      <c r="F109" s="767"/>
      <c r="G109" s="768"/>
      <c r="H109" s="317"/>
      <c r="I109" s="781"/>
    </row>
    <row r="110" spans="1:9" ht="21" x14ac:dyDescent="0.15">
      <c r="A110" s="207"/>
      <c r="B110" s="774"/>
      <c r="C110" s="772"/>
      <c r="D110" s="772"/>
      <c r="E110" s="766"/>
      <c r="F110" s="767"/>
      <c r="G110" s="768"/>
      <c r="H110" s="317"/>
      <c r="I110" s="781"/>
    </row>
    <row r="111" spans="1:9" ht="21" x14ac:dyDescent="0.15">
      <c r="A111" s="207"/>
      <c r="B111" s="774"/>
      <c r="C111" s="772"/>
      <c r="D111" s="772"/>
      <c r="E111" s="763"/>
      <c r="F111" s="764"/>
      <c r="G111" s="765"/>
      <c r="H111" s="317"/>
      <c r="I111" s="781"/>
    </row>
    <row r="112" spans="1:9" ht="21" x14ac:dyDescent="0.15">
      <c r="A112" s="207"/>
      <c r="B112" s="745"/>
      <c r="C112" s="772"/>
      <c r="D112" s="772"/>
      <c r="E112" s="760"/>
      <c r="F112" s="761"/>
      <c r="G112" s="762"/>
      <c r="H112" s="317"/>
      <c r="I112" s="781"/>
    </row>
    <row r="113" spans="1:9" ht="17.100000000000001" customHeight="1" x14ac:dyDescent="0.15">
      <c r="B113" s="744" t="s">
        <v>261</v>
      </c>
      <c r="C113" s="749" t="s">
        <v>257</v>
      </c>
      <c r="D113" s="749"/>
      <c r="E113" s="757"/>
      <c r="F113" s="758"/>
      <c r="G113" s="759"/>
      <c r="H113" s="317"/>
      <c r="I113" s="781"/>
    </row>
    <row r="114" spans="1:9" ht="17.100000000000001" customHeight="1" x14ac:dyDescent="0.15">
      <c r="B114" s="774"/>
      <c r="C114" s="749" t="s">
        <v>258</v>
      </c>
      <c r="D114" s="749"/>
      <c r="E114" s="757"/>
      <c r="F114" s="758"/>
      <c r="G114" s="759"/>
      <c r="H114" s="317"/>
      <c r="I114" s="781"/>
    </row>
    <row r="115" spans="1:9" ht="17.100000000000001" customHeight="1" x14ac:dyDescent="0.15">
      <c r="B115" s="774"/>
      <c r="C115" s="749" t="s">
        <v>266</v>
      </c>
      <c r="D115" s="749"/>
      <c r="E115" s="757"/>
      <c r="F115" s="758"/>
      <c r="G115" s="759"/>
      <c r="H115" s="317"/>
      <c r="I115" s="781"/>
    </row>
    <row r="116" spans="1:9" ht="17.100000000000001" customHeight="1" x14ac:dyDescent="0.15">
      <c r="B116" s="774"/>
      <c r="C116" s="749" t="s">
        <v>259</v>
      </c>
      <c r="D116" s="749"/>
      <c r="E116" s="754"/>
      <c r="F116" s="755"/>
      <c r="G116" s="756"/>
      <c r="H116" s="317"/>
      <c r="I116" s="781"/>
    </row>
    <row r="117" spans="1:9" ht="17.100000000000001" customHeight="1" x14ac:dyDescent="0.15">
      <c r="B117" s="774"/>
      <c r="C117" s="749" t="s">
        <v>217</v>
      </c>
      <c r="D117" s="749"/>
      <c r="E117" s="769"/>
      <c r="F117" s="770"/>
      <c r="G117" s="771"/>
      <c r="H117" s="317"/>
      <c r="I117" s="781"/>
    </row>
    <row r="118" spans="1:9" ht="21" customHeight="1" x14ac:dyDescent="0.15">
      <c r="A118" s="207"/>
      <c r="B118" s="774"/>
      <c r="C118" s="772" t="s">
        <v>260</v>
      </c>
      <c r="D118" s="772"/>
      <c r="E118" s="766"/>
      <c r="F118" s="767"/>
      <c r="G118" s="768"/>
      <c r="H118" s="317"/>
      <c r="I118" s="781"/>
    </row>
    <row r="119" spans="1:9" ht="21" x14ac:dyDescent="0.15">
      <c r="A119" s="207"/>
      <c r="B119" s="774"/>
      <c r="C119" s="772"/>
      <c r="D119" s="772"/>
      <c r="E119" s="766"/>
      <c r="F119" s="767"/>
      <c r="G119" s="768"/>
      <c r="H119" s="317"/>
      <c r="I119" s="781"/>
    </row>
    <row r="120" spans="1:9" ht="21" x14ac:dyDescent="0.15">
      <c r="A120" s="207"/>
      <c r="B120" s="774"/>
      <c r="C120" s="772"/>
      <c r="D120" s="772"/>
      <c r="E120" s="766"/>
      <c r="F120" s="767"/>
      <c r="G120" s="768"/>
      <c r="H120" s="317"/>
      <c r="I120" s="781"/>
    </row>
    <row r="121" spans="1:9" ht="21" x14ac:dyDescent="0.15">
      <c r="A121" s="207"/>
      <c r="B121" s="774"/>
      <c r="C121" s="772"/>
      <c r="D121" s="772"/>
      <c r="E121" s="763"/>
      <c r="F121" s="764"/>
      <c r="G121" s="765"/>
      <c r="H121" s="317"/>
      <c r="I121" s="781"/>
    </row>
    <row r="122" spans="1:9" ht="21" x14ac:dyDescent="0.15">
      <c r="A122" s="207"/>
      <c r="B122" s="745"/>
      <c r="C122" s="772"/>
      <c r="D122" s="772"/>
      <c r="E122" s="760"/>
      <c r="F122" s="761"/>
      <c r="G122" s="762"/>
      <c r="H122" s="317"/>
      <c r="I122" s="781"/>
    </row>
    <row r="123" spans="1:9" ht="17.100000000000001" customHeight="1" x14ac:dyDescent="0.15">
      <c r="B123" s="744" t="s">
        <v>262</v>
      </c>
      <c r="C123" s="749" t="s">
        <v>257</v>
      </c>
      <c r="D123" s="749"/>
      <c r="E123" s="757"/>
      <c r="F123" s="758"/>
      <c r="G123" s="759"/>
      <c r="H123" s="317"/>
      <c r="I123" s="781"/>
    </row>
    <row r="124" spans="1:9" ht="17.100000000000001" customHeight="1" x14ac:dyDescent="0.15">
      <c r="B124" s="774"/>
      <c r="C124" s="749" t="s">
        <v>258</v>
      </c>
      <c r="D124" s="749"/>
      <c r="E124" s="757"/>
      <c r="F124" s="758"/>
      <c r="G124" s="759"/>
      <c r="H124" s="317"/>
      <c r="I124" s="781"/>
    </row>
    <row r="125" spans="1:9" ht="17.100000000000001" customHeight="1" x14ac:dyDescent="0.15">
      <c r="B125" s="774"/>
      <c r="C125" s="749" t="s">
        <v>266</v>
      </c>
      <c r="D125" s="749"/>
      <c r="E125" s="757"/>
      <c r="F125" s="758"/>
      <c r="G125" s="759"/>
      <c r="H125" s="317"/>
      <c r="I125" s="781"/>
    </row>
    <row r="126" spans="1:9" ht="17.100000000000001" customHeight="1" x14ac:dyDescent="0.15">
      <c r="B126" s="774"/>
      <c r="C126" s="749" t="s">
        <v>259</v>
      </c>
      <c r="D126" s="749"/>
      <c r="E126" s="754"/>
      <c r="F126" s="755"/>
      <c r="G126" s="756"/>
      <c r="H126" s="317"/>
      <c r="I126" s="781"/>
    </row>
    <row r="127" spans="1:9" ht="17.100000000000001" customHeight="1" x14ac:dyDescent="0.15">
      <c r="B127" s="774"/>
      <c r="C127" s="749" t="s">
        <v>217</v>
      </c>
      <c r="D127" s="749"/>
      <c r="E127" s="769"/>
      <c r="F127" s="770"/>
      <c r="G127" s="771"/>
      <c r="H127" s="317"/>
      <c r="I127" s="781"/>
    </row>
    <row r="128" spans="1:9" ht="21" customHeight="1" x14ac:dyDescent="0.15">
      <c r="A128" s="207"/>
      <c r="B128" s="774"/>
      <c r="C128" s="772" t="s">
        <v>260</v>
      </c>
      <c r="D128" s="772"/>
      <c r="E128" s="766"/>
      <c r="F128" s="767"/>
      <c r="G128" s="768"/>
      <c r="H128" s="317"/>
      <c r="I128" s="781"/>
    </row>
    <row r="129" spans="1:9" ht="21" x14ac:dyDescent="0.15">
      <c r="A129" s="207"/>
      <c r="B129" s="774"/>
      <c r="C129" s="772"/>
      <c r="D129" s="772"/>
      <c r="E129" s="766"/>
      <c r="F129" s="767"/>
      <c r="G129" s="768"/>
      <c r="H129" s="317"/>
      <c r="I129" s="781"/>
    </row>
    <row r="130" spans="1:9" ht="21" x14ac:dyDescent="0.15">
      <c r="A130" s="207"/>
      <c r="B130" s="774"/>
      <c r="C130" s="772"/>
      <c r="D130" s="772"/>
      <c r="E130" s="766"/>
      <c r="F130" s="767"/>
      <c r="G130" s="768"/>
      <c r="H130" s="317"/>
      <c r="I130" s="781"/>
    </row>
    <row r="131" spans="1:9" ht="21" x14ac:dyDescent="0.15">
      <c r="A131" s="207"/>
      <c r="B131" s="774"/>
      <c r="C131" s="772"/>
      <c r="D131" s="772"/>
      <c r="E131" s="763"/>
      <c r="F131" s="764"/>
      <c r="G131" s="765"/>
      <c r="H131" s="317"/>
      <c r="I131" s="781"/>
    </row>
    <row r="132" spans="1:9" ht="21" x14ac:dyDescent="0.15">
      <c r="A132" s="207"/>
      <c r="B132" s="745"/>
      <c r="C132" s="772"/>
      <c r="D132" s="772"/>
      <c r="E132" s="760"/>
      <c r="F132" s="761"/>
      <c r="G132" s="762"/>
      <c r="H132" s="317"/>
      <c r="I132" s="781"/>
    </row>
    <row r="133" spans="1:9" ht="17.100000000000001" customHeight="1" x14ac:dyDescent="0.15">
      <c r="B133" s="744" t="s">
        <v>263</v>
      </c>
      <c r="C133" s="749" t="s">
        <v>257</v>
      </c>
      <c r="D133" s="749"/>
      <c r="E133" s="757"/>
      <c r="F133" s="758"/>
      <c r="G133" s="759"/>
      <c r="H133" s="317"/>
      <c r="I133" s="781"/>
    </row>
    <row r="134" spans="1:9" ht="17.100000000000001" customHeight="1" x14ac:dyDescent="0.15">
      <c r="B134" s="774"/>
      <c r="C134" s="749" t="s">
        <v>258</v>
      </c>
      <c r="D134" s="749"/>
      <c r="E134" s="757"/>
      <c r="F134" s="758"/>
      <c r="G134" s="759"/>
      <c r="H134" s="317"/>
      <c r="I134" s="781"/>
    </row>
    <row r="135" spans="1:9" ht="17.100000000000001" customHeight="1" x14ac:dyDescent="0.15">
      <c r="B135" s="774"/>
      <c r="C135" s="749" t="s">
        <v>266</v>
      </c>
      <c r="D135" s="749"/>
      <c r="E135" s="757"/>
      <c r="F135" s="758"/>
      <c r="G135" s="759"/>
      <c r="H135" s="317"/>
      <c r="I135" s="781"/>
    </row>
    <row r="136" spans="1:9" ht="17.100000000000001" customHeight="1" x14ac:dyDescent="0.15">
      <c r="B136" s="774"/>
      <c r="C136" s="749" t="s">
        <v>259</v>
      </c>
      <c r="D136" s="749"/>
      <c r="E136" s="754"/>
      <c r="F136" s="755"/>
      <c r="G136" s="756"/>
      <c r="H136" s="317"/>
      <c r="I136" s="781"/>
    </row>
    <row r="137" spans="1:9" ht="17.100000000000001" customHeight="1" x14ac:dyDescent="0.15">
      <c r="B137" s="774"/>
      <c r="C137" s="749" t="s">
        <v>217</v>
      </c>
      <c r="D137" s="749"/>
      <c r="E137" s="769"/>
      <c r="F137" s="770"/>
      <c r="G137" s="771"/>
      <c r="H137" s="317"/>
      <c r="I137" s="781"/>
    </row>
    <row r="138" spans="1:9" ht="21" customHeight="1" x14ac:dyDescent="0.15">
      <c r="A138" s="207"/>
      <c r="B138" s="774"/>
      <c r="C138" s="772" t="s">
        <v>260</v>
      </c>
      <c r="D138" s="772"/>
      <c r="E138" s="766"/>
      <c r="F138" s="767"/>
      <c r="G138" s="768"/>
      <c r="H138" s="317"/>
      <c r="I138" s="781"/>
    </row>
    <row r="139" spans="1:9" ht="21" x14ac:dyDescent="0.15">
      <c r="A139" s="207"/>
      <c r="B139" s="774"/>
      <c r="C139" s="772"/>
      <c r="D139" s="772"/>
      <c r="E139" s="766"/>
      <c r="F139" s="767"/>
      <c r="G139" s="768"/>
      <c r="H139" s="317"/>
      <c r="I139" s="781"/>
    </row>
    <row r="140" spans="1:9" ht="21" x14ac:dyDescent="0.15">
      <c r="A140" s="207"/>
      <c r="B140" s="774"/>
      <c r="C140" s="772"/>
      <c r="D140" s="772"/>
      <c r="E140" s="766"/>
      <c r="F140" s="767"/>
      <c r="G140" s="768"/>
      <c r="H140" s="317"/>
      <c r="I140" s="781"/>
    </row>
    <row r="141" spans="1:9" ht="21" x14ac:dyDescent="0.15">
      <c r="A141" s="207"/>
      <c r="B141" s="774"/>
      <c r="C141" s="772"/>
      <c r="D141" s="772"/>
      <c r="E141" s="763"/>
      <c r="F141" s="764"/>
      <c r="G141" s="765"/>
      <c r="H141" s="317"/>
      <c r="I141" s="781"/>
    </row>
    <row r="142" spans="1:9" ht="21" x14ac:dyDescent="0.15">
      <c r="A142" s="207"/>
      <c r="B142" s="745"/>
      <c r="C142" s="772"/>
      <c r="D142" s="772"/>
      <c r="E142" s="760"/>
      <c r="F142" s="761"/>
      <c r="G142" s="762"/>
      <c r="H142" s="317"/>
      <c r="I142" s="781"/>
    </row>
    <row r="143" spans="1:9" ht="17.100000000000001" customHeight="1" x14ac:dyDescent="0.15">
      <c r="B143" s="744" t="s">
        <v>264</v>
      </c>
      <c r="C143" s="749" t="s">
        <v>257</v>
      </c>
      <c r="D143" s="749"/>
      <c r="E143" s="757"/>
      <c r="F143" s="758"/>
      <c r="G143" s="759"/>
      <c r="H143" s="317"/>
      <c r="I143" s="781"/>
    </row>
    <row r="144" spans="1:9" ht="17.100000000000001" customHeight="1" x14ac:dyDescent="0.15">
      <c r="B144" s="774"/>
      <c r="C144" s="749" t="s">
        <v>258</v>
      </c>
      <c r="D144" s="749"/>
      <c r="E144" s="757"/>
      <c r="F144" s="758"/>
      <c r="G144" s="759"/>
      <c r="H144" s="317"/>
      <c r="I144" s="781"/>
    </row>
    <row r="145" spans="1:9" ht="17.100000000000001" customHeight="1" x14ac:dyDescent="0.15">
      <c r="B145" s="774"/>
      <c r="C145" s="749" t="s">
        <v>266</v>
      </c>
      <c r="D145" s="749"/>
      <c r="E145" s="757"/>
      <c r="F145" s="758"/>
      <c r="G145" s="759"/>
      <c r="H145" s="317"/>
      <c r="I145" s="781"/>
    </row>
    <row r="146" spans="1:9" ht="17.100000000000001" customHeight="1" x14ac:dyDescent="0.15">
      <c r="B146" s="774"/>
      <c r="C146" s="749" t="s">
        <v>259</v>
      </c>
      <c r="D146" s="749"/>
      <c r="E146" s="754"/>
      <c r="F146" s="755"/>
      <c r="G146" s="756"/>
      <c r="H146" s="317"/>
      <c r="I146" s="781"/>
    </row>
    <row r="147" spans="1:9" ht="17.100000000000001" customHeight="1" x14ac:dyDescent="0.15">
      <c r="B147" s="774"/>
      <c r="C147" s="749" t="s">
        <v>217</v>
      </c>
      <c r="D147" s="749"/>
      <c r="E147" s="769"/>
      <c r="F147" s="770"/>
      <c r="G147" s="771"/>
      <c r="H147" s="317"/>
      <c r="I147" s="781"/>
    </row>
    <row r="148" spans="1:9" ht="21" customHeight="1" x14ac:dyDescent="0.15">
      <c r="A148" s="207"/>
      <c r="B148" s="774"/>
      <c r="C148" s="772" t="s">
        <v>260</v>
      </c>
      <c r="D148" s="772"/>
      <c r="E148" s="766"/>
      <c r="F148" s="767"/>
      <c r="G148" s="768"/>
      <c r="H148" s="317"/>
      <c r="I148" s="781"/>
    </row>
    <row r="149" spans="1:9" ht="21" x14ac:dyDescent="0.15">
      <c r="A149" s="207"/>
      <c r="B149" s="774"/>
      <c r="C149" s="772"/>
      <c r="D149" s="772"/>
      <c r="E149" s="766"/>
      <c r="F149" s="767"/>
      <c r="G149" s="768"/>
      <c r="H149" s="317"/>
      <c r="I149" s="781"/>
    </row>
    <row r="150" spans="1:9" ht="21" x14ac:dyDescent="0.15">
      <c r="A150" s="207"/>
      <c r="B150" s="774"/>
      <c r="C150" s="772"/>
      <c r="D150" s="772"/>
      <c r="E150" s="766"/>
      <c r="F150" s="767"/>
      <c r="G150" s="768"/>
      <c r="H150" s="317"/>
      <c r="I150" s="781"/>
    </row>
    <row r="151" spans="1:9" ht="21" x14ac:dyDescent="0.15">
      <c r="A151" s="207"/>
      <c r="B151" s="774"/>
      <c r="C151" s="772"/>
      <c r="D151" s="772"/>
      <c r="E151" s="763"/>
      <c r="F151" s="764"/>
      <c r="G151" s="765"/>
      <c r="H151" s="317"/>
      <c r="I151" s="781"/>
    </row>
    <row r="152" spans="1:9" ht="21" x14ac:dyDescent="0.15">
      <c r="A152" s="207"/>
      <c r="B152" s="745"/>
      <c r="C152" s="772"/>
      <c r="D152" s="772"/>
      <c r="E152" s="760"/>
      <c r="F152" s="761"/>
      <c r="G152" s="762"/>
      <c r="H152" s="317"/>
      <c r="I152" s="781"/>
    </row>
    <row r="153" spans="1:9" ht="17.100000000000001" customHeight="1" x14ac:dyDescent="0.15">
      <c r="B153" s="773" t="s">
        <v>387</v>
      </c>
      <c r="C153" s="749" t="s">
        <v>257</v>
      </c>
      <c r="D153" s="749"/>
      <c r="E153" s="757"/>
      <c r="F153" s="758"/>
      <c r="G153" s="759"/>
      <c r="H153" s="356"/>
      <c r="I153" s="781"/>
    </row>
    <row r="154" spans="1:9" ht="17.100000000000001" customHeight="1" x14ac:dyDescent="0.15">
      <c r="B154" s="773"/>
      <c r="C154" s="749" t="s">
        <v>258</v>
      </c>
      <c r="D154" s="749"/>
      <c r="E154" s="757"/>
      <c r="F154" s="758"/>
      <c r="G154" s="759"/>
      <c r="H154" s="356"/>
      <c r="I154" s="781"/>
    </row>
    <row r="155" spans="1:9" ht="17.100000000000001" customHeight="1" x14ac:dyDescent="0.15">
      <c r="B155" s="773"/>
      <c r="C155" s="749" t="s">
        <v>266</v>
      </c>
      <c r="D155" s="749"/>
      <c r="E155" s="757"/>
      <c r="F155" s="758"/>
      <c r="G155" s="759"/>
      <c r="H155" s="356"/>
      <c r="I155" s="781"/>
    </row>
    <row r="156" spans="1:9" ht="17.100000000000001" customHeight="1" x14ac:dyDescent="0.15">
      <c r="B156" s="773"/>
      <c r="C156" s="749" t="s">
        <v>259</v>
      </c>
      <c r="D156" s="749"/>
      <c r="E156" s="754"/>
      <c r="F156" s="755"/>
      <c r="G156" s="756"/>
      <c r="H156" s="356"/>
      <c r="I156" s="781"/>
    </row>
    <row r="157" spans="1:9" ht="17.100000000000001" customHeight="1" x14ac:dyDescent="0.15">
      <c r="B157" s="773"/>
      <c r="C157" s="749" t="s">
        <v>217</v>
      </c>
      <c r="D157" s="749"/>
      <c r="E157" s="769"/>
      <c r="F157" s="770"/>
      <c r="G157" s="771"/>
      <c r="H157" s="356"/>
      <c r="I157" s="781"/>
    </row>
    <row r="158" spans="1:9" ht="21" customHeight="1" x14ac:dyDescent="0.15">
      <c r="A158" s="207"/>
      <c r="B158" s="773"/>
      <c r="C158" s="772" t="s">
        <v>260</v>
      </c>
      <c r="D158" s="772"/>
      <c r="E158" s="766"/>
      <c r="F158" s="767"/>
      <c r="G158" s="768"/>
      <c r="H158" s="356"/>
      <c r="I158" s="781"/>
    </row>
    <row r="159" spans="1:9" ht="21" x14ac:dyDescent="0.15">
      <c r="A159" s="207"/>
      <c r="B159" s="773"/>
      <c r="C159" s="772"/>
      <c r="D159" s="772"/>
      <c r="E159" s="766"/>
      <c r="F159" s="767"/>
      <c r="G159" s="768"/>
      <c r="H159" s="356"/>
      <c r="I159" s="781"/>
    </row>
    <row r="160" spans="1:9" ht="21" x14ac:dyDescent="0.15">
      <c r="A160" s="207"/>
      <c r="B160" s="773"/>
      <c r="C160" s="772"/>
      <c r="D160" s="772"/>
      <c r="E160" s="766"/>
      <c r="F160" s="767"/>
      <c r="G160" s="768"/>
      <c r="H160" s="356"/>
      <c r="I160" s="781"/>
    </row>
    <row r="161" spans="1:9" ht="21" x14ac:dyDescent="0.15">
      <c r="A161" s="207"/>
      <c r="B161" s="773"/>
      <c r="C161" s="772"/>
      <c r="D161" s="772"/>
      <c r="E161" s="763"/>
      <c r="F161" s="764"/>
      <c r="G161" s="765"/>
      <c r="H161" s="356"/>
      <c r="I161" s="781"/>
    </row>
    <row r="162" spans="1:9" ht="21" x14ac:dyDescent="0.15">
      <c r="A162" s="207"/>
      <c r="B162" s="773"/>
      <c r="C162" s="772"/>
      <c r="D162" s="772"/>
      <c r="E162" s="760"/>
      <c r="F162" s="761"/>
      <c r="G162" s="762"/>
      <c r="H162" s="356"/>
      <c r="I162" s="781"/>
    </row>
    <row r="163" spans="1:9" ht="17.100000000000001" customHeight="1" x14ac:dyDescent="0.15">
      <c r="B163" s="773" t="s">
        <v>388</v>
      </c>
      <c r="C163" s="749" t="s">
        <v>257</v>
      </c>
      <c r="D163" s="749"/>
      <c r="E163" s="757"/>
      <c r="F163" s="758"/>
      <c r="G163" s="759"/>
      <c r="H163" s="356"/>
      <c r="I163" s="781"/>
    </row>
    <row r="164" spans="1:9" ht="17.100000000000001" customHeight="1" x14ac:dyDescent="0.15">
      <c r="B164" s="773"/>
      <c r="C164" s="749" t="s">
        <v>258</v>
      </c>
      <c r="D164" s="749"/>
      <c r="E164" s="757"/>
      <c r="F164" s="758"/>
      <c r="G164" s="759"/>
      <c r="H164" s="356"/>
      <c r="I164" s="781"/>
    </row>
    <row r="165" spans="1:9" ht="17.100000000000001" customHeight="1" x14ac:dyDescent="0.15">
      <c r="B165" s="773"/>
      <c r="C165" s="749" t="s">
        <v>266</v>
      </c>
      <c r="D165" s="749"/>
      <c r="E165" s="757"/>
      <c r="F165" s="758"/>
      <c r="G165" s="759"/>
      <c r="H165" s="356"/>
      <c r="I165" s="781"/>
    </row>
    <row r="166" spans="1:9" ht="17.100000000000001" customHeight="1" x14ac:dyDescent="0.15">
      <c r="B166" s="773"/>
      <c r="C166" s="749" t="s">
        <v>259</v>
      </c>
      <c r="D166" s="749"/>
      <c r="E166" s="754"/>
      <c r="F166" s="755"/>
      <c r="G166" s="756"/>
      <c r="H166" s="356"/>
      <c r="I166" s="781"/>
    </row>
    <row r="167" spans="1:9" ht="17.100000000000001" customHeight="1" x14ac:dyDescent="0.15">
      <c r="B167" s="773"/>
      <c r="C167" s="749" t="s">
        <v>217</v>
      </c>
      <c r="D167" s="749"/>
      <c r="E167" s="769"/>
      <c r="F167" s="770"/>
      <c r="G167" s="771"/>
      <c r="H167" s="356"/>
      <c r="I167" s="781"/>
    </row>
    <row r="168" spans="1:9" ht="21" customHeight="1" x14ac:dyDescent="0.15">
      <c r="A168" s="207"/>
      <c r="B168" s="773"/>
      <c r="C168" s="772" t="s">
        <v>260</v>
      </c>
      <c r="D168" s="772"/>
      <c r="E168" s="766"/>
      <c r="F168" s="767"/>
      <c r="G168" s="768"/>
      <c r="H168" s="356"/>
      <c r="I168" s="781"/>
    </row>
    <row r="169" spans="1:9" ht="21" x14ac:dyDescent="0.15">
      <c r="A169" s="207"/>
      <c r="B169" s="773"/>
      <c r="C169" s="772"/>
      <c r="D169" s="772"/>
      <c r="E169" s="766"/>
      <c r="F169" s="767"/>
      <c r="G169" s="768"/>
      <c r="H169" s="356"/>
      <c r="I169" s="781"/>
    </row>
    <row r="170" spans="1:9" ht="21" x14ac:dyDescent="0.15">
      <c r="A170" s="207"/>
      <c r="B170" s="773"/>
      <c r="C170" s="772"/>
      <c r="D170" s="772"/>
      <c r="E170" s="766"/>
      <c r="F170" s="767"/>
      <c r="G170" s="768"/>
      <c r="H170" s="356"/>
      <c r="I170" s="781"/>
    </row>
    <row r="171" spans="1:9" ht="21" x14ac:dyDescent="0.15">
      <c r="A171" s="207"/>
      <c r="B171" s="773"/>
      <c r="C171" s="772"/>
      <c r="D171" s="772"/>
      <c r="E171" s="763"/>
      <c r="F171" s="764"/>
      <c r="G171" s="765"/>
      <c r="H171" s="356"/>
      <c r="I171" s="781"/>
    </row>
    <row r="172" spans="1:9" ht="21" x14ac:dyDescent="0.15">
      <c r="A172" s="207"/>
      <c r="B172" s="773"/>
      <c r="C172" s="772"/>
      <c r="D172" s="772"/>
      <c r="E172" s="760"/>
      <c r="F172" s="761"/>
      <c r="G172" s="762"/>
      <c r="H172" s="356"/>
      <c r="I172" s="781"/>
    </row>
    <row r="173" spans="1:9" ht="17.100000000000001" customHeight="1" x14ac:dyDescent="0.15">
      <c r="B173" s="773" t="s">
        <v>389</v>
      </c>
      <c r="C173" s="749" t="s">
        <v>257</v>
      </c>
      <c r="D173" s="749"/>
      <c r="E173" s="757"/>
      <c r="F173" s="758"/>
      <c r="G173" s="759"/>
      <c r="H173" s="356"/>
      <c r="I173" s="781"/>
    </row>
    <row r="174" spans="1:9" ht="17.100000000000001" customHeight="1" x14ac:dyDescent="0.15">
      <c r="B174" s="773"/>
      <c r="C174" s="749" t="s">
        <v>258</v>
      </c>
      <c r="D174" s="749"/>
      <c r="E174" s="757"/>
      <c r="F174" s="758"/>
      <c r="G174" s="759"/>
      <c r="H174" s="356"/>
      <c r="I174" s="781"/>
    </row>
    <row r="175" spans="1:9" ht="17.100000000000001" customHeight="1" x14ac:dyDescent="0.15">
      <c r="B175" s="773"/>
      <c r="C175" s="749" t="s">
        <v>266</v>
      </c>
      <c r="D175" s="749"/>
      <c r="E175" s="757"/>
      <c r="F175" s="758"/>
      <c r="G175" s="759"/>
      <c r="H175" s="356"/>
      <c r="I175" s="781"/>
    </row>
    <row r="176" spans="1:9" ht="17.100000000000001" customHeight="1" x14ac:dyDescent="0.15">
      <c r="B176" s="773"/>
      <c r="C176" s="749" t="s">
        <v>259</v>
      </c>
      <c r="D176" s="749"/>
      <c r="E176" s="754"/>
      <c r="F176" s="755"/>
      <c r="G176" s="756"/>
      <c r="H176" s="356"/>
      <c r="I176" s="781"/>
    </row>
    <row r="177" spans="1:9" ht="17.100000000000001" customHeight="1" x14ac:dyDescent="0.15">
      <c r="B177" s="773"/>
      <c r="C177" s="749" t="s">
        <v>217</v>
      </c>
      <c r="D177" s="749"/>
      <c r="E177" s="769"/>
      <c r="F177" s="770"/>
      <c r="G177" s="771"/>
      <c r="H177" s="356"/>
      <c r="I177" s="781"/>
    </row>
    <row r="178" spans="1:9" ht="21" customHeight="1" x14ac:dyDescent="0.15">
      <c r="A178" s="207"/>
      <c r="B178" s="773"/>
      <c r="C178" s="772" t="s">
        <v>260</v>
      </c>
      <c r="D178" s="772"/>
      <c r="E178" s="766"/>
      <c r="F178" s="767"/>
      <c r="G178" s="768"/>
      <c r="H178" s="356"/>
      <c r="I178" s="781"/>
    </row>
    <row r="179" spans="1:9" ht="21" x14ac:dyDescent="0.15">
      <c r="A179" s="207"/>
      <c r="B179" s="773"/>
      <c r="C179" s="772"/>
      <c r="D179" s="772"/>
      <c r="E179" s="766"/>
      <c r="F179" s="767"/>
      <c r="G179" s="768"/>
      <c r="H179" s="356"/>
      <c r="I179" s="781"/>
    </row>
    <row r="180" spans="1:9" ht="21" x14ac:dyDescent="0.15">
      <c r="A180" s="207"/>
      <c r="B180" s="773"/>
      <c r="C180" s="772"/>
      <c r="D180" s="772"/>
      <c r="E180" s="766"/>
      <c r="F180" s="767"/>
      <c r="G180" s="768"/>
      <c r="H180" s="356"/>
      <c r="I180" s="781"/>
    </row>
    <row r="181" spans="1:9" ht="21" x14ac:dyDescent="0.15">
      <c r="A181" s="207"/>
      <c r="B181" s="773"/>
      <c r="C181" s="772"/>
      <c r="D181" s="772"/>
      <c r="E181" s="763"/>
      <c r="F181" s="764"/>
      <c r="G181" s="765"/>
      <c r="H181" s="356"/>
      <c r="I181" s="781"/>
    </row>
    <row r="182" spans="1:9" ht="21" x14ac:dyDescent="0.15">
      <c r="A182" s="207"/>
      <c r="B182" s="773"/>
      <c r="C182" s="772"/>
      <c r="D182" s="772"/>
      <c r="E182" s="760"/>
      <c r="F182" s="761"/>
      <c r="G182" s="762"/>
      <c r="H182" s="356"/>
      <c r="I182" s="781"/>
    </row>
    <row r="183" spans="1:9" ht="17.100000000000001" customHeight="1" x14ac:dyDescent="0.15">
      <c r="B183" s="773" t="s">
        <v>390</v>
      </c>
      <c r="C183" s="749" t="s">
        <v>257</v>
      </c>
      <c r="D183" s="749"/>
      <c r="E183" s="757"/>
      <c r="F183" s="758"/>
      <c r="G183" s="759"/>
      <c r="H183" s="356"/>
      <c r="I183" s="781"/>
    </row>
    <row r="184" spans="1:9" ht="17.100000000000001" customHeight="1" x14ac:dyDescent="0.15">
      <c r="B184" s="773"/>
      <c r="C184" s="749" t="s">
        <v>258</v>
      </c>
      <c r="D184" s="749"/>
      <c r="E184" s="757"/>
      <c r="F184" s="758"/>
      <c r="G184" s="759"/>
      <c r="H184" s="356"/>
      <c r="I184" s="781"/>
    </row>
    <row r="185" spans="1:9" ht="17.100000000000001" customHeight="1" x14ac:dyDescent="0.15">
      <c r="B185" s="773"/>
      <c r="C185" s="749" t="s">
        <v>266</v>
      </c>
      <c r="D185" s="749"/>
      <c r="E185" s="757"/>
      <c r="F185" s="758"/>
      <c r="G185" s="759"/>
      <c r="H185" s="356"/>
      <c r="I185" s="781"/>
    </row>
    <row r="186" spans="1:9" ht="17.100000000000001" customHeight="1" x14ac:dyDescent="0.15">
      <c r="B186" s="773"/>
      <c r="C186" s="749" t="s">
        <v>259</v>
      </c>
      <c r="D186" s="749"/>
      <c r="E186" s="754"/>
      <c r="F186" s="755"/>
      <c r="G186" s="756"/>
      <c r="H186" s="356"/>
      <c r="I186" s="781"/>
    </row>
    <row r="187" spans="1:9" ht="17.100000000000001" customHeight="1" x14ac:dyDescent="0.15">
      <c r="B187" s="773"/>
      <c r="C187" s="749" t="s">
        <v>217</v>
      </c>
      <c r="D187" s="749"/>
      <c r="E187" s="769"/>
      <c r="F187" s="770"/>
      <c r="G187" s="771"/>
      <c r="H187" s="356"/>
      <c r="I187" s="781"/>
    </row>
    <row r="188" spans="1:9" ht="21" customHeight="1" x14ac:dyDescent="0.15">
      <c r="A188" s="207"/>
      <c r="B188" s="773"/>
      <c r="C188" s="772" t="s">
        <v>260</v>
      </c>
      <c r="D188" s="772"/>
      <c r="E188" s="766"/>
      <c r="F188" s="767"/>
      <c r="G188" s="768"/>
      <c r="H188" s="356"/>
      <c r="I188" s="781"/>
    </row>
    <row r="189" spans="1:9" ht="21" x14ac:dyDescent="0.15">
      <c r="A189" s="207"/>
      <c r="B189" s="773"/>
      <c r="C189" s="772"/>
      <c r="D189" s="772"/>
      <c r="E189" s="766"/>
      <c r="F189" s="767"/>
      <c r="G189" s="768"/>
      <c r="H189" s="356"/>
      <c r="I189" s="781"/>
    </row>
    <row r="190" spans="1:9" ht="21" x14ac:dyDescent="0.15">
      <c r="A190" s="207"/>
      <c r="B190" s="773"/>
      <c r="C190" s="772"/>
      <c r="D190" s="772"/>
      <c r="E190" s="766"/>
      <c r="F190" s="767"/>
      <c r="G190" s="768"/>
      <c r="H190" s="356"/>
      <c r="I190" s="781"/>
    </row>
    <row r="191" spans="1:9" ht="21" x14ac:dyDescent="0.15">
      <c r="A191" s="207"/>
      <c r="B191" s="773"/>
      <c r="C191" s="772"/>
      <c r="D191" s="772"/>
      <c r="E191" s="763"/>
      <c r="F191" s="764"/>
      <c r="G191" s="765"/>
      <c r="H191" s="356"/>
      <c r="I191" s="781"/>
    </row>
    <row r="192" spans="1:9" ht="21" x14ac:dyDescent="0.15">
      <c r="A192" s="207"/>
      <c r="B192" s="773"/>
      <c r="C192" s="772"/>
      <c r="D192" s="772"/>
      <c r="E192" s="760"/>
      <c r="F192" s="761"/>
      <c r="G192" s="762"/>
      <c r="H192" s="356"/>
      <c r="I192" s="781"/>
    </row>
    <row r="193" spans="1:9" ht="17.100000000000001" customHeight="1" x14ac:dyDescent="0.15">
      <c r="B193" s="773" t="s">
        <v>391</v>
      </c>
      <c r="C193" s="749" t="s">
        <v>257</v>
      </c>
      <c r="D193" s="749"/>
      <c r="E193" s="757"/>
      <c r="F193" s="758"/>
      <c r="G193" s="759"/>
      <c r="H193" s="356"/>
      <c r="I193" s="781"/>
    </row>
    <row r="194" spans="1:9" ht="17.100000000000001" customHeight="1" x14ac:dyDescent="0.15">
      <c r="B194" s="773"/>
      <c r="C194" s="749" t="s">
        <v>258</v>
      </c>
      <c r="D194" s="749"/>
      <c r="E194" s="757"/>
      <c r="F194" s="758"/>
      <c r="G194" s="759"/>
      <c r="H194" s="356"/>
      <c r="I194" s="781"/>
    </row>
    <row r="195" spans="1:9" ht="17.100000000000001" customHeight="1" x14ac:dyDescent="0.15">
      <c r="B195" s="773"/>
      <c r="C195" s="749" t="s">
        <v>266</v>
      </c>
      <c r="D195" s="749"/>
      <c r="E195" s="757"/>
      <c r="F195" s="758"/>
      <c r="G195" s="759"/>
      <c r="H195" s="356"/>
      <c r="I195" s="781"/>
    </row>
    <row r="196" spans="1:9" ht="17.100000000000001" customHeight="1" x14ac:dyDescent="0.15">
      <c r="B196" s="773"/>
      <c r="C196" s="749" t="s">
        <v>259</v>
      </c>
      <c r="D196" s="749"/>
      <c r="E196" s="754"/>
      <c r="F196" s="755"/>
      <c r="G196" s="756"/>
      <c r="H196" s="356"/>
      <c r="I196" s="781"/>
    </row>
    <row r="197" spans="1:9" ht="17.100000000000001" customHeight="1" x14ac:dyDescent="0.15">
      <c r="B197" s="773"/>
      <c r="C197" s="749" t="s">
        <v>217</v>
      </c>
      <c r="D197" s="749"/>
      <c r="E197" s="769"/>
      <c r="F197" s="770"/>
      <c r="G197" s="771"/>
      <c r="H197" s="356"/>
      <c r="I197" s="781"/>
    </row>
    <row r="198" spans="1:9" ht="21" customHeight="1" x14ac:dyDescent="0.15">
      <c r="A198" s="207"/>
      <c r="B198" s="773"/>
      <c r="C198" s="772" t="s">
        <v>260</v>
      </c>
      <c r="D198" s="772"/>
      <c r="E198" s="766"/>
      <c r="F198" s="767"/>
      <c r="G198" s="768"/>
      <c r="H198" s="356"/>
      <c r="I198" s="781"/>
    </row>
    <row r="199" spans="1:9" ht="21" x14ac:dyDescent="0.15">
      <c r="A199" s="207"/>
      <c r="B199" s="773"/>
      <c r="C199" s="772"/>
      <c r="D199" s="772"/>
      <c r="E199" s="766"/>
      <c r="F199" s="767"/>
      <c r="G199" s="768"/>
      <c r="H199" s="356"/>
      <c r="I199" s="781"/>
    </row>
    <row r="200" spans="1:9" ht="21" x14ac:dyDescent="0.15">
      <c r="A200" s="207"/>
      <c r="B200" s="773"/>
      <c r="C200" s="772"/>
      <c r="D200" s="772"/>
      <c r="E200" s="766"/>
      <c r="F200" s="767"/>
      <c r="G200" s="768"/>
      <c r="H200" s="356"/>
      <c r="I200" s="781"/>
    </row>
    <row r="201" spans="1:9" ht="21" x14ac:dyDescent="0.15">
      <c r="A201" s="207"/>
      <c r="B201" s="773"/>
      <c r="C201" s="772"/>
      <c r="D201" s="772"/>
      <c r="E201" s="763"/>
      <c r="F201" s="764"/>
      <c r="G201" s="765"/>
      <c r="H201" s="356"/>
      <c r="I201" s="781"/>
    </row>
    <row r="202" spans="1:9" ht="21" x14ac:dyDescent="0.15">
      <c r="A202" s="207"/>
      <c r="B202" s="773"/>
      <c r="C202" s="772"/>
      <c r="D202" s="772"/>
      <c r="E202" s="760"/>
      <c r="F202" s="761"/>
      <c r="G202" s="762"/>
      <c r="H202" s="356"/>
      <c r="I202" s="781"/>
    </row>
    <row r="203" spans="1:9" ht="17.100000000000001" customHeight="1" x14ac:dyDescent="0.15">
      <c r="B203" s="773" t="s">
        <v>407</v>
      </c>
      <c r="C203" s="749" t="s">
        <v>257</v>
      </c>
      <c r="D203" s="749"/>
      <c r="E203" s="757"/>
      <c r="F203" s="758"/>
      <c r="G203" s="759"/>
      <c r="H203" s="317"/>
      <c r="I203" s="781"/>
    </row>
    <row r="204" spans="1:9" ht="17.100000000000001" customHeight="1" x14ac:dyDescent="0.15">
      <c r="B204" s="773"/>
      <c r="C204" s="749" t="s">
        <v>258</v>
      </c>
      <c r="D204" s="749"/>
      <c r="E204" s="757"/>
      <c r="F204" s="758"/>
      <c r="G204" s="759"/>
      <c r="H204" s="317"/>
      <c r="I204" s="781"/>
    </row>
    <row r="205" spans="1:9" ht="17.100000000000001" customHeight="1" x14ac:dyDescent="0.15">
      <c r="B205" s="773"/>
      <c r="C205" s="749" t="s">
        <v>266</v>
      </c>
      <c r="D205" s="749"/>
      <c r="E205" s="757"/>
      <c r="F205" s="758"/>
      <c r="G205" s="759"/>
      <c r="H205" s="317"/>
      <c r="I205" s="781"/>
    </row>
    <row r="206" spans="1:9" ht="17.100000000000001" customHeight="1" x14ac:dyDescent="0.15">
      <c r="B206" s="773"/>
      <c r="C206" s="749" t="s">
        <v>259</v>
      </c>
      <c r="D206" s="749"/>
      <c r="E206" s="754"/>
      <c r="F206" s="755"/>
      <c r="G206" s="756"/>
      <c r="H206" s="317"/>
      <c r="I206" s="781"/>
    </row>
    <row r="207" spans="1:9" ht="17.100000000000001" customHeight="1" x14ac:dyDescent="0.15">
      <c r="B207" s="773"/>
      <c r="C207" s="749" t="s">
        <v>217</v>
      </c>
      <c r="D207" s="749"/>
      <c r="E207" s="769"/>
      <c r="F207" s="770"/>
      <c r="G207" s="771"/>
      <c r="H207" s="317"/>
      <c r="I207" s="781"/>
    </row>
    <row r="208" spans="1:9" ht="21" customHeight="1" x14ac:dyDescent="0.15">
      <c r="A208" s="207"/>
      <c r="B208" s="773"/>
      <c r="C208" s="772" t="s">
        <v>260</v>
      </c>
      <c r="D208" s="772"/>
      <c r="E208" s="766"/>
      <c r="F208" s="767"/>
      <c r="G208" s="768"/>
      <c r="H208" s="317"/>
      <c r="I208" s="781"/>
    </row>
    <row r="209" spans="1:9" ht="21" x14ac:dyDescent="0.15">
      <c r="A209" s="207"/>
      <c r="B209" s="773"/>
      <c r="C209" s="772"/>
      <c r="D209" s="772"/>
      <c r="E209" s="766"/>
      <c r="F209" s="767"/>
      <c r="G209" s="768"/>
      <c r="H209" s="317"/>
      <c r="I209" s="781"/>
    </row>
    <row r="210" spans="1:9" ht="21" x14ac:dyDescent="0.15">
      <c r="A210" s="207"/>
      <c r="B210" s="773"/>
      <c r="C210" s="772"/>
      <c r="D210" s="772"/>
      <c r="E210" s="766"/>
      <c r="F210" s="767"/>
      <c r="G210" s="768"/>
      <c r="H210" s="317"/>
      <c r="I210" s="781"/>
    </row>
    <row r="211" spans="1:9" ht="21" x14ac:dyDescent="0.15">
      <c r="A211" s="207"/>
      <c r="B211" s="773"/>
      <c r="C211" s="772"/>
      <c r="D211" s="772"/>
      <c r="E211" s="763"/>
      <c r="F211" s="764"/>
      <c r="G211" s="765"/>
      <c r="H211" s="317"/>
      <c r="I211" s="781"/>
    </row>
    <row r="212" spans="1:9" ht="21" x14ac:dyDescent="0.15">
      <c r="A212" s="207"/>
      <c r="B212" s="773"/>
      <c r="C212" s="772"/>
      <c r="D212" s="772"/>
      <c r="E212" s="760"/>
      <c r="F212" s="761"/>
      <c r="G212" s="762"/>
      <c r="H212" s="317"/>
      <c r="I212" s="781"/>
    </row>
    <row r="213" spans="1:9" ht="17.100000000000001" customHeight="1" x14ac:dyDescent="0.15">
      <c r="B213" s="773" t="s">
        <v>408</v>
      </c>
      <c r="C213" s="749" t="s">
        <v>257</v>
      </c>
      <c r="D213" s="749"/>
      <c r="E213" s="757"/>
      <c r="F213" s="758"/>
      <c r="G213" s="759"/>
      <c r="H213" s="317"/>
      <c r="I213" s="781"/>
    </row>
    <row r="214" spans="1:9" ht="17.100000000000001" customHeight="1" x14ac:dyDescent="0.15">
      <c r="B214" s="773"/>
      <c r="C214" s="749" t="s">
        <v>258</v>
      </c>
      <c r="D214" s="749"/>
      <c r="E214" s="757"/>
      <c r="F214" s="758"/>
      <c r="G214" s="759"/>
      <c r="H214" s="317"/>
      <c r="I214" s="781"/>
    </row>
    <row r="215" spans="1:9" ht="17.100000000000001" customHeight="1" x14ac:dyDescent="0.15">
      <c r="B215" s="773"/>
      <c r="C215" s="749" t="s">
        <v>266</v>
      </c>
      <c r="D215" s="749"/>
      <c r="E215" s="757"/>
      <c r="F215" s="758"/>
      <c r="G215" s="759"/>
      <c r="H215" s="317"/>
      <c r="I215" s="781"/>
    </row>
    <row r="216" spans="1:9" ht="17.100000000000001" customHeight="1" x14ac:dyDescent="0.15">
      <c r="B216" s="773"/>
      <c r="C216" s="749" t="s">
        <v>259</v>
      </c>
      <c r="D216" s="749"/>
      <c r="E216" s="754"/>
      <c r="F216" s="755"/>
      <c r="G216" s="756"/>
      <c r="H216" s="317"/>
      <c r="I216" s="781"/>
    </row>
    <row r="217" spans="1:9" ht="17.100000000000001" customHeight="1" x14ac:dyDescent="0.15">
      <c r="B217" s="773"/>
      <c r="C217" s="749" t="s">
        <v>217</v>
      </c>
      <c r="D217" s="749"/>
      <c r="E217" s="769"/>
      <c r="F217" s="770"/>
      <c r="G217" s="771"/>
      <c r="H217" s="317"/>
      <c r="I217" s="781"/>
    </row>
    <row r="218" spans="1:9" ht="21" customHeight="1" x14ac:dyDescent="0.15">
      <c r="A218" s="207"/>
      <c r="B218" s="773"/>
      <c r="C218" s="772" t="s">
        <v>260</v>
      </c>
      <c r="D218" s="772"/>
      <c r="E218" s="766"/>
      <c r="F218" s="767"/>
      <c r="G218" s="768"/>
      <c r="H218" s="317"/>
      <c r="I218" s="781"/>
    </row>
    <row r="219" spans="1:9" ht="21" x14ac:dyDescent="0.15">
      <c r="A219" s="207"/>
      <c r="B219" s="773"/>
      <c r="C219" s="772"/>
      <c r="D219" s="772"/>
      <c r="E219" s="766"/>
      <c r="F219" s="767"/>
      <c r="G219" s="768"/>
      <c r="H219" s="317"/>
      <c r="I219" s="781"/>
    </row>
    <row r="220" spans="1:9" ht="21" x14ac:dyDescent="0.15">
      <c r="A220" s="207"/>
      <c r="B220" s="773"/>
      <c r="C220" s="772"/>
      <c r="D220" s="772"/>
      <c r="E220" s="766"/>
      <c r="F220" s="767"/>
      <c r="G220" s="768"/>
      <c r="H220" s="317"/>
      <c r="I220" s="781"/>
    </row>
    <row r="221" spans="1:9" ht="21" x14ac:dyDescent="0.15">
      <c r="A221" s="207"/>
      <c r="B221" s="773"/>
      <c r="C221" s="772"/>
      <c r="D221" s="772"/>
      <c r="E221" s="763"/>
      <c r="F221" s="764"/>
      <c r="G221" s="765"/>
      <c r="H221" s="317"/>
      <c r="I221" s="781"/>
    </row>
    <row r="222" spans="1:9" ht="21" x14ac:dyDescent="0.15">
      <c r="A222" s="207"/>
      <c r="B222" s="773"/>
      <c r="C222" s="772"/>
      <c r="D222" s="772"/>
      <c r="E222" s="760"/>
      <c r="F222" s="761"/>
      <c r="G222" s="762"/>
      <c r="H222" s="317"/>
      <c r="I222" s="781"/>
    </row>
    <row r="223" spans="1:9" ht="17.100000000000001" customHeight="1" x14ac:dyDescent="0.15">
      <c r="B223" s="773" t="s">
        <v>409</v>
      </c>
      <c r="C223" s="749" t="s">
        <v>257</v>
      </c>
      <c r="D223" s="749"/>
      <c r="E223" s="757"/>
      <c r="F223" s="758"/>
      <c r="G223" s="759"/>
      <c r="H223" s="317"/>
      <c r="I223" s="781"/>
    </row>
    <row r="224" spans="1:9" ht="17.100000000000001" customHeight="1" x14ac:dyDescent="0.15">
      <c r="B224" s="773"/>
      <c r="C224" s="749" t="s">
        <v>258</v>
      </c>
      <c r="D224" s="749"/>
      <c r="E224" s="757"/>
      <c r="F224" s="758"/>
      <c r="G224" s="759"/>
      <c r="H224" s="317"/>
      <c r="I224" s="781"/>
    </row>
    <row r="225" spans="1:9" ht="17.100000000000001" customHeight="1" x14ac:dyDescent="0.15">
      <c r="B225" s="773"/>
      <c r="C225" s="749" t="s">
        <v>266</v>
      </c>
      <c r="D225" s="749"/>
      <c r="E225" s="757"/>
      <c r="F225" s="758"/>
      <c r="G225" s="759"/>
      <c r="H225" s="317"/>
      <c r="I225" s="781"/>
    </row>
    <row r="226" spans="1:9" ht="17.100000000000001" customHeight="1" x14ac:dyDescent="0.15">
      <c r="B226" s="773"/>
      <c r="C226" s="749" t="s">
        <v>259</v>
      </c>
      <c r="D226" s="749"/>
      <c r="E226" s="754"/>
      <c r="F226" s="755"/>
      <c r="G226" s="756"/>
      <c r="H226" s="317"/>
      <c r="I226" s="781"/>
    </row>
    <row r="227" spans="1:9" ht="17.100000000000001" customHeight="1" x14ac:dyDescent="0.15">
      <c r="B227" s="773"/>
      <c r="C227" s="749" t="s">
        <v>217</v>
      </c>
      <c r="D227" s="749"/>
      <c r="E227" s="769"/>
      <c r="F227" s="770"/>
      <c r="G227" s="771"/>
      <c r="H227" s="317"/>
      <c r="I227" s="781"/>
    </row>
    <row r="228" spans="1:9" ht="21" customHeight="1" x14ac:dyDescent="0.15">
      <c r="A228" s="207"/>
      <c r="B228" s="773"/>
      <c r="C228" s="772" t="s">
        <v>260</v>
      </c>
      <c r="D228" s="772"/>
      <c r="E228" s="766"/>
      <c r="F228" s="767"/>
      <c r="G228" s="768"/>
      <c r="H228" s="317"/>
      <c r="I228" s="781"/>
    </row>
    <row r="229" spans="1:9" ht="21" x14ac:dyDescent="0.15">
      <c r="A229" s="207"/>
      <c r="B229" s="773"/>
      <c r="C229" s="772"/>
      <c r="D229" s="772"/>
      <c r="E229" s="766"/>
      <c r="F229" s="767"/>
      <c r="G229" s="768"/>
      <c r="H229" s="317"/>
      <c r="I229" s="781"/>
    </row>
    <row r="230" spans="1:9" ht="21" x14ac:dyDescent="0.15">
      <c r="A230" s="207"/>
      <c r="B230" s="773"/>
      <c r="C230" s="772"/>
      <c r="D230" s="772"/>
      <c r="E230" s="766"/>
      <c r="F230" s="767"/>
      <c r="G230" s="768"/>
      <c r="H230" s="317"/>
      <c r="I230" s="781"/>
    </row>
    <row r="231" spans="1:9" ht="21" x14ac:dyDescent="0.15">
      <c r="A231" s="207"/>
      <c r="B231" s="773"/>
      <c r="C231" s="772"/>
      <c r="D231" s="772"/>
      <c r="E231" s="763"/>
      <c r="F231" s="764"/>
      <c r="G231" s="765"/>
      <c r="H231" s="317"/>
      <c r="I231" s="781"/>
    </row>
    <row r="232" spans="1:9" ht="21" x14ac:dyDescent="0.15">
      <c r="A232" s="207"/>
      <c r="B232" s="773"/>
      <c r="C232" s="772"/>
      <c r="D232" s="772"/>
      <c r="E232" s="760"/>
      <c r="F232" s="761"/>
      <c r="G232" s="762"/>
      <c r="H232" s="317"/>
      <c r="I232" s="781"/>
    </row>
    <row r="233" spans="1:9" ht="17.100000000000001" customHeight="1" x14ac:dyDescent="0.15">
      <c r="B233" s="773" t="s">
        <v>410</v>
      </c>
      <c r="C233" s="749" t="s">
        <v>257</v>
      </c>
      <c r="D233" s="749"/>
      <c r="E233" s="757"/>
      <c r="F233" s="758"/>
      <c r="G233" s="759"/>
      <c r="H233" s="317"/>
      <c r="I233" s="781"/>
    </row>
    <row r="234" spans="1:9" ht="17.100000000000001" customHeight="1" x14ac:dyDescent="0.15">
      <c r="B234" s="773"/>
      <c r="C234" s="749" t="s">
        <v>258</v>
      </c>
      <c r="D234" s="749"/>
      <c r="E234" s="757"/>
      <c r="F234" s="758"/>
      <c r="G234" s="759"/>
      <c r="H234" s="317"/>
      <c r="I234" s="781"/>
    </row>
    <row r="235" spans="1:9" ht="17.100000000000001" customHeight="1" x14ac:dyDescent="0.15">
      <c r="B235" s="773"/>
      <c r="C235" s="749" t="s">
        <v>266</v>
      </c>
      <c r="D235" s="749"/>
      <c r="E235" s="757"/>
      <c r="F235" s="758"/>
      <c r="G235" s="759"/>
      <c r="H235" s="317"/>
      <c r="I235" s="781"/>
    </row>
    <row r="236" spans="1:9" ht="17.100000000000001" customHeight="1" x14ac:dyDescent="0.15">
      <c r="B236" s="773"/>
      <c r="C236" s="749" t="s">
        <v>259</v>
      </c>
      <c r="D236" s="749"/>
      <c r="E236" s="754"/>
      <c r="F236" s="755"/>
      <c r="G236" s="756"/>
      <c r="H236" s="317"/>
      <c r="I236" s="781"/>
    </row>
    <row r="237" spans="1:9" ht="17.100000000000001" customHeight="1" x14ac:dyDescent="0.15">
      <c r="B237" s="773"/>
      <c r="C237" s="749" t="s">
        <v>217</v>
      </c>
      <c r="D237" s="749"/>
      <c r="E237" s="769"/>
      <c r="F237" s="770"/>
      <c r="G237" s="771"/>
      <c r="H237" s="317"/>
      <c r="I237" s="781"/>
    </row>
    <row r="238" spans="1:9" ht="21" customHeight="1" x14ac:dyDescent="0.15">
      <c r="A238" s="207"/>
      <c r="B238" s="773"/>
      <c r="C238" s="772" t="s">
        <v>260</v>
      </c>
      <c r="D238" s="772"/>
      <c r="E238" s="766"/>
      <c r="F238" s="767"/>
      <c r="G238" s="768"/>
      <c r="H238" s="317"/>
      <c r="I238" s="781"/>
    </row>
    <row r="239" spans="1:9" ht="21" x14ac:dyDescent="0.15">
      <c r="A239" s="207"/>
      <c r="B239" s="773"/>
      <c r="C239" s="772"/>
      <c r="D239" s="772"/>
      <c r="E239" s="766"/>
      <c r="F239" s="767"/>
      <c r="G239" s="768"/>
      <c r="H239" s="317"/>
      <c r="I239" s="781"/>
    </row>
    <row r="240" spans="1:9" ht="21" x14ac:dyDescent="0.15">
      <c r="A240" s="207"/>
      <c r="B240" s="773"/>
      <c r="C240" s="772"/>
      <c r="D240" s="772"/>
      <c r="E240" s="766"/>
      <c r="F240" s="767"/>
      <c r="G240" s="768"/>
      <c r="H240" s="317"/>
      <c r="I240" s="781"/>
    </row>
    <row r="241" spans="1:9" ht="21" x14ac:dyDescent="0.15">
      <c r="A241" s="207"/>
      <c r="B241" s="773"/>
      <c r="C241" s="772"/>
      <c r="D241" s="772"/>
      <c r="E241" s="763"/>
      <c r="F241" s="764"/>
      <c r="G241" s="765"/>
      <c r="H241" s="317"/>
      <c r="I241" s="781"/>
    </row>
    <row r="242" spans="1:9" ht="21" x14ac:dyDescent="0.15">
      <c r="A242" s="207"/>
      <c r="B242" s="773"/>
      <c r="C242" s="772"/>
      <c r="D242" s="772"/>
      <c r="E242" s="760"/>
      <c r="F242" s="761"/>
      <c r="G242" s="762"/>
      <c r="H242" s="317"/>
      <c r="I242" s="781"/>
    </row>
    <row r="243" spans="1:9" ht="17.100000000000001" customHeight="1" x14ac:dyDescent="0.15">
      <c r="B243" s="773" t="s">
        <v>411</v>
      </c>
      <c r="C243" s="749" t="s">
        <v>257</v>
      </c>
      <c r="D243" s="749"/>
      <c r="E243" s="757"/>
      <c r="F243" s="758"/>
      <c r="G243" s="759"/>
      <c r="H243" s="317"/>
      <c r="I243" s="781"/>
    </row>
    <row r="244" spans="1:9" ht="17.100000000000001" customHeight="1" x14ac:dyDescent="0.15">
      <c r="B244" s="773"/>
      <c r="C244" s="749" t="s">
        <v>258</v>
      </c>
      <c r="D244" s="749"/>
      <c r="E244" s="757"/>
      <c r="F244" s="758"/>
      <c r="G244" s="759"/>
      <c r="H244" s="317"/>
      <c r="I244" s="781"/>
    </row>
    <row r="245" spans="1:9" ht="17.100000000000001" customHeight="1" x14ac:dyDescent="0.15">
      <c r="B245" s="773"/>
      <c r="C245" s="749" t="s">
        <v>266</v>
      </c>
      <c r="D245" s="749"/>
      <c r="E245" s="757"/>
      <c r="F245" s="758"/>
      <c r="G245" s="759"/>
      <c r="H245" s="317"/>
      <c r="I245" s="781"/>
    </row>
    <row r="246" spans="1:9" ht="17.100000000000001" customHeight="1" x14ac:dyDescent="0.15">
      <c r="B246" s="773"/>
      <c r="C246" s="749" t="s">
        <v>259</v>
      </c>
      <c r="D246" s="749"/>
      <c r="E246" s="754"/>
      <c r="F246" s="755"/>
      <c r="G246" s="756"/>
      <c r="H246" s="317"/>
      <c r="I246" s="781"/>
    </row>
    <row r="247" spans="1:9" ht="17.100000000000001" customHeight="1" x14ac:dyDescent="0.15">
      <c r="B247" s="773"/>
      <c r="C247" s="749" t="s">
        <v>217</v>
      </c>
      <c r="D247" s="749"/>
      <c r="E247" s="769"/>
      <c r="F247" s="770"/>
      <c r="G247" s="771"/>
      <c r="H247" s="317"/>
      <c r="I247" s="781"/>
    </row>
    <row r="248" spans="1:9" ht="21" customHeight="1" x14ac:dyDescent="0.15">
      <c r="A248" s="207"/>
      <c r="B248" s="773"/>
      <c r="C248" s="772" t="s">
        <v>260</v>
      </c>
      <c r="D248" s="772"/>
      <c r="E248" s="766"/>
      <c r="F248" s="767"/>
      <c r="G248" s="768"/>
      <c r="H248" s="317"/>
      <c r="I248" s="781"/>
    </row>
    <row r="249" spans="1:9" ht="21" x14ac:dyDescent="0.15">
      <c r="A249" s="207"/>
      <c r="B249" s="773"/>
      <c r="C249" s="772"/>
      <c r="D249" s="772"/>
      <c r="E249" s="766"/>
      <c r="F249" s="767"/>
      <c r="G249" s="768"/>
      <c r="H249" s="317"/>
      <c r="I249" s="781"/>
    </row>
    <row r="250" spans="1:9" ht="21" x14ac:dyDescent="0.15">
      <c r="A250" s="207"/>
      <c r="B250" s="773"/>
      <c r="C250" s="772"/>
      <c r="D250" s="772"/>
      <c r="E250" s="766"/>
      <c r="F250" s="767"/>
      <c r="G250" s="768"/>
      <c r="H250" s="317"/>
      <c r="I250" s="781"/>
    </row>
    <row r="251" spans="1:9" ht="21" x14ac:dyDescent="0.15">
      <c r="A251" s="207"/>
      <c r="B251" s="773"/>
      <c r="C251" s="772"/>
      <c r="D251" s="772"/>
      <c r="E251" s="763"/>
      <c r="F251" s="764"/>
      <c r="G251" s="765"/>
      <c r="H251" s="317"/>
      <c r="I251" s="781"/>
    </row>
    <row r="252" spans="1:9" ht="21" x14ac:dyDescent="0.15">
      <c r="A252" s="207"/>
      <c r="B252" s="773"/>
      <c r="C252" s="772"/>
      <c r="D252" s="772"/>
      <c r="E252" s="760"/>
      <c r="F252" s="761"/>
      <c r="G252" s="762"/>
      <c r="H252" s="317"/>
      <c r="I252" s="782"/>
    </row>
    <row r="253" spans="1:9" x14ac:dyDescent="0.15">
      <c r="H253" s="317"/>
    </row>
    <row r="254" spans="1:9" x14ac:dyDescent="0.15">
      <c r="H254" s="317"/>
    </row>
    <row r="255" spans="1:9" x14ac:dyDescent="0.15">
      <c r="H255" s="317"/>
    </row>
    <row r="256" spans="1:9" x14ac:dyDescent="0.15">
      <c r="H256" s="317"/>
    </row>
    <row r="257" spans="8:8" x14ac:dyDescent="0.15">
      <c r="H257" s="317"/>
    </row>
    <row r="258" spans="8:8" x14ac:dyDescent="0.15">
      <c r="H258" s="317"/>
    </row>
    <row r="259" spans="8:8" x14ac:dyDescent="0.15">
      <c r="H259" s="317"/>
    </row>
    <row r="260" spans="8:8" x14ac:dyDescent="0.15">
      <c r="H260" s="317"/>
    </row>
    <row r="261" spans="8:8" x14ac:dyDescent="0.15">
      <c r="H261" s="317"/>
    </row>
    <row r="262" spans="8:8" x14ac:dyDescent="0.15">
      <c r="H262" s="317"/>
    </row>
    <row r="263" spans="8:8" x14ac:dyDescent="0.15">
      <c r="H263" s="317"/>
    </row>
    <row r="264" spans="8:8" x14ac:dyDescent="0.15">
      <c r="H264" s="317"/>
    </row>
    <row r="265" spans="8:8" x14ac:dyDescent="0.15">
      <c r="H265" s="317"/>
    </row>
    <row r="266" spans="8:8" x14ac:dyDescent="0.15">
      <c r="H266" s="317"/>
    </row>
    <row r="267" spans="8:8" x14ac:dyDescent="0.15">
      <c r="H267" s="317"/>
    </row>
  </sheetData>
  <sheetProtection algorithmName="SHA-512" hashValue="LKB3Fs9VQpsPITSFF+qA1cD0agU6DXLb37A3OUys1VSbQVqs4x3SxP6JxS7j7hYmcWvF73FhyglitkfzT/TRkw==" saltValue="TN/tBQW6lGWyxmOmKiMxxw==" spinCount="100000" sheet="1" objects="1" insertColumns="0" insertRows="0" deleteColumns="0" deleteRows="0"/>
  <mergeCells count="437">
    <mergeCell ref="F46:G46"/>
    <mergeCell ref="F47:G47"/>
    <mergeCell ref="F48:G48"/>
    <mergeCell ref="F49:G49"/>
    <mergeCell ref="F50:G50"/>
    <mergeCell ref="F51:G51"/>
    <mergeCell ref="F52:G52"/>
    <mergeCell ref="F53:G53"/>
    <mergeCell ref="F37:G37"/>
    <mergeCell ref="F38:G38"/>
    <mergeCell ref="F39:G39"/>
    <mergeCell ref="F40:G40"/>
    <mergeCell ref="F41:G41"/>
    <mergeCell ref="F42:G42"/>
    <mergeCell ref="F43:G43"/>
    <mergeCell ref="F44:G44"/>
    <mergeCell ref="F45:G45"/>
    <mergeCell ref="F28:G28"/>
    <mergeCell ref="F29:G29"/>
    <mergeCell ref="F30:G30"/>
    <mergeCell ref="F31:G31"/>
    <mergeCell ref="F32:G32"/>
    <mergeCell ref="F33:G33"/>
    <mergeCell ref="F34:G34"/>
    <mergeCell ref="F35:G35"/>
    <mergeCell ref="F36:G36"/>
    <mergeCell ref="F2:G2"/>
    <mergeCell ref="B100:E100"/>
    <mergeCell ref="B98:E98"/>
    <mergeCell ref="B3:F3"/>
    <mergeCell ref="F101:G101"/>
    <mergeCell ref="I56:I97"/>
    <mergeCell ref="I28:I53"/>
    <mergeCell ref="B10:B12"/>
    <mergeCell ref="F55:G55"/>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B243:B252"/>
    <mergeCell ref="B133:B142"/>
    <mergeCell ref="B123:B132"/>
    <mergeCell ref="B233:B242"/>
    <mergeCell ref="B223:B232"/>
    <mergeCell ref="I14:I23"/>
    <mergeCell ref="I103:I252"/>
    <mergeCell ref="B153:B162"/>
    <mergeCell ref="C153:D153"/>
    <mergeCell ref="C154:D154"/>
    <mergeCell ref="B143:B152"/>
    <mergeCell ref="C148:D152"/>
    <mergeCell ref="B203:B212"/>
    <mergeCell ref="C208:D212"/>
    <mergeCell ref="B213:B222"/>
    <mergeCell ref="C213:D213"/>
    <mergeCell ref="C214:D214"/>
    <mergeCell ref="B193:B202"/>
    <mergeCell ref="C193:D193"/>
    <mergeCell ref="C194:D194"/>
    <mergeCell ref="B183:B192"/>
    <mergeCell ref="B173:B182"/>
    <mergeCell ref="C173:D173"/>
    <mergeCell ref="C174:D174"/>
    <mergeCell ref="B163:B172"/>
    <mergeCell ref="C168:D172"/>
    <mergeCell ref="B113:B122"/>
    <mergeCell ref="B103:B112"/>
    <mergeCell ref="E110:G110"/>
    <mergeCell ref="E109:G109"/>
    <mergeCell ref="E108:G108"/>
    <mergeCell ref="B102:F102"/>
    <mergeCell ref="C103:D103"/>
    <mergeCell ref="C104:D104"/>
    <mergeCell ref="C105:D105"/>
    <mergeCell ref="C106:D106"/>
    <mergeCell ref="C107:D107"/>
    <mergeCell ref="C108:D112"/>
    <mergeCell ref="C113:D113"/>
    <mergeCell ref="C114:D114"/>
    <mergeCell ref="C115:D115"/>
    <mergeCell ref="C116:D116"/>
    <mergeCell ref="C117:D117"/>
    <mergeCell ref="C118:D122"/>
    <mergeCell ref="C123:D123"/>
    <mergeCell ref="C124:D124"/>
    <mergeCell ref="C125:D125"/>
    <mergeCell ref="C126:D126"/>
    <mergeCell ref="C247:D247"/>
    <mergeCell ref="C246:D246"/>
    <mergeCell ref="E135:G135"/>
    <mergeCell ref="E134:G134"/>
    <mergeCell ref="E133:G133"/>
    <mergeCell ref="E132:G132"/>
    <mergeCell ref="E131:G131"/>
    <mergeCell ref="E130:G130"/>
    <mergeCell ref="C245:D245"/>
    <mergeCell ref="C244:D244"/>
    <mergeCell ref="C243:D243"/>
    <mergeCell ref="C238:D242"/>
    <mergeCell ref="C135:D135"/>
    <mergeCell ref="C136:D136"/>
    <mergeCell ref="C137:D137"/>
    <mergeCell ref="C138:D142"/>
    <mergeCell ref="C143:D143"/>
    <mergeCell ref="C144:D144"/>
    <mergeCell ref="C145:D145"/>
    <mergeCell ref="C146:D146"/>
    <mergeCell ref="C147:D147"/>
    <mergeCell ref="C155:D155"/>
    <mergeCell ref="C156:D156"/>
    <mergeCell ref="C188:D192"/>
    <mergeCell ref="C127:D127"/>
    <mergeCell ref="C128:D132"/>
    <mergeCell ref="C133:D133"/>
    <mergeCell ref="C134:D134"/>
    <mergeCell ref="C157:D157"/>
    <mergeCell ref="C158:D162"/>
    <mergeCell ref="C163:D163"/>
    <mergeCell ref="C164:D164"/>
    <mergeCell ref="C165:D165"/>
    <mergeCell ref="C166:D166"/>
    <mergeCell ref="C167:D167"/>
    <mergeCell ref="C175:D175"/>
    <mergeCell ref="C176:D176"/>
    <mergeCell ref="C177:D177"/>
    <mergeCell ref="C178:D182"/>
    <mergeCell ref="C183:D183"/>
    <mergeCell ref="C184:D184"/>
    <mergeCell ref="C185:D185"/>
    <mergeCell ref="C186:D186"/>
    <mergeCell ref="C187:D187"/>
    <mergeCell ref="C195:D195"/>
    <mergeCell ref="C196:D196"/>
    <mergeCell ref="C197:D197"/>
    <mergeCell ref="C198:D202"/>
    <mergeCell ref="C203:D203"/>
    <mergeCell ref="C204:D204"/>
    <mergeCell ref="C205:D205"/>
    <mergeCell ref="C206:D206"/>
    <mergeCell ref="C207:D207"/>
    <mergeCell ref="C215:D215"/>
    <mergeCell ref="C216:D216"/>
    <mergeCell ref="C217:D217"/>
    <mergeCell ref="C218:D222"/>
    <mergeCell ref="C223:D223"/>
    <mergeCell ref="C224:D224"/>
    <mergeCell ref="E245:G245"/>
    <mergeCell ref="E244:G244"/>
    <mergeCell ref="C225:D225"/>
    <mergeCell ref="C226:D226"/>
    <mergeCell ref="C227:D227"/>
    <mergeCell ref="C228:D232"/>
    <mergeCell ref="C233:D233"/>
    <mergeCell ref="C234:D234"/>
    <mergeCell ref="C235:D235"/>
    <mergeCell ref="C236:D236"/>
    <mergeCell ref="C237:D237"/>
    <mergeCell ref="E234:G234"/>
    <mergeCell ref="E226:G226"/>
    <mergeCell ref="E225:G225"/>
    <mergeCell ref="E224:G224"/>
    <mergeCell ref="E223:G223"/>
    <mergeCell ref="C248:D252"/>
    <mergeCell ref="E233:G233"/>
    <mergeCell ref="E232:G232"/>
    <mergeCell ref="E231:G231"/>
    <mergeCell ref="E230:G230"/>
    <mergeCell ref="E229:G229"/>
    <mergeCell ref="E228:G228"/>
    <mergeCell ref="E227:G227"/>
    <mergeCell ref="E243:G243"/>
    <mergeCell ref="E242:G242"/>
    <mergeCell ref="E241:G241"/>
    <mergeCell ref="E240:G240"/>
    <mergeCell ref="E239:G239"/>
    <mergeCell ref="E238:G238"/>
    <mergeCell ref="E237:G237"/>
    <mergeCell ref="E236:G236"/>
    <mergeCell ref="E235:G235"/>
    <mergeCell ref="E252:G252"/>
    <mergeCell ref="E251:G251"/>
    <mergeCell ref="E250:G250"/>
    <mergeCell ref="E249:G249"/>
    <mergeCell ref="E248:G248"/>
    <mergeCell ref="E247:G247"/>
    <mergeCell ref="E246:G246"/>
    <mergeCell ref="E222:G222"/>
    <mergeCell ref="E221:G221"/>
    <mergeCell ref="E220:G220"/>
    <mergeCell ref="E219:G219"/>
    <mergeCell ref="E218:G218"/>
    <mergeCell ref="E217:G217"/>
    <mergeCell ref="E216:G216"/>
    <mergeCell ref="E215:G215"/>
    <mergeCell ref="E214:G214"/>
    <mergeCell ref="E213:G213"/>
    <mergeCell ref="E212:G212"/>
    <mergeCell ref="E211:G211"/>
    <mergeCell ref="E210:G210"/>
    <mergeCell ref="E209:G209"/>
    <mergeCell ref="E208:G208"/>
    <mergeCell ref="E207:G207"/>
    <mergeCell ref="E206:G206"/>
    <mergeCell ref="E205:G205"/>
    <mergeCell ref="E204:G204"/>
    <mergeCell ref="E203:G203"/>
    <mergeCell ref="E202:G202"/>
    <mergeCell ref="E201:G201"/>
    <mergeCell ref="E200:G200"/>
    <mergeCell ref="E199:G199"/>
    <mergeCell ref="E198:G198"/>
    <mergeCell ref="E197:G197"/>
    <mergeCell ref="E196:G196"/>
    <mergeCell ref="E195:G195"/>
    <mergeCell ref="E194:G194"/>
    <mergeCell ref="E193:G193"/>
    <mergeCell ref="E192:G192"/>
    <mergeCell ref="E191:G191"/>
    <mergeCell ref="E190:G190"/>
    <mergeCell ref="E189:G189"/>
    <mergeCell ref="E188:G188"/>
    <mergeCell ref="E187:G187"/>
    <mergeCell ref="E186:G186"/>
    <mergeCell ref="E185:G185"/>
    <mergeCell ref="E184:G184"/>
    <mergeCell ref="E183:G183"/>
    <mergeCell ref="E182:G182"/>
    <mergeCell ref="E181:G181"/>
    <mergeCell ref="E180:G180"/>
    <mergeCell ref="E179:G179"/>
    <mergeCell ref="E178:G178"/>
    <mergeCell ref="E177:G177"/>
    <mergeCell ref="E176:G176"/>
    <mergeCell ref="E175:G175"/>
    <mergeCell ref="E174:G174"/>
    <mergeCell ref="E173:G173"/>
    <mergeCell ref="E172:G172"/>
    <mergeCell ref="E171:G171"/>
    <mergeCell ref="E170:G170"/>
    <mergeCell ref="E169:G169"/>
    <mergeCell ref="E168:G168"/>
    <mergeCell ref="E167:G167"/>
    <mergeCell ref="E166:G166"/>
    <mergeCell ref="E165:G165"/>
    <mergeCell ref="E164:G164"/>
    <mergeCell ref="E163:G163"/>
    <mergeCell ref="E162:G162"/>
    <mergeCell ref="E161:G161"/>
    <mergeCell ref="E160:G160"/>
    <mergeCell ref="E159:G159"/>
    <mergeCell ref="E158:G158"/>
    <mergeCell ref="E157:G157"/>
    <mergeCell ref="E156:G156"/>
    <mergeCell ref="E155:G155"/>
    <mergeCell ref="E154:G154"/>
    <mergeCell ref="E153:G153"/>
    <mergeCell ref="E152:G152"/>
    <mergeCell ref="E151:G151"/>
    <mergeCell ref="E150:G150"/>
    <mergeCell ref="E149:G149"/>
    <mergeCell ref="E148:G148"/>
    <mergeCell ref="E147:G147"/>
    <mergeCell ref="E146:G146"/>
    <mergeCell ref="E145:G145"/>
    <mergeCell ref="E107:G107"/>
    <mergeCell ref="E119:G119"/>
    <mergeCell ref="E118:G118"/>
    <mergeCell ref="E117:G117"/>
    <mergeCell ref="E116:G116"/>
    <mergeCell ref="E115:G115"/>
    <mergeCell ref="E114:G114"/>
    <mergeCell ref="E113:G113"/>
    <mergeCell ref="E112:G112"/>
    <mergeCell ref="E111:G111"/>
    <mergeCell ref="E106:G106"/>
    <mergeCell ref="E105:G105"/>
    <mergeCell ref="E104:G104"/>
    <mergeCell ref="E103:G103"/>
    <mergeCell ref="E144:G144"/>
    <mergeCell ref="E143:G143"/>
    <mergeCell ref="E142:G142"/>
    <mergeCell ref="E141:G141"/>
    <mergeCell ref="E140:G140"/>
    <mergeCell ref="E139:G139"/>
    <mergeCell ref="E138:G138"/>
    <mergeCell ref="E137:G137"/>
    <mergeCell ref="E136:G136"/>
    <mergeCell ref="E129:G129"/>
    <mergeCell ref="E128:G128"/>
    <mergeCell ref="E127:G127"/>
    <mergeCell ref="E126:G126"/>
    <mergeCell ref="E125:G125"/>
    <mergeCell ref="E124:G124"/>
    <mergeCell ref="E123:G123"/>
    <mergeCell ref="E122:G122"/>
    <mergeCell ref="E121:G121"/>
    <mergeCell ref="E120:G120"/>
    <mergeCell ref="E20:G20"/>
    <mergeCell ref="E21:G21"/>
    <mergeCell ref="E22:G22"/>
    <mergeCell ref="E23:G23"/>
    <mergeCell ref="C23:D23"/>
    <mergeCell ref="C22:D22"/>
    <mergeCell ref="C21:D21"/>
    <mergeCell ref="C20:D20"/>
    <mergeCell ref="C19:D19"/>
    <mergeCell ref="C18:D18"/>
    <mergeCell ref="C17:D17"/>
    <mergeCell ref="C16:D16"/>
    <mergeCell ref="B6:D6"/>
    <mergeCell ref="B5:D5"/>
    <mergeCell ref="C15:D15"/>
    <mergeCell ref="C14:D14"/>
    <mergeCell ref="B13:D13"/>
    <mergeCell ref="C12:D12"/>
    <mergeCell ref="C11:D11"/>
    <mergeCell ref="C10:D10"/>
    <mergeCell ref="B9:D9"/>
    <mergeCell ref="B8:D8"/>
    <mergeCell ref="B7:D7"/>
    <mergeCell ref="B14:B23"/>
    <mergeCell ref="F56:F57"/>
    <mergeCell ref="E56:E57"/>
    <mergeCell ref="D56:D57"/>
    <mergeCell ref="C56:C57"/>
    <mergeCell ref="B56:B57"/>
    <mergeCell ref="B58:B59"/>
    <mergeCell ref="C58:C59"/>
    <mergeCell ref="D58:D59"/>
    <mergeCell ref="E58:E59"/>
    <mergeCell ref="F58:F59"/>
    <mergeCell ref="B60:B61"/>
    <mergeCell ref="C60:C61"/>
    <mergeCell ref="D60:D61"/>
    <mergeCell ref="E60:E61"/>
    <mergeCell ref="F60:F61"/>
    <mergeCell ref="F62:F63"/>
    <mergeCell ref="E62:E63"/>
    <mergeCell ref="D62:D63"/>
    <mergeCell ref="C62:C63"/>
    <mergeCell ref="B62:B63"/>
    <mergeCell ref="B64:B65"/>
    <mergeCell ref="C64:C65"/>
    <mergeCell ref="D64:D65"/>
    <mergeCell ref="E64:E65"/>
    <mergeCell ref="F64:F65"/>
    <mergeCell ref="F66:F67"/>
    <mergeCell ref="E66:E67"/>
    <mergeCell ref="D66:D67"/>
    <mergeCell ref="C66:C67"/>
    <mergeCell ref="B66:B67"/>
    <mergeCell ref="B68:B69"/>
    <mergeCell ref="C68:C69"/>
    <mergeCell ref="D68:D69"/>
    <mergeCell ref="E68:E69"/>
    <mergeCell ref="F68:F69"/>
    <mergeCell ref="F70:F71"/>
    <mergeCell ref="E70:E71"/>
    <mergeCell ref="D70:D71"/>
    <mergeCell ref="C70:C71"/>
    <mergeCell ref="B70:B71"/>
    <mergeCell ref="B72:B73"/>
    <mergeCell ref="C72:C73"/>
    <mergeCell ref="D72:D73"/>
    <mergeCell ref="E72:E73"/>
    <mergeCell ref="F72:F73"/>
    <mergeCell ref="F74:F75"/>
    <mergeCell ref="E74:E75"/>
    <mergeCell ref="D74:D75"/>
    <mergeCell ref="C74:C75"/>
    <mergeCell ref="B74:B75"/>
    <mergeCell ref="B76:B77"/>
    <mergeCell ref="C76:C77"/>
    <mergeCell ref="D76:D77"/>
    <mergeCell ref="E76:E77"/>
    <mergeCell ref="F76:F77"/>
    <mergeCell ref="F78:F79"/>
    <mergeCell ref="E78:E79"/>
    <mergeCell ref="D78:D79"/>
    <mergeCell ref="C78:C79"/>
    <mergeCell ref="B78:B79"/>
    <mergeCell ref="B80:B81"/>
    <mergeCell ref="C80:C81"/>
    <mergeCell ref="D80:D81"/>
    <mergeCell ref="E80:E81"/>
    <mergeCell ref="F80:F81"/>
    <mergeCell ref="F82:F83"/>
    <mergeCell ref="E82:E83"/>
    <mergeCell ref="D82:D83"/>
    <mergeCell ref="C82:C83"/>
    <mergeCell ref="B82:B83"/>
    <mergeCell ref="B84:B85"/>
    <mergeCell ref="C84:C85"/>
    <mergeCell ref="D84:D85"/>
    <mergeCell ref="E84:E85"/>
    <mergeCell ref="F84:F85"/>
    <mergeCell ref="F86:F87"/>
    <mergeCell ref="E86:E87"/>
    <mergeCell ref="D86:D87"/>
    <mergeCell ref="C86:C87"/>
    <mergeCell ref="B86:B87"/>
    <mergeCell ref="B88:B89"/>
    <mergeCell ref="C88:C89"/>
    <mergeCell ref="D88:D89"/>
    <mergeCell ref="E88:E89"/>
    <mergeCell ref="F88:F89"/>
    <mergeCell ref="F90:F91"/>
    <mergeCell ref="E90:E91"/>
    <mergeCell ref="D90:D91"/>
    <mergeCell ref="C90:C91"/>
    <mergeCell ref="B90:B91"/>
    <mergeCell ref="B96:B97"/>
    <mergeCell ref="C96:C97"/>
    <mergeCell ref="D96:D97"/>
    <mergeCell ref="E96:E97"/>
    <mergeCell ref="F96:F97"/>
    <mergeCell ref="B92:B93"/>
    <mergeCell ref="C92:C93"/>
    <mergeCell ref="D92:D93"/>
    <mergeCell ref="E92:E93"/>
    <mergeCell ref="F92:F93"/>
    <mergeCell ref="F94:F95"/>
    <mergeCell ref="E94:E95"/>
    <mergeCell ref="D94:D95"/>
    <mergeCell ref="C94:C95"/>
    <mergeCell ref="B94:B95"/>
  </mergeCells>
  <phoneticPr fontId="1"/>
  <conditionalFormatting sqref="E5:E13 E18:E23 C58:G58 G59 G61 G63 G65 G67 G69 G71 G73 G75 G77 G79 G81 G83 G85 G87 G89 G91 G93 G95:G97 C60:G60 C62:G62 C64:G64 C66:G66 C68:G68 C70:G70 C72:G72 C74:G74 C76:G76 C78:G78 C80:G80 C82:G82 C84:G84 C86:G86 C88:G88 C90:G90 C92:G92 C94:G94 C96:F96">
    <cfRule type="containsBlanks" dxfId="1704" priority="38">
      <formula>LEN(TRIM(C5))=0</formula>
    </cfRule>
  </conditionalFormatting>
  <conditionalFormatting sqref="F2:G2 F55:G55 F101:G101">
    <cfRule type="cellIs" dxfId="1703" priority="36" operator="equal">
      <formula>0</formula>
    </cfRule>
  </conditionalFormatting>
  <conditionalFormatting sqref="E14">
    <cfRule type="containsBlanks" dxfId="1702" priority="34">
      <formula>LEN(TRIM(E14))=0</formula>
    </cfRule>
  </conditionalFormatting>
  <conditionalFormatting sqref="E17:E22">
    <cfRule type="containsBlanks" dxfId="1701" priority="33">
      <formula>LEN(TRIM(E17))=0</formula>
    </cfRule>
  </conditionalFormatting>
  <conditionalFormatting sqref="E16">
    <cfRule type="containsBlanks" dxfId="1700" priority="32">
      <formula>LEN(TRIM(E16))=0</formula>
    </cfRule>
  </conditionalFormatting>
  <conditionalFormatting sqref="E15">
    <cfRule type="containsBlanks" dxfId="1699" priority="31">
      <formula>LEN(TRIM(E15))=0</formula>
    </cfRule>
  </conditionalFormatting>
  <conditionalFormatting sqref="D29:E38 C49:E53 C30:C43">
    <cfRule type="containsBlanks" dxfId="1698" priority="30">
      <formula>LEN(TRIM(C29))=0</formula>
    </cfRule>
  </conditionalFormatting>
  <conditionalFormatting sqref="B29:B43">
    <cfRule type="containsBlanks" dxfId="1697" priority="29">
      <formula>LEN(TRIM(B29))=0</formula>
    </cfRule>
  </conditionalFormatting>
  <conditionalFormatting sqref="B44:B53">
    <cfRule type="containsBlanks" dxfId="1696" priority="11">
      <formula>LEN(TRIM(B44))=0</formula>
    </cfRule>
  </conditionalFormatting>
  <conditionalFormatting sqref="C44:E48">
    <cfRule type="containsBlanks" dxfId="1695" priority="10">
      <formula>LEN(TRIM(C44))=0</formula>
    </cfRule>
  </conditionalFormatting>
  <conditionalFormatting sqref="B44:B53">
    <cfRule type="containsBlanks" dxfId="1694" priority="9">
      <formula>LEN(TRIM(B44))=0</formula>
    </cfRule>
  </conditionalFormatting>
  <conditionalFormatting sqref="D39:E43">
    <cfRule type="containsBlanks" dxfId="1693" priority="7">
      <formula>LEN(TRIM(D39))=0</formula>
    </cfRule>
  </conditionalFormatting>
  <conditionalFormatting sqref="B58 B60 B62 B64 B66 B68 B70 B72 B74 B76 B78 B80 B82 B84 B86 B88 B90 B92 B94 B96">
    <cfRule type="containsBlanks" dxfId="1692" priority="3">
      <formula>LEN(TRIM(B58))=0</formula>
    </cfRule>
  </conditionalFormatting>
  <conditionalFormatting sqref="E103:G252">
    <cfRule type="containsBlanks" dxfId="1691" priority="2">
      <formula>LEN(TRIM(E103))=0</formula>
    </cfRule>
  </conditionalFormatting>
  <conditionalFormatting sqref="F29:G53">
    <cfRule type="containsBlanks" dxfId="1690" priority="1">
      <formula>LEN(TRIM(F29))=0</formula>
    </cfRule>
  </conditionalFormatting>
  <dataValidations count="7">
    <dataValidation type="list" allowBlank="1" showDropDown="1" showInputMessage="1" showErrorMessage="1" sqref="E118:E121 E128:E131 E138:E141 E108:E111 E248:E251 E238:E241 E228:E231 E218:E221 E208:E211 E148:E151 E198:E201 E188:E191 E178:E181 E168:E171 E158:E161" xr:uid="{00000000-0002-0000-0400-000001000000}">
      <formula1>"TRUE,FALSE"</formula1>
    </dataValidation>
    <dataValidation imeMode="halfAlpha" allowBlank="1" showInputMessage="1" showErrorMessage="1" sqref="E136:E137 E126:E127 E116:E117 E106:E107 E246:E247 E236:E237 E226:E227 E216:E217 E206:E207 E146:E147 E196:E197 E186:E187 E176:E177 E166:E167 E156:E157" xr:uid="{00000000-0002-0000-0400-000008000000}"/>
    <dataValidation allowBlank="1" showErrorMessage="1" errorTitle="無効な名前が入力されました" error="① 補助事業に従事する担当者名_x000a_を入力後、プルダウンから選択してください。" sqref="D58 D60 D62 D64 D66 D68 D70 D72 D74 D76 D78 D80 D82 D84 D86 D88 D90 D92 D94 D96" xr:uid="{FB61EF70-9E07-402B-B2E0-0F92CD5FA1AD}"/>
    <dataValidation type="list" allowBlank="1" showInputMessage="1" showErrorMessage="1" sqref="B54 C30:C53" xr:uid="{00000000-0002-0000-0400-000003000000}">
      <formula1>"職員,事務補助員"</formula1>
    </dataValidation>
    <dataValidation type="list" allowBlank="1" showInputMessage="1" showErrorMessage="1" sqref="E58 E60 E62 E64 E66 E68 E70 E72 E74 E76 E78 E80 E82 E84 E86 E88 E90 E92 E94 E96" xr:uid="{CFD3448A-3420-41D0-AE5A-307D5B7AEB10}">
      <formula1>地域</formula1>
    </dataValidation>
    <dataValidation type="list" allowBlank="1" showInputMessage="1" showErrorMessage="1" sqref="B58 B60 B62 B64 B66 B68 B70 B72 B74 B76 B78 B80 B82 B84 B86 B88 B90 B92 B94 B96" xr:uid="{F5B6E5DA-720C-4052-82B6-4AB2572687AE}">
      <formula1>"本部,支部"</formula1>
    </dataValidation>
    <dataValidation type="textLength" imeMode="halfAlpha" operator="equal" allowBlank="1" showInputMessage="1" showErrorMessage="1" error="半角13桁の法人番号を入力してください。" sqref="E7:G7" xr:uid="{BDA65EB1-CE7A-4E25-8A82-B179AD7C78AD}">
      <formula1>13</formula1>
    </dataValidation>
  </dataValidations>
  <pageMargins left="0.74803149606299213" right="0.15748031496062992" top="0.55118110236220474" bottom="0.43307086614173229" header="0.31496062992125984" footer="0.15748031496062992"/>
  <pageSetup paperSize="9" scale="65" fitToHeight="0" orientation="portrait" r:id="rId1"/>
  <rowBreaks count="4" manualBreakCount="4">
    <brk id="53" min="1" max="6" man="1"/>
    <brk id="100" min="1" max="6" man="1"/>
    <brk id="152" min="1" max="6" man="1"/>
    <brk id="202"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5" r:id="rId4" name="Check Box 9">
              <controlPr defaultSize="0" autoFill="0" autoLine="0" autoPict="0">
                <anchor moveWithCells="1">
                  <from>
                    <xdr:col>4</xdr:col>
                    <xdr:colOff>57150</xdr:colOff>
                    <xdr:row>120</xdr:row>
                    <xdr:rowOff>57150</xdr:rowOff>
                  </from>
                  <to>
                    <xdr:col>4</xdr:col>
                    <xdr:colOff>676275</xdr:colOff>
                    <xdr:row>120</xdr:row>
                    <xdr:rowOff>257175</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4</xdr:col>
                    <xdr:colOff>57150</xdr:colOff>
                    <xdr:row>119</xdr:row>
                    <xdr:rowOff>66675</xdr:rowOff>
                  </from>
                  <to>
                    <xdr:col>4</xdr:col>
                    <xdr:colOff>676275</xdr:colOff>
                    <xdr:row>119</xdr:row>
                    <xdr:rowOff>257175</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4</xdr:col>
                    <xdr:colOff>57150</xdr:colOff>
                    <xdr:row>118</xdr:row>
                    <xdr:rowOff>57150</xdr:rowOff>
                  </from>
                  <to>
                    <xdr:col>4</xdr:col>
                    <xdr:colOff>676275</xdr:colOff>
                    <xdr:row>118</xdr:row>
                    <xdr:rowOff>257175</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4</xdr:col>
                    <xdr:colOff>57150</xdr:colOff>
                    <xdr:row>117</xdr:row>
                    <xdr:rowOff>57150</xdr:rowOff>
                  </from>
                  <to>
                    <xdr:col>4</xdr:col>
                    <xdr:colOff>676275</xdr:colOff>
                    <xdr:row>117</xdr:row>
                    <xdr:rowOff>257175</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4</xdr:col>
                    <xdr:colOff>66675</xdr:colOff>
                    <xdr:row>130</xdr:row>
                    <xdr:rowOff>57150</xdr:rowOff>
                  </from>
                  <to>
                    <xdr:col>4</xdr:col>
                    <xdr:colOff>676275</xdr:colOff>
                    <xdr:row>131</xdr:row>
                    <xdr:rowOff>0</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4</xdr:col>
                    <xdr:colOff>66675</xdr:colOff>
                    <xdr:row>129</xdr:row>
                    <xdr:rowOff>47625</xdr:rowOff>
                  </from>
                  <to>
                    <xdr:col>4</xdr:col>
                    <xdr:colOff>676275</xdr:colOff>
                    <xdr:row>129</xdr:row>
                    <xdr:rowOff>257175</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4</xdr:col>
                    <xdr:colOff>66675</xdr:colOff>
                    <xdr:row>128</xdr:row>
                    <xdr:rowOff>47625</xdr:rowOff>
                  </from>
                  <to>
                    <xdr:col>4</xdr:col>
                    <xdr:colOff>676275</xdr:colOff>
                    <xdr:row>128</xdr:row>
                    <xdr:rowOff>257175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4</xdr:col>
                    <xdr:colOff>66675</xdr:colOff>
                    <xdr:row>127</xdr:row>
                    <xdr:rowOff>57150</xdr:rowOff>
                  </from>
                  <to>
                    <xdr:col>4</xdr:col>
                    <xdr:colOff>676275</xdr:colOff>
                    <xdr:row>127</xdr:row>
                    <xdr:rowOff>257175</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4</xdr:col>
                    <xdr:colOff>76200</xdr:colOff>
                    <xdr:row>140</xdr:row>
                    <xdr:rowOff>47625</xdr:rowOff>
                  </from>
                  <to>
                    <xdr:col>4</xdr:col>
                    <xdr:colOff>685800</xdr:colOff>
                    <xdr:row>140</xdr:row>
                    <xdr:rowOff>238125</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4</xdr:col>
                    <xdr:colOff>76200</xdr:colOff>
                    <xdr:row>139</xdr:row>
                    <xdr:rowOff>38100</xdr:rowOff>
                  </from>
                  <to>
                    <xdr:col>4</xdr:col>
                    <xdr:colOff>685800</xdr:colOff>
                    <xdr:row>139</xdr:row>
                    <xdr:rowOff>238125</xdr:rowOff>
                  </to>
                </anchor>
              </controlPr>
            </control>
          </mc:Choice>
        </mc:AlternateContent>
        <mc:AlternateContent xmlns:mc="http://schemas.openxmlformats.org/markup-compatibility/2006">
          <mc:Choice Requires="x14">
            <control shapeId="14355" r:id="rId14" name="Check Box 19">
              <controlPr defaultSize="0" autoFill="0" autoLine="0" autoPict="0">
                <anchor moveWithCells="1">
                  <from>
                    <xdr:col>4</xdr:col>
                    <xdr:colOff>76200</xdr:colOff>
                    <xdr:row>138</xdr:row>
                    <xdr:rowOff>47625</xdr:rowOff>
                  </from>
                  <to>
                    <xdr:col>4</xdr:col>
                    <xdr:colOff>685800</xdr:colOff>
                    <xdr:row>138</xdr:row>
                    <xdr:rowOff>238125</xdr:rowOff>
                  </to>
                </anchor>
              </controlPr>
            </control>
          </mc:Choice>
        </mc:AlternateContent>
        <mc:AlternateContent xmlns:mc="http://schemas.openxmlformats.org/markup-compatibility/2006">
          <mc:Choice Requires="x14">
            <control shapeId="14356" r:id="rId15" name="Check Box 20">
              <controlPr defaultSize="0" autoFill="0" autoLine="0" autoPict="0">
                <anchor moveWithCells="1">
                  <from>
                    <xdr:col>4</xdr:col>
                    <xdr:colOff>76200</xdr:colOff>
                    <xdr:row>137</xdr:row>
                    <xdr:rowOff>38100</xdr:rowOff>
                  </from>
                  <to>
                    <xdr:col>4</xdr:col>
                    <xdr:colOff>685800</xdr:colOff>
                    <xdr:row>137</xdr:row>
                    <xdr:rowOff>228600</xdr:rowOff>
                  </to>
                </anchor>
              </controlPr>
            </control>
          </mc:Choice>
        </mc:AlternateContent>
        <mc:AlternateContent xmlns:mc="http://schemas.openxmlformats.org/markup-compatibility/2006">
          <mc:Choice Requires="x14">
            <control shapeId="14412" r:id="rId16" name="Check Box 76">
              <controlPr defaultSize="0" autoFill="0" autoLine="0" autoPict="0">
                <anchor moveWithCells="1">
                  <from>
                    <xdr:col>4</xdr:col>
                    <xdr:colOff>66675</xdr:colOff>
                    <xdr:row>110</xdr:row>
                    <xdr:rowOff>47625</xdr:rowOff>
                  </from>
                  <to>
                    <xdr:col>4</xdr:col>
                    <xdr:colOff>676275</xdr:colOff>
                    <xdr:row>111</xdr:row>
                    <xdr:rowOff>0</xdr:rowOff>
                  </to>
                </anchor>
              </controlPr>
            </control>
          </mc:Choice>
        </mc:AlternateContent>
        <mc:AlternateContent xmlns:mc="http://schemas.openxmlformats.org/markup-compatibility/2006">
          <mc:Choice Requires="x14">
            <control shapeId="14413" r:id="rId17" name="Check Box 77">
              <controlPr defaultSize="0" autoFill="0" autoLine="0" autoPict="0">
                <anchor moveWithCells="1">
                  <from>
                    <xdr:col>4</xdr:col>
                    <xdr:colOff>66675</xdr:colOff>
                    <xdr:row>109</xdr:row>
                    <xdr:rowOff>57150</xdr:rowOff>
                  </from>
                  <to>
                    <xdr:col>4</xdr:col>
                    <xdr:colOff>676275</xdr:colOff>
                    <xdr:row>109</xdr:row>
                    <xdr:rowOff>257175</xdr:rowOff>
                  </to>
                </anchor>
              </controlPr>
            </control>
          </mc:Choice>
        </mc:AlternateContent>
        <mc:AlternateContent xmlns:mc="http://schemas.openxmlformats.org/markup-compatibility/2006">
          <mc:Choice Requires="x14">
            <control shapeId="14414" r:id="rId18" name="Check Box 78">
              <controlPr defaultSize="0" autoFill="0" autoLine="0" autoPict="0">
                <anchor moveWithCells="1">
                  <from>
                    <xdr:col>4</xdr:col>
                    <xdr:colOff>66675</xdr:colOff>
                    <xdr:row>108</xdr:row>
                    <xdr:rowOff>47625</xdr:rowOff>
                  </from>
                  <to>
                    <xdr:col>4</xdr:col>
                    <xdr:colOff>676275</xdr:colOff>
                    <xdr:row>108</xdr:row>
                    <xdr:rowOff>257175</xdr:rowOff>
                  </to>
                </anchor>
              </controlPr>
            </control>
          </mc:Choice>
        </mc:AlternateContent>
        <mc:AlternateContent xmlns:mc="http://schemas.openxmlformats.org/markup-compatibility/2006">
          <mc:Choice Requires="x14">
            <control shapeId="14415" r:id="rId19" name="Check Box 79">
              <controlPr defaultSize="0" autoFill="0" autoLine="0" autoPict="0">
                <anchor moveWithCells="1">
                  <from>
                    <xdr:col>4</xdr:col>
                    <xdr:colOff>66675</xdr:colOff>
                    <xdr:row>107</xdr:row>
                    <xdr:rowOff>47625</xdr:rowOff>
                  </from>
                  <to>
                    <xdr:col>4</xdr:col>
                    <xdr:colOff>676275</xdr:colOff>
                    <xdr:row>107</xdr:row>
                    <xdr:rowOff>257175</xdr:rowOff>
                  </to>
                </anchor>
              </controlPr>
            </control>
          </mc:Choice>
        </mc:AlternateContent>
        <mc:AlternateContent xmlns:mc="http://schemas.openxmlformats.org/markup-compatibility/2006">
          <mc:Choice Requires="x14">
            <control shapeId="14341" r:id="rId20" name="Check Box 5">
              <controlPr defaultSize="0" autoFill="0" autoLine="0" autoPict="0">
                <anchor moveWithCells="1">
                  <from>
                    <xdr:col>4</xdr:col>
                    <xdr:colOff>66675</xdr:colOff>
                    <xdr:row>250</xdr:row>
                    <xdr:rowOff>38100</xdr:rowOff>
                  </from>
                  <to>
                    <xdr:col>4</xdr:col>
                    <xdr:colOff>676275</xdr:colOff>
                    <xdr:row>250</xdr:row>
                    <xdr:rowOff>228600</xdr:rowOff>
                  </to>
                </anchor>
              </controlPr>
            </control>
          </mc:Choice>
        </mc:AlternateContent>
        <mc:AlternateContent xmlns:mc="http://schemas.openxmlformats.org/markup-compatibility/2006">
          <mc:Choice Requires="x14">
            <control shapeId="14342" r:id="rId21" name="Check Box 6">
              <controlPr defaultSize="0" autoFill="0" autoLine="0" autoPict="0">
                <anchor moveWithCells="1">
                  <from>
                    <xdr:col>4</xdr:col>
                    <xdr:colOff>66675</xdr:colOff>
                    <xdr:row>249</xdr:row>
                    <xdr:rowOff>19050</xdr:rowOff>
                  </from>
                  <to>
                    <xdr:col>4</xdr:col>
                    <xdr:colOff>676275</xdr:colOff>
                    <xdr:row>249</xdr:row>
                    <xdr:rowOff>228600</xdr:rowOff>
                  </to>
                </anchor>
              </controlPr>
            </control>
          </mc:Choice>
        </mc:AlternateContent>
        <mc:AlternateContent xmlns:mc="http://schemas.openxmlformats.org/markup-compatibility/2006">
          <mc:Choice Requires="x14">
            <control shapeId="14343" r:id="rId22" name="Check Box 7">
              <controlPr defaultSize="0" autoFill="0" autoLine="0" autoPict="0">
                <anchor moveWithCells="1">
                  <from>
                    <xdr:col>4</xdr:col>
                    <xdr:colOff>66675</xdr:colOff>
                    <xdr:row>248</xdr:row>
                    <xdr:rowOff>19050</xdr:rowOff>
                  </from>
                  <to>
                    <xdr:col>4</xdr:col>
                    <xdr:colOff>676275</xdr:colOff>
                    <xdr:row>248</xdr:row>
                    <xdr:rowOff>228600</xdr:rowOff>
                  </to>
                </anchor>
              </controlPr>
            </control>
          </mc:Choice>
        </mc:AlternateContent>
        <mc:AlternateContent xmlns:mc="http://schemas.openxmlformats.org/markup-compatibility/2006">
          <mc:Choice Requires="x14">
            <control shapeId="14344" r:id="rId23" name="Check Box 8">
              <controlPr defaultSize="0" autoFill="0" autoLine="0" autoPict="0">
                <anchor moveWithCells="1">
                  <from>
                    <xdr:col>4</xdr:col>
                    <xdr:colOff>66675</xdr:colOff>
                    <xdr:row>247</xdr:row>
                    <xdr:rowOff>19050</xdr:rowOff>
                  </from>
                  <to>
                    <xdr:col>4</xdr:col>
                    <xdr:colOff>676275</xdr:colOff>
                    <xdr:row>247</xdr:row>
                    <xdr:rowOff>228600</xdr:rowOff>
                  </to>
                </anchor>
              </controlPr>
            </control>
          </mc:Choice>
        </mc:AlternateContent>
        <mc:AlternateContent xmlns:mc="http://schemas.openxmlformats.org/markup-compatibility/2006">
          <mc:Choice Requires="x14">
            <control shapeId="14445" r:id="rId24" name="Check Box 109">
              <controlPr defaultSize="0" autoFill="0" autoLine="0" autoPict="0">
                <anchor moveWithCells="1">
                  <from>
                    <xdr:col>4</xdr:col>
                    <xdr:colOff>66675</xdr:colOff>
                    <xdr:row>240</xdr:row>
                    <xdr:rowOff>38100</xdr:rowOff>
                  </from>
                  <to>
                    <xdr:col>4</xdr:col>
                    <xdr:colOff>676275</xdr:colOff>
                    <xdr:row>240</xdr:row>
                    <xdr:rowOff>228600</xdr:rowOff>
                  </to>
                </anchor>
              </controlPr>
            </control>
          </mc:Choice>
        </mc:AlternateContent>
        <mc:AlternateContent xmlns:mc="http://schemas.openxmlformats.org/markup-compatibility/2006">
          <mc:Choice Requires="x14">
            <control shapeId="14446" r:id="rId25" name="Check Box 110">
              <controlPr defaultSize="0" autoFill="0" autoLine="0" autoPict="0">
                <anchor moveWithCells="1">
                  <from>
                    <xdr:col>4</xdr:col>
                    <xdr:colOff>66675</xdr:colOff>
                    <xdr:row>239</xdr:row>
                    <xdr:rowOff>19050</xdr:rowOff>
                  </from>
                  <to>
                    <xdr:col>4</xdr:col>
                    <xdr:colOff>676275</xdr:colOff>
                    <xdr:row>239</xdr:row>
                    <xdr:rowOff>228600</xdr:rowOff>
                  </to>
                </anchor>
              </controlPr>
            </control>
          </mc:Choice>
        </mc:AlternateContent>
        <mc:AlternateContent xmlns:mc="http://schemas.openxmlformats.org/markup-compatibility/2006">
          <mc:Choice Requires="x14">
            <control shapeId="14447" r:id="rId26" name="Check Box 111">
              <controlPr defaultSize="0" autoFill="0" autoLine="0" autoPict="0">
                <anchor moveWithCells="1">
                  <from>
                    <xdr:col>4</xdr:col>
                    <xdr:colOff>66675</xdr:colOff>
                    <xdr:row>238</xdr:row>
                    <xdr:rowOff>19050</xdr:rowOff>
                  </from>
                  <to>
                    <xdr:col>4</xdr:col>
                    <xdr:colOff>676275</xdr:colOff>
                    <xdr:row>238</xdr:row>
                    <xdr:rowOff>228600</xdr:rowOff>
                  </to>
                </anchor>
              </controlPr>
            </control>
          </mc:Choice>
        </mc:AlternateContent>
        <mc:AlternateContent xmlns:mc="http://schemas.openxmlformats.org/markup-compatibility/2006">
          <mc:Choice Requires="x14">
            <control shapeId="14448" r:id="rId27" name="Check Box 112">
              <controlPr defaultSize="0" autoFill="0" autoLine="0" autoPict="0">
                <anchor moveWithCells="1">
                  <from>
                    <xdr:col>4</xdr:col>
                    <xdr:colOff>66675</xdr:colOff>
                    <xdr:row>237</xdr:row>
                    <xdr:rowOff>19050</xdr:rowOff>
                  </from>
                  <to>
                    <xdr:col>4</xdr:col>
                    <xdr:colOff>676275</xdr:colOff>
                    <xdr:row>237</xdr:row>
                    <xdr:rowOff>228600</xdr:rowOff>
                  </to>
                </anchor>
              </controlPr>
            </control>
          </mc:Choice>
        </mc:AlternateContent>
        <mc:AlternateContent xmlns:mc="http://schemas.openxmlformats.org/markup-compatibility/2006">
          <mc:Choice Requires="x14">
            <control shapeId="14449" r:id="rId28" name="Check Box 113">
              <controlPr defaultSize="0" autoFill="0" autoLine="0" autoPict="0">
                <anchor moveWithCells="1">
                  <from>
                    <xdr:col>4</xdr:col>
                    <xdr:colOff>66675</xdr:colOff>
                    <xdr:row>230</xdr:row>
                    <xdr:rowOff>38100</xdr:rowOff>
                  </from>
                  <to>
                    <xdr:col>4</xdr:col>
                    <xdr:colOff>676275</xdr:colOff>
                    <xdr:row>230</xdr:row>
                    <xdr:rowOff>228600</xdr:rowOff>
                  </to>
                </anchor>
              </controlPr>
            </control>
          </mc:Choice>
        </mc:AlternateContent>
        <mc:AlternateContent xmlns:mc="http://schemas.openxmlformats.org/markup-compatibility/2006">
          <mc:Choice Requires="x14">
            <control shapeId="14450" r:id="rId29" name="Check Box 114">
              <controlPr defaultSize="0" autoFill="0" autoLine="0" autoPict="0">
                <anchor moveWithCells="1">
                  <from>
                    <xdr:col>4</xdr:col>
                    <xdr:colOff>66675</xdr:colOff>
                    <xdr:row>229</xdr:row>
                    <xdr:rowOff>19050</xdr:rowOff>
                  </from>
                  <to>
                    <xdr:col>4</xdr:col>
                    <xdr:colOff>676275</xdr:colOff>
                    <xdr:row>229</xdr:row>
                    <xdr:rowOff>228600</xdr:rowOff>
                  </to>
                </anchor>
              </controlPr>
            </control>
          </mc:Choice>
        </mc:AlternateContent>
        <mc:AlternateContent xmlns:mc="http://schemas.openxmlformats.org/markup-compatibility/2006">
          <mc:Choice Requires="x14">
            <control shapeId="14451" r:id="rId30" name="Check Box 115">
              <controlPr defaultSize="0" autoFill="0" autoLine="0" autoPict="0">
                <anchor moveWithCells="1">
                  <from>
                    <xdr:col>4</xdr:col>
                    <xdr:colOff>66675</xdr:colOff>
                    <xdr:row>228</xdr:row>
                    <xdr:rowOff>19050</xdr:rowOff>
                  </from>
                  <to>
                    <xdr:col>4</xdr:col>
                    <xdr:colOff>676275</xdr:colOff>
                    <xdr:row>228</xdr:row>
                    <xdr:rowOff>228600</xdr:rowOff>
                  </to>
                </anchor>
              </controlPr>
            </control>
          </mc:Choice>
        </mc:AlternateContent>
        <mc:AlternateContent xmlns:mc="http://schemas.openxmlformats.org/markup-compatibility/2006">
          <mc:Choice Requires="x14">
            <control shapeId="14452" r:id="rId31" name="Check Box 116">
              <controlPr defaultSize="0" autoFill="0" autoLine="0" autoPict="0">
                <anchor moveWithCells="1">
                  <from>
                    <xdr:col>4</xdr:col>
                    <xdr:colOff>66675</xdr:colOff>
                    <xdr:row>227</xdr:row>
                    <xdr:rowOff>19050</xdr:rowOff>
                  </from>
                  <to>
                    <xdr:col>4</xdr:col>
                    <xdr:colOff>676275</xdr:colOff>
                    <xdr:row>227</xdr:row>
                    <xdr:rowOff>228600</xdr:rowOff>
                  </to>
                </anchor>
              </controlPr>
            </control>
          </mc:Choice>
        </mc:AlternateContent>
        <mc:AlternateContent xmlns:mc="http://schemas.openxmlformats.org/markup-compatibility/2006">
          <mc:Choice Requires="x14">
            <control shapeId="14457" r:id="rId32" name="Check Box 121">
              <controlPr defaultSize="0" autoFill="0" autoLine="0" autoPict="0">
                <anchor moveWithCells="1">
                  <from>
                    <xdr:col>4</xdr:col>
                    <xdr:colOff>66675</xdr:colOff>
                    <xdr:row>220</xdr:row>
                    <xdr:rowOff>38100</xdr:rowOff>
                  </from>
                  <to>
                    <xdr:col>4</xdr:col>
                    <xdr:colOff>676275</xdr:colOff>
                    <xdr:row>220</xdr:row>
                    <xdr:rowOff>228600</xdr:rowOff>
                  </to>
                </anchor>
              </controlPr>
            </control>
          </mc:Choice>
        </mc:AlternateContent>
        <mc:AlternateContent xmlns:mc="http://schemas.openxmlformats.org/markup-compatibility/2006">
          <mc:Choice Requires="x14">
            <control shapeId="14458" r:id="rId33" name="Check Box 122">
              <controlPr defaultSize="0" autoFill="0" autoLine="0" autoPict="0">
                <anchor moveWithCells="1">
                  <from>
                    <xdr:col>4</xdr:col>
                    <xdr:colOff>66675</xdr:colOff>
                    <xdr:row>219</xdr:row>
                    <xdr:rowOff>19050</xdr:rowOff>
                  </from>
                  <to>
                    <xdr:col>4</xdr:col>
                    <xdr:colOff>676275</xdr:colOff>
                    <xdr:row>219</xdr:row>
                    <xdr:rowOff>228600</xdr:rowOff>
                  </to>
                </anchor>
              </controlPr>
            </control>
          </mc:Choice>
        </mc:AlternateContent>
        <mc:AlternateContent xmlns:mc="http://schemas.openxmlformats.org/markup-compatibility/2006">
          <mc:Choice Requires="x14">
            <control shapeId="14459" r:id="rId34" name="Check Box 123">
              <controlPr defaultSize="0" autoFill="0" autoLine="0" autoPict="0">
                <anchor moveWithCells="1">
                  <from>
                    <xdr:col>4</xdr:col>
                    <xdr:colOff>66675</xdr:colOff>
                    <xdr:row>218</xdr:row>
                    <xdr:rowOff>19050</xdr:rowOff>
                  </from>
                  <to>
                    <xdr:col>4</xdr:col>
                    <xdr:colOff>676275</xdr:colOff>
                    <xdr:row>218</xdr:row>
                    <xdr:rowOff>228600</xdr:rowOff>
                  </to>
                </anchor>
              </controlPr>
            </control>
          </mc:Choice>
        </mc:AlternateContent>
        <mc:AlternateContent xmlns:mc="http://schemas.openxmlformats.org/markup-compatibility/2006">
          <mc:Choice Requires="x14">
            <control shapeId="14460" r:id="rId35" name="Check Box 124">
              <controlPr defaultSize="0" autoFill="0" autoLine="0" autoPict="0">
                <anchor moveWithCells="1">
                  <from>
                    <xdr:col>4</xdr:col>
                    <xdr:colOff>66675</xdr:colOff>
                    <xdr:row>217</xdr:row>
                    <xdr:rowOff>19050</xdr:rowOff>
                  </from>
                  <to>
                    <xdr:col>4</xdr:col>
                    <xdr:colOff>676275</xdr:colOff>
                    <xdr:row>217</xdr:row>
                    <xdr:rowOff>228600</xdr:rowOff>
                  </to>
                </anchor>
              </controlPr>
            </control>
          </mc:Choice>
        </mc:AlternateContent>
        <mc:AlternateContent xmlns:mc="http://schemas.openxmlformats.org/markup-compatibility/2006">
          <mc:Choice Requires="x14">
            <control shapeId="14465" r:id="rId36" name="Check Box 129">
              <controlPr defaultSize="0" autoFill="0" autoLine="0" autoPict="0">
                <anchor moveWithCells="1">
                  <from>
                    <xdr:col>4</xdr:col>
                    <xdr:colOff>66675</xdr:colOff>
                    <xdr:row>210</xdr:row>
                    <xdr:rowOff>38100</xdr:rowOff>
                  </from>
                  <to>
                    <xdr:col>4</xdr:col>
                    <xdr:colOff>676275</xdr:colOff>
                    <xdr:row>210</xdr:row>
                    <xdr:rowOff>228600</xdr:rowOff>
                  </to>
                </anchor>
              </controlPr>
            </control>
          </mc:Choice>
        </mc:AlternateContent>
        <mc:AlternateContent xmlns:mc="http://schemas.openxmlformats.org/markup-compatibility/2006">
          <mc:Choice Requires="x14">
            <control shapeId="14466" r:id="rId37" name="Check Box 130">
              <controlPr defaultSize="0" autoFill="0" autoLine="0" autoPict="0">
                <anchor moveWithCells="1">
                  <from>
                    <xdr:col>4</xdr:col>
                    <xdr:colOff>66675</xdr:colOff>
                    <xdr:row>209</xdr:row>
                    <xdr:rowOff>19050</xdr:rowOff>
                  </from>
                  <to>
                    <xdr:col>4</xdr:col>
                    <xdr:colOff>676275</xdr:colOff>
                    <xdr:row>209</xdr:row>
                    <xdr:rowOff>228600</xdr:rowOff>
                  </to>
                </anchor>
              </controlPr>
            </control>
          </mc:Choice>
        </mc:AlternateContent>
        <mc:AlternateContent xmlns:mc="http://schemas.openxmlformats.org/markup-compatibility/2006">
          <mc:Choice Requires="x14">
            <control shapeId="14467" r:id="rId38" name="Check Box 131">
              <controlPr defaultSize="0" autoFill="0" autoLine="0" autoPict="0">
                <anchor moveWithCells="1">
                  <from>
                    <xdr:col>4</xdr:col>
                    <xdr:colOff>66675</xdr:colOff>
                    <xdr:row>208</xdr:row>
                    <xdr:rowOff>19050</xdr:rowOff>
                  </from>
                  <to>
                    <xdr:col>4</xdr:col>
                    <xdr:colOff>676275</xdr:colOff>
                    <xdr:row>208</xdr:row>
                    <xdr:rowOff>228600</xdr:rowOff>
                  </to>
                </anchor>
              </controlPr>
            </control>
          </mc:Choice>
        </mc:AlternateContent>
        <mc:AlternateContent xmlns:mc="http://schemas.openxmlformats.org/markup-compatibility/2006">
          <mc:Choice Requires="x14">
            <control shapeId="14468" r:id="rId39" name="Check Box 132">
              <controlPr defaultSize="0" autoFill="0" autoLine="0" autoPict="0">
                <anchor moveWithCells="1">
                  <from>
                    <xdr:col>4</xdr:col>
                    <xdr:colOff>66675</xdr:colOff>
                    <xdr:row>207</xdr:row>
                    <xdr:rowOff>19050</xdr:rowOff>
                  </from>
                  <to>
                    <xdr:col>4</xdr:col>
                    <xdr:colOff>676275</xdr:colOff>
                    <xdr:row>207</xdr:row>
                    <xdr:rowOff>228600</xdr:rowOff>
                  </to>
                </anchor>
              </controlPr>
            </control>
          </mc:Choice>
        </mc:AlternateContent>
        <mc:AlternateContent xmlns:mc="http://schemas.openxmlformats.org/markup-compatibility/2006">
          <mc:Choice Requires="x14">
            <control shapeId="14473" r:id="rId40" name="Check Box 137">
              <controlPr defaultSize="0" autoFill="0" autoLine="0" autoPict="0">
                <anchor moveWithCells="1">
                  <from>
                    <xdr:col>4</xdr:col>
                    <xdr:colOff>66675</xdr:colOff>
                    <xdr:row>150</xdr:row>
                    <xdr:rowOff>38100</xdr:rowOff>
                  </from>
                  <to>
                    <xdr:col>4</xdr:col>
                    <xdr:colOff>676275</xdr:colOff>
                    <xdr:row>150</xdr:row>
                    <xdr:rowOff>228600</xdr:rowOff>
                  </to>
                </anchor>
              </controlPr>
            </control>
          </mc:Choice>
        </mc:AlternateContent>
        <mc:AlternateContent xmlns:mc="http://schemas.openxmlformats.org/markup-compatibility/2006">
          <mc:Choice Requires="x14">
            <control shapeId="14474" r:id="rId41" name="Check Box 138">
              <controlPr defaultSize="0" autoFill="0" autoLine="0" autoPict="0">
                <anchor moveWithCells="1">
                  <from>
                    <xdr:col>4</xdr:col>
                    <xdr:colOff>66675</xdr:colOff>
                    <xdr:row>149</xdr:row>
                    <xdr:rowOff>19050</xdr:rowOff>
                  </from>
                  <to>
                    <xdr:col>4</xdr:col>
                    <xdr:colOff>676275</xdr:colOff>
                    <xdr:row>149</xdr:row>
                    <xdr:rowOff>228600</xdr:rowOff>
                  </to>
                </anchor>
              </controlPr>
            </control>
          </mc:Choice>
        </mc:AlternateContent>
        <mc:AlternateContent xmlns:mc="http://schemas.openxmlformats.org/markup-compatibility/2006">
          <mc:Choice Requires="x14">
            <control shapeId="14475" r:id="rId42" name="Check Box 139">
              <controlPr defaultSize="0" autoFill="0" autoLine="0" autoPict="0">
                <anchor moveWithCells="1">
                  <from>
                    <xdr:col>4</xdr:col>
                    <xdr:colOff>66675</xdr:colOff>
                    <xdr:row>148</xdr:row>
                    <xdr:rowOff>19050</xdr:rowOff>
                  </from>
                  <to>
                    <xdr:col>4</xdr:col>
                    <xdr:colOff>676275</xdr:colOff>
                    <xdr:row>148</xdr:row>
                    <xdr:rowOff>228600</xdr:rowOff>
                  </to>
                </anchor>
              </controlPr>
            </control>
          </mc:Choice>
        </mc:AlternateContent>
        <mc:AlternateContent xmlns:mc="http://schemas.openxmlformats.org/markup-compatibility/2006">
          <mc:Choice Requires="x14">
            <control shapeId="14476" r:id="rId43" name="Check Box 140">
              <controlPr defaultSize="0" autoFill="0" autoLine="0" autoPict="0">
                <anchor moveWithCells="1">
                  <from>
                    <xdr:col>4</xdr:col>
                    <xdr:colOff>66675</xdr:colOff>
                    <xdr:row>147</xdr:row>
                    <xdr:rowOff>19050</xdr:rowOff>
                  </from>
                  <to>
                    <xdr:col>4</xdr:col>
                    <xdr:colOff>676275</xdr:colOff>
                    <xdr:row>147</xdr:row>
                    <xdr:rowOff>228600</xdr:rowOff>
                  </to>
                </anchor>
              </controlPr>
            </control>
          </mc:Choice>
        </mc:AlternateContent>
        <mc:AlternateContent xmlns:mc="http://schemas.openxmlformats.org/markup-compatibility/2006">
          <mc:Choice Requires="x14">
            <control shapeId="14478" r:id="rId44" name="Check Box 142">
              <controlPr defaultSize="0" autoFill="0" autoLine="0" autoPict="0">
                <anchor moveWithCells="1">
                  <from>
                    <xdr:col>4</xdr:col>
                    <xdr:colOff>66675</xdr:colOff>
                    <xdr:row>200</xdr:row>
                    <xdr:rowOff>38100</xdr:rowOff>
                  </from>
                  <to>
                    <xdr:col>4</xdr:col>
                    <xdr:colOff>676275</xdr:colOff>
                    <xdr:row>200</xdr:row>
                    <xdr:rowOff>228600</xdr:rowOff>
                  </to>
                </anchor>
              </controlPr>
            </control>
          </mc:Choice>
        </mc:AlternateContent>
        <mc:AlternateContent xmlns:mc="http://schemas.openxmlformats.org/markup-compatibility/2006">
          <mc:Choice Requires="x14">
            <control shapeId="14479" r:id="rId45" name="Check Box 143">
              <controlPr defaultSize="0" autoFill="0" autoLine="0" autoPict="0">
                <anchor moveWithCells="1">
                  <from>
                    <xdr:col>4</xdr:col>
                    <xdr:colOff>66675</xdr:colOff>
                    <xdr:row>199</xdr:row>
                    <xdr:rowOff>19050</xdr:rowOff>
                  </from>
                  <to>
                    <xdr:col>4</xdr:col>
                    <xdr:colOff>676275</xdr:colOff>
                    <xdr:row>199</xdr:row>
                    <xdr:rowOff>228600</xdr:rowOff>
                  </to>
                </anchor>
              </controlPr>
            </control>
          </mc:Choice>
        </mc:AlternateContent>
        <mc:AlternateContent xmlns:mc="http://schemas.openxmlformats.org/markup-compatibility/2006">
          <mc:Choice Requires="x14">
            <control shapeId="14480" r:id="rId46" name="Check Box 144">
              <controlPr defaultSize="0" autoFill="0" autoLine="0" autoPict="0">
                <anchor moveWithCells="1">
                  <from>
                    <xdr:col>4</xdr:col>
                    <xdr:colOff>66675</xdr:colOff>
                    <xdr:row>198</xdr:row>
                    <xdr:rowOff>19050</xdr:rowOff>
                  </from>
                  <to>
                    <xdr:col>4</xdr:col>
                    <xdr:colOff>676275</xdr:colOff>
                    <xdr:row>198</xdr:row>
                    <xdr:rowOff>228600</xdr:rowOff>
                  </to>
                </anchor>
              </controlPr>
            </control>
          </mc:Choice>
        </mc:AlternateContent>
        <mc:AlternateContent xmlns:mc="http://schemas.openxmlformats.org/markup-compatibility/2006">
          <mc:Choice Requires="x14">
            <control shapeId="14481" r:id="rId47" name="Check Box 145">
              <controlPr defaultSize="0" autoFill="0" autoLine="0" autoPict="0">
                <anchor moveWithCells="1">
                  <from>
                    <xdr:col>4</xdr:col>
                    <xdr:colOff>66675</xdr:colOff>
                    <xdr:row>197</xdr:row>
                    <xdr:rowOff>19050</xdr:rowOff>
                  </from>
                  <to>
                    <xdr:col>4</xdr:col>
                    <xdr:colOff>676275</xdr:colOff>
                    <xdr:row>197</xdr:row>
                    <xdr:rowOff>228600</xdr:rowOff>
                  </to>
                </anchor>
              </controlPr>
            </control>
          </mc:Choice>
        </mc:AlternateContent>
        <mc:AlternateContent xmlns:mc="http://schemas.openxmlformats.org/markup-compatibility/2006">
          <mc:Choice Requires="x14">
            <control shapeId="14482" r:id="rId48" name="Check Box 146">
              <controlPr defaultSize="0" autoFill="0" autoLine="0" autoPict="0">
                <anchor moveWithCells="1">
                  <from>
                    <xdr:col>4</xdr:col>
                    <xdr:colOff>66675</xdr:colOff>
                    <xdr:row>190</xdr:row>
                    <xdr:rowOff>38100</xdr:rowOff>
                  </from>
                  <to>
                    <xdr:col>4</xdr:col>
                    <xdr:colOff>676275</xdr:colOff>
                    <xdr:row>190</xdr:row>
                    <xdr:rowOff>228600</xdr:rowOff>
                  </to>
                </anchor>
              </controlPr>
            </control>
          </mc:Choice>
        </mc:AlternateContent>
        <mc:AlternateContent xmlns:mc="http://schemas.openxmlformats.org/markup-compatibility/2006">
          <mc:Choice Requires="x14">
            <control shapeId="14483" r:id="rId49" name="Check Box 147">
              <controlPr defaultSize="0" autoFill="0" autoLine="0" autoPict="0">
                <anchor moveWithCells="1">
                  <from>
                    <xdr:col>4</xdr:col>
                    <xdr:colOff>66675</xdr:colOff>
                    <xdr:row>189</xdr:row>
                    <xdr:rowOff>19050</xdr:rowOff>
                  </from>
                  <to>
                    <xdr:col>4</xdr:col>
                    <xdr:colOff>676275</xdr:colOff>
                    <xdr:row>189</xdr:row>
                    <xdr:rowOff>228600</xdr:rowOff>
                  </to>
                </anchor>
              </controlPr>
            </control>
          </mc:Choice>
        </mc:AlternateContent>
        <mc:AlternateContent xmlns:mc="http://schemas.openxmlformats.org/markup-compatibility/2006">
          <mc:Choice Requires="x14">
            <control shapeId="14484" r:id="rId50" name="Check Box 148">
              <controlPr defaultSize="0" autoFill="0" autoLine="0" autoPict="0">
                <anchor moveWithCells="1">
                  <from>
                    <xdr:col>4</xdr:col>
                    <xdr:colOff>66675</xdr:colOff>
                    <xdr:row>188</xdr:row>
                    <xdr:rowOff>19050</xdr:rowOff>
                  </from>
                  <to>
                    <xdr:col>4</xdr:col>
                    <xdr:colOff>676275</xdr:colOff>
                    <xdr:row>188</xdr:row>
                    <xdr:rowOff>228600</xdr:rowOff>
                  </to>
                </anchor>
              </controlPr>
            </control>
          </mc:Choice>
        </mc:AlternateContent>
        <mc:AlternateContent xmlns:mc="http://schemas.openxmlformats.org/markup-compatibility/2006">
          <mc:Choice Requires="x14">
            <control shapeId="14485" r:id="rId51" name="Check Box 149">
              <controlPr defaultSize="0" autoFill="0" autoLine="0" autoPict="0">
                <anchor moveWithCells="1">
                  <from>
                    <xdr:col>4</xdr:col>
                    <xdr:colOff>66675</xdr:colOff>
                    <xdr:row>187</xdr:row>
                    <xdr:rowOff>19050</xdr:rowOff>
                  </from>
                  <to>
                    <xdr:col>4</xdr:col>
                    <xdr:colOff>676275</xdr:colOff>
                    <xdr:row>187</xdr:row>
                    <xdr:rowOff>228600</xdr:rowOff>
                  </to>
                </anchor>
              </controlPr>
            </control>
          </mc:Choice>
        </mc:AlternateContent>
        <mc:AlternateContent xmlns:mc="http://schemas.openxmlformats.org/markup-compatibility/2006">
          <mc:Choice Requires="x14">
            <control shapeId="14486" r:id="rId52" name="Check Box 150">
              <controlPr defaultSize="0" autoFill="0" autoLine="0" autoPict="0">
                <anchor moveWithCells="1">
                  <from>
                    <xdr:col>4</xdr:col>
                    <xdr:colOff>66675</xdr:colOff>
                    <xdr:row>180</xdr:row>
                    <xdr:rowOff>38100</xdr:rowOff>
                  </from>
                  <to>
                    <xdr:col>4</xdr:col>
                    <xdr:colOff>676275</xdr:colOff>
                    <xdr:row>180</xdr:row>
                    <xdr:rowOff>228600</xdr:rowOff>
                  </to>
                </anchor>
              </controlPr>
            </control>
          </mc:Choice>
        </mc:AlternateContent>
        <mc:AlternateContent xmlns:mc="http://schemas.openxmlformats.org/markup-compatibility/2006">
          <mc:Choice Requires="x14">
            <control shapeId="14487" r:id="rId53" name="Check Box 151">
              <controlPr defaultSize="0" autoFill="0" autoLine="0" autoPict="0">
                <anchor moveWithCells="1">
                  <from>
                    <xdr:col>4</xdr:col>
                    <xdr:colOff>66675</xdr:colOff>
                    <xdr:row>179</xdr:row>
                    <xdr:rowOff>19050</xdr:rowOff>
                  </from>
                  <to>
                    <xdr:col>4</xdr:col>
                    <xdr:colOff>676275</xdr:colOff>
                    <xdr:row>179</xdr:row>
                    <xdr:rowOff>228600</xdr:rowOff>
                  </to>
                </anchor>
              </controlPr>
            </control>
          </mc:Choice>
        </mc:AlternateContent>
        <mc:AlternateContent xmlns:mc="http://schemas.openxmlformats.org/markup-compatibility/2006">
          <mc:Choice Requires="x14">
            <control shapeId="14488" r:id="rId54" name="Check Box 152">
              <controlPr defaultSize="0" autoFill="0" autoLine="0" autoPict="0">
                <anchor moveWithCells="1">
                  <from>
                    <xdr:col>4</xdr:col>
                    <xdr:colOff>66675</xdr:colOff>
                    <xdr:row>178</xdr:row>
                    <xdr:rowOff>19050</xdr:rowOff>
                  </from>
                  <to>
                    <xdr:col>4</xdr:col>
                    <xdr:colOff>676275</xdr:colOff>
                    <xdr:row>178</xdr:row>
                    <xdr:rowOff>228600</xdr:rowOff>
                  </to>
                </anchor>
              </controlPr>
            </control>
          </mc:Choice>
        </mc:AlternateContent>
        <mc:AlternateContent xmlns:mc="http://schemas.openxmlformats.org/markup-compatibility/2006">
          <mc:Choice Requires="x14">
            <control shapeId="14489" r:id="rId55" name="Check Box 153">
              <controlPr defaultSize="0" autoFill="0" autoLine="0" autoPict="0">
                <anchor moveWithCells="1">
                  <from>
                    <xdr:col>4</xdr:col>
                    <xdr:colOff>66675</xdr:colOff>
                    <xdr:row>177</xdr:row>
                    <xdr:rowOff>19050</xdr:rowOff>
                  </from>
                  <to>
                    <xdr:col>4</xdr:col>
                    <xdr:colOff>676275</xdr:colOff>
                    <xdr:row>177</xdr:row>
                    <xdr:rowOff>228600</xdr:rowOff>
                  </to>
                </anchor>
              </controlPr>
            </control>
          </mc:Choice>
        </mc:AlternateContent>
        <mc:AlternateContent xmlns:mc="http://schemas.openxmlformats.org/markup-compatibility/2006">
          <mc:Choice Requires="x14">
            <control shapeId="14490" r:id="rId56" name="Check Box 154">
              <controlPr defaultSize="0" autoFill="0" autoLine="0" autoPict="0">
                <anchor moveWithCells="1">
                  <from>
                    <xdr:col>4</xdr:col>
                    <xdr:colOff>66675</xdr:colOff>
                    <xdr:row>170</xdr:row>
                    <xdr:rowOff>38100</xdr:rowOff>
                  </from>
                  <to>
                    <xdr:col>4</xdr:col>
                    <xdr:colOff>676275</xdr:colOff>
                    <xdr:row>170</xdr:row>
                    <xdr:rowOff>228600</xdr:rowOff>
                  </to>
                </anchor>
              </controlPr>
            </control>
          </mc:Choice>
        </mc:AlternateContent>
        <mc:AlternateContent xmlns:mc="http://schemas.openxmlformats.org/markup-compatibility/2006">
          <mc:Choice Requires="x14">
            <control shapeId="14491" r:id="rId57" name="Check Box 155">
              <controlPr defaultSize="0" autoFill="0" autoLine="0" autoPict="0">
                <anchor moveWithCells="1">
                  <from>
                    <xdr:col>4</xdr:col>
                    <xdr:colOff>66675</xdr:colOff>
                    <xdr:row>169</xdr:row>
                    <xdr:rowOff>19050</xdr:rowOff>
                  </from>
                  <to>
                    <xdr:col>4</xdr:col>
                    <xdr:colOff>676275</xdr:colOff>
                    <xdr:row>169</xdr:row>
                    <xdr:rowOff>228600</xdr:rowOff>
                  </to>
                </anchor>
              </controlPr>
            </control>
          </mc:Choice>
        </mc:AlternateContent>
        <mc:AlternateContent xmlns:mc="http://schemas.openxmlformats.org/markup-compatibility/2006">
          <mc:Choice Requires="x14">
            <control shapeId="14492" r:id="rId58" name="Check Box 156">
              <controlPr defaultSize="0" autoFill="0" autoLine="0" autoPict="0">
                <anchor moveWithCells="1">
                  <from>
                    <xdr:col>4</xdr:col>
                    <xdr:colOff>66675</xdr:colOff>
                    <xdr:row>168</xdr:row>
                    <xdr:rowOff>19050</xdr:rowOff>
                  </from>
                  <to>
                    <xdr:col>4</xdr:col>
                    <xdr:colOff>676275</xdr:colOff>
                    <xdr:row>168</xdr:row>
                    <xdr:rowOff>228600</xdr:rowOff>
                  </to>
                </anchor>
              </controlPr>
            </control>
          </mc:Choice>
        </mc:AlternateContent>
        <mc:AlternateContent xmlns:mc="http://schemas.openxmlformats.org/markup-compatibility/2006">
          <mc:Choice Requires="x14">
            <control shapeId="14493" r:id="rId59" name="Check Box 157">
              <controlPr defaultSize="0" autoFill="0" autoLine="0" autoPict="0">
                <anchor moveWithCells="1">
                  <from>
                    <xdr:col>4</xdr:col>
                    <xdr:colOff>66675</xdr:colOff>
                    <xdr:row>167</xdr:row>
                    <xdr:rowOff>19050</xdr:rowOff>
                  </from>
                  <to>
                    <xdr:col>4</xdr:col>
                    <xdr:colOff>676275</xdr:colOff>
                    <xdr:row>167</xdr:row>
                    <xdr:rowOff>228600</xdr:rowOff>
                  </to>
                </anchor>
              </controlPr>
            </control>
          </mc:Choice>
        </mc:AlternateContent>
        <mc:AlternateContent xmlns:mc="http://schemas.openxmlformats.org/markup-compatibility/2006">
          <mc:Choice Requires="x14">
            <control shapeId="14494" r:id="rId60" name="Check Box 158">
              <controlPr defaultSize="0" autoFill="0" autoLine="0" autoPict="0">
                <anchor moveWithCells="1">
                  <from>
                    <xdr:col>4</xdr:col>
                    <xdr:colOff>66675</xdr:colOff>
                    <xdr:row>160</xdr:row>
                    <xdr:rowOff>38100</xdr:rowOff>
                  </from>
                  <to>
                    <xdr:col>4</xdr:col>
                    <xdr:colOff>676275</xdr:colOff>
                    <xdr:row>160</xdr:row>
                    <xdr:rowOff>228600</xdr:rowOff>
                  </to>
                </anchor>
              </controlPr>
            </control>
          </mc:Choice>
        </mc:AlternateContent>
        <mc:AlternateContent xmlns:mc="http://schemas.openxmlformats.org/markup-compatibility/2006">
          <mc:Choice Requires="x14">
            <control shapeId="14495" r:id="rId61" name="Check Box 159">
              <controlPr defaultSize="0" autoFill="0" autoLine="0" autoPict="0">
                <anchor moveWithCells="1">
                  <from>
                    <xdr:col>4</xdr:col>
                    <xdr:colOff>66675</xdr:colOff>
                    <xdr:row>159</xdr:row>
                    <xdr:rowOff>19050</xdr:rowOff>
                  </from>
                  <to>
                    <xdr:col>4</xdr:col>
                    <xdr:colOff>676275</xdr:colOff>
                    <xdr:row>159</xdr:row>
                    <xdr:rowOff>228600</xdr:rowOff>
                  </to>
                </anchor>
              </controlPr>
            </control>
          </mc:Choice>
        </mc:AlternateContent>
        <mc:AlternateContent xmlns:mc="http://schemas.openxmlformats.org/markup-compatibility/2006">
          <mc:Choice Requires="x14">
            <control shapeId="14496" r:id="rId62" name="Check Box 160">
              <controlPr defaultSize="0" autoFill="0" autoLine="0" autoPict="0">
                <anchor moveWithCells="1">
                  <from>
                    <xdr:col>4</xdr:col>
                    <xdr:colOff>66675</xdr:colOff>
                    <xdr:row>158</xdr:row>
                    <xdr:rowOff>19050</xdr:rowOff>
                  </from>
                  <to>
                    <xdr:col>4</xdr:col>
                    <xdr:colOff>676275</xdr:colOff>
                    <xdr:row>158</xdr:row>
                    <xdr:rowOff>228600</xdr:rowOff>
                  </to>
                </anchor>
              </controlPr>
            </control>
          </mc:Choice>
        </mc:AlternateContent>
        <mc:AlternateContent xmlns:mc="http://schemas.openxmlformats.org/markup-compatibility/2006">
          <mc:Choice Requires="x14">
            <control shapeId="14497" r:id="rId63" name="Check Box 161">
              <controlPr defaultSize="0" autoFill="0" autoLine="0" autoPict="0">
                <anchor moveWithCells="1">
                  <from>
                    <xdr:col>4</xdr:col>
                    <xdr:colOff>66675</xdr:colOff>
                    <xdr:row>157</xdr:row>
                    <xdr:rowOff>19050</xdr:rowOff>
                  </from>
                  <to>
                    <xdr:col>4</xdr:col>
                    <xdr:colOff>676275</xdr:colOff>
                    <xdr:row>157</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7B71-0D5B-4B93-B401-25B2E640B680}">
  <sheetPr codeName="Sheet6">
    <tabColor theme="8" tint="0.39997558519241921"/>
  </sheetPr>
  <dimension ref="A1:H71"/>
  <sheetViews>
    <sheetView showGridLines="0" zoomScaleNormal="100" zoomScaleSheetLayoutView="100" workbookViewId="0"/>
  </sheetViews>
  <sheetFormatPr defaultColWidth="9" defaultRowHeight="13.5" x14ac:dyDescent="0.15"/>
  <cols>
    <col min="1" max="1" width="1.75" style="140" customWidth="1"/>
    <col min="2" max="2" width="14.875" style="89" bestFit="1" customWidth="1"/>
    <col min="3" max="3" width="15" style="89" customWidth="1"/>
    <col min="4" max="4" width="23.875" style="89" bestFit="1" customWidth="1"/>
    <col min="5" max="6" width="31.5" style="89" customWidth="1"/>
    <col min="7" max="7" width="1.625" style="196" customWidth="1"/>
    <col min="8" max="8" width="74.625" style="89" customWidth="1"/>
    <col min="9" max="9" width="28.75" style="89" customWidth="1"/>
    <col min="10" max="10" width="9" style="89" customWidth="1"/>
    <col min="11" max="16384" width="9" style="89"/>
  </cols>
  <sheetData>
    <row r="1" spans="1:8" ht="50.25" customHeight="1" x14ac:dyDescent="0.15"/>
    <row r="2" spans="1:8" x14ac:dyDescent="0.15">
      <c r="B2" s="91" t="s">
        <v>0</v>
      </c>
      <c r="C2" s="197"/>
      <c r="D2" s="198"/>
      <c r="E2" s="718">
        <f>'補助事業概要説明書(別添１)１～２'!$E$6</f>
        <v>0</v>
      </c>
      <c r="F2" s="718"/>
      <c r="G2" s="199"/>
    </row>
    <row r="3" spans="1:8" ht="29.25" customHeight="1" x14ac:dyDescent="0.15">
      <c r="B3" s="785" t="s">
        <v>1</v>
      </c>
      <c r="C3" s="785"/>
      <c r="D3" s="785"/>
      <c r="E3" s="785"/>
      <c r="F3" s="785"/>
      <c r="G3" s="317"/>
    </row>
    <row r="4" spans="1:8" s="224" customFormat="1" ht="23.25" customHeight="1" x14ac:dyDescent="0.15">
      <c r="A4" s="264"/>
      <c r="B4" s="200" t="s">
        <v>459</v>
      </c>
      <c r="C4" s="266"/>
      <c r="D4" s="267"/>
      <c r="E4" s="284"/>
      <c r="F4" s="284"/>
      <c r="G4" s="317"/>
      <c r="H4" s="652" t="s">
        <v>2</v>
      </c>
    </row>
    <row r="5" spans="1:8" ht="20.100000000000001" customHeight="1" x14ac:dyDescent="0.15">
      <c r="B5" s="816" t="s">
        <v>329</v>
      </c>
      <c r="C5" s="816" t="s">
        <v>589</v>
      </c>
      <c r="D5" s="654" t="s">
        <v>449</v>
      </c>
      <c r="E5" s="847"/>
      <c r="F5" s="848"/>
      <c r="G5" s="317"/>
      <c r="H5" s="777" t="s">
        <v>617</v>
      </c>
    </row>
    <row r="6" spans="1:8" ht="20.100000000000001" customHeight="1" x14ac:dyDescent="0.15">
      <c r="B6" s="816"/>
      <c r="C6" s="816"/>
      <c r="D6" s="655" t="s">
        <v>361</v>
      </c>
      <c r="E6" s="845"/>
      <c r="F6" s="846"/>
      <c r="G6" s="317"/>
      <c r="H6" s="778"/>
    </row>
    <row r="7" spans="1:8" ht="20.100000000000001" customHeight="1" x14ac:dyDescent="0.15">
      <c r="B7" s="816"/>
      <c r="C7" s="816"/>
      <c r="D7" s="656" t="s">
        <v>450</v>
      </c>
      <c r="E7" s="845"/>
      <c r="F7" s="846"/>
      <c r="G7" s="317"/>
      <c r="H7" s="778"/>
    </row>
    <row r="8" spans="1:8" ht="20.100000000000001" customHeight="1" x14ac:dyDescent="0.15">
      <c r="B8" s="816"/>
      <c r="C8" s="816"/>
      <c r="D8" s="657" t="s">
        <v>345</v>
      </c>
      <c r="E8" s="849">
        <f>IFERROR(SUM(E5:F7)," ")</f>
        <v>0</v>
      </c>
      <c r="F8" s="850"/>
      <c r="G8" s="317"/>
      <c r="H8" s="779"/>
    </row>
    <row r="9" spans="1:8" ht="120" customHeight="1" x14ac:dyDescent="0.15">
      <c r="B9" s="816"/>
      <c r="C9" s="834" t="s">
        <v>618</v>
      </c>
      <c r="D9" s="835"/>
      <c r="E9" s="839"/>
      <c r="F9" s="840"/>
      <c r="G9" s="317"/>
      <c r="H9" s="777" t="s">
        <v>639</v>
      </c>
    </row>
    <row r="10" spans="1:8" ht="120" customHeight="1" x14ac:dyDescent="0.15">
      <c r="B10" s="816"/>
      <c r="C10" s="836"/>
      <c r="D10" s="835"/>
      <c r="E10" s="841"/>
      <c r="F10" s="842"/>
      <c r="G10" s="317"/>
      <c r="H10" s="778"/>
    </row>
    <row r="11" spans="1:8" ht="120" customHeight="1" x14ac:dyDescent="0.15">
      <c r="B11" s="816"/>
      <c r="C11" s="837"/>
      <c r="D11" s="838"/>
      <c r="E11" s="843"/>
      <c r="F11" s="844"/>
      <c r="G11" s="317"/>
      <c r="H11" s="779"/>
    </row>
    <row r="12" spans="1:8" ht="20.100000000000001" customHeight="1" x14ac:dyDescent="0.15">
      <c r="B12" s="830" t="s">
        <v>285</v>
      </c>
      <c r="C12" s="830" t="s">
        <v>284</v>
      </c>
      <c r="D12" s="658" t="s">
        <v>283</v>
      </c>
      <c r="E12" s="852"/>
      <c r="F12" s="853"/>
      <c r="G12" s="317"/>
      <c r="H12" s="777" t="s">
        <v>430</v>
      </c>
    </row>
    <row r="13" spans="1:8" ht="20.100000000000001" customHeight="1" x14ac:dyDescent="0.15">
      <c r="B13" s="831"/>
      <c r="C13" s="831"/>
      <c r="D13" s="659" t="s">
        <v>301</v>
      </c>
      <c r="E13" s="845"/>
      <c r="F13" s="846"/>
      <c r="G13" s="317"/>
      <c r="H13" s="778"/>
    </row>
    <row r="14" spans="1:8" ht="20.100000000000001" customHeight="1" x14ac:dyDescent="0.15">
      <c r="B14" s="831"/>
      <c r="C14" s="832"/>
      <c r="D14" s="660" t="s">
        <v>281</v>
      </c>
      <c r="E14" s="854"/>
      <c r="F14" s="855"/>
      <c r="G14" s="317"/>
      <c r="H14" s="779"/>
    </row>
    <row r="15" spans="1:8" ht="20.100000000000001" customHeight="1" x14ac:dyDescent="0.15">
      <c r="B15" s="831"/>
      <c r="C15" s="830" t="s">
        <v>282</v>
      </c>
      <c r="D15" s="661" t="s">
        <v>283</v>
      </c>
      <c r="E15" s="847"/>
      <c r="F15" s="848"/>
      <c r="G15" s="317"/>
      <c r="H15" s="777" t="s">
        <v>431</v>
      </c>
    </row>
    <row r="16" spans="1:8" ht="20.100000000000001" customHeight="1" x14ac:dyDescent="0.15">
      <c r="B16" s="831"/>
      <c r="C16" s="831"/>
      <c r="D16" s="659" t="s">
        <v>301</v>
      </c>
      <c r="E16" s="845"/>
      <c r="F16" s="846"/>
      <c r="G16" s="317"/>
      <c r="H16" s="778"/>
    </row>
    <row r="17" spans="1:8" ht="20.100000000000001" customHeight="1" x14ac:dyDescent="0.15">
      <c r="B17" s="831"/>
      <c r="C17" s="832"/>
      <c r="D17" s="660" t="s">
        <v>281</v>
      </c>
      <c r="E17" s="854"/>
      <c r="F17" s="855"/>
      <c r="G17" s="317"/>
      <c r="H17" s="779"/>
    </row>
    <row r="18" spans="1:8" ht="120" customHeight="1" x14ac:dyDescent="0.15">
      <c r="B18" s="832"/>
      <c r="C18" s="814" t="s">
        <v>346</v>
      </c>
      <c r="D18" s="856"/>
      <c r="E18" s="851"/>
      <c r="F18" s="851"/>
      <c r="G18" s="317"/>
      <c r="H18" s="389" t="s">
        <v>640</v>
      </c>
    </row>
    <row r="19" spans="1:8" s="196" customFormat="1" ht="9.75" customHeight="1" x14ac:dyDescent="0.15">
      <c r="A19" s="330"/>
      <c r="B19" s="331"/>
      <c r="C19" s="334"/>
      <c r="D19" s="332"/>
      <c r="E19" s="336"/>
      <c r="F19" s="336"/>
      <c r="G19" s="317"/>
      <c r="H19" s="333"/>
    </row>
    <row r="20" spans="1:8" s="224" customFormat="1" ht="23.25" customHeight="1" x14ac:dyDescent="0.15">
      <c r="A20" s="264"/>
      <c r="B20" s="329" t="s">
        <v>338</v>
      </c>
      <c r="C20" s="266"/>
      <c r="D20" s="267"/>
      <c r="E20" s="718">
        <f>'補助事業概要説明書(別添１)１～２'!$E$6</f>
        <v>0</v>
      </c>
      <c r="F20" s="718"/>
      <c r="G20" s="317"/>
      <c r="H20" s="265"/>
    </row>
    <row r="21" spans="1:8" ht="20.100000000000001" customHeight="1" x14ac:dyDescent="0.15">
      <c r="B21" s="816" t="s">
        <v>619</v>
      </c>
      <c r="C21" s="830" t="s">
        <v>302</v>
      </c>
      <c r="D21" s="662" t="s">
        <v>295</v>
      </c>
      <c r="E21" s="397"/>
      <c r="F21" s="827" t="str">
        <f>IFERROR(E22/E21,"-")</f>
        <v>-</v>
      </c>
      <c r="G21" s="317"/>
      <c r="H21" s="777" t="s">
        <v>633</v>
      </c>
    </row>
    <row r="22" spans="1:8" ht="20.100000000000001" customHeight="1" x14ac:dyDescent="0.15">
      <c r="B22" s="816"/>
      <c r="C22" s="831"/>
      <c r="D22" s="663" t="s">
        <v>296</v>
      </c>
      <c r="E22" s="398"/>
      <c r="F22" s="828"/>
      <c r="G22" s="317"/>
      <c r="H22" s="778"/>
    </row>
    <row r="23" spans="1:8" ht="20.100000000000001" customHeight="1" x14ac:dyDescent="0.15">
      <c r="B23" s="816"/>
      <c r="C23" s="831"/>
      <c r="D23" s="662" t="s">
        <v>299</v>
      </c>
      <c r="E23" s="397"/>
      <c r="F23" s="827" t="str">
        <f>IFERROR(E24/E23,"-")</f>
        <v>-</v>
      </c>
      <c r="G23" s="317"/>
      <c r="H23" s="778"/>
    </row>
    <row r="24" spans="1:8" ht="20.100000000000001" customHeight="1" x14ac:dyDescent="0.15">
      <c r="B24" s="816"/>
      <c r="C24" s="832"/>
      <c r="D24" s="663" t="s">
        <v>300</v>
      </c>
      <c r="E24" s="398"/>
      <c r="F24" s="828"/>
      <c r="G24" s="317"/>
      <c r="H24" s="779"/>
    </row>
    <row r="25" spans="1:8" ht="20.100000000000001" customHeight="1" x14ac:dyDescent="0.15">
      <c r="B25" s="816"/>
      <c r="C25" s="830" t="s">
        <v>303</v>
      </c>
      <c r="D25" s="662" t="s">
        <v>295</v>
      </c>
      <c r="E25" s="397"/>
      <c r="F25" s="827" t="str">
        <f>IFERROR(E26/E25,"-")</f>
        <v>-</v>
      </c>
      <c r="G25" s="317"/>
      <c r="H25" s="777" t="s">
        <v>634</v>
      </c>
    </row>
    <row r="26" spans="1:8" ht="20.100000000000001" customHeight="1" x14ac:dyDescent="0.15">
      <c r="B26" s="816"/>
      <c r="C26" s="831"/>
      <c r="D26" s="663" t="s">
        <v>296</v>
      </c>
      <c r="E26" s="398"/>
      <c r="F26" s="828"/>
      <c r="G26" s="317"/>
      <c r="H26" s="778"/>
    </row>
    <row r="27" spans="1:8" ht="20.100000000000001" customHeight="1" x14ac:dyDescent="0.15">
      <c r="B27" s="816"/>
      <c r="C27" s="831"/>
      <c r="D27" s="662" t="s">
        <v>299</v>
      </c>
      <c r="E27" s="397"/>
      <c r="F27" s="827" t="str">
        <f>IFERROR(E28/E27,"-")</f>
        <v>-</v>
      </c>
      <c r="G27" s="317"/>
      <c r="H27" s="778"/>
    </row>
    <row r="28" spans="1:8" ht="20.100000000000001" customHeight="1" x14ac:dyDescent="0.15">
      <c r="B28" s="816"/>
      <c r="C28" s="832"/>
      <c r="D28" s="663" t="s">
        <v>300</v>
      </c>
      <c r="E28" s="398"/>
      <c r="F28" s="828"/>
      <c r="G28" s="317"/>
      <c r="H28" s="779"/>
    </row>
    <row r="29" spans="1:8" ht="20.100000000000001" customHeight="1" x14ac:dyDescent="0.15">
      <c r="B29" s="816"/>
      <c r="C29" s="821" t="s">
        <v>304</v>
      </c>
      <c r="D29" s="664" t="s">
        <v>331</v>
      </c>
      <c r="E29" s="806">
        <f>'支援対象者(予定)一覧(別添４)'!$J$5</f>
        <v>0</v>
      </c>
      <c r="F29" s="807"/>
      <c r="G29" s="317"/>
      <c r="H29" s="777" t="s">
        <v>625</v>
      </c>
    </row>
    <row r="30" spans="1:8" ht="20.100000000000001" customHeight="1" x14ac:dyDescent="0.15">
      <c r="B30" s="816"/>
      <c r="C30" s="823"/>
      <c r="D30" s="664" t="s">
        <v>330</v>
      </c>
      <c r="E30" s="829">
        <f ca="1">'支出計画書(別添２－２)'!$E$695</f>
        <v>0</v>
      </c>
      <c r="F30" s="825"/>
      <c r="G30" s="317"/>
      <c r="H30" s="779"/>
    </row>
    <row r="31" spans="1:8" ht="252.95" customHeight="1" x14ac:dyDescent="0.15">
      <c r="B31" s="816"/>
      <c r="C31" s="833" t="s">
        <v>620</v>
      </c>
      <c r="D31" s="820"/>
      <c r="E31" s="818"/>
      <c r="F31" s="818"/>
      <c r="G31" s="317"/>
      <c r="H31" s="388" t="s">
        <v>635</v>
      </c>
    </row>
    <row r="32" spans="1:8" ht="147" customHeight="1" x14ac:dyDescent="0.15">
      <c r="B32" s="816" t="s">
        <v>621</v>
      </c>
      <c r="C32" s="814" t="s">
        <v>379</v>
      </c>
      <c r="D32" s="826"/>
      <c r="E32" s="802"/>
      <c r="F32" s="803"/>
      <c r="G32" s="317"/>
      <c r="H32" s="388" t="s">
        <v>636</v>
      </c>
    </row>
    <row r="33" spans="2:8" ht="147" customHeight="1" x14ac:dyDescent="0.15">
      <c r="B33" s="816"/>
      <c r="C33" s="814" t="s">
        <v>622</v>
      </c>
      <c r="D33" s="815"/>
      <c r="E33" s="802"/>
      <c r="F33" s="803"/>
      <c r="G33" s="317"/>
      <c r="H33" s="388" t="s">
        <v>637</v>
      </c>
    </row>
    <row r="34" spans="2:8" ht="147" customHeight="1" x14ac:dyDescent="0.15">
      <c r="B34" s="816"/>
      <c r="C34" s="816" t="s">
        <v>347</v>
      </c>
      <c r="D34" s="817"/>
      <c r="E34" s="818"/>
      <c r="F34" s="818"/>
      <c r="G34" s="317"/>
      <c r="H34" s="388" t="s">
        <v>638</v>
      </c>
    </row>
    <row r="35" spans="2:8" ht="20.100000000000001" customHeight="1" x14ac:dyDescent="0.15">
      <c r="B35" s="821" t="s">
        <v>298</v>
      </c>
      <c r="C35" s="824" t="s">
        <v>623</v>
      </c>
      <c r="D35" s="824"/>
      <c r="E35" s="825">
        <f>COUNTIF(職員区分,"職員*")</f>
        <v>1</v>
      </c>
      <c r="F35" s="825"/>
      <c r="G35" s="317"/>
      <c r="H35" s="777" t="s">
        <v>432</v>
      </c>
    </row>
    <row r="36" spans="2:8" ht="20.100000000000001" customHeight="1" x14ac:dyDescent="0.15">
      <c r="B36" s="822"/>
      <c r="C36" s="814" t="s">
        <v>624</v>
      </c>
      <c r="D36" s="826"/>
      <c r="E36" s="806">
        <f>COUNTIF(職員区分,"事務補助員")</f>
        <v>0</v>
      </c>
      <c r="F36" s="807"/>
      <c r="G36" s="317"/>
      <c r="H36" s="812"/>
    </row>
    <row r="37" spans="2:8" ht="20.100000000000001" customHeight="1" x14ac:dyDescent="0.15">
      <c r="B37" s="822"/>
      <c r="C37" s="665" t="s">
        <v>362</v>
      </c>
      <c r="D37" s="666"/>
      <c r="E37" s="806">
        <f>COUNTIF('専門家一覧(別添３)'!$C$10:$C$284,"内部")</f>
        <v>0</v>
      </c>
      <c r="F37" s="807"/>
      <c r="G37" s="317"/>
      <c r="H37" s="812"/>
    </row>
    <row r="38" spans="2:8" ht="20.100000000000001" customHeight="1" x14ac:dyDescent="0.15">
      <c r="B38" s="822"/>
      <c r="C38" s="819" t="s">
        <v>363</v>
      </c>
      <c r="D38" s="820"/>
      <c r="E38" s="806">
        <f>COUNTIF('専門家一覧(別添３)'!$C$10:$C$284,"外部")</f>
        <v>0</v>
      </c>
      <c r="F38" s="807"/>
      <c r="G38" s="317"/>
      <c r="H38" s="812"/>
    </row>
    <row r="39" spans="2:8" ht="20.100000000000001" customHeight="1" x14ac:dyDescent="0.15">
      <c r="B39" s="822"/>
      <c r="C39" s="821" t="s">
        <v>323</v>
      </c>
      <c r="D39" s="667" t="s">
        <v>286</v>
      </c>
      <c r="E39" s="810">
        <f>COUNTIF('専門家一覧(別添３)'!$J$10:$J$284,"技術士")</f>
        <v>0</v>
      </c>
      <c r="F39" s="811"/>
      <c r="G39" s="317"/>
      <c r="H39" s="812"/>
    </row>
    <row r="40" spans="2:8" ht="20.100000000000001" customHeight="1" x14ac:dyDescent="0.15">
      <c r="B40" s="822"/>
      <c r="C40" s="822"/>
      <c r="D40" s="668" t="s">
        <v>287</v>
      </c>
      <c r="E40" s="810">
        <f>COUNTIF('専門家一覧(別添３)'!$J$10:$J$284,"エネルギー管理士")</f>
        <v>0</v>
      </c>
      <c r="F40" s="811"/>
      <c r="G40" s="317"/>
      <c r="H40" s="812"/>
    </row>
    <row r="41" spans="2:8" ht="20.100000000000001" customHeight="1" x14ac:dyDescent="0.15">
      <c r="B41" s="822"/>
      <c r="C41" s="822"/>
      <c r="D41" s="668" t="s">
        <v>288</v>
      </c>
      <c r="E41" s="810">
        <f>COUNTIF('専門家一覧(別添３)'!$J$10:$J$284,"建築士")</f>
        <v>0</v>
      </c>
      <c r="F41" s="811"/>
      <c r="G41" s="317"/>
      <c r="H41" s="812"/>
    </row>
    <row r="42" spans="2:8" ht="20.100000000000001" customHeight="1" x14ac:dyDescent="0.15">
      <c r="B42" s="822"/>
      <c r="C42" s="822"/>
      <c r="D42" s="668" t="s">
        <v>289</v>
      </c>
      <c r="E42" s="810">
        <f>COUNTIF('専門家一覧(別添３)'!$J$10:$J$284,"建築設備士")</f>
        <v>0</v>
      </c>
      <c r="F42" s="811"/>
      <c r="G42" s="317"/>
      <c r="H42" s="812"/>
    </row>
    <row r="43" spans="2:8" ht="20.100000000000001" customHeight="1" x14ac:dyDescent="0.15">
      <c r="B43" s="822"/>
      <c r="C43" s="822"/>
      <c r="D43" s="668" t="s">
        <v>290</v>
      </c>
      <c r="E43" s="810">
        <f>COUNTIF('専門家一覧(別添３)'!$J$10:$J$284,"ガス主任技術者")</f>
        <v>0</v>
      </c>
      <c r="F43" s="811"/>
      <c r="G43" s="317"/>
      <c r="H43" s="812"/>
    </row>
    <row r="44" spans="2:8" ht="20.100000000000001" customHeight="1" x14ac:dyDescent="0.15">
      <c r="B44" s="822"/>
      <c r="C44" s="822"/>
      <c r="D44" s="668" t="s">
        <v>317</v>
      </c>
      <c r="E44" s="810">
        <f>COUNTIF('専門家一覧(別添３)'!$J$10:$J$284,"電気工事士（1種）")</f>
        <v>0</v>
      </c>
      <c r="F44" s="811"/>
      <c r="G44" s="317"/>
      <c r="H44" s="812"/>
    </row>
    <row r="45" spans="2:8" ht="20.100000000000001" customHeight="1" x14ac:dyDescent="0.15">
      <c r="B45" s="822"/>
      <c r="C45" s="822"/>
      <c r="D45" s="668" t="s">
        <v>291</v>
      </c>
      <c r="E45" s="810">
        <f>COUNTIF('専門家一覧(別添３)'!$J$10:$J$284,"電気主任技術者")</f>
        <v>0</v>
      </c>
      <c r="F45" s="811"/>
      <c r="G45" s="317"/>
      <c r="H45" s="812"/>
    </row>
    <row r="46" spans="2:8" ht="20.100000000000001" customHeight="1" x14ac:dyDescent="0.15">
      <c r="B46" s="822"/>
      <c r="C46" s="822"/>
      <c r="D46" s="668" t="s">
        <v>292</v>
      </c>
      <c r="E46" s="810">
        <f>COUNTIF('専門家一覧(別添３)'!$J$10:$J$284,"電気工事施工管理技士")</f>
        <v>0</v>
      </c>
      <c r="F46" s="811"/>
      <c r="G46" s="317"/>
      <c r="H46" s="812"/>
    </row>
    <row r="47" spans="2:8" ht="20.100000000000001" customHeight="1" x14ac:dyDescent="0.15">
      <c r="B47" s="822"/>
      <c r="C47" s="822"/>
      <c r="D47" s="668" t="s">
        <v>293</v>
      </c>
      <c r="E47" s="810">
        <f>COUNTIF('専門家一覧(別添３)'!$J$10:$J$284,"ボイラー・タービン主任技術者")</f>
        <v>0</v>
      </c>
      <c r="F47" s="811"/>
      <c r="G47" s="317"/>
      <c r="H47" s="812"/>
    </row>
    <row r="48" spans="2:8" ht="20.100000000000001" customHeight="1" x14ac:dyDescent="0.15">
      <c r="B48" s="822"/>
      <c r="C48" s="823"/>
      <c r="D48" s="669" t="s">
        <v>294</v>
      </c>
      <c r="E48" s="804">
        <f>COUNTIF('専門家一覧(別添３)'!$J$10:$J$284,"管工事施工管理技士")</f>
        <v>0</v>
      </c>
      <c r="F48" s="805"/>
      <c r="G48" s="317"/>
      <c r="H48" s="812"/>
    </row>
    <row r="49" spans="2:8" ht="20.100000000000001" customHeight="1" x14ac:dyDescent="0.15">
      <c r="B49" s="822"/>
      <c r="C49" s="821" t="s">
        <v>324</v>
      </c>
      <c r="D49" s="662" t="s">
        <v>318</v>
      </c>
      <c r="E49" s="808">
        <f>COUNTIF('専門家一覧(別添３)'!$L$10:$L$284,"公認会計士")</f>
        <v>0</v>
      </c>
      <c r="F49" s="809"/>
      <c r="G49" s="317"/>
      <c r="H49" s="812"/>
    </row>
    <row r="50" spans="2:8" ht="20.100000000000001" customHeight="1" x14ac:dyDescent="0.15">
      <c r="B50" s="822"/>
      <c r="C50" s="822"/>
      <c r="D50" s="668" t="s">
        <v>333</v>
      </c>
      <c r="E50" s="810">
        <f>COUNTIF('専門家一覧(別添３)'!$L$10:$L$284,"税理士")</f>
        <v>0</v>
      </c>
      <c r="F50" s="811"/>
      <c r="G50" s="317"/>
      <c r="H50" s="812"/>
    </row>
    <row r="51" spans="2:8" ht="20.100000000000001" customHeight="1" x14ac:dyDescent="0.15">
      <c r="B51" s="822"/>
      <c r="C51" s="822"/>
      <c r="D51" s="668" t="s">
        <v>319</v>
      </c>
      <c r="E51" s="810">
        <f>COUNTIF('専門家一覧(別添３)'!$L$10:$L$284,"中小企業診断士")</f>
        <v>0</v>
      </c>
      <c r="F51" s="811"/>
      <c r="G51" s="317"/>
      <c r="H51" s="812"/>
    </row>
    <row r="52" spans="2:8" ht="20.100000000000001" customHeight="1" x14ac:dyDescent="0.15">
      <c r="B52" s="822"/>
      <c r="C52" s="822"/>
      <c r="D52" s="668" t="s">
        <v>320</v>
      </c>
      <c r="E52" s="810">
        <f>COUNTIF('専門家一覧(別添３)'!$L$10:$L$284,"社会保険労務士")</f>
        <v>0</v>
      </c>
      <c r="F52" s="811"/>
      <c r="G52" s="317"/>
      <c r="H52" s="812"/>
    </row>
    <row r="53" spans="2:8" ht="20.100000000000001" customHeight="1" x14ac:dyDescent="0.15">
      <c r="B53" s="822"/>
      <c r="C53" s="822"/>
      <c r="D53" s="668" t="s">
        <v>332</v>
      </c>
      <c r="E53" s="810">
        <f>COUNTIF('専門家一覧(別添３)'!$L$10:$L$284,"司法書士")</f>
        <v>0</v>
      </c>
      <c r="F53" s="811"/>
      <c r="G53" s="317"/>
      <c r="H53" s="812"/>
    </row>
    <row r="54" spans="2:8" ht="20.100000000000001" customHeight="1" x14ac:dyDescent="0.15">
      <c r="B54" s="822"/>
      <c r="C54" s="822"/>
      <c r="D54" s="668" t="s">
        <v>322</v>
      </c>
      <c r="E54" s="810">
        <f>COUNTIF('専門家一覧(別添３)'!$L$10:$L$284,"行政書士")</f>
        <v>0</v>
      </c>
      <c r="F54" s="811"/>
      <c r="G54" s="317"/>
      <c r="H54" s="812"/>
    </row>
    <row r="55" spans="2:8" ht="20.100000000000001" customHeight="1" x14ac:dyDescent="0.15">
      <c r="B55" s="822"/>
      <c r="C55" s="823"/>
      <c r="D55" s="670" t="s">
        <v>321</v>
      </c>
      <c r="E55" s="804">
        <f>COUNTIF('専門家一覧(別添３)'!$L$10:$L$284,"ファイナンシャルプランニング技能士")</f>
        <v>0</v>
      </c>
      <c r="F55" s="805"/>
      <c r="G55" s="317"/>
      <c r="H55" s="812"/>
    </row>
    <row r="56" spans="2:8" ht="20.100000000000001" customHeight="1" x14ac:dyDescent="0.15">
      <c r="B56" s="823"/>
      <c r="C56" s="819" t="s">
        <v>364</v>
      </c>
      <c r="D56" s="820"/>
      <c r="E56" s="806">
        <f>COUNTIF('専門家一覧(別添３)'!$J$10:$L$284,"その他")+COUNTIF('専門家一覧(別添３)'!$J$10:$L$284,"経歴書参照")</f>
        <v>0</v>
      </c>
      <c r="F56" s="807"/>
      <c r="G56" s="317"/>
      <c r="H56" s="813"/>
    </row>
    <row r="57" spans="2:8" x14ac:dyDescent="0.15">
      <c r="G57" s="317"/>
    </row>
    <row r="58" spans="2:8" x14ac:dyDescent="0.15">
      <c r="G58" s="317"/>
    </row>
    <row r="59" spans="2:8" x14ac:dyDescent="0.15">
      <c r="G59" s="317"/>
    </row>
    <row r="60" spans="2:8" x14ac:dyDescent="0.15">
      <c r="G60" s="317"/>
    </row>
    <row r="61" spans="2:8" x14ac:dyDescent="0.15">
      <c r="G61" s="317"/>
    </row>
    <row r="62" spans="2:8" x14ac:dyDescent="0.15">
      <c r="G62" s="317"/>
    </row>
    <row r="63" spans="2:8" x14ac:dyDescent="0.15">
      <c r="G63" s="317"/>
    </row>
    <row r="64" spans="2:8" x14ac:dyDescent="0.15">
      <c r="G64" s="317"/>
    </row>
    <row r="65" spans="7:7" x14ac:dyDescent="0.15">
      <c r="G65" s="317"/>
    </row>
    <row r="66" spans="7:7" x14ac:dyDescent="0.15">
      <c r="G66" s="317"/>
    </row>
    <row r="67" spans="7:7" x14ac:dyDescent="0.15">
      <c r="G67" s="317"/>
    </row>
    <row r="68" spans="7:7" x14ac:dyDescent="0.15">
      <c r="G68" s="317"/>
    </row>
    <row r="69" spans="7:7" x14ac:dyDescent="0.15">
      <c r="G69" s="317"/>
    </row>
    <row r="70" spans="7:7" x14ac:dyDescent="0.15">
      <c r="G70" s="317"/>
    </row>
    <row r="71" spans="7:7" x14ac:dyDescent="0.15">
      <c r="G71" s="317"/>
    </row>
  </sheetData>
  <sheetProtection algorithmName="SHA-512" hashValue="I+n4FMa8108g6jcWwtm9tJi8gtJddv4LNVxZygWPaShSQlfy0EuE6EIePl6lUBw2aVQThpuO0yCYY1rzBE2AOg==" saltValue="wsaBvYJCEoNKtMCvo3CfaA==" spinCount="100000" sheet="1" objects="1" insertColumns="0" insertRows="0" deleteColumns="0" deleteRows="0"/>
  <mergeCells count="80">
    <mergeCell ref="H5:H8"/>
    <mergeCell ref="H9:H11"/>
    <mergeCell ref="E18:F18"/>
    <mergeCell ref="B12:B18"/>
    <mergeCell ref="C12:C14"/>
    <mergeCell ref="E12:F12"/>
    <mergeCell ref="E13:F13"/>
    <mergeCell ref="E14:F14"/>
    <mergeCell ref="C15:C17"/>
    <mergeCell ref="E15:F15"/>
    <mergeCell ref="E16:F16"/>
    <mergeCell ref="E17:F17"/>
    <mergeCell ref="C18:D18"/>
    <mergeCell ref="E2:F2"/>
    <mergeCell ref="B3:F3"/>
    <mergeCell ref="C9:D11"/>
    <mergeCell ref="E9:F9"/>
    <mergeCell ref="E10:F10"/>
    <mergeCell ref="E11:F11"/>
    <mergeCell ref="E6:F6"/>
    <mergeCell ref="E5:F5"/>
    <mergeCell ref="B5:B11"/>
    <mergeCell ref="E7:F7"/>
    <mergeCell ref="C5:C8"/>
    <mergeCell ref="E8:F8"/>
    <mergeCell ref="B32:B34"/>
    <mergeCell ref="E36:F36"/>
    <mergeCell ref="C32:D32"/>
    <mergeCell ref="F21:F22"/>
    <mergeCell ref="F25:F26"/>
    <mergeCell ref="F27:F28"/>
    <mergeCell ref="E30:F30"/>
    <mergeCell ref="B21:B31"/>
    <mergeCell ref="F23:F24"/>
    <mergeCell ref="E29:F29"/>
    <mergeCell ref="C25:C28"/>
    <mergeCell ref="C21:C24"/>
    <mergeCell ref="C29:C30"/>
    <mergeCell ref="C31:D31"/>
    <mergeCell ref="E31:F31"/>
    <mergeCell ref="B35:B56"/>
    <mergeCell ref="C56:D56"/>
    <mergeCell ref="C39:C48"/>
    <mergeCell ref="C49:C55"/>
    <mergeCell ref="E54:F54"/>
    <mergeCell ref="C35:D35"/>
    <mergeCell ref="E35:F35"/>
    <mergeCell ref="C38:D38"/>
    <mergeCell ref="E38:F38"/>
    <mergeCell ref="E39:F39"/>
    <mergeCell ref="C36:D36"/>
    <mergeCell ref="C33:D33"/>
    <mergeCell ref="E33:F33"/>
    <mergeCell ref="E41:F41"/>
    <mergeCell ref="E42:F42"/>
    <mergeCell ref="E37:F37"/>
    <mergeCell ref="C34:D34"/>
    <mergeCell ref="E34:F34"/>
    <mergeCell ref="E40:F40"/>
    <mergeCell ref="H35:H56"/>
    <mergeCell ref="H12:H14"/>
    <mergeCell ref="H15:H17"/>
    <mergeCell ref="H21:H24"/>
    <mergeCell ref="H25:H28"/>
    <mergeCell ref="H29:H30"/>
    <mergeCell ref="E20:F20"/>
    <mergeCell ref="E48:F48"/>
    <mergeCell ref="E55:F55"/>
    <mergeCell ref="E56:F56"/>
    <mergeCell ref="E49:F49"/>
    <mergeCell ref="E50:F50"/>
    <mergeCell ref="E51:F51"/>
    <mergeCell ref="E52:F52"/>
    <mergeCell ref="E53:F53"/>
    <mergeCell ref="E43:F43"/>
    <mergeCell ref="E44:F44"/>
    <mergeCell ref="E45:F45"/>
    <mergeCell ref="E46:F46"/>
    <mergeCell ref="E47:F47"/>
    <mergeCell ref="E32:F32"/>
  </mergeCells>
  <phoneticPr fontId="1"/>
  <conditionalFormatting sqref="E18 E8:E14">
    <cfRule type="containsBlanks" dxfId="1689" priority="15">
      <formula>LEN(TRIM(E8))=0</formula>
    </cfRule>
  </conditionalFormatting>
  <conditionalFormatting sqref="E15:E17">
    <cfRule type="containsBlanks" dxfId="1688" priority="14">
      <formula>LEN(TRIM(E15))=0</formula>
    </cfRule>
  </conditionalFormatting>
  <conditionalFormatting sqref="E21">
    <cfRule type="containsBlanks" dxfId="1687" priority="11">
      <formula>LEN(TRIM(E21))=0</formula>
    </cfRule>
  </conditionalFormatting>
  <conditionalFormatting sqref="E25">
    <cfRule type="containsBlanks" dxfId="1686" priority="13">
      <formula>LEN(TRIM(E25))=0</formula>
    </cfRule>
  </conditionalFormatting>
  <conditionalFormatting sqref="E26 E31">
    <cfRule type="containsBlanks" dxfId="1685" priority="12">
      <formula>LEN(TRIM(E26))=0</formula>
    </cfRule>
  </conditionalFormatting>
  <conditionalFormatting sqref="E22:E24 E34">
    <cfRule type="containsBlanks" dxfId="1684" priority="10">
      <formula>LEN(TRIM(E22))=0</formula>
    </cfRule>
  </conditionalFormatting>
  <conditionalFormatting sqref="E27">
    <cfRule type="containsBlanks" dxfId="1683" priority="9">
      <formula>LEN(TRIM(E27))=0</formula>
    </cfRule>
  </conditionalFormatting>
  <conditionalFormatting sqref="E28">
    <cfRule type="containsBlanks" dxfId="1682" priority="8">
      <formula>LEN(TRIM(E28))=0</formula>
    </cfRule>
  </conditionalFormatting>
  <conditionalFormatting sqref="E33">
    <cfRule type="containsBlanks" dxfId="1681" priority="7">
      <formula>LEN(TRIM(E33))=0</formula>
    </cfRule>
  </conditionalFormatting>
  <conditionalFormatting sqref="E32">
    <cfRule type="containsBlanks" dxfId="1680" priority="6">
      <formula>LEN(TRIM(E32))=0</formula>
    </cfRule>
  </conditionalFormatting>
  <conditionalFormatting sqref="E6">
    <cfRule type="containsBlanks" dxfId="1679" priority="5">
      <formula>LEN(TRIM(E6))=0</formula>
    </cfRule>
  </conditionalFormatting>
  <conditionalFormatting sqref="E5">
    <cfRule type="containsBlanks" dxfId="1678" priority="4">
      <formula>LEN(TRIM(E5))=0</formula>
    </cfRule>
  </conditionalFormatting>
  <conditionalFormatting sqref="E7">
    <cfRule type="containsBlanks" dxfId="1677" priority="3">
      <formula>LEN(TRIM(E7))=0</formula>
    </cfRule>
  </conditionalFormatting>
  <conditionalFormatting sqref="E2:F2">
    <cfRule type="cellIs" dxfId="1676" priority="2" operator="equal">
      <formula>0</formula>
    </cfRule>
  </conditionalFormatting>
  <conditionalFormatting sqref="E20:F20">
    <cfRule type="cellIs" dxfId="1675" priority="1" operator="equal">
      <formula>0</formula>
    </cfRule>
  </conditionalFormatting>
  <dataValidations count="1">
    <dataValidation imeMode="hiragana" allowBlank="1" showInputMessage="1" showErrorMessage="1" sqref="F27 F25 F23 F21 E4:E19 E21:E56" xr:uid="{6AF2E3D5-14CB-4ACC-92C1-7CDB73A60B26}"/>
  </dataValidations>
  <pageMargins left="0.74803149606299213" right="0.15748031496062992" top="0.55118110236220474" bottom="0.43307086614173229" header="0.31496062992125984" footer="0.15748031496062992"/>
  <pageSetup paperSize="9" scale="80" fitToHeight="0" orientation="portrait" r:id="rId1"/>
  <rowBreaks count="2" manualBreakCount="2">
    <brk id="19" min="1" max="5" man="1"/>
    <brk id="34" min="1"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468A-8959-4EAA-95D5-5BFCFC8C497B}">
  <sheetPr codeName="Sheet7">
    <tabColor theme="8" tint="0.39997558519241921"/>
  </sheetPr>
  <dimension ref="A1:Y21"/>
  <sheetViews>
    <sheetView showGridLines="0" zoomScaleNormal="100" zoomScaleSheetLayoutView="100" workbookViewId="0"/>
  </sheetViews>
  <sheetFormatPr defaultColWidth="8.75" defaultRowHeight="12" x14ac:dyDescent="0.15"/>
  <cols>
    <col min="1" max="1" width="2.375" style="149" customWidth="1"/>
    <col min="2" max="2" width="24.125" style="149" bestFit="1" customWidth="1"/>
    <col min="3" max="3" width="5" style="149" customWidth="1"/>
    <col min="4" max="4" width="5.875" style="149" bestFit="1" customWidth="1"/>
    <col min="5" max="20" width="4.5" style="149" customWidth="1"/>
    <col min="21" max="21" width="8.75" style="149"/>
    <col min="22" max="24" width="8.75" style="390"/>
    <col min="25" max="25" width="14.25" style="390" customWidth="1"/>
    <col min="26" max="16384" width="8.75" style="149"/>
  </cols>
  <sheetData>
    <row r="1" spans="1:25" s="89" customFormat="1" ht="50.25" customHeight="1" x14ac:dyDescent="0.15">
      <c r="A1" s="140"/>
      <c r="V1" s="288"/>
      <c r="W1" s="288"/>
      <c r="X1" s="288"/>
      <c r="Y1" s="288"/>
    </row>
    <row r="2" spans="1:25" ht="17.25" customHeight="1" x14ac:dyDescent="0.15">
      <c r="B2" s="210" t="s">
        <v>0</v>
      </c>
      <c r="C2" s="89"/>
      <c r="D2" s="89"/>
      <c r="E2" s="89"/>
      <c r="F2" s="89"/>
      <c r="G2" s="89"/>
      <c r="H2" s="89"/>
      <c r="I2" s="89"/>
      <c r="L2" s="865" t="s">
        <v>229</v>
      </c>
      <c r="M2" s="865"/>
      <c r="N2" s="865"/>
      <c r="O2" s="865"/>
      <c r="P2" s="865"/>
      <c r="Q2" s="865"/>
      <c r="R2" s="865"/>
      <c r="S2" s="865"/>
      <c r="T2" s="865"/>
    </row>
    <row r="3" spans="1:25" ht="39.75" customHeight="1" x14ac:dyDescent="0.15">
      <c r="B3" s="225" t="s">
        <v>1</v>
      </c>
      <c r="C3" s="89"/>
      <c r="D3" s="89"/>
      <c r="E3" s="162"/>
      <c r="F3" s="89"/>
      <c r="G3" s="89"/>
      <c r="H3" s="89"/>
      <c r="I3" s="89"/>
      <c r="L3" s="866">
        <f>'補助事業概要説明書(別添１)１～２'!$E$6</f>
        <v>0</v>
      </c>
      <c r="M3" s="866"/>
      <c r="N3" s="866"/>
      <c r="O3" s="866"/>
      <c r="P3" s="866"/>
      <c r="Q3" s="866"/>
      <c r="R3" s="866"/>
      <c r="S3" s="866"/>
      <c r="T3" s="866"/>
    </row>
    <row r="4" spans="1:25" ht="27.75" customHeight="1" x14ac:dyDescent="0.15">
      <c r="B4" s="163" t="s">
        <v>341</v>
      </c>
      <c r="C4" s="89"/>
      <c r="D4" s="89"/>
      <c r="E4" s="89"/>
      <c r="F4" s="89"/>
      <c r="G4" s="90"/>
      <c r="H4" s="89"/>
      <c r="I4" s="89"/>
    </row>
    <row r="5" spans="1:25" ht="16.149999999999999" customHeight="1" x14ac:dyDescent="0.15">
      <c r="B5" s="867" t="s">
        <v>342</v>
      </c>
      <c r="C5" s="867"/>
      <c r="D5" s="867"/>
      <c r="E5" s="867"/>
      <c r="F5" s="867"/>
      <c r="G5" s="867"/>
      <c r="H5" s="867"/>
      <c r="I5" s="867"/>
      <c r="J5" s="867"/>
      <c r="K5" s="867"/>
      <c r="L5" s="867"/>
      <c r="M5" s="867"/>
      <c r="N5" s="867"/>
      <c r="O5" s="867"/>
      <c r="P5" s="867"/>
      <c r="Q5" s="867"/>
      <c r="R5" s="867"/>
    </row>
    <row r="6" spans="1:25" ht="16.149999999999999" customHeight="1" x14ac:dyDescent="0.15">
      <c r="B6" s="867"/>
      <c r="C6" s="867"/>
      <c r="D6" s="867"/>
      <c r="E6" s="867"/>
      <c r="F6" s="867"/>
      <c r="G6" s="867"/>
      <c r="H6" s="867"/>
      <c r="I6" s="867"/>
      <c r="J6" s="867"/>
      <c r="K6" s="867"/>
      <c r="L6" s="867"/>
      <c r="M6" s="867"/>
      <c r="N6" s="867"/>
      <c r="O6" s="867"/>
      <c r="P6" s="867"/>
      <c r="Q6" s="867"/>
      <c r="R6" s="867"/>
    </row>
    <row r="8" spans="1:25" ht="25.5" customHeight="1" x14ac:dyDescent="0.15">
      <c r="B8" s="178" t="s">
        <v>169</v>
      </c>
      <c r="J8" s="179"/>
      <c r="K8" s="180"/>
      <c r="M8" s="180"/>
      <c r="N8" s="180"/>
      <c r="O8" s="180"/>
      <c r="P8" s="180"/>
      <c r="Q8" s="180"/>
      <c r="R8" s="180"/>
    </row>
    <row r="9" spans="1:25" ht="24.75" customHeight="1" x14ac:dyDescent="0.15">
      <c r="J9" s="179" t="s">
        <v>170</v>
      </c>
      <c r="K9" s="180" t="s">
        <v>171</v>
      </c>
      <c r="M9" s="181"/>
      <c r="N9" s="181"/>
      <c r="O9" s="181"/>
      <c r="P9" s="181"/>
      <c r="Q9" s="181"/>
      <c r="R9" s="181"/>
    </row>
    <row r="10" spans="1:25" ht="27.75" customHeight="1" x14ac:dyDescent="0.15">
      <c r="B10" s="319"/>
      <c r="C10" s="800" t="s">
        <v>172</v>
      </c>
      <c r="D10" s="801"/>
      <c r="E10" s="800" t="s">
        <v>216</v>
      </c>
      <c r="F10" s="801"/>
      <c r="G10" s="800" t="s">
        <v>173</v>
      </c>
      <c r="H10" s="801"/>
      <c r="I10" s="800" t="s">
        <v>174</v>
      </c>
      <c r="J10" s="801"/>
      <c r="K10" s="800" t="s">
        <v>175</v>
      </c>
      <c r="L10" s="801"/>
      <c r="M10" s="800" t="s">
        <v>176</v>
      </c>
      <c r="N10" s="801"/>
      <c r="O10" s="800" t="s">
        <v>177</v>
      </c>
      <c r="P10" s="801"/>
      <c r="Q10" s="800" t="s">
        <v>178</v>
      </c>
      <c r="R10" s="801"/>
      <c r="S10" s="800" t="s">
        <v>179</v>
      </c>
      <c r="T10" s="801"/>
      <c r="V10" s="859" t="s">
        <v>180</v>
      </c>
      <c r="W10" s="860"/>
      <c r="X10" s="860"/>
      <c r="Y10" s="861"/>
    </row>
    <row r="11" spans="1:25" ht="27.75" customHeight="1" x14ac:dyDescent="0.15">
      <c r="B11" s="182" t="s">
        <v>434</v>
      </c>
      <c r="C11" s="183">
        <f>'支出計画書(別添２－２)'!$E$267+'支出計画書(別添２－２)'!$E$278+'支出計画書(別添２－２)'!$E$289+'支出計画書(別添２－２)'!$E$300+'支出計画書(別添２－２)'!$E$311+'支出計画書(別添２－２)'!E322+'支出計画書(別添２－２)'!$E$333+'支出計画書(別添２－２)'!$E$344+'支出計画書(別添２－２)'!$E$355+'支出計画書(別添２－２)'!$E$366</f>
        <v>0</v>
      </c>
      <c r="D11" s="184" t="s">
        <v>181</v>
      </c>
      <c r="E11" s="185"/>
      <c r="F11" s="186"/>
      <c r="G11" s="185"/>
      <c r="H11" s="186"/>
      <c r="I11" s="185"/>
      <c r="J11" s="186"/>
      <c r="K11" s="185"/>
      <c r="L11" s="186"/>
      <c r="M11" s="185"/>
      <c r="N11" s="186"/>
      <c r="O11" s="185"/>
      <c r="P11" s="186"/>
      <c r="Q11" s="185"/>
      <c r="R11" s="186"/>
      <c r="S11" s="185"/>
      <c r="T11" s="186"/>
      <c r="V11" s="868" t="s">
        <v>593</v>
      </c>
      <c r="W11" s="869"/>
      <c r="X11" s="869"/>
      <c r="Y11" s="870"/>
    </row>
    <row r="12" spans="1:25" ht="27.75" customHeight="1" x14ac:dyDescent="0.15">
      <c r="B12" s="187" t="s">
        <v>597</v>
      </c>
      <c r="C12" s="188">
        <f>'支出計画書(別添２－２)'!$E$378+'支出計画書(別添２－２)'!$E$389+'支出計画書(別添２－２)'!$E$400+'支出計画書(別添２－２)'!$E$411+'支出計画書(別添２－２)'!$E$422+'支出計画書(別添２－２)'!$E$433+'支出計画書(別添２－２)'!$E$444+'支出計画書(別添２－２)'!$E$455+'支出計画書(別添２－２)'!$E$466+'支出計画書(別添２－２)'!$E$477</f>
        <v>0</v>
      </c>
      <c r="D12" s="189" t="s">
        <v>181</v>
      </c>
      <c r="E12" s="190"/>
      <c r="F12" s="191"/>
      <c r="G12" s="190"/>
      <c r="H12" s="191"/>
      <c r="I12" s="190"/>
      <c r="J12" s="191"/>
      <c r="K12" s="190"/>
      <c r="L12" s="191"/>
      <c r="M12" s="190"/>
      <c r="N12" s="191"/>
      <c r="O12" s="190"/>
      <c r="P12" s="191"/>
      <c r="Q12" s="190"/>
      <c r="R12" s="191"/>
      <c r="S12" s="190"/>
      <c r="T12" s="191"/>
      <c r="V12" s="871"/>
      <c r="W12" s="872"/>
      <c r="X12" s="872"/>
      <c r="Y12" s="873"/>
    </row>
    <row r="13" spans="1:25" ht="27.75" customHeight="1" x14ac:dyDescent="0.15">
      <c r="B13" s="182" t="s">
        <v>334</v>
      </c>
      <c r="C13" s="183">
        <f>'支出計画書(別添２－２)'!$E$489+'支出計画書(別添２－２)'!$E$497+'支出計画書(別添２－２)'!$E$505+'支出計画書(別添２－２)'!$E$513+'支出計画書(別添２－２)'!$E$521+'支出計画書(別添２－２)'!$E$529+'支出計画書(別添２－２)'!$E$537+'支出計画書(別添２－２)'!$E$545+'支出計画書(別添２－２)'!$E$553+'支出計画書(別添２－２)'!$E$561</f>
        <v>0</v>
      </c>
      <c r="D13" s="184" t="s">
        <v>181</v>
      </c>
      <c r="E13" s="185"/>
      <c r="F13" s="186"/>
      <c r="G13" s="185"/>
      <c r="H13" s="186"/>
      <c r="I13" s="185"/>
      <c r="J13" s="186"/>
      <c r="K13" s="185"/>
      <c r="L13" s="186"/>
      <c r="M13" s="185"/>
      <c r="N13" s="186"/>
      <c r="O13" s="185"/>
      <c r="P13" s="186"/>
      <c r="Q13" s="185"/>
      <c r="R13" s="186"/>
      <c r="S13" s="185"/>
      <c r="T13" s="186"/>
      <c r="V13" s="871"/>
      <c r="W13" s="872"/>
      <c r="X13" s="872"/>
      <c r="Y13" s="873"/>
    </row>
    <row r="14" spans="1:25" ht="27.75" customHeight="1" x14ac:dyDescent="0.15">
      <c r="B14" s="287" t="s">
        <v>335</v>
      </c>
      <c r="C14" s="192">
        <f>'支出計画書(別添２－２)'!$E$570+'支出計画書(別添２－２)'!$E$578+'支出計画書(別添２－２)'!$E$586+'支出計画書(別添２－２)'!$E$594+'支出計画書(別添２－２)'!$E$602+'支出計画書(別添２－２)'!$E$610+'支出計画書(別添２－２)'!$E$618+'支出計画書(別添２－２)'!$E$626+'支出計画書(別添２－２)'!$E$634+'支出計画書(別添２－２)'!$E$642</f>
        <v>0</v>
      </c>
      <c r="D14" s="193" t="s">
        <v>181</v>
      </c>
      <c r="E14" s="194"/>
      <c r="F14" s="195"/>
      <c r="G14" s="194"/>
      <c r="H14" s="195"/>
      <c r="I14" s="194"/>
      <c r="J14" s="195"/>
      <c r="K14" s="194"/>
      <c r="L14" s="195"/>
      <c r="M14" s="194"/>
      <c r="N14" s="195"/>
      <c r="O14" s="194"/>
      <c r="P14" s="195"/>
      <c r="Q14" s="194"/>
      <c r="R14" s="195"/>
      <c r="S14" s="194"/>
      <c r="T14" s="195"/>
      <c r="V14" s="874"/>
      <c r="W14" s="875"/>
      <c r="X14" s="875"/>
      <c r="Y14" s="876"/>
    </row>
    <row r="16" spans="1:25" ht="27.75" customHeight="1" x14ac:dyDescent="0.15">
      <c r="B16" s="319"/>
      <c r="C16" s="800" t="s">
        <v>336</v>
      </c>
      <c r="D16" s="886"/>
      <c r="E16" s="886"/>
      <c r="F16" s="886"/>
      <c r="G16" s="886"/>
      <c r="H16" s="886"/>
      <c r="I16" s="886"/>
      <c r="J16" s="886"/>
      <c r="K16" s="886"/>
      <c r="L16" s="886"/>
      <c r="M16" s="886"/>
      <c r="N16" s="886"/>
      <c r="O16" s="886"/>
      <c r="P16" s="886"/>
      <c r="Q16" s="886"/>
      <c r="R16" s="886"/>
      <c r="S16" s="886"/>
      <c r="T16" s="801"/>
      <c r="V16" s="859" t="s">
        <v>180</v>
      </c>
      <c r="W16" s="860"/>
      <c r="X16" s="860"/>
      <c r="Y16" s="861"/>
    </row>
    <row r="17" spans="2:25" ht="279.95" customHeight="1" x14ac:dyDescent="0.15">
      <c r="B17" s="399" t="s">
        <v>434</v>
      </c>
      <c r="C17" s="877"/>
      <c r="D17" s="878"/>
      <c r="E17" s="878"/>
      <c r="F17" s="878"/>
      <c r="G17" s="878"/>
      <c r="H17" s="878"/>
      <c r="I17" s="878"/>
      <c r="J17" s="878"/>
      <c r="K17" s="878"/>
      <c r="L17" s="878"/>
      <c r="M17" s="878"/>
      <c r="N17" s="878"/>
      <c r="O17" s="878"/>
      <c r="P17" s="878"/>
      <c r="Q17" s="878"/>
      <c r="R17" s="878"/>
      <c r="S17" s="878"/>
      <c r="T17" s="879"/>
      <c r="V17" s="862" t="s">
        <v>594</v>
      </c>
      <c r="W17" s="863"/>
      <c r="X17" s="863"/>
      <c r="Y17" s="864"/>
    </row>
    <row r="18" spans="2:25" ht="279.95" customHeight="1" x14ac:dyDescent="0.15">
      <c r="B18" s="400" t="s">
        <v>597</v>
      </c>
      <c r="C18" s="880"/>
      <c r="D18" s="881"/>
      <c r="E18" s="881"/>
      <c r="F18" s="881"/>
      <c r="G18" s="881"/>
      <c r="H18" s="881"/>
      <c r="I18" s="881"/>
      <c r="J18" s="881"/>
      <c r="K18" s="881"/>
      <c r="L18" s="881"/>
      <c r="M18" s="881"/>
      <c r="N18" s="881"/>
      <c r="O18" s="881"/>
      <c r="P18" s="881"/>
      <c r="Q18" s="881"/>
      <c r="R18" s="881"/>
      <c r="S18" s="881"/>
      <c r="T18" s="882"/>
      <c r="V18" s="862" t="s">
        <v>595</v>
      </c>
      <c r="W18" s="863"/>
      <c r="X18" s="863"/>
      <c r="Y18" s="864"/>
    </row>
    <row r="19" spans="2:25" ht="279.95" customHeight="1" x14ac:dyDescent="0.15">
      <c r="B19" s="399" t="s">
        <v>334</v>
      </c>
      <c r="C19" s="880"/>
      <c r="D19" s="881"/>
      <c r="E19" s="881"/>
      <c r="F19" s="881"/>
      <c r="G19" s="881"/>
      <c r="H19" s="881"/>
      <c r="I19" s="881"/>
      <c r="J19" s="881"/>
      <c r="K19" s="881"/>
      <c r="L19" s="881"/>
      <c r="M19" s="881"/>
      <c r="N19" s="881"/>
      <c r="O19" s="881"/>
      <c r="P19" s="881"/>
      <c r="Q19" s="881"/>
      <c r="R19" s="881"/>
      <c r="S19" s="881"/>
      <c r="T19" s="882"/>
      <c r="V19" s="862" t="s">
        <v>596</v>
      </c>
      <c r="W19" s="863"/>
      <c r="X19" s="863"/>
      <c r="Y19" s="864"/>
    </row>
    <row r="20" spans="2:25" ht="279.95" customHeight="1" x14ac:dyDescent="0.15">
      <c r="B20" s="401" t="s">
        <v>335</v>
      </c>
      <c r="C20" s="883"/>
      <c r="D20" s="884"/>
      <c r="E20" s="884"/>
      <c r="F20" s="884"/>
      <c r="G20" s="884"/>
      <c r="H20" s="884"/>
      <c r="I20" s="884"/>
      <c r="J20" s="884"/>
      <c r="K20" s="884"/>
      <c r="L20" s="884"/>
      <c r="M20" s="884"/>
      <c r="N20" s="884"/>
      <c r="O20" s="884"/>
      <c r="P20" s="884"/>
      <c r="Q20" s="884"/>
      <c r="R20" s="884"/>
      <c r="S20" s="884"/>
      <c r="T20" s="885"/>
      <c r="V20" s="862" t="s">
        <v>447</v>
      </c>
      <c r="W20" s="863"/>
      <c r="X20" s="863"/>
      <c r="Y20" s="864"/>
    </row>
    <row r="21" spans="2:25" x14ac:dyDescent="0.15">
      <c r="V21" s="857"/>
      <c r="W21" s="858"/>
      <c r="X21" s="858"/>
      <c r="Y21" s="858"/>
    </row>
  </sheetData>
  <sheetProtection algorithmName="SHA-512" hashValue="8Bg9huzeKAyGobrT8oWDYPEE8I17fO7QLk9F6xZoXiH5YI0LgsIHYlLNb5XfzSeH2Ba+UGCaQfOxkWaaWtukkg==" saltValue="amkmVgy6Dc2i0kv0ux9SLw==" spinCount="100000" sheet="1" objects="1" insertColumns="0" insertRows="0" deleteColumns="0" deleteRows="0"/>
  <mergeCells count="25">
    <mergeCell ref="V11:Y14"/>
    <mergeCell ref="C17:T17"/>
    <mergeCell ref="C18:T18"/>
    <mergeCell ref="C19:T19"/>
    <mergeCell ref="C20:T20"/>
    <mergeCell ref="C16:T16"/>
    <mergeCell ref="L2:T2"/>
    <mergeCell ref="L3:T3"/>
    <mergeCell ref="V10:Y10"/>
    <mergeCell ref="B5:R6"/>
    <mergeCell ref="C10:D10"/>
    <mergeCell ref="E10:F10"/>
    <mergeCell ref="G10:H10"/>
    <mergeCell ref="I10:J10"/>
    <mergeCell ref="K10:L10"/>
    <mergeCell ref="M10:N10"/>
    <mergeCell ref="O10:P10"/>
    <mergeCell ref="S10:T10"/>
    <mergeCell ref="Q10:R10"/>
    <mergeCell ref="V21:Y21"/>
    <mergeCell ref="V16:Y16"/>
    <mergeCell ref="V17:Y17"/>
    <mergeCell ref="V18:Y18"/>
    <mergeCell ref="V19:Y19"/>
    <mergeCell ref="V20:Y20"/>
  </mergeCells>
  <phoneticPr fontId="1"/>
  <conditionalFormatting sqref="L3">
    <cfRule type="cellIs" dxfId="1674" priority="2" operator="equal">
      <formula>0</formula>
    </cfRule>
  </conditionalFormatting>
  <conditionalFormatting sqref="C17:T20">
    <cfRule type="containsBlanks" dxfId="1673" priority="4">
      <formula>LEN(TRIM(C17))=0</formula>
    </cfRule>
  </conditionalFormatting>
  <dataValidations count="1">
    <dataValidation type="list" allowBlank="1" showInputMessage="1" showErrorMessage="1" sqref="E11:T14" xr:uid="{20EEFE1B-381A-429A-B125-67754EC3F099}">
      <formula1>$J$8:$J$9</formula1>
    </dataValidation>
  </dataValidations>
  <pageMargins left="0.74803149606299213" right="0.15748031496062992" top="0.55118110236220474" bottom="0.43307086614173229" header="0.31496062992125984" footer="0.15748031496062992"/>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N90"/>
  <sheetViews>
    <sheetView showGridLines="0" showWhiteSpace="0" zoomScale="70" zoomScaleNormal="70" zoomScaleSheetLayoutView="70" workbookViewId="0"/>
  </sheetViews>
  <sheetFormatPr defaultColWidth="9" defaultRowHeight="14.25" x14ac:dyDescent="0.15"/>
  <cols>
    <col min="1" max="1" width="1.125" style="61" customWidth="1"/>
    <col min="2" max="2" width="17.625" style="61" customWidth="1"/>
    <col min="3" max="3" width="18.375" style="132" customWidth="1"/>
    <col min="4" max="4" width="8.375" style="61" customWidth="1"/>
    <col min="5" max="6" width="13.875" style="61" customWidth="1"/>
    <col min="7" max="7" width="17.375" style="61" customWidth="1"/>
    <col min="8" max="8" width="23.5" style="61" customWidth="1"/>
    <col min="9" max="9" width="19.875" style="61" customWidth="1"/>
    <col min="10" max="10" width="35.125" style="61" customWidth="1"/>
    <col min="11" max="11" width="2" style="61" customWidth="1"/>
    <col min="12" max="12" width="88.75" style="23" customWidth="1"/>
    <col min="13" max="16384" width="9" style="61"/>
  </cols>
  <sheetData>
    <row r="1" spans="1:14" ht="75" customHeight="1" x14ac:dyDescent="0.15">
      <c r="N1" s="141" t="s">
        <v>155</v>
      </c>
    </row>
    <row r="2" spans="1:14" ht="19.5" customHeight="1" x14ac:dyDescent="0.15">
      <c r="B2" s="17" t="s">
        <v>34</v>
      </c>
      <c r="C2" s="133"/>
      <c r="D2" s="17"/>
      <c r="E2" s="15"/>
      <c r="F2" s="15"/>
      <c r="G2" s="15"/>
      <c r="H2" s="15"/>
      <c r="I2" s="15"/>
      <c r="J2" s="18"/>
      <c r="N2" s="141" t="s">
        <v>153</v>
      </c>
    </row>
    <row r="3" spans="1:14" ht="25.5" x14ac:dyDescent="0.15">
      <c r="B3" s="892" t="s">
        <v>35</v>
      </c>
      <c r="C3" s="892"/>
      <c r="D3" s="892"/>
      <c r="E3" s="892"/>
      <c r="F3" s="892"/>
      <c r="G3" s="892"/>
      <c r="H3" s="892"/>
      <c r="I3" s="892"/>
      <c r="J3" s="892"/>
      <c r="K3" s="14"/>
      <c r="L3" s="402" t="s">
        <v>2</v>
      </c>
      <c r="N3" s="141" t="s">
        <v>154</v>
      </c>
    </row>
    <row r="4" spans="1:14" ht="3" customHeight="1" x14ac:dyDescent="0.15">
      <c r="B4" s="222"/>
      <c r="C4" s="222"/>
      <c r="D4" s="222"/>
      <c r="E4" s="222"/>
      <c r="F4" s="222"/>
      <c r="G4" s="222"/>
      <c r="H4" s="222"/>
      <c r="I4" s="222"/>
      <c r="J4" s="222"/>
      <c r="K4" s="14"/>
      <c r="L4" s="120"/>
      <c r="N4" s="141"/>
    </row>
    <row r="5" spans="1:14" s="14" customFormat="1" ht="43.5" customHeight="1" x14ac:dyDescent="0.15">
      <c r="B5" s="76" t="s">
        <v>139</v>
      </c>
      <c r="C5" s="134"/>
      <c r="D5" s="76"/>
      <c r="H5" s="19" t="s">
        <v>45</v>
      </c>
      <c r="I5" s="891"/>
      <c r="J5" s="891"/>
      <c r="L5" s="143" t="s">
        <v>126</v>
      </c>
      <c r="N5" s="142"/>
    </row>
    <row r="6" spans="1:14" s="14" customFormat="1" ht="43.5" customHeight="1" x14ac:dyDescent="0.15">
      <c r="C6" s="132"/>
      <c r="E6" s="20"/>
      <c r="H6" s="19" t="s">
        <v>46</v>
      </c>
      <c r="I6" s="891"/>
      <c r="J6" s="891"/>
      <c r="L6" s="144" t="s">
        <v>127</v>
      </c>
    </row>
    <row r="7" spans="1:14" s="14" customFormat="1" ht="43.5" customHeight="1" x14ac:dyDescent="0.15">
      <c r="C7" s="132"/>
      <c r="E7" s="20"/>
      <c r="H7" s="19" t="s">
        <v>47</v>
      </c>
      <c r="I7" s="891"/>
      <c r="J7" s="891"/>
      <c r="L7" s="627" t="s">
        <v>598</v>
      </c>
    </row>
    <row r="8" spans="1:14" s="63" customFormat="1" ht="9" customHeight="1" x14ac:dyDescent="0.2">
      <c r="C8" s="135"/>
      <c r="E8" s="66"/>
      <c r="H8" s="67"/>
      <c r="I8" s="68"/>
      <c r="J8" s="894"/>
      <c r="L8" s="906" t="s">
        <v>599</v>
      </c>
    </row>
    <row r="9" spans="1:14" s="14" customFormat="1" ht="25.5" x14ac:dyDescent="0.15">
      <c r="B9" s="324"/>
      <c r="C9" s="132"/>
      <c r="E9" s="77"/>
      <c r="F9" s="77"/>
      <c r="G9" s="893" t="s">
        <v>73</v>
      </c>
      <c r="H9" s="893"/>
      <c r="I9" s="77"/>
      <c r="J9" s="895"/>
      <c r="L9" s="907"/>
    </row>
    <row r="10" spans="1:14" ht="19.5" customHeight="1" x14ac:dyDescent="0.15">
      <c r="B10" s="112" t="s">
        <v>36</v>
      </c>
      <c r="C10" s="136"/>
      <c r="D10" s="112"/>
      <c r="G10" s="21"/>
      <c r="J10" s="153"/>
      <c r="L10" s="907"/>
      <c r="M10" s="22"/>
    </row>
    <row r="11" spans="1:14" ht="2.25" customHeight="1" x14ac:dyDescent="0.15">
      <c r="L11" s="145"/>
    </row>
    <row r="12" spans="1:14" ht="32.25" customHeight="1" thickBot="1" x14ac:dyDescent="0.2">
      <c r="B12" s="111" t="s">
        <v>27</v>
      </c>
      <c r="C12" s="223" t="s">
        <v>151</v>
      </c>
      <c r="D12" s="223" t="s">
        <v>152</v>
      </c>
      <c r="E12" s="111" t="s">
        <v>147</v>
      </c>
      <c r="F12" s="111" t="s">
        <v>37</v>
      </c>
      <c r="G12" s="111" t="s">
        <v>33</v>
      </c>
      <c r="H12" s="897" t="s">
        <v>38</v>
      </c>
      <c r="I12" s="898"/>
      <c r="J12" s="899"/>
      <c r="L12" s="145"/>
    </row>
    <row r="13" spans="1:14" s="62" customFormat="1" ht="24" customHeight="1" thickTop="1" x14ac:dyDescent="0.15">
      <c r="A13" s="64"/>
      <c r="B13" s="338"/>
      <c r="C13" s="170" t="str">
        <f>IFERROR(VLOOKUP(B13,'補助事業概要説明書(別添１)１～２'!$B$27:$C$97,2,0),"")</f>
        <v/>
      </c>
      <c r="D13" s="139"/>
      <c r="E13" s="113"/>
      <c r="F13" s="113"/>
      <c r="G13" s="172" t="str">
        <f>IF(OR(E13="",F13=""),"",IF(AND(F13&lt;4,0&lt;F13),VLOOKUP($E13,健保等級単価一覧表!$B:$D,3,FALSE),(VLOOKUP($E13,健保等級単価一覧表!$B:$D,2,FALSE))))</f>
        <v/>
      </c>
      <c r="H13" s="903"/>
      <c r="I13" s="904"/>
      <c r="J13" s="905"/>
      <c r="K13" s="14"/>
      <c r="L13" s="144" t="s">
        <v>128</v>
      </c>
    </row>
    <row r="14" spans="1:14" s="62" customFormat="1" ht="24" customHeight="1" x14ac:dyDescent="0.15">
      <c r="A14" s="64"/>
      <c r="B14" s="110"/>
      <c r="C14" s="171" t="str">
        <f>IFERROR(VLOOKUP(B14,'補助事業概要説明書(別添１)１～２'!$B$27:$C$97,2,0),"")</f>
        <v/>
      </c>
      <c r="D14" s="110"/>
      <c r="E14" s="114"/>
      <c r="F14" s="114"/>
      <c r="G14" s="172" t="str">
        <f>IF(OR(E14="",F14=""),"",IF(AND(F14&lt;4,0&lt;F14),VLOOKUP($E14,健保等級単価一覧表!$B:$D,3,FALSE),(VLOOKUP($E14,健保等級単価一覧表!$B:$D,2,FALSE))))</f>
        <v/>
      </c>
      <c r="H14" s="887"/>
      <c r="I14" s="888"/>
      <c r="J14" s="889"/>
      <c r="L14" s="148" t="s">
        <v>157</v>
      </c>
    </row>
    <row r="15" spans="1:14" s="62" customFormat="1" ht="24" customHeight="1" x14ac:dyDescent="0.15">
      <c r="A15" s="64"/>
      <c r="B15" s="110"/>
      <c r="C15" s="171" t="str">
        <f>IFERROR(VLOOKUP(B15,'補助事業概要説明書(別添１)１～２'!$B$27:$C$97,2,0),"")</f>
        <v/>
      </c>
      <c r="D15" s="110"/>
      <c r="E15" s="114"/>
      <c r="F15" s="114"/>
      <c r="G15" s="172" t="str">
        <f>IF(OR(E15="",F15=""),"",IF(AND(F15&lt;4,0&lt;F15),VLOOKUP($E15,健保等級単価一覧表!$B:$D,3,FALSE),(VLOOKUP($E15,健保等級単価一覧表!$B:$D,2,FALSE))))</f>
        <v/>
      </c>
      <c r="H15" s="887"/>
      <c r="I15" s="888"/>
      <c r="J15" s="889"/>
      <c r="L15" s="146"/>
    </row>
    <row r="16" spans="1:14" s="62" customFormat="1" ht="24" customHeight="1" x14ac:dyDescent="0.15">
      <c r="A16" s="64"/>
      <c r="B16" s="110"/>
      <c r="C16" s="171" t="str">
        <f>IFERROR(VLOOKUP(B16,'補助事業概要説明書(別添１)１～２'!$B$27:$C$97,2,0),"")</f>
        <v/>
      </c>
      <c r="D16" s="110"/>
      <c r="E16" s="114"/>
      <c r="F16" s="114"/>
      <c r="G16" s="172" t="str">
        <f>IF(OR(E16="",F16=""),"",IF(AND(F16&lt;4,0&lt;F16),VLOOKUP($E16,健保等級単価一覧表!$B:$D,3,FALSE),(VLOOKUP($E16,健保等級単価一覧表!$B:$D,2,FALSE))))</f>
        <v/>
      </c>
      <c r="H16" s="887"/>
      <c r="I16" s="888"/>
      <c r="J16" s="889"/>
      <c r="L16" s="146"/>
    </row>
    <row r="17" spans="1:12" s="62" customFormat="1" ht="24" customHeight="1" x14ac:dyDescent="0.15">
      <c r="A17" s="64"/>
      <c r="B17" s="358"/>
      <c r="C17" s="171" t="str">
        <f>IFERROR(VLOOKUP(B17,'補助事業概要説明書(別添１)１～２'!$B$27:$C$97,2,0),"")</f>
        <v/>
      </c>
      <c r="D17" s="110"/>
      <c r="E17" s="114"/>
      <c r="F17" s="114"/>
      <c r="G17" s="172" t="str">
        <f>IF(OR(E17="",F17=""),"",IF(AND(F17&lt;4,0&lt;F17),VLOOKUP($E17,健保等級単価一覧表!$B:$D,3,FALSE),(VLOOKUP($E17,健保等級単価一覧表!$B:$D,2,FALSE))))</f>
        <v/>
      </c>
      <c r="H17" s="887"/>
      <c r="I17" s="888"/>
      <c r="J17" s="889"/>
      <c r="L17" s="146"/>
    </row>
    <row r="18" spans="1:12" s="62" customFormat="1" ht="24" customHeight="1" x14ac:dyDescent="0.15">
      <c r="A18" s="64"/>
      <c r="B18" s="358"/>
      <c r="C18" s="171" t="str">
        <f>IFERROR(VLOOKUP(B18,'補助事業概要説明書(別添１)１～２'!$B$27:$C$97,2,0),"")</f>
        <v/>
      </c>
      <c r="D18" s="110"/>
      <c r="E18" s="114"/>
      <c r="F18" s="114"/>
      <c r="G18" s="172" t="str">
        <f>IF(OR(E18="",F18=""),"",IF(AND(F18&lt;4,0&lt;F18),VLOOKUP($E18,健保等級単価一覧表!$B:$D,3,FALSE),(VLOOKUP($E18,健保等級単価一覧表!$B:$D,2,FALSE))))</f>
        <v/>
      </c>
      <c r="H18" s="887"/>
      <c r="I18" s="888"/>
      <c r="J18" s="889"/>
      <c r="L18" s="146"/>
    </row>
    <row r="19" spans="1:12" s="62" customFormat="1" ht="24" customHeight="1" x14ac:dyDescent="0.15">
      <c r="A19" s="64"/>
      <c r="B19" s="358"/>
      <c r="C19" s="171" t="str">
        <f>IFERROR(VLOOKUP(B19,'補助事業概要説明書(別添１)１～２'!$B$27:$C$97,2,0),"")</f>
        <v/>
      </c>
      <c r="D19" s="110"/>
      <c r="E19" s="114"/>
      <c r="F19" s="114"/>
      <c r="G19" s="172" t="str">
        <f>IF(OR(E19="",F19=""),"",IF(AND(F19&lt;4,0&lt;F19),VLOOKUP($E19,健保等級単価一覧表!$B:$D,3,FALSE),(VLOOKUP($E19,健保等級単価一覧表!$B:$D,2,FALSE))))</f>
        <v/>
      </c>
      <c r="H19" s="887"/>
      <c r="I19" s="888"/>
      <c r="J19" s="889"/>
      <c r="L19" s="146"/>
    </row>
    <row r="20" spans="1:12" s="62" customFormat="1" ht="24" customHeight="1" x14ac:dyDescent="0.15">
      <c r="A20" s="64"/>
      <c r="B20" s="358"/>
      <c r="C20" s="171" t="str">
        <f>IFERROR(VLOOKUP(B20,'補助事業概要説明書(別添１)１～２'!$B$27:$C$97,2,0),"")</f>
        <v/>
      </c>
      <c r="D20" s="110"/>
      <c r="E20" s="114"/>
      <c r="F20" s="114"/>
      <c r="G20" s="172" t="str">
        <f>IF(OR(E20="",F20=""),"",IF(AND(F20&lt;4,0&lt;F20),VLOOKUP($E20,健保等級単価一覧表!$B:$D,3,FALSE),(VLOOKUP($E20,健保等級単価一覧表!$B:$D,2,FALSE))))</f>
        <v/>
      </c>
      <c r="H20" s="887"/>
      <c r="I20" s="888"/>
      <c r="J20" s="889"/>
      <c r="L20" s="146"/>
    </row>
    <row r="21" spans="1:12" s="62" customFormat="1" ht="24" customHeight="1" x14ac:dyDescent="0.15">
      <c r="A21" s="64"/>
      <c r="B21" s="110"/>
      <c r="C21" s="171" t="str">
        <f>IFERROR(VLOOKUP(B21,'補助事業概要説明書(別添１)１～２'!$B$27:$C$97,2,0),"")</f>
        <v/>
      </c>
      <c r="D21" s="110"/>
      <c r="E21" s="114"/>
      <c r="F21" s="114"/>
      <c r="G21" s="172" t="str">
        <f>IF(OR(E21="",F21=""),"",IF(AND(F21&lt;4,0&lt;F21),VLOOKUP($E21,健保等級単価一覧表!$B:$D,3,FALSE),(VLOOKUP($E21,健保等級単価一覧表!$B:$D,2,FALSE))))</f>
        <v/>
      </c>
      <c r="H21" s="887"/>
      <c r="I21" s="888"/>
      <c r="J21" s="889"/>
      <c r="L21" s="146"/>
    </row>
    <row r="22" spans="1:12" s="62" customFormat="1" ht="24" customHeight="1" x14ac:dyDescent="0.15">
      <c r="A22" s="64"/>
      <c r="B22" s="358"/>
      <c r="C22" s="171" t="str">
        <f>IFERROR(VLOOKUP(B22,'補助事業概要説明書(別添１)１～２'!$B$27:$C$97,2,0),"")</f>
        <v/>
      </c>
      <c r="D22" s="110"/>
      <c r="E22" s="114"/>
      <c r="F22" s="114"/>
      <c r="G22" s="172" t="str">
        <f>IF(OR(E22="",F22=""),"",IF(AND(F22&lt;4,0&lt;F22),VLOOKUP($E22,健保等級単価一覧表!$B:$D,3,FALSE),(VLOOKUP($E22,健保等級単価一覧表!$B:$D,2,FALSE))))</f>
        <v/>
      </c>
      <c r="H22" s="887"/>
      <c r="I22" s="888"/>
      <c r="J22" s="889"/>
      <c r="L22" s="146"/>
    </row>
    <row r="23" spans="1:12" s="62" customFormat="1" ht="24" customHeight="1" x14ac:dyDescent="0.15">
      <c r="A23" s="64"/>
      <c r="B23" s="358"/>
      <c r="C23" s="171" t="str">
        <f>IFERROR(VLOOKUP(B23,'補助事業概要説明書(別添１)１～２'!$B$27:$C$97,2,0),"")</f>
        <v/>
      </c>
      <c r="D23" s="110"/>
      <c r="E23" s="114"/>
      <c r="F23" s="114"/>
      <c r="G23" s="172" t="str">
        <f>IF(OR(E23="",F23=""),"",IF(AND(F23&lt;4,0&lt;F23),VLOOKUP($E23,健保等級単価一覧表!$B:$D,3,FALSE),(VLOOKUP($E23,健保等級単価一覧表!$B:$D,2,FALSE))))</f>
        <v/>
      </c>
      <c r="H23" s="887"/>
      <c r="I23" s="888"/>
      <c r="J23" s="889"/>
      <c r="L23" s="146"/>
    </row>
    <row r="24" spans="1:12" s="62" customFormat="1" ht="24" customHeight="1" x14ac:dyDescent="0.15">
      <c r="A24" s="64"/>
      <c r="B24" s="358"/>
      <c r="C24" s="171" t="str">
        <f>IFERROR(VLOOKUP(B24,'補助事業概要説明書(別添１)１～２'!$B$27:$C$97,2,0),"")</f>
        <v/>
      </c>
      <c r="D24" s="110"/>
      <c r="E24" s="114"/>
      <c r="F24" s="114"/>
      <c r="G24" s="172" t="str">
        <f>IF(OR(E24="",F24=""),"",IF(AND(F24&lt;4,0&lt;F24),VLOOKUP($E24,健保等級単価一覧表!$B:$D,3,FALSE),(VLOOKUP($E24,健保等級単価一覧表!$B:$D,2,FALSE))))</f>
        <v/>
      </c>
      <c r="H24" s="887"/>
      <c r="I24" s="888"/>
      <c r="J24" s="889"/>
      <c r="L24" s="146"/>
    </row>
    <row r="25" spans="1:12" s="62" customFormat="1" ht="24" customHeight="1" x14ac:dyDescent="0.15">
      <c r="A25" s="64"/>
      <c r="B25" s="358"/>
      <c r="C25" s="171" t="str">
        <f>IFERROR(VLOOKUP(B25,'補助事業概要説明書(別添１)１～２'!$B$27:$C$97,2,0),"")</f>
        <v/>
      </c>
      <c r="D25" s="110"/>
      <c r="E25" s="114"/>
      <c r="F25" s="114"/>
      <c r="G25" s="172" t="str">
        <f>IF(OR(E25="",F25=""),"",IF(AND(F25&lt;4,0&lt;F25),VLOOKUP($E25,健保等級単価一覧表!$B:$D,3,FALSE),(VLOOKUP($E25,健保等級単価一覧表!$B:$D,2,FALSE))))</f>
        <v/>
      </c>
      <c r="H25" s="887"/>
      <c r="I25" s="888"/>
      <c r="J25" s="889"/>
      <c r="L25" s="146"/>
    </row>
    <row r="26" spans="1:12" s="62" customFormat="1" ht="24" customHeight="1" x14ac:dyDescent="0.15">
      <c r="A26" s="64"/>
      <c r="B26" s="110"/>
      <c r="C26" s="171" t="str">
        <f>IFERROR(VLOOKUP(B26,'補助事業概要説明書(別添１)１～２'!$B$27:$C$97,2,0),"")</f>
        <v/>
      </c>
      <c r="D26" s="110"/>
      <c r="E26" s="114"/>
      <c r="F26" s="114"/>
      <c r="G26" s="172" t="str">
        <f>IF(OR(E26="",F26=""),"",IF(AND(F26&lt;4,0&lt;F26),VLOOKUP($E26,健保等級単価一覧表!$B:$D,3,FALSE),(VLOOKUP($E26,健保等級単価一覧表!$B:$D,2,FALSE))))</f>
        <v/>
      </c>
      <c r="H26" s="887"/>
      <c r="I26" s="888"/>
      <c r="J26" s="889"/>
      <c r="L26" s="146"/>
    </row>
    <row r="27" spans="1:12" s="62" customFormat="1" ht="24" customHeight="1" x14ac:dyDescent="0.15">
      <c r="A27" s="64"/>
      <c r="B27" s="110"/>
      <c r="C27" s="171" t="str">
        <f>IFERROR(VLOOKUP(B27,'補助事業概要説明書(別添１)１～２'!$B$27:$C$97,2,0),"")</f>
        <v/>
      </c>
      <c r="D27" s="110"/>
      <c r="E27" s="114"/>
      <c r="F27" s="114"/>
      <c r="G27" s="172" t="str">
        <f>IF(OR(E27="",F27=""),"",IF(AND(F27&lt;4,0&lt;F27),VLOOKUP($E27,健保等級単価一覧表!$B:$D,3,FALSE),(VLOOKUP($E27,健保等級単価一覧表!$B:$D,2,FALSE))))</f>
        <v/>
      </c>
      <c r="H27" s="887"/>
      <c r="I27" s="888"/>
      <c r="J27" s="889"/>
      <c r="L27" s="146"/>
    </row>
    <row r="28" spans="1:12" ht="7.5" customHeight="1" x14ac:dyDescent="0.15">
      <c r="L28" s="145"/>
    </row>
    <row r="29" spans="1:12" ht="19.5" customHeight="1" x14ac:dyDescent="0.15">
      <c r="B29" s="23" t="s">
        <v>39</v>
      </c>
      <c r="C29" s="131"/>
      <c r="D29" s="23"/>
      <c r="E29" s="23"/>
      <c r="F29" s="23"/>
      <c r="G29" s="23"/>
      <c r="H29" s="23"/>
      <c r="I29" s="24"/>
      <c r="L29" s="145"/>
    </row>
    <row r="30" spans="1:12" ht="19.5" customHeight="1" x14ac:dyDescent="0.15">
      <c r="B30" s="901" t="s">
        <v>148</v>
      </c>
      <c r="C30" s="901"/>
      <c r="D30" s="901"/>
      <c r="E30" s="901"/>
      <c r="F30" s="901"/>
      <c r="G30" s="901"/>
      <c r="H30" s="901"/>
      <c r="L30" s="145"/>
    </row>
    <row r="31" spans="1:12" ht="19.5" customHeight="1" x14ac:dyDescent="0.15">
      <c r="B31" s="226" t="s">
        <v>265</v>
      </c>
      <c r="C31" s="131"/>
      <c r="D31" s="23"/>
      <c r="E31" s="23"/>
      <c r="F31" s="23"/>
      <c r="G31" s="23"/>
      <c r="H31" s="23"/>
      <c r="L31" s="145"/>
    </row>
    <row r="32" spans="1:12" ht="5.25" customHeight="1" x14ac:dyDescent="0.15">
      <c r="L32" s="145"/>
    </row>
    <row r="33" spans="1:12" ht="19.5" customHeight="1" x14ac:dyDescent="0.15">
      <c r="B33" s="112" t="s">
        <v>40</v>
      </c>
      <c r="C33" s="136"/>
      <c r="D33" s="112"/>
      <c r="L33" s="145"/>
    </row>
    <row r="34" spans="1:12" ht="2.25" customHeight="1" x14ac:dyDescent="0.15">
      <c r="B34" s="23"/>
      <c r="C34" s="131"/>
      <c r="D34" s="23"/>
      <c r="L34" s="145"/>
    </row>
    <row r="35" spans="1:12" ht="35.25" customHeight="1" thickBot="1" x14ac:dyDescent="0.2">
      <c r="B35" s="111" t="s">
        <v>27</v>
      </c>
      <c r="C35" s="223" t="s">
        <v>151</v>
      </c>
      <c r="D35" s="223" t="s">
        <v>152</v>
      </c>
      <c r="E35" s="111" t="s">
        <v>41</v>
      </c>
      <c r="F35" s="111" t="s">
        <v>147</v>
      </c>
      <c r="G35" s="111" t="s">
        <v>33</v>
      </c>
      <c r="H35" s="902" t="s">
        <v>146</v>
      </c>
      <c r="I35" s="902"/>
      <c r="J35" s="902"/>
      <c r="L35" s="227" t="s">
        <v>164</v>
      </c>
    </row>
    <row r="36" spans="1:12" s="62" customFormat="1" ht="24" customHeight="1" thickTop="1" x14ac:dyDescent="0.15">
      <c r="A36" s="64"/>
      <c r="B36" s="110"/>
      <c r="C36" s="170" t="str">
        <f>IFERROR(VLOOKUP(B36,'補助事業概要説明書(別添１)１～２'!$B$27:$C$97,2,0),"")</f>
        <v/>
      </c>
      <c r="D36" s="139"/>
      <c r="E36" s="113"/>
      <c r="F36" s="228" t="str">
        <f>IF(E36="","",VLOOKUP(E36,健保等級単価一覧表!$G$3:$J$52,4))</f>
        <v/>
      </c>
      <c r="G36" s="172" t="str">
        <f>IF(E36="","",VLOOKUP(E36,健保等級単価一覧表!$G$3:$J$52,3))</f>
        <v/>
      </c>
      <c r="H36" s="896"/>
      <c r="I36" s="896"/>
      <c r="J36" s="896"/>
      <c r="K36" s="14"/>
      <c r="L36" s="144" t="s">
        <v>129</v>
      </c>
    </row>
    <row r="37" spans="1:12" s="62" customFormat="1" ht="24" customHeight="1" x14ac:dyDescent="0.15">
      <c r="A37" s="64"/>
      <c r="B37" s="110"/>
      <c r="C37" s="171" t="str">
        <f>IFERROR(VLOOKUP(B37,'補助事業概要説明書(別添１)１～２'!$B$27:$C$97,2,0),"")</f>
        <v/>
      </c>
      <c r="D37" s="110"/>
      <c r="E37" s="114"/>
      <c r="F37" s="172" t="str">
        <f>IF(E37="","",VLOOKUP(E37,健保等級単価一覧表!$G$3:$J$52,4))</f>
        <v/>
      </c>
      <c r="G37" s="172" t="str">
        <f>IF(E37="","",VLOOKUP(E37,健保等級単価一覧表!$G$3:$J$52,3))</f>
        <v/>
      </c>
      <c r="H37" s="890"/>
      <c r="I37" s="890"/>
      <c r="J37" s="890"/>
      <c r="L37" s="146"/>
    </row>
    <row r="38" spans="1:12" s="62" customFormat="1" ht="24" customHeight="1" x14ac:dyDescent="0.15">
      <c r="A38" s="64"/>
      <c r="B38" s="110"/>
      <c r="C38" s="171" t="str">
        <f>IFERROR(VLOOKUP(B38,'補助事業概要説明書(別添１)１～２'!$B$27:$C$97,2,0),"")</f>
        <v/>
      </c>
      <c r="D38" s="110"/>
      <c r="E38" s="114"/>
      <c r="F38" s="172" t="str">
        <f>IF(E38="","",VLOOKUP(E38,健保等級単価一覧表!$G$3:$J$52,4))</f>
        <v/>
      </c>
      <c r="G38" s="172" t="str">
        <f>IF(E38="","",VLOOKUP(E38,健保等級単価一覧表!$G$3:$J$52,3))</f>
        <v/>
      </c>
      <c r="H38" s="890"/>
      <c r="I38" s="890"/>
      <c r="J38" s="890"/>
      <c r="L38" s="146"/>
    </row>
    <row r="39" spans="1:12" s="62" customFormat="1" ht="24" customHeight="1" x14ac:dyDescent="0.15">
      <c r="A39" s="64"/>
      <c r="B39" s="110"/>
      <c r="C39" s="171" t="str">
        <f>IFERROR(VLOOKUP(B39,'補助事業概要説明書(別添１)１～２'!$B$27:$C$97,2,0),"")</f>
        <v/>
      </c>
      <c r="D39" s="110"/>
      <c r="E39" s="114"/>
      <c r="F39" s="172" t="str">
        <f>IF(E39="","",VLOOKUP(E39,健保等級単価一覧表!$G$3:$J$52,4))</f>
        <v/>
      </c>
      <c r="G39" s="172" t="str">
        <f>IF(E39="","",VLOOKUP(E39,健保等級単価一覧表!$G$3:$J$52,3))</f>
        <v/>
      </c>
      <c r="H39" s="890"/>
      <c r="I39" s="890"/>
      <c r="J39" s="890"/>
      <c r="L39" s="146"/>
    </row>
    <row r="40" spans="1:12" s="62" customFormat="1" ht="24" customHeight="1" x14ac:dyDescent="0.15">
      <c r="A40" s="64"/>
      <c r="B40" s="110"/>
      <c r="C40" s="171" t="str">
        <f>IFERROR(VLOOKUP(B40,'補助事業概要説明書(別添１)１～２'!$B$27:$C$97,2,0),"")</f>
        <v/>
      </c>
      <c r="D40" s="110"/>
      <c r="E40" s="114"/>
      <c r="F40" s="172" t="str">
        <f>IF(E40="","",VLOOKUP(E40,健保等級単価一覧表!$G$3:$J$52,4))</f>
        <v/>
      </c>
      <c r="G40" s="172" t="str">
        <f>IF(E40="","",VLOOKUP(E40,健保等級単価一覧表!$G$3:$J$52,3))</f>
        <v/>
      </c>
      <c r="H40" s="890"/>
      <c r="I40" s="890"/>
      <c r="J40" s="890"/>
      <c r="L40" s="146"/>
    </row>
    <row r="41" spans="1:12" s="62" customFormat="1" ht="24" customHeight="1" x14ac:dyDescent="0.15">
      <c r="A41" s="64"/>
      <c r="B41" s="110"/>
      <c r="C41" s="171" t="str">
        <f>IFERROR(VLOOKUP(B41,'補助事業概要説明書(別添１)１～２'!$B$27:$C$97,2,0),"")</f>
        <v/>
      </c>
      <c r="D41" s="110"/>
      <c r="E41" s="114"/>
      <c r="F41" s="172" t="str">
        <f>IF(E41="","",VLOOKUP(E41,健保等級単価一覧表!$G$3:$J$52,4))</f>
        <v/>
      </c>
      <c r="G41" s="172" t="str">
        <f>IF(E41="","",VLOOKUP(E41,健保等級単価一覧表!$G$3:$J$52,3))</f>
        <v/>
      </c>
      <c r="H41" s="890"/>
      <c r="I41" s="890"/>
      <c r="J41" s="890"/>
      <c r="L41" s="146"/>
    </row>
    <row r="42" spans="1:12" s="62" customFormat="1" ht="24" customHeight="1" x14ac:dyDescent="0.15">
      <c r="A42" s="64"/>
      <c r="B42" s="110"/>
      <c r="C42" s="171" t="str">
        <f>IFERROR(VLOOKUP(B42,'補助事業概要説明書(別添１)１～２'!$B$27:$C$97,2,0),"")</f>
        <v/>
      </c>
      <c r="D42" s="110"/>
      <c r="E42" s="114"/>
      <c r="F42" s="172" t="str">
        <f>IF(E42="","",VLOOKUP(E42,健保等級単価一覧表!$G$3:$J$52,4))</f>
        <v/>
      </c>
      <c r="G42" s="172" t="str">
        <f>IF(E42="","",VLOOKUP(E42,健保等級単価一覧表!$G$3:$J$52,3))</f>
        <v/>
      </c>
      <c r="H42" s="890"/>
      <c r="I42" s="890"/>
      <c r="J42" s="890"/>
      <c r="L42" s="146"/>
    </row>
    <row r="43" spans="1:12" s="62" customFormat="1" ht="24" customHeight="1" x14ac:dyDescent="0.15">
      <c r="A43" s="64"/>
      <c r="B43" s="110"/>
      <c r="C43" s="171" t="str">
        <f>IFERROR(VLOOKUP(B43,'補助事業概要説明書(別添１)１～２'!$B$27:$C$97,2,0),"")</f>
        <v/>
      </c>
      <c r="D43" s="110"/>
      <c r="E43" s="114"/>
      <c r="F43" s="172" t="str">
        <f>IF(E43="","",VLOOKUP(E43,健保等級単価一覧表!$G$3:$J$52,4))</f>
        <v/>
      </c>
      <c r="G43" s="172" t="str">
        <f>IF(E43="","",VLOOKUP(E43,健保等級単価一覧表!$G$3:$J$52,3))</f>
        <v/>
      </c>
      <c r="H43" s="890"/>
      <c r="I43" s="890"/>
      <c r="J43" s="890"/>
      <c r="L43" s="146"/>
    </row>
    <row r="44" spans="1:12" s="62" customFormat="1" ht="24" customHeight="1" x14ac:dyDescent="0.15">
      <c r="A44" s="64"/>
      <c r="B44" s="110"/>
      <c r="C44" s="171" t="str">
        <f>IFERROR(VLOOKUP(B44,'補助事業概要説明書(別添１)１～２'!$B$27:$C$97,2,0),"")</f>
        <v/>
      </c>
      <c r="D44" s="110"/>
      <c r="E44" s="114"/>
      <c r="F44" s="172" t="str">
        <f>IF(E44="","",VLOOKUP(E44,健保等級単価一覧表!$G$3:$J$52,4))</f>
        <v/>
      </c>
      <c r="G44" s="172" t="str">
        <f>IF(E44="","",VLOOKUP(E44,健保等級単価一覧表!$G$3:$J$52,3))</f>
        <v/>
      </c>
      <c r="H44" s="890"/>
      <c r="I44" s="890"/>
      <c r="J44" s="890"/>
      <c r="L44" s="146"/>
    </row>
    <row r="45" spans="1:12" s="62" customFormat="1" ht="24" customHeight="1" x14ac:dyDescent="0.15">
      <c r="A45" s="64"/>
      <c r="B45" s="110"/>
      <c r="C45" s="171" t="str">
        <f>IFERROR(VLOOKUP(B45,'補助事業概要説明書(別添１)１～２'!$B$27:$C$97,2,0),"")</f>
        <v/>
      </c>
      <c r="D45" s="110"/>
      <c r="E45" s="114"/>
      <c r="F45" s="172" t="str">
        <f>IF(E45="","",VLOOKUP(E45,健保等級単価一覧表!$G$3:$J$52,4))</f>
        <v/>
      </c>
      <c r="G45" s="172" t="str">
        <f>IF(E45="","",VLOOKUP(E45,健保等級単価一覧表!$G$3:$J$52,3))</f>
        <v/>
      </c>
      <c r="H45" s="890"/>
      <c r="I45" s="890"/>
      <c r="J45" s="890"/>
      <c r="L45" s="146"/>
    </row>
    <row r="46" spans="1:12" s="62" customFormat="1" ht="24" customHeight="1" x14ac:dyDescent="0.15">
      <c r="A46" s="64"/>
      <c r="B46" s="110"/>
      <c r="C46" s="171" t="str">
        <f>IFERROR(VLOOKUP(B46,'補助事業概要説明書(別添１)１～２'!$B$27:$C$97,2,0),"")</f>
        <v/>
      </c>
      <c r="D46" s="110"/>
      <c r="E46" s="114"/>
      <c r="F46" s="172" t="str">
        <f>IF(E46="","",VLOOKUP(E46,健保等級単価一覧表!$G$3:$J$52,4))</f>
        <v/>
      </c>
      <c r="G46" s="172" t="str">
        <f>IF(E46="","",VLOOKUP(E46,健保等級単価一覧表!$G$3:$J$52,3))</f>
        <v/>
      </c>
      <c r="H46" s="890"/>
      <c r="I46" s="890"/>
      <c r="J46" s="890"/>
      <c r="L46" s="146"/>
    </row>
    <row r="47" spans="1:12" s="62" customFormat="1" ht="24" customHeight="1" x14ac:dyDescent="0.15">
      <c r="A47" s="64"/>
      <c r="B47" s="110"/>
      <c r="C47" s="171" t="str">
        <f>IFERROR(VLOOKUP(B47,'補助事業概要説明書(別添１)１～２'!$B$27:$C$97,2,0),"")</f>
        <v/>
      </c>
      <c r="D47" s="110"/>
      <c r="E47" s="114"/>
      <c r="F47" s="172" t="str">
        <f>IF(E47="","",VLOOKUP(E47,健保等級単価一覧表!$G$3:$J$52,4))</f>
        <v/>
      </c>
      <c r="G47" s="172" t="str">
        <f>IF(E47="","",VLOOKUP(E47,健保等級単価一覧表!$G$3:$J$52,3))</f>
        <v/>
      </c>
      <c r="H47" s="890"/>
      <c r="I47" s="890"/>
      <c r="J47" s="890"/>
      <c r="L47" s="146"/>
    </row>
    <row r="48" spans="1:12" s="62" customFormat="1" ht="24" customHeight="1" x14ac:dyDescent="0.15">
      <c r="A48" s="64"/>
      <c r="B48" s="110"/>
      <c r="C48" s="171" t="str">
        <f>IFERROR(VLOOKUP(B48,'補助事業概要説明書(別添１)１～２'!$B$27:$C$97,2,0),"")</f>
        <v/>
      </c>
      <c r="D48" s="110"/>
      <c r="E48" s="114"/>
      <c r="F48" s="172" t="str">
        <f>IF(E48="","",VLOOKUP(E48,健保等級単価一覧表!$G$3:$J$52,4))</f>
        <v/>
      </c>
      <c r="G48" s="172" t="str">
        <f>IF(E48="","",VLOOKUP(E48,健保等級単価一覧表!$G$3:$J$52,3))</f>
        <v/>
      </c>
      <c r="H48" s="890"/>
      <c r="I48" s="890"/>
      <c r="J48" s="890"/>
      <c r="L48" s="146"/>
    </row>
    <row r="49" spans="1:12" s="62" customFormat="1" ht="24" customHeight="1" x14ac:dyDescent="0.15">
      <c r="A49" s="64"/>
      <c r="B49" s="110"/>
      <c r="C49" s="171" t="str">
        <f>IFERROR(VLOOKUP(B49,'補助事業概要説明書(別添１)１～２'!$B$27:$C$97,2,0),"")</f>
        <v/>
      </c>
      <c r="D49" s="110"/>
      <c r="E49" s="114"/>
      <c r="F49" s="172" t="str">
        <f>IF(E49="","",VLOOKUP(E49,健保等級単価一覧表!$G$3:$J$52,4))</f>
        <v/>
      </c>
      <c r="G49" s="172" t="str">
        <f>IF(E49="","",VLOOKUP(E49,健保等級単価一覧表!$G$3:$J$52,3))</f>
        <v/>
      </c>
      <c r="H49" s="890"/>
      <c r="I49" s="890"/>
      <c r="J49" s="890"/>
      <c r="L49" s="146"/>
    </row>
    <row r="50" spans="1:12" s="62" customFormat="1" ht="24" customHeight="1" x14ac:dyDescent="0.15">
      <c r="A50" s="64"/>
      <c r="B50" s="110"/>
      <c r="C50" s="171" t="str">
        <f>IFERROR(VLOOKUP(B50,'補助事業概要説明書(別添１)１～２'!$B$27:$C$97,2,0),"")</f>
        <v/>
      </c>
      <c r="D50" s="110"/>
      <c r="E50" s="114"/>
      <c r="F50" s="172" t="str">
        <f>IF(E50="","",VLOOKUP(E50,健保等級単価一覧表!$G$3:$J$52,4))</f>
        <v/>
      </c>
      <c r="G50" s="172" t="str">
        <f>IF(E50="","",VLOOKUP(E50,健保等級単価一覧表!$G$3:$J$52,3))</f>
        <v/>
      </c>
      <c r="H50" s="890"/>
      <c r="I50" s="890"/>
      <c r="J50" s="890"/>
      <c r="L50" s="146"/>
    </row>
    <row r="51" spans="1:12" ht="8.25" customHeight="1" x14ac:dyDescent="0.15">
      <c r="L51" s="145"/>
    </row>
    <row r="52" spans="1:12" ht="19.5" customHeight="1" x14ac:dyDescent="0.15">
      <c r="B52" s="23" t="s">
        <v>42</v>
      </c>
      <c r="C52" s="131"/>
      <c r="D52" s="23"/>
      <c r="L52" s="145"/>
    </row>
    <row r="53" spans="1:12" ht="19.5" customHeight="1" x14ac:dyDescent="0.15">
      <c r="B53" s="23" t="s">
        <v>43</v>
      </c>
      <c r="C53" s="131"/>
      <c r="D53" s="23"/>
      <c r="L53" s="145"/>
    </row>
    <row r="54" spans="1:12" ht="9" customHeight="1" x14ac:dyDescent="0.15">
      <c r="L54" s="145"/>
    </row>
    <row r="55" spans="1:12" ht="19.5" customHeight="1" x14ac:dyDescent="0.15">
      <c r="B55" s="112" t="s">
        <v>44</v>
      </c>
      <c r="C55" s="136"/>
      <c r="D55" s="112"/>
      <c r="L55" s="145"/>
    </row>
    <row r="56" spans="1:12" ht="2.25" customHeight="1" x14ac:dyDescent="0.15">
      <c r="B56" s="23"/>
      <c r="C56" s="131"/>
      <c r="D56" s="23"/>
      <c r="L56" s="145"/>
    </row>
    <row r="57" spans="1:12" ht="33" customHeight="1" thickBot="1" x14ac:dyDescent="0.2">
      <c r="B57" s="111" t="s">
        <v>27</v>
      </c>
      <c r="C57" s="628" t="s">
        <v>601</v>
      </c>
      <c r="D57" s="628" t="s">
        <v>152</v>
      </c>
      <c r="E57" s="629" t="s">
        <v>602</v>
      </c>
      <c r="F57" s="628" t="s">
        <v>603</v>
      </c>
      <c r="G57" s="630" t="s">
        <v>600</v>
      </c>
      <c r="H57" s="908" t="s">
        <v>156</v>
      </c>
      <c r="I57" s="908"/>
      <c r="J57" s="908"/>
      <c r="L57" s="227" t="s">
        <v>164</v>
      </c>
    </row>
    <row r="58" spans="1:12" ht="24" customHeight="1" thickTop="1" x14ac:dyDescent="0.15">
      <c r="A58" s="65"/>
      <c r="B58" s="110"/>
      <c r="C58" s="170" t="str">
        <f>IFERROR(VLOOKUP(B58,'補助事業概要説明書(別添１)１～２'!$B$27:$C$97,2,0),"")</f>
        <v/>
      </c>
      <c r="D58" s="139"/>
      <c r="E58" s="115"/>
      <c r="F58" s="116"/>
      <c r="G58" s="172" t="str">
        <f t="shared" ref="G58:G72" si="0">IF(F58="","",INT(E58/F58))</f>
        <v/>
      </c>
      <c r="H58" s="896"/>
      <c r="I58" s="896"/>
      <c r="J58" s="896"/>
      <c r="L58" s="145" t="s">
        <v>125</v>
      </c>
    </row>
    <row r="59" spans="1:12" ht="24" customHeight="1" x14ac:dyDescent="0.15">
      <c r="A59" s="65"/>
      <c r="B59" s="110"/>
      <c r="C59" s="171" t="str">
        <f>IFERROR(VLOOKUP(B59,'補助事業概要説明書(別添１)１～２'!$B$27:$C$97,2,0),"")</f>
        <v/>
      </c>
      <c r="D59" s="110"/>
      <c r="E59" s="115"/>
      <c r="F59" s="116"/>
      <c r="G59" s="172" t="str">
        <f t="shared" si="0"/>
        <v/>
      </c>
      <c r="H59" s="890"/>
      <c r="I59" s="890"/>
      <c r="J59" s="890"/>
      <c r="L59" s="145" t="s">
        <v>604</v>
      </c>
    </row>
    <row r="60" spans="1:12" ht="24" customHeight="1" x14ac:dyDescent="0.15">
      <c r="A60" s="65"/>
      <c r="B60" s="110"/>
      <c r="C60" s="171" t="str">
        <f>IFERROR(VLOOKUP(B60,'補助事業概要説明書(別添１)１～２'!$B$27:$C$97,2,0),"")</f>
        <v/>
      </c>
      <c r="D60" s="110"/>
      <c r="E60" s="115"/>
      <c r="F60" s="116"/>
      <c r="G60" s="172" t="str">
        <f t="shared" si="0"/>
        <v/>
      </c>
      <c r="H60" s="890"/>
      <c r="I60" s="890"/>
      <c r="J60" s="890"/>
      <c r="L60" s="145"/>
    </row>
    <row r="61" spans="1:12" ht="24" customHeight="1" x14ac:dyDescent="0.15">
      <c r="A61" s="65"/>
      <c r="B61" s="110"/>
      <c r="C61" s="171" t="str">
        <f>IFERROR(VLOOKUP(B61,'補助事業概要説明書(別添１)１～２'!$B$27:$C$97,2,0),"")</f>
        <v/>
      </c>
      <c r="D61" s="110"/>
      <c r="E61" s="115"/>
      <c r="F61" s="116"/>
      <c r="G61" s="172" t="str">
        <f t="shared" ref="G61:G65" si="1">IF(F61="","",INT(E61/F61))</f>
        <v/>
      </c>
      <c r="H61" s="890"/>
      <c r="I61" s="890"/>
      <c r="J61" s="890"/>
      <c r="L61" s="145"/>
    </row>
    <row r="62" spans="1:12" ht="24" customHeight="1" x14ac:dyDescent="0.15">
      <c r="A62" s="65"/>
      <c r="B62" s="110"/>
      <c r="C62" s="171" t="str">
        <f>IFERROR(VLOOKUP(B62,'補助事業概要説明書(別添１)１～２'!$B$27:$C$97,2,0),"")</f>
        <v/>
      </c>
      <c r="D62" s="110"/>
      <c r="E62" s="115"/>
      <c r="F62" s="116"/>
      <c r="G62" s="172" t="str">
        <f t="shared" si="1"/>
        <v/>
      </c>
      <c r="H62" s="890"/>
      <c r="I62" s="890"/>
      <c r="J62" s="890"/>
      <c r="L62" s="145"/>
    </row>
    <row r="63" spans="1:12" ht="24" customHeight="1" x14ac:dyDescent="0.15">
      <c r="A63" s="65"/>
      <c r="B63" s="110"/>
      <c r="C63" s="171" t="str">
        <f>IFERROR(VLOOKUP(B63,'補助事業概要説明書(別添１)１～２'!$B$27:$C$97,2,0),"")</f>
        <v/>
      </c>
      <c r="D63" s="110"/>
      <c r="E63" s="115"/>
      <c r="F63" s="116"/>
      <c r="G63" s="172" t="str">
        <f t="shared" si="1"/>
        <v/>
      </c>
      <c r="H63" s="890"/>
      <c r="I63" s="890"/>
      <c r="J63" s="890"/>
      <c r="L63" s="145"/>
    </row>
    <row r="64" spans="1:12" ht="24" customHeight="1" x14ac:dyDescent="0.15">
      <c r="A64" s="65"/>
      <c r="B64" s="110"/>
      <c r="C64" s="171" t="str">
        <f>IFERROR(VLOOKUP(B64,'補助事業概要説明書(別添１)１～２'!$B$27:$C$97,2,0),"")</f>
        <v/>
      </c>
      <c r="D64" s="110"/>
      <c r="E64" s="115"/>
      <c r="F64" s="116"/>
      <c r="G64" s="172" t="str">
        <f t="shared" si="1"/>
        <v/>
      </c>
      <c r="H64" s="890"/>
      <c r="I64" s="890"/>
      <c r="J64" s="890"/>
      <c r="L64" s="145"/>
    </row>
    <row r="65" spans="1:12" ht="24" customHeight="1" x14ac:dyDescent="0.15">
      <c r="A65" s="65"/>
      <c r="B65" s="110"/>
      <c r="C65" s="171" t="str">
        <f>IFERROR(VLOOKUP(B65,'補助事業概要説明書(別添１)１～２'!$B$27:$C$97,2,0),"")</f>
        <v/>
      </c>
      <c r="D65" s="110"/>
      <c r="E65" s="115"/>
      <c r="F65" s="116"/>
      <c r="G65" s="172" t="str">
        <f t="shared" si="1"/>
        <v/>
      </c>
      <c r="H65" s="890"/>
      <c r="I65" s="890"/>
      <c r="J65" s="890"/>
      <c r="L65" s="145"/>
    </row>
    <row r="66" spans="1:12" ht="24" customHeight="1" x14ac:dyDescent="0.15">
      <c r="A66" s="65"/>
      <c r="B66" s="110"/>
      <c r="C66" s="171" t="str">
        <f>IFERROR(VLOOKUP(B66,'補助事業概要説明書(別添１)１～２'!$B$27:$C$97,2,0),"")</f>
        <v/>
      </c>
      <c r="D66" s="110"/>
      <c r="E66" s="115"/>
      <c r="F66" s="116"/>
      <c r="G66" s="172" t="str">
        <f t="shared" si="0"/>
        <v/>
      </c>
      <c r="H66" s="890"/>
      <c r="I66" s="890"/>
      <c r="J66" s="890"/>
      <c r="L66" s="145"/>
    </row>
    <row r="67" spans="1:12" ht="24" customHeight="1" x14ac:dyDescent="0.15">
      <c r="A67" s="65"/>
      <c r="B67" s="110"/>
      <c r="C67" s="171" t="str">
        <f>IFERROR(VLOOKUP(B67,'補助事業概要説明書(別添１)１～２'!$B$27:$C$97,2,0),"")</f>
        <v/>
      </c>
      <c r="D67" s="110"/>
      <c r="E67" s="115"/>
      <c r="F67" s="116"/>
      <c r="G67" s="172" t="str">
        <f t="shared" si="0"/>
        <v/>
      </c>
      <c r="H67" s="890"/>
      <c r="I67" s="890"/>
      <c r="J67" s="890"/>
      <c r="L67" s="145"/>
    </row>
    <row r="68" spans="1:12" ht="24" customHeight="1" x14ac:dyDescent="0.15">
      <c r="A68" s="65"/>
      <c r="B68" s="110"/>
      <c r="C68" s="171" t="str">
        <f>IFERROR(VLOOKUP(B68,'補助事業概要説明書(別添１)１～２'!$B$27:$C$97,2,0),"")</f>
        <v/>
      </c>
      <c r="D68" s="110"/>
      <c r="E68" s="115"/>
      <c r="F68" s="116"/>
      <c r="G68" s="172" t="str">
        <f t="shared" si="0"/>
        <v/>
      </c>
      <c r="H68" s="890"/>
      <c r="I68" s="890"/>
      <c r="J68" s="890"/>
      <c r="L68" s="145"/>
    </row>
    <row r="69" spans="1:12" ht="24" customHeight="1" x14ac:dyDescent="0.15">
      <c r="A69" s="65"/>
      <c r="B69" s="110"/>
      <c r="C69" s="171" t="str">
        <f>IFERROR(VLOOKUP(B69,'補助事業概要説明書(別添１)１～２'!$B$27:$C$97,2,0),"")</f>
        <v/>
      </c>
      <c r="D69" s="110"/>
      <c r="E69" s="115"/>
      <c r="F69" s="116"/>
      <c r="G69" s="172" t="str">
        <f t="shared" si="0"/>
        <v/>
      </c>
      <c r="H69" s="890"/>
      <c r="I69" s="890"/>
      <c r="J69" s="890"/>
      <c r="L69" s="145"/>
    </row>
    <row r="70" spans="1:12" ht="24" customHeight="1" x14ac:dyDescent="0.15">
      <c r="A70" s="65"/>
      <c r="B70" s="110"/>
      <c r="C70" s="171" t="str">
        <f>IFERROR(VLOOKUP(B70,'補助事業概要説明書(別添１)１～２'!$B$27:$C$97,2,0),"")</f>
        <v/>
      </c>
      <c r="D70" s="110"/>
      <c r="E70" s="115"/>
      <c r="F70" s="116"/>
      <c r="G70" s="172" t="str">
        <f t="shared" si="0"/>
        <v/>
      </c>
      <c r="H70" s="890"/>
      <c r="I70" s="890"/>
      <c r="J70" s="890"/>
      <c r="L70" s="145"/>
    </row>
    <row r="71" spans="1:12" ht="24" customHeight="1" x14ac:dyDescent="0.15">
      <c r="A71" s="65"/>
      <c r="B71" s="110"/>
      <c r="C71" s="171" t="str">
        <f>IFERROR(VLOOKUP(B71,'補助事業概要説明書(別添１)１～２'!$B$27:$C$97,2,0),"")</f>
        <v/>
      </c>
      <c r="D71" s="110"/>
      <c r="E71" s="115"/>
      <c r="F71" s="116"/>
      <c r="G71" s="172" t="str">
        <f t="shared" si="0"/>
        <v/>
      </c>
      <c r="H71" s="890"/>
      <c r="I71" s="890"/>
      <c r="J71" s="890"/>
      <c r="L71" s="145"/>
    </row>
    <row r="72" spans="1:12" ht="24" customHeight="1" x14ac:dyDescent="0.15">
      <c r="A72" s="65"/>
      <c r="B72" s="110"/>
      <c r="C72" s="171" t="str">
        <f>IFERROR(VLOOKUP(B72,'補助事業概要説明書(別添１)１～２'!$B$27:$C$97,2,0),"")</f>
        <v/>
      </c>
      <c r="D72" s="110"/>
      <c r="E72" s="115"/>
      <c r="F72" s="116"/>
      <c r="G72" s="172" t="str">
        <f t="shared" si="0"/>
        <v/>
      </c>
      <c r="H72" s="890"/>
      <c r="I72" s="890"/>
      <c r="J72" s="890"/>
      <c r="L72" s="147"/>
    </row>
    <row r="74" spans="1:12" s="633" customFormat="1" ht="18.75" customHeight="1" x14ac:dyDescent="0.15">
      <c r="B74" s="900" t="s">
        <v>614</v>
      </c>
      <c r="C74" s="900"/>
      <c r="D74" s="900"/>
      <c r="E74" s="900"/>
      <c r="F74" s="900"/>
      <c r="G74" s="900"/>
      <c r="H74" s="900"/>
      <c r="I74" s="900"/>
      <c r="J74" s="900"/>
      <c r="L74" s="631"/>
    </row>
    <row r="75" spans="1:12" s="633" customFormat="1" ht="18.75" customHeight="1" x14ac:dyDescent="0.15">
      <c r="B75" s="900" t="s">
        <v>605</v>
      </c>
      <c r="C75" s="900"/>
      <c r="D75" s="900"/>
      <c r="E75" s="900"/>
      <c r="F75" s="900"/>
      <c r="G75" s="900"/>
      <c r="H75" s="900"/>
      <c r="I75" s="900"/>
      <c r="J75" s="900"/>
      <c r="L75" s="631"/>
    </row>
    <row r="76" spans="1:12" s="633" customFormat="1" ht="18.75" customHeight="1" x14ac:dyDescent="0.15">
      <c r="A76" s="634"/>
      <c r="B76" s="631" t="s">
        <v>606</v>
      </c>
      <c r="C76" s="632"/>
      <c r="D76" s="631"/>
      <c r="E76" s="631"/>
      <c r="F76" s="631"/>
      <c r="G76" s="631"/>
      <c r="H76" s="631"/>
      <c r="I76" s="631"/>
      <c r="J76" s="631"/>
      <c r="L76" s="631"/>
    </row>
    <row r="77" spans="1:12" s="633" customFormat="1" ht="18.75" customHeight="1" x14ac:dyDescent="0.15">
      <c r="B77" s="631" t="s">
        <v>607</v>
      </c>
      <c r="C77" s="632"/>
      <c r="D77" s="631"/>
      <c r="E77" s="631"/>
      <c r="F77" s="631"/>
      <c r="G77" s="631"/>
      <c r="H77" s="631"/>
      <c r="I77" s="631"/>
      <c r="J77" s="631"/>
      <c r="L77" s="631"/>
    </row>
    <row r="78" spans="1:12" s="633" customFormat="1" ht="18.75" customHeight="1" x14ac:dyDescent="0.15">
      <c r="A78" s="634"/>
      <c r="B78" s="631" t="s">
        <v>608</v>
      </c>
      <c r="C78" s="632"/>
      <c r="D78" s="631"/>
      <c r="E78" s="631"/>
      <c r="F78" s="631"/>
      <c r="G78" s="631"/>
      <c r="H78" s="631"/>
      <c r="I78" s="631"/>
      <c r="J78" s="631"/>
      <c r="L78" s="631"/>
    </row>
    <row r="79" spans="1:12" s="633" customFormat="1" ht="29.25" customHeight="1" x14ac:dyDescent="0.15">
      <c r="A79" s="634"/>
      <c r="B79" s="631"/>
      <c r="C79" s="632"/>
      <c r="D79" s="631"/>
      <c r="E79" s="631"/>
      <c r="F79" s="631"/>
      <c r="G79" s="631"/>
      <c r="H79" s="631"/>
      <c r="I79" s="631"/>
      <c r="J79" s="631"/>
      <c r="L79" s="631"/>
    </row>
    <row r="80" spans="1:12" s="633" customFormat="1" x14ac:dyDescent="0.15">
      <c r="A80" s="634"/>
      <c r="B80" s="631" t="s">
        <v>80</v>
      </c>
      <c r="C80" s="635"/>
      <c r="E80" s="631"/>
      <c r="F80" s="631"/>
      <c r="G80" s="631"/>
      <c r="H80" s="631"/>
      <c r="I80" s="631"/>
      <c r="J80" s="631"/>
      <c r="L80" s="631"/>
    </row>
    <row r="81" spans="1:12" x14ac:dyDescent="0.15">
      <c r="A81" s="63"/>
      <c r="B81" s="23"/>
      <c r="C81" s="131"/>
      <c r="D81" s="23"/>
      <c r="E81" s="23"/>
      <c r="F81" s="23"/>
      <c r="G81" s="23"/>
      <c r="H81" s="23"/>
      <c r="I81" s="23"/>
      <c r="J81" s="23"/>
    </row>
    <row r="82" spans="1:12" ht="17.25" x14ac:dyDescent="0.15">
      <c r="B82" s="25"/>
      <c r="C82" s="133"/>
      <c r="D82" s="25"/>
      <c r="E82" s="25"/>
      <c r="F82" s="25"/>
      <c r="G82" s="25"/>
      <c r="H82" s="25"/>
      <c r="I82" s="25"/>
      <c r="J82" s="25"/>
    </row>
    <row r="83" spans="1:12" ht="17.25" x14ac:dyDescent="0.2">
      <c r="B83" s="25"/>
      <c r="C83" s="133"/>
      <c r="D83" s="25"/>
      <c r="E83" s="26"/>
      <c r="F83" s="26"/>
      <c r="G83" s="26"/>
      <c r="H83" s="17"/>
      <c r="I83" s="17"/>
      <c r="J83" s="25"/>
    </row>
    <row r="84" spans="1:12" ht="32.25" customHeight="1" x14ac:dyDescent="0.15">
      <c r="E84" s="63"/>
      <c r="F84" s="63"/>
    </row>
    <row r="85" spans="1:12" s="16" customFormat="1" ht="3" customHeight="1" x14ac:dyDescent="0.15">
      <c r="C85" s="137"/>
      <c r="E85" s="27"/>
      <c r="F85" s="27"/>
      <c r="L85" s="121"/>
    </row>
    <row r="86" spans="1:12" ht="32.25" customHeight="1" x14ac:dyDescent="0.15"/>
    <row r="87" spans="1:12" s="16" customFormat="1" ht="3" customHeight="1" x14ac:dyDescent="0.15">
      <c r="C87" s="137"/>
      <c r="L87" s="121"/>
    </row>
    <row r="88" spans="1:12" ht="32.25" customHeight="1" x14ac:dyDescent="0.15"/>
    <row r="90" spans="1:12" ht="17.25" x14ac:dyDescent="0.15">
      <c r="B90" s="28"/>
      <c r="C90" s="138"/>
      <c r="D90" s="28"/>
    </row>
  </sheetData>
  <sheetProtection algorithmName="SHA-512" hashValue="AI1fWL7dG3VzwtyEf9c22l3tWq5ulNgZ/yGjJIReViavUIiD3FJs+EVjnSSbUkWrXKVtvApug+p9Jodzae2zrg==" saltValue="pAip5bUwHmssRdFPaWtHiQ==" spinCount="100000" sheet="1" objects="1" insertColumns="0" insertRows="0" deleteColumns="0" deleteRows="0"/>
  <mergeCells count="58">
    <mergeCell ref="B75:J75"/>
    <mergeCell ref="L8:L10"/>
    <mergeCell ref="H72:J72"/>
    <mergeCell ref="H57:J57"/>
    <mergeCell ref="H58:J58"/>
    <mergeCell ref="H59:J59"/>
    <mergeCell ref="H60:J60"/>
    <mergeCell ref="H69:J69"/>
    <mergeCell ref="H66:J66"/>
    <mergeCell ref="H67:J67"/>
    <mergeCell ref="H68:J68"/>
    <mergeCell ref="H46:J46"/>
    <mergeCell ref="H49:J49"/>
    <mergeCell ref="H50:J50"/>
    <mergeCell ref="H70:J70"/>
    <mergeCell ref="H71:J71"/>
    <mergeCell ref="B74:J74"/>
    <mergeCell ref="B30:H30"/>
    <mergeCell ref="I7:J7"/>
    <mergeCell ref="H24:J24"/>
    <mergeCell ref="H25:J25"/>
    <mergeCell ref="H26:J26"/>
    <mergeCell ref="H27:J27"/>
    <mergeCell ref="H35:J35"/>
    <mergeCell ref="H47:J47"/>
    <mergeCell ref="H48:J48"/>
    <mergeCell ref="H38:J38"/>
    <mergeCell ref="H62:J62"/>
    <mergeCell ref="H63:J63"/>
    <mergeCell ref="H64:J64"/>
    <mergeCell ref="H13:J13"/>
    <mergeCell ref="H14:J14"/>
    <mergeCell ref="I5:J5"/>
    <mergeCell ref="B3:J3"/>
    <mergeCell ref="H37:J37"/>
    <mergeCell ref="G9:H9"/>
    <mergeCell ref="J8:J9"/>
    <mergeCell ref="H16:J16"/>
    <mergeCell ref="H22:J22"/>
    <mergeCell ref="H23:J23"/>
    <mergeCell ref="H17:J17"/>
    <mergeCell ref="H18:J18"/>
    <mergeCell ref="H19:J19"/>
    <mergeCell ref="H20:J20"/>
    <mergeCell ref="H21:J21"/>
    <mergeCell ref="H36:J36"/>
    <mergeCell ref="I6:J6"/>
    <mergeCell ref="H12:J12"/>
    <mergeCell ref="H15:J15"/>
    <mergeCell ref="H39:J39"/>
    <mergeCell ref="H40:J40"/>
    <mergeCell ref="H65:J65"/>
    <mergeCell ref="H41:J41"/>
    <mergeCell ref="H42:J42"/>
    <mergeCell ref="H43:J43"/>
    <mergeCell ref="H44:J44"/>
    <mergeCell ref="H61:J61"/>
    <mergeCell ref="H45:J45"/>
  </mergeCells>
  <phoneticPr fontId="1"/>
  <conditionalFormatting sqref="I7:J7 D13:F16 H13:J16 D36:E39 H36:J39 H58:J60 B13:B16 B36:B39 B58:B60 D58:F60 B22:B27 H22:J27 D22:F27 B45:B50 H45:J50 D45:E50 D66:F72 B66:B72 H66:J72">
    <cfRule type="cellIs" dxfId="1672" priority="8" operator="equal">
      <formula>""</formula>
    </cfRule>
  </conditionalFormatting>
  <conditionalFormatting sqref="B17:B21 H17:J21 D17:F21">
    <cfRule type="cellIs" dxfId="1671" priority="5" operator="equal">
      <formula>""</formula>
    </cfRule>
  </conditionalFormatting>
  <conditionalFormatting sqref="B40:B44 H40:J44 D40:E44">
    <cfRule type="cellIs" dxfId="1670" priority="4" operator="equal">
      <formula>""</formula>
    </cfRule>
  </conditionalFormatting>
  <conditionalFormatting sqref="D61:F65 B61:B65 H61:J65">
    <cfRule type="cellIs" dxfId="1669" priority="3" operator="equal">
      <formula>""</formula>
    </cfRule>
  </conditionalFormatting>
  <conditionalFormatting sqref="I6:J6">
    <cfRule type="cellIs" dxfId="1668" priority="2" operator="equal">
      <formula>""</formula>
    </cfRule>
  </conditionalFormatting>
  <conditionalFormatting sqref="I5:J5">
    <cfRule type="cellIs" dxfId="1667" priority="1" operator="equal">
      <formula>""</formula>
    </cfRule>
  </conditionalFormatting>
  <dataValidations count="5">
    <dataValidation type="whole" imeMode="off" operator="greaterThanOrEqual" allowBlank="1" showInputMessage="1" showErrorMessage="1" sqref="E13:F27 E36:E50 E58:E72" xr:uid="{00000000-0002-0000-0500-000000000000}">
      <formula1>0</formula1>
    </dataValidation>
    <dataValidation imeMode="halfAlpha" allowBlank="1" showInputMessage="1" showErrorMessage="1" sqref="G36:G50 G58:G72 G13:G27" xr:uid="{00000000-0002-0000-0500-000002000000}"/>
    <dataValidation type="decimal" imeMode="off" operator="greaterThanOrEqual" allowBlank="1" showInputMessage="1" showErrorMessage="1" sqref="F58:F72" xr:uid="{00000000-0002-0000-0500-000003000000}">
      <formula1>0</formula1>
    </dataValidation>
    <dataValidation type="list" allowBlank="1" showInputMessage="1" showErrorMessage="1" prompt="事務補助員の場合のみ選択" sqref="D13:D27 D36:D50 D58:D72" xr:uid="{00000000-0002-0000-0500-000004000000}">
      <formula1>IF(C13="事務補助員",INDIRECT("雇用区分"),$M$1)</formula1>
    </dataValidation>
    <dataValidation type="list" allowBlank="1" showInputMessage="1" showErrorMessage="1" sqref="B36:B50 B13:B27 B58:B72" xr:uid="{2686EC44-12F3-4835-B783-7C0C860E49DD}">
      <formula1>INDIRECT("担当者名")</formula1>
    </dataValidation>
  </dataValidations>
  <pageMargins left="0.74803149606299213" right="0.15748031496062992" top="0.55118110236220474" bottom="0.43307086614173229" header="0.31496062992125984" footer="0.15748031496062992"/>
  <pageSetup paperSize="9" scale="4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800B3-824C-43EA-8FF0-B9387050EA5E}">
  <sheetPr codeName="Sheet9">
    <tabColor theme="8" tint="0.39997558519241921"/>
    <pageSetUpPr fitToPage="1"/>
  </sheetPr>
  <dimension ref="A1:X999"/>
  <sheetViews>
    <sheetView showGridLines="0" zoomScale="55" zoomScaleNormal="55" zoomScaleSheetLayoutView="55" workbookViewId="0"/>
  </sheetViews>
  <sheetFormatPr defaultColWidth="9" defaultRowHeight="17.25" x14ac:dyDescent="0.15"/>
  <cols>
    <col min="1" max="1" width="7.375" style="514" customWidth="1"/>
    <col min="2" max="2" width="24.625" style="88" customWidth="1"/>
    <col min="3" max="11" width="24.625" style="237" customWidth="1"/>
    <col min="12" max="12" width="2" style="88" customWidth="1"/>
    <col min="13" max="13" width="160.625" style="548" customWidth="1"/>
    <col min="14" max="14" width="10.75" style="558" customWidth="1"/>
    <col min="15" max="16" width="10.75" style="559" hidden="1" customWidth="1"/>
    <col min="17" max="17" width="10.75" style="613" hidden="1" customWidth="1"/>
    <col min="18" max="22" width="17" style="613" hidden="1" customWidth="1"/>
    <col min="23" max="23" width="0" style="613" hidden="1" customWidth="1"/>
    <col min="24" max="24" width="9" style="613"/>
    <col min="25" max="16384" width="9" style="88"/>
  </cols>
  <sheetData>
    <row r="1" spans="1:24" s="469" customFormat="1" ht="62.25" customHeight="1" x14ac:dyDescent="0.15">
      <c r="A1" s="468"/>
      <c r="C1" s="470"/>
      <c r="D1" s="470"/>
      <c r="E1" s="470"/>
      <c r="F1" s="470"/>
      <c r="G1" s="250"/>
      <c r="H1" s="470"/>
      <c r="I1" s="470"/>
      <c r="J1" s="470"/>
      <c r="K1" s="470"/>
      <c r="M1" s="117"/>
      <c r="N1" s="471"/>
      <c r="O1" s="472"/>
      <c r="P1" s="472"/>
      <c r="Q1" s="473"/>
      <c r="R1" s="473"/>
      <c r="S1" s="473"/>
      <c r="T1" s="473"/>
      <c r="U1" s="473"/>
      <c r="V1" s="473"/>
      <c r="W1" s="473"/>
      <c r="X1" s="473"/>
    </row>
    <row r="2" spans="1:24" s="469" customFormat="1" ht="15.75" customHeight="1" x14ac:dyDescent="0.15">
      <c r="A2" s="468"/>
      <c r="B2" s="474" t="s">
        <v>203</v>
      </c>
      <c r="C2" s="470"/>
      <c r="D2" s="470"/>
      <c r="E2" s="470"/>
      <c r="F2" s="470"/>
      <c r="G2" s="988" t="s">
        <v>229</v>
      </c>
      <c r="H2" s="989"/>
      <c r="I2" s="989"/>
      <c r="J2" s="989"/>
      <c r="K2" s="990"/>
      <c r="L2" s="87"/>
      <c r="M2" s="653"/>
      <c r="N2" s="471"/>
      <c r="O2" s="472"/>
      <c r="P2" s="472"/>
      <c r="Q2" s="473"/>
      <c r="R2" s="473"/>
      <c r="S2" s="473"/>
      <c r="T2" s="473"/>
      <c r="U2" s="473"/>
      <c r="V2" s="473"/>
      <c r="W2" s="473"/>
      <c r="X2" s="473"/>
    </row>
    <row r="3" spans="1:24" s="469" customFormat="1" ht="30" customHeight="1" x14ac:dyDescent="0.15">
      <c r="A3" s="475"/>
      <c r="B3" s="1017" t="s">
        <v>31</v>
      </c>
      <c r="C3" s="1017"/>
      <c r="D3" s="476"/>
      <c r="E3" s="476"/>
      <c r="F3" s="476"/>
      <c r="G3" s="1018">
        <f>'補助事業概要説明書(別添１)１～２'!$E$6</f>
        <v>0</v>
      </c>
      <c r="H3" s="1019"/>
      <c r="I3" s="1019"/>
      <c r="J3" s="1019"/>
      <c r="K3" s="1020"/>
      <c r="M3" s="1002"/>
      <c r="N3" s="471"/>
      <c r="O3" s="472"/>
      <c r="P3" s="472"/>
      <c r="Q3" s="473"/>
      <c r="R3" s="473"/>
      <c r="S3" s="473"/>
      <c r="T3" s="473"/>
      <c r="U3" s="473"/>
      <c r="V3" s="473"/>
      <c r="W3" s="473"/>
      <c r="X3" s="473"/>
    </row>
    <row r="4" spans="1:24" s="469" customFormat="1" ht="25.5" customHeight="1" x14ac:dyDescent="0.15">
      <c r="A4" s="475"/>
      <c r="B4" s="1017"/>
      <c r="C4" s="1017"/>
      <c r="D4" s="477"/>
      <c r="E4" s="477"/>
      <c r="F4" s="477"/>
      <c r="G4" s="470"/>
      <c r="H4" s="470"/>
      <c r="I4" s="470"/>
      <c r="J4" s="470"/>
      <c r="M4" s="1002"/>
      <c r="N4" s="471"/>
      <c r="O4" s="473" t="s">
        <v>268</v>
      </c>
      <c r="P4" s="473"/>
      <c r="Q4" s="473"/>
      <c r="R4" s="473"/>
      <c r="S4" s="473"/>
      <c r="T4" s="473"/>
      <c r="U4" s="473"/>
      <c r="V4" s="473"/>
      <c r="W4" s="473"/>
      <c r="X4" s="473"/>
    </row>
    <row r="5" spans="1:24" s="469" customFormat="1" ht="37.5" customHeight="1" thickBot="1" x14ac:dyDescent="0.2">
      <c r="A5" s="475"/>
      <c r="B5" s="478"/>
      <c r="C5" s="478"/>
      <c r="D5" s="478"/>
      <c r="E5" s="478"/>
      <c r="F5" s="478"/>
      <c r="G5" s="1003" t="s">
        <v>133</v>
      </c>
      <c r="H5" s="1004"/>
      <c r="I5" s="1005" t="str">
        <f>IF(OR($G$6="消費税の扱いを選択してください",G6=""),"",IF($G$6="消費税を補助対象に含めない","※ 全ての金額を税抜単価"&amp;CHAR(10)&amp;"　　で作成すること","※ 全ての金額を税込単価"&amp;CHAR(10)&amp;"　　で作成すること"))</f>
        <v/>
      </c>
      <c r="J5" s="1005"/>
      <c r="K5" s="1005"/>
      <c r="M5" s="1006"/>
      <c r="N5" s="471"/>
      <c r="O5" s="473" t="s">
        <v>269</v>
      </c>
      <c r="P5" s="473"/>
      <c r="Q5" s="473"/>
      <c r="R5" s="473"/>
      <c r="S5" s="473"/>
      <c r="T5" s="473"/>
      <c r="U5" s="473"/>
      <c r="V5" s="473"/>
      <c r="W5" s="473"/>
      <c r="X5" s="473"/>
    </row>
    <row r="6" spans="1:24" s="469" customFormat="1" ht="37.5" customHeight="1" thickBot="1" x14ac:dyDescent="0.2">
      <c r="A6" s="475"/>
      <c r="B6" s="1009" t="s">
        <v>632</v>
      </c>
      <c r="C6" s="1009"/>
      <c r="D6" s="1009"/>
      <c r="E6" s="1009"/>
      <c r="F6" s="1009"/>
      <c r="G6" s="1007"/>
      <c r="H6" s="1008"/>
      <c r="I6" s="1005"/>
      <c r="J6" s="1005"/>
      <c r="K6" s="1005"/>
      <c r="M6" s="1006"/>
      <c r="N6" s="471"/>
      <c r="O6" s="473" t="s">
        <v>270</v>
      </c>
      <c r="P6" s="473"/>
      <c r="Q6" s="473"/>
      <c r="R6" s="473"/>
      <c r="S6" s="473"/>
      <c r="T6" s="473"/>
      <c r="U6" s="473"/>
      <c r="V6" s="473"/>
      <c r="W6" s="473"/>
      <c r="X6" s="473"/>
    </row>
    <row r="7" spans="1:24" s="469" customFormat="1" ht="49.5" customHeight="1" x14ac:dyDescent="0.15">
      <c r="A7" s="475"/>
      <c r="B7" s="1009"/>
      <c r="C7" s="1009"/>
      <c r="D7" s="1009"/>
      <c r="E7" s="1009"/>
      <c r="F7" s="1009"/>
      <c r="G7" s="1010" t="str">
        <f>IF(AND(G6="消費税を補助対象に含める",G9=""),"事業者の属性を選択してください"&amp;CHAR(10)&amp;"↓↓↓↓","")</f>
        <v/>
      </c>
      <c r="H7" s="1010"/>
      <c r="I7" s="1010"/>
      <c r="J7" s="1010"/>
      <c r="K7" s="1010"/>
      <c r="L7" s="479"/>
      <c r="M7" s="1006"/>
      <c r="N7" s="471"/>
      <c r="O7" s="480" t="s">
        <v>271</v>
      </c>
      <c r="P7" s="473"/>
      <c r="Q7" s="473"/>
      <c r="R7" s="473"/>
      <c r="S7" s="473"/>
      <c r="T7" s="473"/>
      <c r="U7" s="473"/>
      <c r="V7" s="473"/>
      <c r="W7" s="473"/>
      <c r="X7" s="473"/>
    </row>
    <row r="8" spans="1:24" s="469" customFormat="1" ht="37.5" customHeight="1" x14ac:dyDescent="0.15">
      <c r="A8" s="475"/>
      <c r="B8" s="478"/>
      <c r="C8" s="478"/>
      <c r="D8" s="478"/>
      <c r="E8" s="478"/>
      <c r="F8" s="478"/>
      <c r="G8" s="1011" t="s">
        <v>274</v>
      </c>
      <c r="H8" s="1012"/>
      <c r="I8" s="1012"/>
      <c r="J8" s="1012"/>
      <c r="K8" s="1013"/>
      <c r="M8" s="1006"/>
      <c r="N8" s="471"/>
      <c r="O8" s="473" t="s">
        <v>272</v>
      </c>
      <c r="P8" s="473"/>
      <c r="Q8" s="473"/>
      <c r="R8" s="473"/>
      <c r="S8" s="473"/>
      <c r="T8" s="473"/>
      <c r="U8" s="473"/>
      <c r="V8" s="473"/>
      <c r="W8" s="473"/>
      <c r="X8" s="473"/>
    </row>
    <row r="9" spans="1:24" s="469" customFormat="1" ht="37.5" customHeight="1" x14ac:dyDescent="0.15">
      <c r="A9" s="468"/>
      <c r="B9" s="478"/>
      <c r="C9" s="478"/>
      <c r="D9" s="478"/>
      <c r="E9" s="478"/>
      <c r="F9" s="478"/>
      <c r="G9" s="1014"/>
      <c r="H9" s="1015"/>
      <c r="I9" s="1015"/>
      <c r="J9" s="1015"/>
      <c r="K9" s="1016"/>
      <c r="M9" s="1006"/>
      <c r="N9" s="471"/>
      <c r="O9" s="473" t="s">
        <v>273</v>
      </c>
      <c r="P9" s="473"/>
      <c r="Q9" s="473"/>
      <c r="R9" s="473"/>
      <c r="S9" s="473"/>
      <c r="T9" s="473"/>
      <c r="U9" s="473"/>
      <c r="V9" s="473"/>
      <c r="W9" s="473"/>
      <c r="X9" s="473"/>
    </row>
    <row r="10" spans="1:24" s="89" customFormat="1" ht="32.25" customHeight="1" x14ac:dyDescent="0.15">
      <c r="A10" s="481"/>
      <c r="B10" s="482" t="s">
        <v>570</v>
      </c>
      <c r="C10" s="251"/>
      <c r="D10" s="251"/>
      <c r="E10" s="251"/>
      <c r="F10" s="251"/>
      <c r="G10" s="252"/>
      <c r="H10" s="483"/>
      <c r="I10" s="484"/>
      <c r="J10" s="88"/>
      <c r="K10" s="88"/>
      <c r="L10" s="140"/>
      <c r="M10" s="109"/>
      <c r="N10" s="485"/>
      <c r="O10" s="486" t="s">
        <v>577</v>
      </c>
      <c r="P10" s="486"/>
      <c r="Q10" s="481"/>
      <c r="R10" s="481"/>
      <c r="S10" s="481"/>
      <c r="T10" s="481"/>
      <c r="U10" s="481"/>
      <c r="V10" s="481"/>
      <c r="W10" s="481"/>
      <c r="X10" s="481"/>
    </row>
    <row r="11" spans="1:24" s="89" customFormat="1" ht="32.25" customHeight="1" x14ac:dyDescent="0.15">
      <c r="A11" s="481"/>
      <c r="B11" s="487" t="s">
        <v>394</v>
      </c>
      <c r="C11" s="251"/>
      <c r="D11" s="251"/>
      <c r="E11" s="251"/>
      <c r="F11" s="251"/>
      <c r="G11" s="252"/>
      <c r="H11" s="483"/>
      <c r="I11" s="484"/>
      <c r="J11" s="88"/>
      <c r="K11" s="88"/>
      <c r="L11" s="140"/>
      <c r="M11" s="109"/>
      <c r="N11" s="485"/>
      <c r="O11" s="486"/>
      <c r="P11" s="486"/>
      <c r="Q11" s="481"/>
      <c r="R11" s="481"/>
      <c r="S11" s="481"/>
      <c r="T11" s="481"/>
      <c r="U11" s="481"/>
      <c r="V11" s="481"/>
      <c r="W11" s="481"/>
      <c r="X11" s="481"/>
    </row>
    <row r="12" spans="1:24" s="491" customFormat="1" ht="39.950000000000003" customHeight="1" x14ac:dyDescent="0.15">
      <c r="A12" s="488"/>
      <c r="B12" s="916" t="s">
        <v>200</v>
      </c>
      <c r="C12" s="915"/>
      <c r="D12" s="489" t="s">
        <v>462</v>
      </c>
      <c r="E12" s="914">
        <f>G19+G20+H26+H27</f>
        <v>0</v>
      </c>
      <c r="F12" s="489" t="s">
        <v>463</v>
      </c>
      <c r="G12" s="914">
        <f>I19+I20+J26+J27</f>
        <v>0</v>
      </c>
      <c r="H12" s="490" t="s">
        <v>464</v>
      </c>
      <c r="I12" s="914">
        <f>F20+G27</f>
        <v>0</v>
      </c>
      <c r="L12" s="492"/>
      <c r="O12" s="488"/>
      <c r="P12" s="488"/>
      <c r="Q12" s="488"/>
      <c r="R12" s="488"/>
      <c r="S12" s="488"/>
      <c r="T12" s="488"/>
      <c r="U12" s="488"/>
      <c r="V12" s="488"/>
      <c r="W12" s="488"/>
      <c r="X12" s="488"/>
    </row>
    <row r="13" spans="1:24" s="491" customFormat="1" ht="20.100000000000001" customHeight="1" x14ac:dyDescent="0.15">
      <c r="A13" s="488"/>
      <c r="B13" s="916"/>
      <c r="C13" s="915"/>
      <c r="D13" s="493" t="str">
        <f>IF($G$6="","-",IF($G$6="消費税を補助対象に含めない","（税抜）","（税込）"))</f>
        <v>-</v>
      </c>
      <c r="E13" s="914"/>
      <c r="F13" s="493" t="str">
        <f>IF($G$6="","-",IF($G$6="消費税を補助対象に含めない","（税抜）","（税込）"))</f>
        <v>-</v>
      </c>
      <c r="G13" s="914"/>
      <c r="H13" s="494" t="str">
        <f>IF($G$6="","-",IF($G$6="消費税を補助対象に含めない","（税抜）","（税込）"))</f>
        <v>-</v>
      </c>
      <c r="I13" s="914"/>
      <c r="L13" s="492"/>
      <c r="O13" s="488"/>
      <c r="P13" s="488"/>
      <c r="Q13" s="488"/>
      <c r="R13" s="488"/>
      <c r="S13" s="488"/>
      <c r="T13" s="488"/>
      <c r="U13" s="488"/>
      <c r="V13" s="488"/>
      <c r="W13" s="488"/>
      <c r="X13" s="488"/>
    </row>
    <row r="14" spans="1:24" s="491" customFormat="1" ht="30" customHeight="1" x14ac:dyDescent="0.15">
      <c r="A14" s="488"/>
      <c r="B14" s="495" t="s">
        <v>383</v>
      </c>
      <c r="G14" s="492"/>
      <c r="H14" s="492"/>
      <c r="I14" s="492"/>
      <c r="O14" s="488"/>
      <c r="P14" s="488"/>
      <c r="Q14" s="488"/>
      <c r="R14" s="488"/>
      <c r="S14" s="488"/>
      <c r="T14" s="488"/>
      <c r="U14" s="488"/>
      <c r="V14" s="488"/>
      <c r="W14" s="488"/>
      <c r="X14" s="488"/>
    </row>
    <row r="15" spans="1:24" s="491" customFormat="1" ht="39.950000000000003" customHeight="1" x14ac:dyDescent="0.15">
      <c r="A15" s="488"/>
      <c r="B15" s="919" t="s">
        <v>365</v>
      </c>
      <c r="C15" s="496" t="s">
        <v>465</v>
      </c>
      <c r="D15" s="496" t="s">
        <v>466</v>
      </c>
      <c r="G15" s="492"/>
      <c r="H15" s="492"/>
      <c r="I15" s="492"/>
      <c r="O15" s="488" t="s">
        <v>484</v>
      </c>
      <c r="P15" s="497"/>
      <c r="Q15" s="488" t="s">
        <v>485</v>
      </c>
      <c r="R15" s="488" t="s">
        <v>486</v>
      </c>
      <c r="S15" s="488"/>
      <c r="T15" s="488" t="s">
        <v>345</v>
      </c>
      <c r="U15" s="488"/>
      <c r="V15" s="488" t="s">
        <v>487</v>
      </c>
      <c r="W15" s="488" t="s">
        <v>488</v>
      </c>
      <c r="X15" s="488"/>
    </row>
    <row r="16" spans="1:24" s="491" customFormat="1" ht="39.950000000000003" customHeight="1" x14ac:dyDescent="0.15">
      <c r="A16" s="498">
        <f>$C$12</f>
        <v>0</v>
      </c>
      <c r="B16" s="920"/>
      <c r="C16" s="614"/>
      <c r="D16" s="614"/>
      <c r="E16" s="499"/>
      <c r="F16" s="117"/>
      <c r="G16" s="492"/>
      <c r="H16" s="492"/>
      <c r="I16" s="492"/>
      <c r="O16" s="498">
        <f>$C12</f>
        <v>0</v>
      </c>
      <c r="P16" s="498" t="s">
        <v>489</v>
      </c>
      <c r="Q16" s="488">
        <f>1*C16*(C19+C20)</f>
        <v>0</v>
      </c>
      <c r="R16" s="488">
        <f>2*D16*(C19+C20)</f>
        <v>0</v>
      </c>
      <c r="S16" s="488"/>
      <c r="T16" s="488">
        <f>SUM(Q16:R16)</f>
        <v>0</v>
      </c>
      <c r="U16" s="488"/>
      <c r="V16" s="488">
        <f>SUM(C16:D16)</f>
        <v>0</v>
      </c>
      <c r="W16" s="498">
        <f>SUM(C19:C20)</f>
        <v>0</v>
      </c>
      <c r="X16" s="488"/>
    </row>
    <row r="17" spans="1:24" s="491" customFormat="1" ht="39.950000000000003" customHeight="1" x14ac:dyDescent="0.15">
      <c r="A17" s="488"/>
      <c r="B17" s="919"/>
      <c r="C17" s="917" t="s">
        <v>470</v>
      </c>
      <c r="D17" s="917" t="s">
        <v>471</v>
      </c>
      <c r="E17" s="500" t="s">
        <v>472</v>
      </c>
      <c r="F17" s="490" t="s">
        <v>473</v>
      </c>
      <c r="G17" s="500" t="s">
        <v>474</v>
      </c>
      <c r="H17" s="620" t="s">
        <v>578</v>
      </c>
      <c r="I17" s="500" t="s">
        <v>475</v>
      </c>
      <c r="K17" s="499"/>
      <c r="L17" s="492"/>
      <c r="M17" s="492"/>
      <c r="O17" s="488"/>
      <c r="P17" s="488"/>
      <c r="Q17" s="488"/>
      <c r="R17" s="488"/>
      <c r="S17" s="488"/>
      <c r="T17" s="488"/>
      <c r="U17" s="488"/>
      <c r="V17" s="488"/>
      <c r="W17" s="488"/>
      <c r="X17" s="488"/>
    </row>
    <row r="18" spans="1:24" s="491" customFormat="1" ht="20.100000000000001" customHeight="1" x14ac:dyDescent="0.15">
      <c r="A18" s="488"/>
      <c r="B18" s="1021"/>
      <c r="C18" s="918"/>
      <c r="D18" s="918"/>
      <c r="E18" s="501" t="str">
        <f>IF($G$6="","-",IF($G$6="消費税を補助対象に含めない","（税抜）","（税込）"))</f>
        <v>-</v>
      </c>
      <c r="F18" s="494" t="str">
        <f>IF($G$6="","-",IF($G$6="消費税を補助対象に含めない","（税抜）","（税込）"))</f>
        <v>-</v>
      </c>
      <c r="G18" s="501" t="str">
        <f>IF($G$6="","-",IF($G$6="消費税を補助対象に含めない","（税抜）","（税込）"))</f>
        <v>-</v>
      </c>
      <c r="H18" s="501" t="str">
        <f>IF($G$6="","-",IF($G$6="消費税を補助対象に含めない","（税抜）","（税込）"))</f>
        <v>-</v>
      </c>
      <c r="I18" s="501" t="str">
        <f>IF($G$6="","-",IF($G$6="消費税を補助対象に含めない","（税抜）","（税込）"))</f>
        <v>-</v>
      </c>
      <c r="K18" s="499"/>
      <c r="L18" s="492"/>
      <c r="M18" s="492"/>
      <c r="O18" s="488" t="s">
        <v>560</v>
      </c>
      <c r="P18" s="488"/>
      <c r="Q18" s="488"/>
      <c r="R18" s="488"/>
      <c r="S18" s="488"/>
      <c r="T18" s="488"/>
      <c r="U18" s="488"/>
      <c r="V18" s="488"/>
      <c r="W18" s="488"/>
      <c r="X18" s="488"/>
    </row>
    <row r="19" spans="1:24" s="491" customFormat="1" ht="39.950000000000003" customHeight="1" x14ac:dyDescent="0.15">
      <c r="A19" s="498">
        <f>$C$12</f>
        <v>0</v>
      </c>
      <c r="B19" s="502" t="s">
        <v>611</v>
      </c>
      <c r="C19" s="615"/>
      <c r="D19" s="615"/>
      <c r="E19" s="306">
        <f>IF($G$6="消費税を補助対象に含めない",(C19*D19*C16*1*8000)+(C19*D19*D16*2*8000),(C19*D19*C16*1*8800)+(C19*D19*D16*2*8800))</f>
        <v>0</v>
      </c>
      <c r="F19" s="307"/>
      <c r="G19" s="306">
        <f>E19</f>
        <v>0</v>
      </c>
      <c r="H19" s="308"/>
      <c r="I19" s="315">
        <f>(H19*C19*C16*1)+(H19*C19*D16*2)</f>
        <v>0</v>
      </c>
      <c r="K19" s="499"/>
      <c r="L19" s="492"/>
      <c r="M19" s="492"/>
      <c r="O19" s="498">
        <f>$C12</f>
        <v>0</v>
      </c>
      <c r="P19" s="488" t="s">
        <v>556</v>
      </c>
      <c r="Q19" s="498">
        <f>G19</f>
        <v>0</v>
      </c>
      <c r="R19" s="488" t="s">
        <v>558</v>
      </c>
      <c r="S19" s="498">
        <f>I19</f>
        <v>0</v>
      </c>
      <c r="T19" s="488"/>
      <c r="U19" s="488"/>
      <c r="V19" s="488"/>
      <c r="W19" s="488"/>
      <c r="X19" s="488"/>
    </row>
    <row r="20" spans="1:24" s="491" customFormat="1" ht="39.950000000000003" customHeight="1" x14ac:dyDescent="0.15">
      <c r="A20" s="498">
        <f>$C$12</f>
        <v>0</v>
      </c>
      <c r="B20" s="502" t="s">
        <v>198</v>
      </c>
      <c r="C20" s="615"/>
      <c r="D20" s="307"/>
      <c r="E20" s="306">
        <f>IF($G$6="消費税を補助対象に含めない",92000*C16+140000*D16,101200*C16+154000*D16)</f>
        <v>0</v>
      </c>
      <c r="F20" s="306">
        <f>E20*0.1</f>
        <v>0</v>
      </c>
      <c r="G20" s="306">
        <f>E20-F20</f>
        <v>0</v>
      </c>
      <c r="H20" s="308"/>
      <c r="I20" s="315">
        <f>(H20*C20*C16*1)+(H20*C20*D16*2)</f>
        <v>0</v>
      </c>
      <c r="K20" s="499"/>
      <c r="L20" s="492"/>
      <c r="M20" s="492"/>
      <c r="O20" s="498">
        <f>$C12</f>
        <v>0</v>
      </c>
      <c r="P20" s="488" t="s">
        <v>557</v>
      </c>
      <c r="Q20" s="498">
        <f>G20</f>
        <v>0</v>
      </c>
      <c r="R20" s="488" t="s">
        <v>559</v>
      </c>
      <c r="S20" s="498">
        <f>I20</f>
        <v>0</v>
      </c>
      <c r="T20" s="488"/>
      <c r="U20" s="488"/>
      <c r="V20" s="488"/>
      <c r="W20" s="488"/>
      <c r="X20" s="488"/>
    </row>
    <row r="21" spans="1:24" s="491" customFormat="1" ht="30" customHeight="1" x14ac:dyDescent="0.15">
      <c r="A21" s="488"/>
      <c r="B21" s="503" t="s">
        <v>384</v>
      </c>
      <c r="H21" s="492"/>
      <c r="I21" s="492"/>
      <c r="O21" s="488"/>
      <c r="P21" s="488"/>
      <c r="Q21" s="488"/>
      <c r="R21" s="488"/>
      <c r="S21" s="488"/>
      <c r="T21" s="488"/>
      <c r="U21" s="488"/>
      <c r="V21" s="488"/>
      <c r="W21" s="488"/>
      <c r="X21" s="488"/>
    </row>
    <row r="22" spans="1:24" s="491" customFormat="1" ht="39.950000000000003" customHeight="1" x14ac:dyDescent="0.15">
      <c r="A22" s="488"/>
      <c r="B22" s="919" t="s">
        <v>366</v>
      </c>
      <c r="C22" s="496" t="s">
        <v>467</v>
      </c>
      <c r="D22" s="496" t="s">
        <v>468</v>
      </c>
      <c r="E22" s="496" t="s">
        <v>469</v>
      </c>
      <c r="H22" s="492"/>
      <c r="I22" s="492"/>
      <c r="O22" s="488" t="s">
        <v>490</v>
      </c>
      <c r="P22" s="497"/>
      <c r="Q22" s="488" t="s">
        <v>485</v>
      </c>
      <c r="R22" s="488" t="s">
        <v>486</v>
      </c>
      <c r="S22" s="488" t="s">
        <v>491</v>
      </c>
      <c r="T22" s="488" t="s">
        <v>345</v>
      </c>
      <c r="U22" s="488"/>
      <c r="V22" s="488" t="s">
        <v>492</v>
      </c>
      <c r="W22" s="488" t="s">
        <v>493</v>
      </c>
      <c r="X22" s="488"/>
    </row>
    <row r="23" spans="1:24" s="491" customFormat="1" ht="39.950000000000003" customHeight="1" x14ac:dyDescent="0.15">
      <c r="A23" s="498">
        <f>$C$12</f>
        <v>0</v>
      </c>
      <c r="B23" s="920"/>
      <c r="C23" s="614"/>
      <c r="D23" s="614"/>
      <c r="E23" s="614"/>
      <c r="F23" s="504"/>
      <c r="G23" s="492"/>
      <c r="H23" s="492"/>
      <c r="I23" s="492"/>
      <c r="O23" s="498">
        <f>$C12</f>
        <v>0</v>
      </c>
      <c r="P23" s="498" t="s">
        <v>494</v>
      </c>
      <c r="Q23" s="488">
        <f>1*C23*(C26+C27)</f>
        <v>0</v>
      </c>
      <c r="R23" s="488">
        <f>2*D23*(C26+C27)</f>
        <v>0</v>
      </c>
      <c r="S23" s="488">
        <f>3*E23*(C26+C27)</f>
        <v>0</v>
      </c>
      <c r="T23" s="488">
        <f>SUM(Q23:S23)</f>
        <v>0</v>
      </c>
      <c r="U23" s="488"/>
      <c r="V23" s="488">
        <f>SUM(C23:E23)</f>
        <v>0</v>
      </c>
      <c r="W23" s="498">
        <f>SUM(C26:C27)</f>
        <v>0</v>
      </c>
      <c r="X23" s="488"/>
    </row>
    <row r="24" spans="1:24" s="491" customFormat="1" ht="39.950000000000003" customHeight="1" x14ac:dyDescent="0.15">
      <c r="A24" s="488"/>
      <c r="B24" s="919"/>
      <c r="C24" s="917" t="s">
        <v>470</v>
      </c>
      <c r="D24" s="917" t="s">
        <v>471</v>
      </c>
      <c r="E24" s="917" t="s">
        <v>587</v>
      </c>
      <c r="F24" s="500" t="s">
        <v>472</v>
      </c>
      <c r="G24" s="490" t="s">
        <v>473</v>
      </c>
      <c r="H24" s="500" t="s">
        <v>474</v>
      </c>
      <c r="I24" s="620" t="s">
        <v>578</v>
      </c>
      <c r="J24" s="500" t="s">
        <v>475</v>
      </c>
      <c r="L24" s="492"/>
      <c r="M24" s="492"/>
      <c r="N24" s="492"/>
      <c r="O24" s="488"/>
      <c r="P24" s="488"/>
      <c r="Q24" s="488"/>
      <c r="R24" s="488"/>
      <c r="S24" s="488"/>
      <c r="T24" s="488"/>
      <c r="U24" s="488"/>
      <c r="V24" s="488"/>
      <c r="W24" s="488"/>
      <c r="X24" s="488"/>
    </row>
    <row r="25" spans="1:24" s="491" customFormat="1" ht="20.100000000000001" customHeight="1" x14ac:dyDescent="0.15">
      <c r="A25" s="488"/>
      <c r="B25" s="920"/>
      <c r="C25" s="918"/>
      <c r="D25" s="918"/>
      <c r="E25" s="918"/>
      <c r="F25" s="501" t="str">
        <f>IF($G$6="","-",IF($G$6="消費税を補助対象に含めない","（税抜）","（税込）"))</f>
        <v>-</v>
      </c>
      <c r="G25" s="494" t="str">
        <f>IF($G$6="","-",IF($G$6="消費税を補助対象に含めない","（税抜）","（税込）"))</f>
        <v>-</v>
      </c>
      <c r="H25" s="501" t="str">
        <f>IF($G$6="","-",IF($G$6="消費税を補助対象に含めない","（税抜）","（税込）"))</f>
        <v>-</v>
      </c>
      <c r="I25" s="501" t="str">
        <f>IF($G$6="","-",IF($G$6="消費税を補助対象に含めない","（税抜）","（税込）"))</f>
        <v>-</v>
      </c>
      <c r="J25" s="501" t="str">
        <f>IF($G$6="","-",IF($G$6="消費税を補助対象に含めない","（税抜）","（税込）"))</f>
        <v>-</v>
      </c>
      <c r="L25" s="492"/>
      <c r="M25" s="492"/>
      <c r="N25" s="492"/>
      <c r="O25" s="488" t="s">
        <v>561</v>
      </c>
      <c r="P25" s="488"/>
      <c r="Q25" s="488"/>
      <c r="R25" s="488"/>
      <c r="S25" s="488"/>
      <c r="T25" s="488"/>
      <c r="U25" s="488"/>
      <c r="V25" s="488"/>
      <c r="W25" s="488"/>
      <c r="X25" s="488"/>
    </row>
    <row r="26" spans="1:24" s="491" customFormat="1" ht="39.950000000000003" customHeight="1" x14ac:dyDescent="0.15">
      <c r="A26" s="498">
        <f>$C$12</f>
        <v>0</v>
      </c>
      <c r="B26" s="496" t="s">
        <v>612</v>
      </c>
      <c r="C26" s="615"/>
      <c r="D26" s="615"/>
      <c r="E26" s="307"/>
      <c r="F26" s="306">
        <f>IF($G$6="消費税を補助対象に含めない",(D26*C26*C23*1*8000+E26*C23*8000)+(D26*C26*D23*2*8000+E26*D23*8000)+(D26*C26*E23*3*8000+E26*E23*8000),(D26*C26*C23*1*8800+E26*C23*8800)+(D26*C26*D23*2*8800+E26*D23*8800)+(D26*C26*E23*3*8800+E26*E23*8800))</f>
        <v>0</v>
      </c>
      <c r="G26" s="307"/>
      <c r="H26" s="306">
        <f>F26</f>
        <v>0</v>
      </c>
      <c r="I26" s="308"/>
      <c r="J26" s="315">
        <f>(I26*C26*C23*1)+(I26*C26*D23*2)+(I26*C26*E23*3)</f>
        <v>0</v>
      </c>
      <c r="L26" s="492"/>
      <c r="M26" s="492"/>
      <c r="N26" s="492"/>
      <c r="O26" s="498">
        <f>$C12</f>
        <v>0</v>
      </c>
      <c r="P26" s="488" t="s">
        <v>562</v>
      </c>
      <c r="Q26" s="498">
        <f>H26</f>
        <v>0</v>
      </c>
      <c r="R26" s="488" t="s">
        <v>564</v>
      </c>
      <c r="S26" s="498">
        <f>J26</f>
        <v>0</v>
      </c>
      <c r="T26" s="488"/>
      <c r="U26" s="488"/>
      <c r="V26" s="488"/>
      <c r="W26" s="488"/>
      <c r="X26" s="488"/>
    </row>
    <row r="27" spans="1:24" s="491" customFormat="1" ht="39.950000000000003" customHeight="1" x14ac:dyDescent="0.15">
      <c r="A27" s="498">
        <f>$C$12</f>
        <v>0</v>
      </c>
      <c r="B27" s="496" t="s">
        <v>199</v>
      </c>
      <c r="C27" s="615"/>
      <c r="D27" s="615"/>
      <c r="E27" s="615"/>
      <c r="F27" s="306">
        <f>IF($G$6="消費税を補助対象に含めない",(D27*C27*C23*1*8000+E27*C23*8000)+(D27*C27*D23*2*8000+E27*D23*8000)+(D27*C27*E23*3*8000+E27*E23*8000),(D27*C27*C23*1*8800+E27*C23*8800)+(D27*C27*D23*2*8800+E27*D23*8800)+(D27*C27*E23*3*8800+E27*E23*8800))</f>
        <v>0</v>
      </c>
      <c r="G27" s="306">
        <f>F27*0.1</f>
        <v>0</v>
      </c>
      <c r="H27" s="306">
        <f>F27-G27</f>
        <v>0</v>
      </c>
      <c r="I27" s="308"/>
      <c r="J27" s="315">
        <f>(I27*C27*C23*1)+(I27*C27*D23*2)+(I27*C27*E23*3)</f>
        <v>0</v>
      </c>
      <c r="L27" s="492"/>
      <c r="M27" s="492"/>
      <c r="N27" s="492"/>
      <c r="O27" s="498">
        <f>$C12</f>
        <v>0</v>
      </c>
      <c r="P27" s="488" t="s">
        <v>563</v>
      </c>
      <c r="Q27" s="498">
        <f>H27</f>
        <v>0</v>
      </c>
      <c r="R27" s="488" t="s">
        <v>565</v>
      </c>
      <c r="S27" s="498">
        <f>J27</f>
        <v>0</v>
      </c>
      <c r="T27" s="488"/>
      <c r="U27" s="488"/>
      <c r="V27" s="488"/>
      <c r="W27" s="488"/>
      <c r="X27" s="488"/>
    </row>
    <row r="28" spans="1:24" s="89" customFormat="1" ht="34.5" customHeight="1" thickBot="1" x14ac:dyDescent="0.2">
      <c r="A28" s="488"/>
      <c r="B28" s="285"/>
      <c r="C28" s="285"/>
      <c r="D28" s="285"/>
      <c r="E28" s="285"/>
      <c r="F28" s="285"/>
      <c r="G28" s="285"/>
      <c r="H28" s="285"/>
      <c r="I28" s="504"/>
      <c r="J28" s="491"/>
      <c r="K28" s="505"/>
      <c r="L28" s="140"/>
      <c r="M28" s="506"/>
      <c r="N28" s="485"/>
      <c r="O28" s="486"/>
      <c r="P28" s="486"/>
      <c r="Q28" s="481"/>
      <c r="R28" s="481"/>
      <c r="S28" s="481"/>
      <c r="T28" s="481"/>
      <c r="U28" s="481"/>
      <c r="V28" s="481"/>
      <c r="W28" s="481"/>
      <c r="X28" s="481"/>
    </row>
    <row r="29" spans="1:24" s="89" customFormat="1" ht="32.25" customHeight="1" x14ac:dyDescent="0.15">
      <c r="A29" s="481"/>
      <c r="B29" s="507" t="s">
        <v>395</v>
      </c>
      <c r="C29" s="352"/>
      <c r="D29" s="352"/>
      <c r="E29" s="352"/>
      <c r="F29" s="352"/>
      <c r="G29" s="353"/>
      <c r="H29" s="508"/>
      <c r="I29" s="509"/>
      <c r="J29" s="510"/>
      <c r="K29" s="88"/>
      <c r="L29" s="140"/>
      <c r="M29" s="109"/>
      <c r="N29" s="485"/>
      <c r="O29" s="486"/>
      <c r="P29" s="486"/>
      <c r="Q29" s="481"/>
      <c r="R29" s="481"/>
      <c r="S29" s="481"/>
      <c r="T29" s="481"/>
      <c r="U29" s="481"/>
      <c r="V29" s="481"/>
      <c r="W29" s="481"/>
      <c r="X29" s="481"/>
    </row>
    <row r="30" spans="1:24" s="491" customFormat="1" ht="39.950000000000003" customHeight="1" x14ac:dyDescent="0.15">
      <c r="A30" s="488"/>
      <c r="B30" s="916" t="s">
        <v>200</v>
      </c>
      <c r="C30" s="915"/>
      <c r="D30" s="489" t="s">
        <v>462</v>
      </c>
      <c r="E30" s="914">
        <f>G37+G38+H44+H45</f>
        <v>0</v>
      </c>
      <c r="F30" s="489" t="s">
        <v>463</v>
      </c>
      <c r="G30" s="914">
        <f>I37+I38+J44+J45</f>
        <v>0</v>
      </c>
      <c r="H30" s="490" t="s">
        <v>464</v>
      </c>
      <c r="I30" s="914">
        <f>F38+G45</f>
        <v>0</v>
      </c>
      <c r="L30" s="492"/>
      <c r="O30" s="488"/>
      <c r="P30" s="488"/>
      <c r="Q30" s="488"/>
      <c r="R30" s="488"/>
      <c r="S30" s="488"/>
      <c r="T30" s="488"/>
      <c r="U30" s="488"/>
      <c r="V30" s="488"/>
      <c r="W30" s="488"/>
      <c r="X30" s="488"/>
    </row>
    <row r="31" spans="1:24" s="491" customFormat="1" ht="20.100000000000001" customHeight="1" x14ac:dyDescent="0.15">
      <c r="A31" s="488"/>
      <c r="B31" s="916"/>
      <c r="C31" s="915"/>
      <c r="D31" s="493" t="str">
        <f>IF($G$6="","-",IF($G$6="消費税を補助対象に含めない","（税抜）","（税込）"))</f>
        <v>-</v>
      </c>
      <c r="E31" s="914"/>
      <c r="F31" s="493" t="str">
        <f>IF($G$6="","-",IF($G$6="消費税を補助対象に含めない","（税抜）","（税込）"))</f>
        <v>-</v>
      </c>
      <c r="G31" s="914"/>
      <c r="H31" s="494" t="str">
        <f>IF($G$6="","-",IF($G$6="消費税を補助対象に含めない","（税抜）","（税込）"))</f>
        <v>-</v>
      </c>
      <c r="I31" s="914"/>
      <c r="L31" s="492"/>
      <c r="O31" s="488"/>
      <c r="P31" s="488"/>
      <c r="Q31" s="488"/>
      <c r="R31" s="488"/>
      <c r="S31" s="488"/>
      <c r="T31" s="488"/>
      <c r="U31" s="488"/>
      <c r="V31" s="488"/>
      <c r="W31" s="488"/>
      <c r="X31" s="488"/>
    </row>
    <row r="32" spans="1:24" s="491" customFormat="1" ht="30" customHeight="1" x14ac:dyDescent="0.15">
      <c r="A32" s="488"/>
      <c r="B32" s="495" t="s">
        <v>383</v>
      </c>
      <c r="G32" s="492"/>
      <c r="H32" s="492"/>
      <c r="I32" s="492"/>
      <c r="O32" s="488"/>
      <c r="P32" s="488"/>
      <c r="Q32" s="488"/>
      <c r="R32" s="488"/>
      <c r="S32" s="488"/>
      <c r="T32" s="488"/>
      <c r="U32" s="488"/>
      <c r="V32" s="488"/>
      <c r="W32" s="488"/>
      <c r="X32" s="488"/>
    </row>
    <row r="33" spans="1:24" s="491" customFormat="1" ht="39.950000000000003" customHeight="1" x14ac:dyDescent="0.15">
      <c r="A33" s="488"/>
      <c r="B33" s="919" t="s">
        <v>365</v>
      </c>
      <c r="C33" s="496" t="s">
        <v>465</v>
      </c>
      <c r="D33" s="496" t="s">
        <v>466</v>
      </c>
      <c r="G33" s="492"/>
      <c r="H33" s="492"/>
      <c r="I33" s="492"/>
      <c r="O33" s="488" t="s">
        <v>484</v>
      </c>
      <c r="P33" s="497"/>
      <c r="Q33" s="488" t="s">
        <v>485</v>
      </c>
      <c r="R33" s="488" t="s">
        <v>486</v>
      </c>
      <c r="S33" s="488"/>
      <c r="T33" s="488" t="s">
        <v>345</v>
      </c>
      <c r="U33" s="488"/>
      <c r="V33" s="488" t="s">
        <v>487</v>
      </c>
      <c r="W33" s="488" t="s">
        <v>488</v>
      </c>
      <c r="X33" s="488"/>
    </row>
    <row r="34" spans="1:24" s="491" customFormat="1" ht="39.950000000000003" customHeight="1" x14ac:dyDescent="0.15">
      <c r="A34" s="498">
        <f>$C$30</f>
        <v>0</v>
      </c>
      <c r="B34" s="920"/>
      <c r="C34" s="614"/>
      <c r="D34" s="614"/>
      <c r="E34" s="499"/>
      <c r="F34" s="117"/>
      <c r="G34" s="492"/>
      <c r="H34" s="492"/>
      <c r="I34" s="492"/>
      <c r="O34" s="498">
        <f>$C30</f>
        <v>0</v>
      </c>
      <c r="P34" s="498" t="s">
        <v>489</v>
      </c>
      <c r="Q34" s="488">
        <f>1*C34*(C37+C38)</f>
        <v>0</v>
      </c>
      <c r="R34" s="488">
        <f>2*D34*(C37+C38)</f>
        <v>0</v>
      </c>
      <c r="S34" s="488"/>
      <c r="T34" s="488">
        <f>SUM(Q34:R34)</f>
        <v>0</v>
      </c>
      <c r="U34" s="488"/>
      <c r="V34" s="488">
        <f>SUM(C34:D34)</f>
        <v>0</v>
      </c>
      <c r="W34" s="498">
        <f>SUM(C37:C38)</f>
        <v>0</v>
      </c>
      <c r="X34" s="488"/>
    </row>
    <row r="35" spans="1:24" s="491" customFormat="1" ht="39.950000000000003" customHeight="1" x14ac:dyDescent="0.15">
      <c r="A35" s="488"/>
      <c r="B35" s="919"/>
      <c r="C35" s="917" t="s">
        <v>470</v>
      </c>
      <c r="D35" s="917" t="s">
        <v>471</v>
      </c>
      <c r="E35" s="500" t="s">
        <v>472</v>
      </c>
      <c r="F35" s="490" t="s">
        <v>473</v>
      </c>
      <c r="G35" s="500" t="s">
        <v>474</v>
      </c>
      <c r="H35" s="620" t="s">
        <v>578</v>
      </c>
      <c r="I35" s="500" t="s">
        <v>475</v>
      </c>
      <c r="K35" s="499"/>
      <c r="L35" s="492"/>
      <c r="M35" s="492"/>
      <c r="O35" s="488"/>
      <c r="P35" s="488"/>
      <c r="Q35" s="488"/>
      <c r="R35" s="488"/>
      <c r="S35" s="488"/>
      <c r="T35" s="488"/>
      <c r="U35" s="488"/>
      <c r="V35" s="488"/>
      <c r="W35" s="488"/>
      <c r="X35" s="488"/>
    </row>
    <row r="36" spans="1:24" s="491" customFormat="1" ht="20.100000000000001" customHeight="1" x14ac:dyDescent="0.15">
      <c r="A36" s="488"/>
      <c r="B36" s="920"/>
      <c r="C36" s="918"/>
      <c r="D36" s="918"/>
      <c r="E36" s="501" t="str">
        <f>IF($G$6="","-",IF($G$6="消費税を補助対象に含めない","（税抜）","（税込）"))</f>
        <v>-</v>
      </c>
      <c r="F36" s="494" t="str">
        <f>IF($G$6="","-",IF($G$6="消費税を補助対象に含めない","（税抜）","（税込）"))</f>
        <v>-</v>
      </c>
      <c r="G36" s="501" t="str">
        <f>IF($G$6="","-",IF($G$6="消費税を補助対象に含めない","（税抜）","（税込）"))</f>
        <v>-</v>
      </c>
      <c r="H36" s="501" t="str">
        <f>IF($G$6="","-",IF($G$6="消費税を補助対象に含めない","（税抜）","（税込）"))</f>
        <v>-</v>
      </c>
      <c r="I36" s="501" t="str">
        <f>IF($G$6="","-",IF($G$6="消費税を補助対象に含めない","（税抜）","（税込）"))</f>
        <v>-</v>
      </c>
      <c r="K36" s="499"/>
      <c r="L36" s="492"/>
      <c r="M36" s="492"/>
      <c r="O36" s="488" t="s">
        <v>560</v>
      </c>
      <c r="P36" s="488"/>
      <c r="Q36" s="488"/>
      <c r="R36" s="488"/>
      <c r="S36" s="488"/>
      <c r="T36" s="488"/>
      <c r="U36" s="488"/>
      <c r="V36" s="488"/>
      <c r="W36" s="488"/>
      <c r="X36" s="488"/>
    </row>
    <row r="37" spans="1:24" s="491" customFormat="1" ht="39.950000000000003" customHeight="1" x14ac:dyDescent="0.15">
      <c r="A37" s="498">
        <f>$C$30</f>
        <v>0</v>
      </c>
      <c r="B37" s="496" t="s">
        <v>611</v>
      </c>
      <c r="C37" s="615"/>
      <c r="D37" s="615"/>
      <c r="E37" s="306">
        <f>IF($G$6="消費税を補助対象に含めない",(C37*D37*C34*1*8000)+(C37*D37*D34*2*8000),(C37*D37*C34*1*8800)+(C37*D37*D34*2*8800))</f>
        <v>0</v>
      </c>
      <c r="F37" s="307"/>
      <c r="G37" s="306">
        <f>E37</f>
        <v>0</v>
      </c>
      <c r="H37" s="308"/>
      <c r="I37" s="315">
        <f>(H37*C37*C34*1)+(H37*C37*D34*2)</f>
        <v>0</v>
      </c>
      <c r="K37" s="499"/>
      <c r="L37" s="492"/>
      <c r="M37" s="492"/>
      <c r="O37" s="498">
        <f>$C30</f>
        <v>0</v>
      </c>
      <c r="P37" s="488" t="s">
        <v>556</v>
      </c>
      <c r="Q37" s="498">
        <f>G37</f>
        <v>0</v>
      </c>
      <c r="R37" s="488" t="s">
        <v>558</v>
      </c>
      <c r="S37" s="498">
        <f>I37</f>
        <v>0</v>
      </c>
      <c r="T37" s="488"/>
      <c r="U37" s="488"/>
      <c r="V37" s="488"/>
      <c r="W37" s="488"/>
      <c r="X37" s="488"/>
    </row>
    <row r="38" spans="1:24" s="491" customFormat="1" ht="39.950000000000003" customHeight="1" x14ac:dyDescent="0.15">
      <c r="A38" s="498">
        <f>$C$30</f>
        <v>0</v>
      </c>
      <c r="B38" s="496" t="s">
        <v>198</v>
      </c>
      <c r="C38" s="615"/>
      <c r="D38" s="307"/>
      <c r="E38" s="306">
        <f>IF($G$6="消費税を補助対象に含めない",92000*C34+140000*D34,101200*C34+154000*D34)</f>
        <v>0</v>
      </c>
      <c r="F38" s="306">
        <f>E38*0.1</f>
        <v>0</v>
      </c>
      <c r="G38" s="306">
        <f>E38-F38</f>
        <v>0</v>
      </c>
      <c r="H38" s="308"/>
      <c r="I38" s="315">
        <f>(H38*C38*C34*1)+(H38*C38*D34*2)</f>
        <v>0</v>
      </c>
      <c r="K38" s="499"/>
      <c r="L38" s="492"/>
      <c r="M38" s="492"/>
      <c r="O38" s="498">
        <f>$C30</f>
        <v>0</v>
      </c>
      <c r="P38" s="488" t="s">
        <v>557</v>
      </c>
      <c r="Q38" s="498">
        <f>G38</f>
        <v>0</v>
      </c>
      <c r="R38" s="488" t="s">
        <v>559</v>
      </c>
      <c r="S38" s="498">
        <f>I38</f>
        <v>0</v>
      </c>
      <c r="T38" s="488"/>
      <c r="U38" s="488"/>
      <c r="V38" s="488"/>
      <c r="W38" s="488"/>
      <c r="X38" s="488"/>
    </row>
    <row r="39" spans="1:24" s="491" customFormat="1" ht="30" customHeight="1" x14ac:dyDescent="0.15">
      <c r="A39" s="488"/>
      <c r="B39" s="495" t="s">
        <v>384</v>
      </c>
      <c r="H39" s="492"/>
      <c r="I39" s="492"/>
      <c r="O39" s="488"/>
      <c r="P39" s="488"/>
      <c r="Q39" s="488"/>
      <c r="R39" s="488"/>
      <c r="S39" s="488"/>
      <c r="T39" s="488"/>
      <c r="U39" s="488"/>
      <c r="V39" s="488"/>
      <c r="W39" s="488"/>
      <c r="X39" s="488"/>
    </row>
    <row r="40" spans="1:24" s="491" customFormat="1" ht="39.950000000000003" customHeight="1" x14ac:dyDescent="0.15">
      <c r="A40" s="488"/>
      <c r="B40" s="919" t="s">
        <v>366</v>
      </c>
      <c r="C40" s="496" t="s">
        <v>467</v>
      </c>
      <c r="D40" s="496" t="s">
        <v>468</v>
      </c>
      <c r="E40" s="496" t="s">
        <v>469</v>
      </c>
      <c r="H40" s="492"/>
      <c r="I40" s="492"/>
      <c r="O40" s="488" t="s">
        <v>490</v>
      </c>
      <c r="P40" s="497"/>
      <c r="Q40" s="488" t="s">
        <v>485</v>
      </c>
      <c r="R40" s="488" t="s">
        <v>486</v>
      </c>
      <c r="S40" s="488" t="s">
        <v>491</v>
      </c>
      <c r="T40" s="488" t="s">
        <v>345</v>
      </c>
      <c r="U40" s="488"/>
      <c r="V40" s="488" t="s">
        <v>492</v>
      </c>
      <c r="W40" s="488" t="s">
        <v>493</v>
      </c>
      <c r="X40" s="488"/>
    </row>
    <row r="41" spans="1:24" s="491" customFormat="1" ht="39.950000000000003" customHeight="1" x14ac:dyDescent="0.15">
      <c r="A41" s="498">
        <f>$C$30</f>
        <v>0</v>
      </c>
      <c r="B41" s="920"/>
      <c r="C41" s="614"/>
      <c r="D41" s="614"/>
      <c r="E41" s="614"/>
      <c r="F41" s="504"/>
      <c r="G41" s="492"/>
      <c r="H41" s="492"/>
      <c r="I41" s="492"/>
      <c r="O41" s="498">
        <f>$C30</f>
        <v>0</v>
      </c>
      <c r="P41" s="498" t="s">
        <v>494</v>
      </c>
      <c r="Q41" s="488">
        <f>1*C41*(C44+C45)</f>
        <v>0</v>
      </c>
      <c r="R41" s="488">
        <f>2*D41*(C44+C45)</f>
        <v>0</v>
      </c>
      <c r="S41" s="488">
        <f>3*E41*(C44+C45)</f>
        <v>0</v>
      </c>
      <c r="T41" s="488">
        <f>SUM(Q41:S41)</f>
        <v>0</v>
      </c>
      <c r="U41" s="488"/>
      <c r="V41" s="488">
        <f>SUM(C41:E41)</f>
        <v>0</v>
      </c>
      <c r="W41" s="498">
        <f>SUM(C44:C45)</f>
        <v>0</v>
      </c>
      <c r="X41" s="488"/>
    </row>
    <row r="42" spans="1:24" s="491" customFormat="1" ht="39.950000000000003" customHeight="1" x14ac:dyDescent="0.15">
      <c r="A42" s="488"/>
      <c r="B42" s="919"/>
      <c r="C42" s="917" t="s">
        <v>470</v>
      </c>
      <c r="D42" s="917" t="s">
        <v>471</v>
      </c>
      <c r="E42" s="917" t="s">
        <v>587</v>
      </c>
      <c r="F42" s="500" t="s">
        <v>472</v>
      </c>
      <c r="G42" s="490" t="s">
        <v>473</v>
      </c>
      <c r="H42" s="500" t="s">
        <v>474</v>
      </c>
      <c r="I42" s="620" t="s">
        <v>578</v>
      </c>
      <c r="J42" s="500" t="s">
        <v>475</v>
      </c>
      <c r="L42" s="492"/>
      <c r="M42" s="492"/>
      <c r="N42" s="492"/>
      <c r="O42" s="488"/>
      <c r="P42" s="488"/>
      <c r="Q42" s="488"/>
      <c r="R42" s="488"/>
      <c r="S42" s="488"/>
      <c r="T42" s="488"/>
      <c r="U42" s="488"/>
      <c r="V42" s="488"/>
      <c r="W42" s="488"/>
      <c r="X42" s="488"/>
    </row>
    <row r="43" spans="1:24" s="491" customFormat="1" ht="20.100000000000001" customHeight="1" x14ac:dyDescent="0.15">
      <c r="A43" s="488"/>
      <c r="B43" s="920"/>
      <c r="C43" s="918"/>
      <c r="D43" s="918"/>
      <c r="E43" s="918"/>
      <c r="F43" s="501" t="str">
        <f>IF($G$6="","-",IF($G$6="消費税を補助対象に含めない","（税抜）","（税込）"))</f>
        <v>-</v>
      </c>
      <c r="G43" s="494" t="str">
        <f>IF($G$6="","-",IF($G$6="消費税を補助対象に含めない","（税抜）","（税込）"))</f>
        <v>-</v>
      </c>
      <c r="H43" s="501" t="str">
        <f>IF($G$6="","-",IF($G$6="消費税を補助対象に含めない","（税抜）","（税込）"))</f>
        <v>-</v>
      </c>
      <c r="I43" s="501" t="str">
        <f>IF($G$6="","-",IF($G$6="消費税を補助対象に含めない","（税抜）","（税込）"))</f>
        <v>-</v>
      </c>
      <c r="J43" s="501" t="str">
        <f>IF($G$6="","-",IF($G$6="消費税を補助対象に含めない","（税抜）","（税込）"))</f>
        <v>-</v>
      </c>
      <c r="L43" s="492"/>
      <c r="M43" s="492"/>
      <c r="N43" s="492"/>
      <c r="O43" s="488" t="s">
        <v>561</v>
      </c>
      <c r="P43" s="488"/>
      <c r="Q43" s="488"/>
      <c r="R43" s="488"/>
      <c r="S43" s="488"/>
      <c r="T43" s="488"/>
      <c r="U43" s="488"/>
      <c r="V43" s="488"/>
      <c r="W43" s="488"/>
      <c r="X43" s="488"/>
    </row>
    <row r="44" spans="1:24" s="491" customFormat="1" ht="39.950000000000003" customHeight="1" x14ac:dyDescent="0.15">
      <c r="A44" s="498">
        <f>$C$30</f>
        <v>0</v>
      </c>
      <c r="B44" s="496" t="s">
        <v>612</v>
      </c>
      <c r="C44" s="615"/>
      <c r="D44" s="615"/>
      <c r="E44" s="307"/>
      <c r="F44" s="306">
        <f>IF($G$6="消費税を補助対象に含めない",(D44*C44*C41*1*8000+E44*C41*8000)+(D44*C44*D41*2*8000+E44*D41*8000)+(D44*C44*E41*3*8000+E44*E41*8000),(D44*C44*C41*1*8800+E44*C41*8800)+(D44*C44*D41*2*8800+E44*D41*8800)+(D44*C44*E41*3*8800+E44*E41*8800))</f>
        <v>0</v>
      </c>
      <c r="G44" s="307"/>
      <c r="H44" s="306">
        <f>F44</f>
        <v>0</v>
      </c>
      <c r="I44" s="308"/>
      <c r="J44" s="315">
        <f>(I44*C44*C41*1)+(I44*C44*D41*2)+(I44*C44*E41*3)</f>
        <v>0</v>
      </c>
      <c r="L44" s="492"/>
      <c r="M44" s="492"/>
      <c r="N44" s="492"/>
      <c r="O44" s="498">
        <f>$C30</f>
        <v>0</v>
      </c>
      <c r="P44" s="488" t="s">
        <v>562</v>
      </c>
      <c r="Q44" s="498">
        <f>H44</f>
        <v>0</v>
      </c>
      <c r="R44" s="488" t="s">
        <v>564</v>
      </c>
      <c r="S44" s="498">
        <f>J44</f>
        <v>0</v>
      </c>
      <c r="T44" s="488"/>
      <c r="U44" s="488"/>
      <c r="V44" s="488"/>
      <c r="W44" s="488"/>
      <c r="X44" s="488"/>
    </row>
    <row r="45" spans="1:24" s="491" customFormat="1" ht="39.950000000000003" customHeight="1" x14ac:dyDescent="0.15">
      <c r="A45" s="498">
        <f>$C$30</f>
        <v>0</v>
      </c>
      <c r="B45" s="496" t="s">
        <v>199</v>
      </c>
      <c r="C45" s="615"/>
      <c r="D45" s="615"/>
      <c r="E45" s="615"/>
      <c r="F45" s="306">
        <f>IF($G$6="消費税を補助対象に含めない",(D45*C45*C41*1*8000+E45*C41*8000)+(D45*C45*D41*2*8000+E45*D41*8000)+(D45*C45*E41*3*8000+E45*E41*8000),(D45*C45*C41*1*8800+E45*C41*8800)+(D45*C45*D41*2*8800+E45*D41*8800)+(D45*C45*E41*3*8800+E45*E41*8800))</f>
        <v>0</v>
      </c>
      <c r="G45" s="306">
        <f>F45*0.1</f>
        <v>0</v>
      </c>
      <c r="H45" s="306">
        <f>F45-G45</f>
        <v>0</v>
      </c>
      <c r="I45" s="308"/>
      <c r="J45" s="315">
        <f>(I45*C45*C41*1)+(I45*C45*D41*2)+(I45*C45*E41*3)</f>
        <v>0</v>
      </c>
      <c r="L45" s="492"/>
      <c r="M45" s="492"/>
      <c r="N45" s="492"/>
      <c r="O45" s="498">
        <f>$C30</f>
        <v>0</v>
      </c>
      <c r="P45" s="488" t="s">
        <v>563</v>
      </c>
      <c r="Q45" s="498">
        <f>H45</f>
        <v>0</v>
      </c>
      <c r="R45" s="488" t="s">
        <v>565</v>
      </c>
      <c r="S45" s="498">
        <f>J45</f>
        <v>0</v>
      </c>
      <c r="T45" s="488"/>
      <c r="U45" s="488"/>
      <c r="V45" s="488"/>
      <c r="W45" s="488"/>
      <c r="X45" s="488"/>
    </row>
    <row r="46" spans="1:24" s="89" customFormat="1" ht="34.5" customHeight="1" thickBot="1" x14ac:dyDescent="0.2">
      <c r="A46" s="488"/>
      <c r="B46" s="285"/>
      <c r="C46" s="285"/>
      <c r="D46" s="285"/>
      <c r="E46" s="285"/>
      <c r="F46" s="285"/>
      <c r="G46" s="285"/>
      <c r="H46" s="285"/>
      <c r="I46" s="504"/>
      <c r="J46" s="951">
        <f>'補助事業概要説明書(別添１)１～２'!$E$6</f>
        <v>0</v>
      </c>
      <c r="K46" s="951"/>
      <c r="L46" s="140"/>
      <c r="M46" s="506"/>
      <c r="N46" s="485"/>
      <c r="O46" s="486"/>
      <c r="P46" s="486"/>
      <c r="Q46" s="481"/>
      <c r="R46" s="481"/>
      <c r="S46" s="481"/>
      <c r="T46" s="481"/>
      <c r="U46" s="481"/>
      <c r="V46" s="481"/>
      <c r="W46" s="481"/>
      <c r="X46" s="481"/>
    </row>
    <row r="47" spans="1:24" s="89" customFormat="1" ht="32.25" customHeight="1" x14ac:dyDescent="0.15">
      <c r="A47" s="481"/>
      <c r="B47" s="507" t="s">
        <v>396</v>
      </c>
      <c r="C47" s="352"/>
      <c r="D47" s="352"/>
      <c r="E47" s="352"/>
      <c r="F47" s="352"/>
      <c r="G47" s="353"/>
      <c r="H47" s="508"/>
      <c r="I47" s="509"/>
      <c r="J47" s="510"/>
      <c r="K47" s="88"/>
      <c r="L47" s="140"/>
      <c r="M47" s="109"/>
      <c r="N47" s="485"/>
      <c r="O47" s="486"/>
      <c r="P47" s="486"/>
      <c r="Q47" s="481"/>
      <c r="R47" s="481"/>
      <c r="S47" s="481"/>
      <c r="T47" s="481"/>
      <c r="U47" s="481"/>
      <c r="V47" s="481"/>
      <c r="W47" s="481"/>
      <c r="X47" s="481"/>
    </row>
    <row r="48" spans="1:24" s="491" customFormat="1" ht="39.950000000000003" customHeight="1" x14ac:dyDescent="0.15">
      <c r="A48" s="488"/>
      <c r="B48" s="916" t="s">
        <v>200</v>
      </c>
      <c r="C48" s="915"/>
      <c r="D48" s="489" t="s">
        <v>462</v>
      </c>
      <c r="E48" s="914">
        <f>G55+G56+H62+H63</f>
        <v>0</v>
      </c>
      <c r="F48" s="489" t="s">
        <v>463</v>
      </c>
      <c r="G48" s="914">
        <f>I55+I56+J62+J63</f>
        <v>0</v>
      </c>
      <c r="H48" s="490" t="s">
        <v>464</v>
      </c>
      <c r="I48" s="914">
        <f>F56+G63</f>
        <v>0</v>
      </c>
      <c r="L48" s="492"/>
      <c r="O48" s="488"/>
      <c r="P48" s="488"/>
      <c r="Q48" s="488"/>
      <c r="R48" s="488"/>
      <c r="S48" s="488"/>
      <c r="T48" s="488"/>
      <c r="U48" s="488"/>
      <c r="V48" s="488"/>
      <c r="W48" s="488"/>
      <c r="X48" s="488"/>
    </row>
    <row r="49" spans="1:24" s="491" customFormat="1" ht="20.100000000000001" customHeight="1" x14ac:dyDescent="0.15">
      <c r="A49" s="488"/>
      <c r="B49" s="916"/>
      <c r="C49" s="915"/>
      <c r="D49" s="493" t="str">
        <f>IF($G$6="","-",IF($G$6="消費税を補助対象に含めない","（税抜）","（税込）"))</f>
        <v>-</v>
      </c>
      <c r="E49" s="914"/>
      <c r="F49" s="493" t="str">
        <f>IF($G$6="","-",IF($G$6="消費税を補助対象に含めない","（税抜）","（税込）"))</f>
        <v>-</v>
      </c>
      <c r="G49" s="914"/>
      <c r="H49" s="494" t="str">
        <f>IF($G$6="","-",IF($G$6="消費税を補助対象に含めない","（税抜）","（税込）"))</f>
        <v>-</v>
      </c>
      <c r="I49" s="914"/>
      <c r="L49" s="492"/>
      <c r="O49" s="488"/>
      <c r="P49" s="488"/>
      <c r="Q49" s="488"/>
      <c r="R49" s="488"/>
      <c r="S49" s="488"/>
      <c r="T49" s="488"/>
      <c r="U49" s="488"/>
      <c r="V49" s="488"/>
      <c r="W49" s="488"/>
      <c r="X49" s="488"/>
    </row>
    <row r="50" spans="1:24" s="491" customFormat="1" ht="30" customHeight="1" x14ac:dyDescent="0.15">
      <c r="A50" s="488"/>
      <c r="B50" s="495" t="s">
        <v>383</v>
      </c>
      <c r="G50" s="492"/>
      <c r="H50" s="492"/>
      <c r="I50" s="492"/>
      <c r="O50" s="488"/>
      <c r="P50" s="488"/>
      <c r="Q50" s="488"/>
      <c r="R50" s="488"/>
      <c r="S50" s="488"/>
      <c r="T50" s="488"/>
      <c r="U50" s="488"/>
      <c r="V50" s="488"/>
      <c r="W50" s="488"/>
      <c r="X50" s="488"/>
    </row>
    <row r="51" spans="1:24" s="491" customFormat="1" ht="39.950000000000003" customHeight="1" x14ac:dyDescent="0.15">
      <c r="A51" s="488"/>
      <c r="B51" s="919" t="s">
        <v>365</v>
      </c>
      <c r="C51" s="496" t="s">
        <v>465</v>
      </c>
      <c r="D51" s="496" t="s">
        <v>466</v>
      </c>
      <c r="G51" s="492"/>
      <c r="H51" s="492"/>
      <c r="I51" s="492"/>
      <c r="O51" s="488" t="s">
        <v>484</v>
      </c>
      <c r="P51" s="497"/>
      <c r="Q51" s="488" t="s">
        <v>485</v>
      </c>
      <c r="R51" s="488" t="s">
        <v>486</v>
      </c>
      <c r="S51" s="488"/>
      <c r="T51" s="488" t="s">
        <v>345</v>
      </c>
      <c r="U51" s="488"/>
      <c r="V51" s="488" t="s">
        <v>487</v>
      </c>
      <c r="W51" s="488" t="s">
        <v>488</v>
      </c>
      <c r="X51" s="488"/>
    </row>
    <row r="52" spans="1:24" s="491" customFormat="1" ht="39.950000000000003" customHeight="1" x14ac:dyDescent="0.15">
      <c r="A52" s="498">
        <f>$C$48</f>
        <v>0</v>
      </c>
      <c r="B52" s="920"/>
      <c r="C52" s="614"/>
      <c r="D52" s="614"/>
      <c r="E52" s="499"/>
      <c r="F52" s="117"/>
      <c r="G52" s="492"/>
      <c r="H52" s="492"/>
      <c r="I52" s="492"/>
      <c r="O52" s="498">
        <f>$C48</f>
        <v>0</v>
      </c>
      <c r="P52" s="498" t="s">
        <v>489</v>
      </c>
      <c r="Q52" s="488">
        <f>1*C52*(C55+C56)</f>
        <v>0</v>
      </c>
      <c r="R52" s="488">
        <f>2*D52*(C55+C56)</f>
        <v>0</v>
      </c>
      <c r="S52" s="488"/>
      <c r="T52" s="488">
        <f>SUM(Q52:R52)</f>
        <v>0</v>
      </c>
      <c r="U52" s="488"/>
      <c r="V52" s="488">
        <f>SUM(C52:D52)</f>
        <v>0</v>
      </c>
      <c r="W52" s="498">
        <f>SUM(C55:C56)</f>
        <v>0</v>
      </c>
      <c r="X52" s="488"/>
    </row>
    <row r="53" spans="1:24" s="491" customFormat="1" ht="39.950000000000003" customHeight="1" x14ac:dyDescent="0.15">
      <c r="A53" s="488"/>
      <c r="B53" s="919"/>
      <c r="C53" s="917" t="s">
        <v>470</v>
      </c>
      <c r="D53" s="917" t="s">
        <v>471</v>
      </c>
      <c r="E53" s="500" t="s">
        <v>472</v>
      </c>
      <c r="F53" s="490" t="s">
        <v>473</v>
      </c>
      <c r="G53" s="500" t="s">
        <v>474</v>
      </c>
      <c r="H53" s="620" t="s">
        <v>578</v>
      </c>
      <c r="I53" s="500" t="s">
        <v>475</v>
      </c>
      <c r="K53" s="499"/>
      <c r="L53" s="492"/>
      <c r="M53" s="492"/>
      <c r="O53" s="488"/>
      <c r="P53" s="488"/>
      <c r="Q53" s="488"/>
      <c r="R53" s="488"/>
      <c r="S53" s="488"/>
      <c r="T53" s="488"/>
      <c r="U53" s="488"/>
      <c r="V53" s="488"/>
      <c r="W53" s="488"/>
      <c r="X53" s="488"/>
    </row>
    <row r="54" spans="1:24" s="491" customFormat="1" ht="20.100000000000001" customHeight="1" x14ac:dyDescent="0.15">
      <c r="A54" s="488"/>
      <c r="B54" s="920"/>
      <c r="C54" s="918"/>
      <c r="D54" s="918"/>
      <c r="E54" s="501" t="str">
        <f>IF($G$6="","-",IF($G$6="消費税を補助対象に含めない","（税抜）","（税込）"))</f>
        <v>-</v>
      </c>
      <c r="F54" s="494" t="str">
        <f>IF($G$6="","-",IF($G$6="消費税を補助対象に含めない","（税抜）","（税込）"))</f>
        <v>-</v>
      </c>
      <c r="G54" s="501" t="str">
        <f>IF($G$6="","-",IF($G$6="消費税を補助対象に含めない","（税抜）","（税込）"))</f>
        <v>-</v>
      </c>
      <c r="H54" s="501" t="str">
        <f>IF($G$6="","-",IF($G$6="消費税を補助対象に含めない","（税抜）","（税込）"))</f>
        <v>-</v>
      </c>
      <c r="I54" s="501" t="str">
        <f>IF($G$6="","-",IF($G$6="消費税を補助対象に含めない","（税抜）","（税込）"))</f>
        <v>-</v>
      </c>
      <c r="K54" s="499"/>
      <c r="L54" s="492"/>
      <c r="M54" s="492"/>
      <c r="O54" s="488" t="s">
        <v>560</v>
      </c>
      <c r="P54" s="488"/>
      <c r="Q54" s="488"/>
      <c r="R54" s="488"/>
      <c r="S54" s="488"/>
      <c r="T54" s="488"/>
      <c r="U54" s="488"/>
      <c r="V54" s="488"/>
      <c r="W54" s="488"/>
      <c r="X54" s="488"/>
    </row>
    <row r="55" spans="1:24" s="491" customFormat="1" ht="39.950000000000003" customHeight="1" x14ac:dyDescent="0.15">
      <c r="A55" s="498">
        <f>$C$48</f>
        <v>0</v>
      </c>
      <c r="B55" s="496" t="s">
        <v>611</v>
      </c>
      <c r="C55" s="615"/>
      <c r="D55" s="615"/>
      <c r="E55" s="306">
        <f>IF($G$6="消費税を補助対象に含めない",(C55*D55*C52*1*8000)+(C55*D55*D52*2*8000),(C55*D55*C52*1*8800)+(C55*D55*D52*2*8800))</f>
        <v>0</v>
      </c>
      <c r="F55" s="307"/>
      <c r="G55" s="306">
        <f>E55</f>
        <v>0</v>
      </c>
      <c r="H55" s="308"/>
      <c r="I55" s="315">
        <f>(H55*C55*C52*1)+(H55*C55*D52*2)</f>
        <v>0</v>
      </c>
      <c r="K55" s="499"/>
      <c r="L55" s="492"/>
      <c r="M55" s="492"/>
      <c r="O55" s="498">
        <f>$C48</f>
        <v>0</v>
      </c>
      <c r="P55" s="488" t="s">
        <v>556</v>
      </c>
      <c r="Q55" s="498">
        <f>G55</f>
        <v>0</v>
      </c>
      <c r="R55" s="488" t="s">
        <v>558</v>
      </c>
      <c r="S55" s="498">
        <f>I55</f>
        <v>0</v>
      </c>
      <c r="T55" s="488"/>
      <c r="U55" s="488"/>
      <c r="V55" s="488"/>
      <c r="W55" s="488"/>
      <c r="X55" s="488"/>
    </row>
    <row r="56" spans="1:24" s="491" customFormat="1" ht="39.950000000000003" customHeight="1" x14ac:dyDescent="0.15">
      <c r="A56" s="498">
        <f>$C$48</f>
        <v>0</v>
      </c>
      <c r="B56" s="496" t="s">
        <v>198</v>
      </c>
      <c r="C56" s="615"/>
      <c r="D56" s="307"/>
      <c r="E56" s="306">
        <f>IF($G$6="消費税を補助対象に含めない",92000*C52+140000*D52,101200*C52+154000*D52)</f>
        <v>0</v>
      </c>
      <c r="F56" s="306">
        <f>E56*0.1</f>
        <v>0</v>
      </c>
      <c r="G56" s="306">
        <f>E56-F56</f>
        <v>0</v>
      </c>
      <c r="H56" s="308"/>
      <c r="I56" s="315">
        <f>(H56*C56*C52*1)+(H56*C56*D52*2)</f>
        <v>0</v>
      </c>
      <c r="K56" s="499"/>
      <c r="L56" s="492"/>
      <c r="M56" s="492"/>
      <c r="O56" s="498">
        <f>$C48</f>
        <v>0</v>
      </c>
      <c r="P56" s="488" t="s">
        <v>557</v>
      </c>
      <c r="Q56" s="498">
        <f>G56</f>
        <v>0</v>
      </c>
      <c r="R56" s="488" t="s">
        <v>559</v>
      </c>
      <c r="S56" s="498">
        <f>I56</f>
        <v>0</v>
      </c>
      <c r="T56" s="488"/>
      <c r="U56" s="488"/>
      <c r="V56" s="488"/>
      <c r="W56" s="488"/>
      <c r="X56" s="488"/>
    </row>
    <row r="57" spans="1:24" s="491" customFormat="1" ht="30" customHeight="1" x14ac:dyDescent="0.15">
      <c r="A57" s="488"/>
      <c r="B57" s="495" t="s">
        <v>384</v>
      </c>
      <c r="H57" s="492"/>
      <c r="I57" s="492"/>
      <c r="O57" s="488"/>
      <c r="P57" s="488"/>
      <c r="Q57" s="488"/>
      <c r="R57" s="488"/>
      <c r="S57" s="488"/>
      <c r="T57" s="488"/>
      <c r="U57" s="488"/>
      <c r="V57" s="488"/>
      <c r="W57" s="488"/>
      <c r="X57" s="488"/>
    </row>
    <row r="58" spans="1:24" s="491" customFormat="1" ht="39.950000000000003" customHeight="1" x14ac:dyDescent="0.15">
      <c r="A58" s="488"/>
      <c r="B58" s="919" t="s">
        <v>366</v>
      </c>
      <c r="C58" s="496" t="s">
        <v>467</v>
      </c>
      <c r="D58" s="496" t="s">
        <v>468</v>
      </c>
      <c r="E58" s="496" t="s">
        <v>469</v>
      </c>
      <c r="H58" s="492"/>
      <c r="I58" s="492"/>
      <c r="O58" s="488" t="s">
        <v>490</v>
      </c>
      <c r="P58" s="497"/>
      <c r="Q58" s="488" t="s">
        <v>485</v>
      </c>
      <c r="R58" s="488" t="s">
        <v>486</v>
      </c>
      <c r="S58" s="488" t="s">
        <v>491</v>
      </c>
      <c r="T58" s="488" t="s">
        <v>345</v>
      </c>
      <c r="U58" s="488"/>
      <c r="V58" s="488" t="s">
        <v>492</v>
      </c>
      <c r="W58" s="488" t="s">
        <v>493</v>
      </c>
      <c r="X58" s="488"/>
    </row>
    <row r="59" spans="1:24" s="491" customFormat="1" ht="39.950000000000003" customHeight="1" x14ac:dyDescent="0.15">
      <c r="A59" s="498">
        <f>$C$48</f>
        <v>0</v>
      </c>
      <c r="B59" s="920"/>
      <c r="C59" s="614"/>
      <c r="D59" s="614"/>
      <c r="E59" s="614"/>
      <c r="F59" s="504"/>
      <c r="G59" s="492"/>
      <c r="H59" s="492"/>
      <c r="I59" s="492"/>
      <c r="O59" s="498">
        <f>$C48</f>
        <v>0</v>
      </c>
      <c r="P59" s="498" t="s">
        <v>494</v>
      </c>
      <c r="Q59" s="488">
        <f>1*C59*(C62+C63)</f>
        <v>0</v>
      </c>
      <c r="R59" s="488">
        <f>2*D59*(C62+C63)</f>
        <v>0</v>
      </c>
      <c r="S59" s="488">
        <f>3*E59*(C62+C63)</f>
        <v>0</v>
      </c>
      <c r="T59" s="488">
        <f>SUM(Q59:S59)</f>
        <v>0</v>
      </c>
      <c r="U59" s="488"/>
      <c r="V59" s="488">
        <f>SUM(C59:E59)</f>
        <v>0</v>
      </c>
      <c r="W59" s="498">
        <f>SUM(C62:C63)</f>
        <v>0</v>
      </c>
      <c r="X59" s="488"/>
    </row>
    <row r="60" spans="1:24" s="491" customFormat="1" ht="39.950000000000003" customHeight="1" x14ac:dyDescent="0.15">
      <c r="A60" s="488"/>
      <c r="B60" s="919"/>
      <c r="C60" s="917" t="s">
        <v>470</v>
      </c>
      <c r="D60" s="917" t="s">
        <v>471</v>
      </c>
      <c r="E60" s="917" t="s">
        <v>587</v>
      </c>
      <c r="F60" s="500" t="s">
        <v>472</v>
      </c>
      <c r="G60" s="490" t="s">
        <v>473</v>
      </c>
      <c r="H60" s="500" t="s">
        <v>474</v>
      </c>
      <c r="I60" s="620" t="s">
        <v>578</v>
      </c>
      <c r="J60" s="500" t="s">
        <v>475</v>
      </c>
      <c r="L60" s="492"/>
      <c r="M60" s="492"/>
      <c r="N60" s="492"/>
      <c r="O60" s="488"/>
      <c r="P60" s="488"/>
      <c r="Q60" s="488"/>
      <c r="R60" s="488"/>
      <c r="S60" s="488"/>
      <c r="T60" s="488"/>
      <c r="U60" s="488"/>
      <c r="V60" s="488"/>
      <c r="W60" s="488"/>
      <c r="X60" s="488"/>
    </row>
    <row r="61" spans="1:24" s="491" customFormat="1" ht="20.100000000000001" customHeight="1" x14ac:dyDescent="0.15">
      <c r="A61" s="488"/>
      <c r="B61" s="920"/>
      <c r="C61" s="918"/>
      <c r="D61" s="918"/>
      <c r="E61" s="918"/>
      <c r="F61" s="501" t="str">
        <f>IF($G$6="","-",IF($G$6="消費税を補助対象に含めない","（税抜）","（税込）"))</f>
        <v>-</v>
      </c>
      <c r="G61" s="494" t="str">
        <f>IF($G$6="","-",IF($G$6="消費税を補助対象に含めない","（税抜）","（税込）"))</f>
        <v>-</v>
      </c>
      <c r="H61" s="501" t="str">
        <f>IF($G$6="","-",IF($G$6="消費税を補助対象に含めない","（税抜）","（税込）"))</f>
        <v>-</v>
      </c>
      <c r="I61" s="501" t="str">
        <f>IF($G$6="","-",IF($G$6="消費税を補助対象に含めない","（税抜）","（税込）"))</f>
        <v>-</v>
      </c>
      <c r="J61" s="501" t="str">
        <f>IF($G$6="","-",IF($G$6="消費税を補助対象に含めない","（税抜）","（税込）"))</f>
        <v>-</v>
      </c>
      <c r="L61" s="492"/>
      <c r="M61" s="492"/>
      <c r="N61" s="492"/>
      <c r="O61" s="488" t="s">
        <v>561</v>
      </c>
      <c r="P61" s="488"/>
      <c r="Q61" s="488"/>
      <c r="R61" s="488"/>
      <c r="S61" s="488"/>
      <c r="T61" s="488"/>
      <c r="U61" s="488"/>
      <c r="V61" s="488"/>
      <c r="W61" s="488"/>
      <c r="X61" s="488"/>
    </row>
    <row r="62" spans="1:24" s="491" customFormat="1" ht="39.950000000000003" customHeight="1" x14ac:dyDescent="0.15">
      <c r="A62" s="498">
        <f>$C$48</f>
        <v>0</v>
      </c>
      <c r="B62" s="496" t="s">
        <v>612</v>
      </c>
      <c r="C62" s="615"/>
      <c r="D62" s="615"/>
      <c r="E62" s="307"/>
      <c r="F62" s="306">
        <f>IF($G$6="消費税を補助対象に含めない",(D62*C62*C59*1*8000+E62*C59*8000)+(D62*C62*D59*2*8000+E62*D59*8000)+(D62*C62*E59*3*8000+E62*E59*8000),(D62*C62*C59*1*8800+E62*C59*8800)+(D62*C62*D59*2*8800+E62*D59*8800)+(D62*C62*E59*3*8800+E62*E59*8800))</f>
        <v>0</v>
      </c>
      <c r="G62" s="307"/>
      <c r="H62" s="306">
        <f>F62</f>
        <v>0</v>
      </c>
      <c r="I62" s="308"/>
      <c r="J62" s="315">
        <f>(I62*C62*C59*1)+(I62*C62*D59*2)+(I62*C62*E59*3)</f>
        <v>0</v>
      </c>
      <c r="L62" s="492"/>
      <c r="M62" s="492"/>
      <c r="N62" s="492"/>
      <c r="O62" s="498">
        <f>$C48</f>
        <v>0</v>
      </c>
      <c r="P62" s="488" t="s">
        <v>562</v>
      </c>
      <c r="Q62" s="498">
        <f>H62</f>
        <v>0</v>
      </c>
      <c r="R62" s="488" t="s">
        <v>564</v>
      </c>
      <c r="S62" s="498">
        <f>J62</f>
        <v>0</v>
      </c>
      <c r="T62" s="488"/>
      <c r="U62" s="488"/>
      <c r="V62" s="488"/>
      <c r="W62" s="488"/>
      <c r="X62" s="488"/>
    </row>
    <row r="63" spans="1:24" s="491" customFormat="1" ht="39.950000000000003" customHeight="1" x14ac:dyDescent="0.15">
      <c r="A63" s="498">
        <f>$C$48</f>
        <v>0</v>
      </c>
      <c r="B63" s="496" t="s">
        <v>199</v>
      </c>
      <c r="C63" s="615"/>
      <c r="D63" s="615"/>
      <c r="E63" s="615"/>
      <c r="F63" s="306">
        <f>IF($G$6="消費税を補助対象に含めない",(D63*C63*C59*1*8000+E63*C59*8000)+(D63*C63*D59*2*8000+E63*D59*8000)+(D63*C63*E59*3*8000+E63*E59*8000),(D63*C63*C59*1*8800+E63*C59*8800)+(D63*C63*D59*2*8800+E63*D59*8800)+(D63*C63*E59*3*8800+E63*E59*8800))</f>
        <v>0</v>
      </c>
      <c r="G63" s="306">
        <f>F63*0.1</f>
        <v>0</v>
      </c>
      <c r="H63" s="306">
        <f>F63-G63</f>
        <v>0</v>
      </c>
      <c r="I63" s="308"/>
      <c r="J63" s="315">
        <f>(I63*C63*C59*1)+(I63*C63*D59*2)+(I63*C63*E59*3)</f>
        <v>0</v>
      </c>
      <c r="L63" s="492"/>
      <c r="M63" s="492"/>
      <c r="N63" s="492"/>
      <c r="O63" s="498">
        <f>$C48</f>
        <v>0</v>
      </c>
      <c r="P63" s="488" t="s">
        <v>563</v>
      </c>
      <c r="Q63" s="498">
        <f>H63</f>
        <v>0</v>
      </c>
      <c r="R63" s="488" t="s">
        <v>565</v>
      </c>
      <c r="S63" s="498">
        <f>J63</f>
        <v>0</v>
      </c>
      <c r="T63" s="488"/>
      <c r="U63" s="488"/>
      <c r="V63" s="488"/>
      <c r="W63" s="488"/>
      <c r="X63" s="488"/>
    </row>
    <row r="64" spans="1:24" s="89" customFormat="1" ht="34.5" customHeight="1" thickBot="1" x14ac:dyDescent="0.2">
      <c r="A64" s="488"/>
      <c r="B64" s="285"/>
      <c r="C64" s="285"/>
      <c r="D64" s="285"/>
      <c r="E64" s="285"/>
      <c r="F64" s="285"/>
      <c r="G64" s="285"/>
      <c r="H64" s="285"/>
      <c r="I64" s="504"/>
      <c r="J64" s="511"/>
      <c r="K64" s="511"/>
      <c r="L64" s="140"/>
      <c r="M64" s="506"/>
      <c r="N64" s="485"/>
      <c r="O64" s="486"/>
      <c r="P64" s="486"/>
      <c r="Q64" s="481"/>
      <c r="R64" s="481"/>
      <c r="S64" s="481"/>
      <c r="T64" s="481"/>
      <c r="U64" s="481"/>
      <c r="V64" s="481"/>
      <c r="W64" s="481"/>
      <c r="X64" s="481"/>
    </row>
    <row r="65" spans="1:24" s="89" customFormat="1" ht="32.25" customHeight="1" x14ac:dyDescent="0.15">
      <c r="A65" s="481"/>
      <c r="B65" s="507" t="s">
        <v>397</v>
      </c>
      <c r="C65" s="352"/>
      <c r="D65" s="352"/>
      <c r="E65" s="352"/>
      <c r="F65" s="352"/>
      <c r="G65" s="353"/>
      <c r="H65" s="508"/>
      <c r="I65" s="509"/>
      <c r="J65" s="512"/>
      <c r="K65" s="88"/>
      <c r="L65" s="140"/>
      <c r="M65" s="109"/>
      <c r="N65" s="485"/>
      <c r="O65" s="486"/>
      <c r="P65" s="486"/>
      <c r="Q65" s="481"/>
      <c r="R65" s="481"/>
      <c r="S65" s="481"/>
      <c r="T65" s="481"/>
      <c r="U65" s="481"/>
      <c r="V65" s="481"/>
      <c r="W65" s="481"/>
      <c r="X65" s="481"/>
    </row>
    <row r="66" spans="1:24" s="491" customFormat="1" ht="39.950000000000003" customHeight="1" x14ac:dyDescent="0.15">
      <c r="A66" s="488"/>
      <c r="B66" s="916" t="s">
        <v>200</v>
      </c>
      <c r="C66" s="915"/>
      <c r="D66" s="489" t="s">
        <v>462</v>
      </c>
      <c r="E66" s="914">
        <f>G73+G74+H80+H81</f>
        <v>0</v>
      </c>
      <c r="F66" s="489" t="s">
        <v>463</v>
      </c>
      <c r="G66" s="914">
        <f>I73+I74+J80+J81</f>
        <v>0</v>
      </c>
      <c r="H66" s="490" t="s">
        <v>464</v>
      </c>
      <c r="I66" s="914">
        <f>F74+G81</f>
        <v>0</v>
      </c>
      <c r="L66" s="492"/>
      <c r="O66" s="488"/>
      <c r="P66" s="488"/>
      <c r="Q66" s="488"/>
      <c r="R66" s="488"/>
      <c r="S66" s="488"/>
      <c r="T66" s="488"/>
      <c r="U66" s="488"/>
      <c r="V66" s="488"/>
      <c r="W66" s="488"/>
      <c r="X66" s="488"/>
    </row>
    <row r="67" spans="1:24" s="491" customFormat="1" ht="20.100000000000001" customHeight="1" x14ac:dyDescent="0.15">
      <c r="A67" s="488"/>
      <c r="B67" s="916"/>
      <c r="C67" s="915"/>
      <c r="D67" s="493" t="str">
        <f>IF($G$6="","-",IF($G$6="消費税を補助対象に含めない","（税抜）","（税込）"))</f>
        <v>-</v>
      </c>
      <c r="E67" s="914"/>
      <c r="F67" s="493" t="str">
        <f>IF($G$6="","-",IF($G$6="消費税を補助対象に含めない","（税抜）","（税込）"))</f>
        <v>-</v>
      </c>
      <c r="G67" s="914"/>
      <c r="H67" s="494" t="str">
        <f>IF($G$6="","-",IF($G$6="消費税を補助対象に含めない","（税抜）","（税込）"))</f>
        <v>-</v>
      </c>
      <c r="I67" s="914"/>
      <c r="L67" s="492"/>
      <c r="O67" s="488"/>
      <c r="P67" s="488"/>
      <c r="Q67" s="488"/>
      <c r="R67" s="488"/>
      <c r="S67" s="488"/>
      <c r="T67" s="488"/>
      <c r="U67" s="488"/>
      <c r="V67" s="488"/>
      <c r="W67" s="488"/>
      <c r="X67" s="488"/>
    </row>
    <row r="68" spans="1:24" s="491" customFormat="1" ht="30" customHeight="1" x14ac:dyDescent="0.15">
      <c r="A68" s="488"/>
      <c r="B68" s="495" t="s">
        <v>383</v>
      </c>
      <c r="G68" s="492"/>
      <c r="H68" s="492"/>
      <c r="I68" s="492"/>
      <c r="O68" s="488"/>
      <c r="P68" s="488"/>
      <c r="Q68" s="488"/>
      <c r="R68" s="488"/>
      <c r="S68" s="488"/>
      <c r="T68" s="488"/>
      <c r="U68" s="488"/>
      <c r="V68" s="488"/>
      <c r="W68" s="488"/>
      <c r="X68" s="488"/>
    </row>
    <row r="69" spans="1:24" s="491" customFormat="1" ht="39.950000000000003" customHeight="1" x14ac:dyDescent="0.15">
      <c r="A69" s="488"/>
      <c r="B69" s="919" t="s">
        <v>365</v>
      </c>
      <c r="C69" s="496" t="s">
        <v>465</v>
      </c>
      <c r="D69" s="496" t="s">
        <v>466</v>
      </c>
      <c r="G69" s="492"/>
      <c r="H69" s="492"/>
      <c r="I69" s="492"/>
      <c r="O69" s="488" t="s">
        <v>484</v>
      </c>
      <c r="P69" s="497"/>
      <c r="Q69" s="488" t="s">
        <v>485</v>
      </c>
      <c r="R69" s="488" t="s">
        <v>486</v>
      </c>
      <c r="S69" s="488"/>
      <c r="T69" s="488" t="s">
        <v>345</v>
      </c>
      <c r="U69" s="488"/>
      <c r="V69" s="488" t="s">
        <v>487</v>
      </c>
      <c r="W69" s="488" t="s">
        <v>488</v>
      </c>
      <c r="X69" s="488"/>
    </row>
    <row r="70" spans="1:24" s="491" customFormat="1" ht="39.950000000000003" customHeight="1" x14ac:dyDescent="0.15">
      <c r="A70" s="498">
        <f>$C$66</f>
        <v>0</v>
      </c>
      <c r="B70" s="920"/>
      <c r="C70" s="614"/>
      <c r="D70" s="614"/>
      <c r="E70" s="499"/>
      <c r="F70" s="117"/>
      <c r="G70" s="492"/>
      <c r="H70" s="492"/>
      <c r="I70" s="492"/>
      <c r="O70" s="498">
        <f>$C66</f>
        <v>0</v>
      </c>
      <c r="P70" s="498" t="s">
        <v>489</v>
      </c>
      <c r="Q70" s="488">
        <f>1*C70*(C73+C74)</f>
        <v>0</v>
      </c>
      <c r="R70" s="488">
        <f>2*D70*(C73+C74)</f>
        <v>0</v>
      </c>
      <c r="S70" s="488"/>
      <c r="T70" s="488">
        <f>SUM(Q70:R70)</f>
        <v>0</v>
      </c>
      <c r="U70" s="488"/>
      <c r="V70" s="488">
        <f>SUM(C70:D70)</f>
        <v>0</v>
      </c>
      <c r="W70" s="498">
        <f>SUM(C73:C74)</f>
        <v>0</v>
      </c>
      <c r="X70" s="488"/>
    </row>
    <row r="71" spans="1:24" s="491" customFormat="1" ht="39.950000000000003" customHeight="1" x14ac:dyDescent="0.15">
      <c r="A71" s="488"/>
      <c r="B71" s="919"/>
      <c r="C71" s="917" t="s">
        <v>470</v>
      </c>
      <c r="D71" s="917" t="s">
        <v>471</v>
      </c>
      <c r="E71" s="500" t="s">
        <v>472</v>
      </c>
      <c r="F71" s="490" t="s">
        <v>473</v>
      </c>
      <c r="G71" s="500" t="s">
        <v>474</v>
      </c>
      <c r="H71" s="620" t="s">
        <v>578</v>
      </c>
      <c r="I71" s="500" t="s">
        <v>475</v>
      </c>
      <c r="K71" s="499"/>
      <c r="L71" s="492"/>
      <c r="M71" s="492"/>
      <c r="O71" s="488"/>
      <c r="P71" s="488"/>
      <c r="Q71" s="488"/>
      <c r="R71" s="488"/>
      <c r="S71" s="488"/>
      <c r="T71" s="488"/>
      <c r="U71" s="488"/>
      <c r="V71" s="488"/>
      <c r="W71" s="488"/>
      <c r="X71" s="488"/>
    </row>
    <row r="72" spans="1:24" s="491" customFormat="1" ht="20.100000000000001" customHeight="1" x14ac:dyDescent="0.15">
      <c r="A72" s="488"/>
      <c r="B72" s="920"/>
      <c r="C72" s="918"/>
      <c r="D72" s="918"/>
      <c r="E72" s="501" t="str">
        <f>IF($G$6="","-",IF($G$6="消費税を補助対象に含めない","（税抜）","（税込）"))</f>
        <v>-</v>
      </c>
      <c r="F72" s="494" t="str">
        <f>IF($G$6="","-",IF($G$6="消費税を補助対象に含めない","（税抜）","（税込）"))</f>
        <v>-</v>
      </c>
      <c r="G72" s="501" t="str">
        <f>IF($G$6="","-",IF($G$6="消費税を補助対象に含めない","（税抜）","（税込）"))</f>
        <v>-</v>
      </c>
      <c r="H72" s="501" t="str">
        <f>IF($G$6="","-",IF($G$6="消費税を補助対象に含めない","（税抜）","（税込）"))</f>
        <v>-</v>
      </c>
      <c r="I72" s="501" t="str">
        <f>IF($G$6="","-",IF($G$6="消費税を補助対象に含めない","（税抜）","（税込）"))</f>
        <v>-</v>
      </c>
      <c r="K72" s="499"/>
      <c r="L72" s="492"/>
      <c r="M72" s="492"/>
      <c r="O72" s="488" t="s">
        <v>560</v>
      </c>
      <c r="P72" s="488"/>
      <c r="Q72" s="488"/>
      <c r="R72" s="488"/>
      <c r="S72" s="488"/>
      <c r="T72" s="488"/>
      <c r="U72" s="488"/>
      <c r="V72" s="488"/>
      <c r="W72" s="488"/>
      <c r="X72" s="488"/>
    </row>
    <row r="73" spans="1:24" s="491" customFormat="1" ht="39.950000000000003" customHeight="1" x14ac:dyDescent="0.15">
      <c r="A73" s="498">
        <f>$C$66</f>
        <v>0</v>
      </c>
      <c r="B73" s="496" t="s">
        <v>611</v>
      </c>
      <c r="C73" s="615"/>
      <c r="D73" s="615"/>
      <c r="E73" s="306">
        <f>IF($G$6="消費税を補助対象に含めない",(C73*D73*C70*1*8000)+(C73*D73*D70*2*8000),(C73*D73*C70*1*8800)+(C73*D73*D70*2*8800))</f>
        <v>0</v>
      </c>
      <c r="F73" s="307"/>
      <c r="G73" s="306">
        <f>E73</f>
        <v>0</v>
      </c>
      <c r="H73" s="308"/>
      <c r="I73" s="315">
        <f>(H73*C73*C70*1)+(H73*C73*D70*2)</f>
        <v>0</v>
      </c>
      <c r="K73" s="499"/>
      <c r="L73" s="492"/>
      <c r="M73" s="492"/>
      <c r="O73" s="498">
        <f>$C66</f>
        <v>0</v>
      </c>
      <c r="P73" s="488" t="s">
        <v>556</v>
      </c>
      <c r="Q73" s="498">
        <f>G73</f>
        <v>0</v>
      </c>
      <c r="R73" s="488" t="s">
        <v>558</v>
      </c>
      <c r="S73" s="498">
        <f>I73</f>
        <v>0</v>
      </c>
      <c r="T73" s="488"/>
      <c r="U73" s="488"/>
      <c r="V73" s="488"/>
      <c r="W73" s="488"/>
      <c r="X73" s="488"/>
    </row>
    <row r="74" spans="1:24" s="491" customFormat="1" ht="39.950000000000003" customHeight="1" x14ac:dyDescent="0.15">
      <c r="A74" s="498">
        <f>$C$66</f>
        <v>0</v>
      </c>
      <c r="B74" s="496" t="s">
        <v>198</v>
      </c>
      <c r="C74" s="615"/>
      <c r="D74" s="307"/>
      <c r="E74" s="306">
        <f>IF($G$6="消費税を補助対象に含めない",92000*C70+140000*D70,101200*C70+154000*D70)</f>
        <v>0</v>
      </c>
      <c r="F74" s="306">
        <f>E74*0.1</f>
        <v>0</v>
      </c>
      <c r="G74" s="306">
        <f>E74-F74</f>
        <v>0</v>
      </c>
      <c r="H74" s="308"/>
      <c r="I74" s="315">
        <f>(H74*C74*C70*1)+(H74*C74*D70*2)</f>
        <v>0</v>
      </c>
      <c r="K74" s="499"/>
      <c r="L74" s="492"/>
      <c r="M74" s="492"/>
      <c r="O74" s="498">
        <f>$C66</f>
        <v>0</v>
      </c>
      <c r="P74" s="488" t="s">
        <v>557</v>
      </c>
      <c r="Q74" s="498">
        <f>G74</f>
        <v>0</v>
      </c>
      <c r="R74" s="488" t="s">
        <v>559</v>
      </c>
      <c r="S74" s="498">
        <f>I74</f>
        <v>0</v>
      </c>
      <c r="T74" s="488"/>
      <c r="U74" s="488"/>
      <c r="V74" s="488"/>
      <c r="W74" s="488"/>
      <c r="X74" s="488"/>
    </row>
    <row r="75" spans="1:24" s="491" customFormat="1" ht="30" customHeight="1" x14ac:dyDescent="0.15">
      <c r="A75" s="488"/>
      <c r="B75" s="495" t="s">
        <v>384</v>
      </c>
      <c r="H75" s="492"/>
      <c r="I75" s="492"/>
      <c r="O75" s="488"/>
      <c r="P75" s="488"/>
      <c r="Q75" s="488"/>
      <c r="R75" s="488"/>
      <c r="S75" s="488"/>
      <c r="T75" s="488"/>
      <c r="U75" s="488"/>
      <c r="V75" s="488"/>
      <c r="W75" s="488"/>
      <c r="X75" s="488"/>
    </row>
    <row r="76" spans="1:24" s="491" customFormat="1" ht="39.950000000000003" customHeight="1" x14ac:dyDescent="0.15">
      <c r="A76" s="488"/>
      <c r="B76" s="919" t="s">
        <v>366</v>
      </c>
      <c r="C76" s="496" t="s">
        <v>467</v>
      </c>
      <c r="D76" s="496" t="s">
        <v>468</v>
      </c>
      <c r="E76" s="496" t="s">
        <v>469</v>
      </c>
      <c r="H76" s="492"/>
      <c r="I76" s="492"/>
      <c r="O76" s="488" t="s">
        <v>490</v>
      </c>
      <c r="P76" s="497"/>
      <c r="Q76" s="488" t="s">
        <v>485</v>
      </c>
      <c r="R76" s="488" t="s">
        <v>486</v>
      </c>
      <c r="S76" s="488" t="s">
        <v>491</v>
      </c>
      <c r="T76" s="488" t="s">
        <v>345</v>
      </c>
      <c r="U76" s="488"/>
      <c r="V76" s="488" t="s">
        <v>492</v>
      </c>
      <c r="W76" s="488" t="s">
        <v>493</v>
      </c>
      <c r="X76" s="488"/>
    </row>
    <row r="77" spans="1:24" s="491" customFormat="1" ht="39.950000000000003" customHeight="1" x14ac:dyDescent="0.15">
      <c r="A77" s="498">
        <f>$C$66</f>
        <v>0</v>
      </c>
      <c r="B77" s="920"/>
      <c r="C77" s="614"/>
      <c r="D77" s="614"/>
      <c r="E77" s="614"/>
      <c r="F77" s="504"/>
      <c r="G77" s="492"/>
      <c r="H77" s="492"/>
      <c r="I77" s="492"/>
      <c r="O77" s="498">
        <f>$C66</f>
        <v>0</v>
      </c>
      <c r="P77" s="498" t="s">
        <v>494</v>
      </c>
      <c r="Q77" s="488">
        <f>1*C77*(C80+C81)</f>
        <v>0</v>
      </c>
      <c r="R77" s="488">
        <f>2*D77*(C80+C81)</f>
        <v>0</v>
      </c>
      <c r="S77" s="488">
        <f>3*E77*(C80+C81)</f>
        <v>0</v>
      </c>
      <c r="T77" s="488">
        <f>SUM(Q77:S77)</f>
        <v>0</v>
      </c>
      <c r="U77" s="488"/>
      <c r="V77" s="488">
        <f>SUM(C77:E77)</f>
        <v>0</v>
      </c>
      <c r="W77" s="498">
        <f>SUM(C80:C81)</f>
        <v>0</v>
      </c>
      <c r="X77" s="488"/>
    </row>
    <row r="78" spans="1:24" s="491" customFormat="1" ht="39.950000000000003" customHeight="1" x14ac:dyDescent="0.15">
      <c r="A78" s="488"/>
      <c r="B78" s="919"/>
      <c r="C78" s="917" t="s">
        <v>470</v>
      </c>
      <c r="D78" s="917" t="s">
        <v>471</v>
      </c>
      <c r="E78" s="917" t="s">
        <v>587</v>
      </c>
      <c r="F78" s="500" t="s">
        <v>472</v>
      </c>
      <c r="G78" s="490" t="s">
        <v>473</v>
      </c>
      <c r="H78" s="500" t="s">
        <v>474</v>
      </c>
      <c r="I78" s="620" t="s">
        <v>578</v>
      </c>
      <c r="J78" s="500" t="s">
        <v>475</v>
      </c>
      <c r="L78" s="492"/>
      <c r="M78" s="492"/>
      <c r="N78" s="492"/>
      <c r="O78" s="488"/>
      <c r="P78" s="488"/>
      <c r="Q78" s="488"/>
      <c r="R78" s="488"/>
      <c r="S78" s="488"/>
      <c r="T78" s="488"/>
      <c r="U78" s="488"/>
      <c r="V78" s="488"/>
      <c r="W78" s="488"/>
      <c r="X78" s="488"/>
    </row>
    <row r="79" spans="1:24" s="491" customFormat="1" ht="20.100000000000001" customHeight="1" x14ac:dyDescent="0.15">
      <c r="A79" s="488"/>
      <c r="B79" s="920"/>
      <c r="C79" s="918"/>
      <c r="D79" s="918"/>
      <c r="E79" s="918"/>
      <c r="F79" s="501" t="str">
        <f>IF($G$6="","-",IF($G$6="消費税を補助対象に含めない","（税抜）","（税込）"))</f>
        <v>-</v>
      </c>
      <c r="G79" s="494" t="str">
        <f>IF($G$6="","-",IF($G$6="消費税を補助対象に含めない","（税抜）","（税込）"))</f>
        <v>-</v>
      </c>
      <c r="H79" s="501" t="str">
        <f>IF($G$6="","-",IF($G$6="消費税を補助対象に含めない","（税抜）","（税込）"))</f>
        <v>-</v>
      </c>
      <c r="I79" s="501" t="str">
        <f>IF($G$6="","-",IF($G$6="消費税を補助対象に含めない","（税抜）","（税込）"))</f>
        <v>-</v>
      </c>
      <c r="J79" s="501" t="str">
        <f>IF($G$6="","-",IF($G$6="消費税を補助対象に含めない","（税抜）","（税込）"))</f>
        <v>-</v>
      </c>
      <c r="L79" s="492"/>
      <c r="M79" s="492"/>
      <c r="N79" s="492"/>
      <c r="O79" s="488" t="s">
        <v>561</v>
      </c>
      <c r="P79" s="488"/>
      <c r="Q79" s="488"/>
      <c r="R79" s="488"/>
      <c r="S79" s="488"/>
      <c r="T79" s="488"/>
      <c r="U79" s="488"/>
      <c r="V79" s="488"/>
      <c r="W79" s="488"/>
      <c r="X79" s="488"/>
    </row>
    <row r="80" spans="1:24" s="491" customFormat="1" ht="39.950000000000003" customHeight="1" x14ac:dyDescent="0.15">
      <c r="A80" s="498">
        <f>$C$66</f>
        <v>0</v>
      </c>
      <c r="B80" s="496" t="s">
        <v>612</v>
      </c>
      <c r="C80" s="615"/>
      <c r="D80" s="615"/>
      <c r="E80" s="307"/>
      <c r="F80" s="306">
        <f>IF($G$6="消費税を補助対象に含めない",(D80*C80*C77*1*8000+E80*C77*8000)+(D80*C80*D77*2*8000+E80*D77*8000)+(D80*C80*E77*3*8000+E80*E77*8000),(D80*C80*C77*1*8800+E80*C77*8800)+(D80*C80*D77*2*8800+E80*D77*8800)+(D80*C80*E77*3*8800+E80*E77*8800))</f>
        <v>0</v>
      </c>
      <c r="G80" s="307"/>
      <c r="H80" s="306">
        <f>F80</f>
        <v>0</v>
      </c>
      <c r="I80" s="308"/>
      <c r="J80" s="315">
        <f>(I80*C80*C77*1)+(I80*C80*D77*2)+(I80*C80*E77*3)</f>
        <v>0</v>
      </c>
      <c r="L80" s="492"/>
      <c r="M80" s="492"/>
      <c r="N80" s="492"/>
      <c r="O80" s="498">
        <f>$C66</f>
        <v>0</v>
      </c>
      <c r="P80" s="488" t="s">
        <v>562</v>
      </c>
      <c r="Q80" s="498">
        <f>H80</f>
        <v>0</v>
      </c>
      <c r="R80" s="488" t="s">
        <v>564</v>
      </c>
      <c r="S80" s="498">
        <f>J80</f>
        <v>0</v>
      </c>
      <c r="T80" s="488"/>
      <c r="U80" s="488"/>
      <c r="V80" s="488"/>
      <c r="W80" s="488"/>
      <c r="X80" s="488"/>
    </row>
    <row r="81" spans="1:24" s="491" customFormat="1" ht="39.950000000000003" customHeight="1" x14ac:dyDescent="0.15">
      <c r="A81" s="498">
        <f>$C$66</f>
        <v>0</v>
      </c>
      <c r="B81" s="496" t="s">
        <v>199</v>
      </c>
      <c r="C81" s="615"/>
      <c r="D81" s="615"/>
      <c r="E81" s="615"/>
      <c r="F81" s="306">
        <f>IF($G$6="消費税を補助対象に含めない",(D81*C81*C77*1*8000+E81*C77*8000)+(D81*C81*D77*2*8000+E81*D77*8000)+(D81*C81*E77*3*8000+E81*E77*8000),(D81*C81*C77*1*8800+E81*C77*8800)+(D81*C81*D77*2*8800+E81*D77*8800)+(D81*C81*E77*3*8800+E81*E77*8800))</f>
        <v>0</v>
      </c>
      <c r="G81" s="306">
        <f>F81*0.1</f>
        <v>0</v>
      </c>
      <c r="H81" s="306">
        <f>F81-G81</f>
        <v>0</v>
      </c>
      <c r="I81" s="308"/>
      <c r="J81" s="315">
        <f>(I81*C81*C77*1)+(I81*C81*D77*2)+(I81*C81*E77*3)</f>
        <v>0</v>
      </c>
      <c r="L81" s="492"/>
      <c r="M81" s="492"/>
      <c r="N81" s="492"/>
      <c r="O81" s="498">
        <f>$C66</f>
        <v>0</v>
      </c>
      <c r="P81" s="488" t="s">
        <v>563</v>
      </c>
      <c r="Q81" s="498">
        <f>H81</f>
        <v>0</v>
      </c>
      <c r="R81" s="488" t="s">
        <v>565</v>
      </c>
      <c r="S81" s="498">
        <f>J81</f>
        <v>0</v>
      </c>
      <c r="T81" s="488"/>
      <c r="U81" s="488"/>
      <c r="V81" s="488"/>
      <c r="W81" s="488"/>
      <c r="X81" s="488"/>
    </row>
    <row r="82" spans="1:24" s="89" customFormat="1" ht="34.5" customHeight="1" thickBot="1" x14ac:dyDescent="0.2">
      <c r="A82" s="488"/>
      <c r="B82" s="285"/>
      <c r="C82" s="285"/>
      <c r="D82" s="285"/>
      <c r="E82" s="285"/>
      <c r="F82" s="285"/>
      <c r="G82" s="285"/>
      <c r="H82" s="285"/>
      <c r="I82" s="504"/>
      <c r="J82" s="491"/>
      <c r="K82" s="505"/>
      <c r="L82" s="140"/>
      <c r="M82" s="506"/>
      <c r="N82" s="485"/>
      <c r="O82" s="486"/>
      <c r="P82" s="486"/>
      <c r="Q82" s="481"/>
      <c r="R82" s="481"/>
      <c r="S82" s="481"/>
      <c r="T82" s="481"/>
      <c r="U82" s="481"/>
      <c r="V82" s="481"/>
      <c r="W82" s="481"/>
      <c r="X82" s="481"/>
    </row>
    <row r="83" spans="1:24" s="89" customFormat="1" ht="32.25" customHeight="1" x14ac:dyDescent="0.15">
      <c r="A83" s="481"/>
      <c r="B83" s="507" t="s">
        <v>398</v>
      </c>
      <c r="C83" s="352"/>
      <c r="D83" s="352"/>
      <c r="E83" s="352"/>
      <c r="F83" s="352"/>
      <c r="G83" s="353"/>
      <c r="H83" s="508"/>
      <c r="I83" s="509"/>
      <c r="J83" s="510"/>
      <c r="K83" s="88"/>
      <c r="L83" s="140"/>
      <c r="M83" s="109"/>
      <c r="N83" s="485"/>
      <c r="O83" s="486"/>
      <c r="P83" s="486"/>
      <c r="Q83" s="481"/>
      <c r="R83" s="481"/>
      <c r="S83" s="481"/>
      <c r="T83" s="481"/>
      <c r="U83" s="481"/>
      <c r="V83" s="481"/>
      <c r="W83" s="481"/>
      <c r="X83" s="481"/>
    </row>
    <row r="84" spans="1:24" s="491" customFormat="1" ht="39.950000000000003" customHeight="1" x14ac:dyDescent="0.15">
      <c r="A84" s="488"/>
      <c r="B84" s="916" t="s">
        <v>200</v>
      </c>
      <c r="C84" s="915"/>
      <c r="D84" s="489" t="s">
        <v>462</v>
      </c>
      <c r="E84" s="914">
        <f>G91+G92+H98+H99</f>
        <v>0</v>
      </c>
      <c r="F84" s="489" t="s">
        <v>463</v>
      </c>
      <c r="G84" s="914">
        <f>I91+I92+J98+J99</f>
        <v>0</v>
      </c>
      <c r="H84" s="490" t="s">
        <v>464</v>
      </c>
      <c r="I84" s="914">
        <f>F92+G99</f>
        <v>0</v>
      </c>
      <c r="L84" s="492"/>
      <c r="O84" s="488"/>
      <c r="P84" s="488"/>
      <c r="Q84" s="488"/>
      <c r="R84" s="488"/>
      <c r="S84" s="488"/>
      <c r="T84" s="488"/>
      <c r="U84" s="488"/>
      <c r="V84" s="488"/>
      <c r="W84" s="488"/>
      <c r="X84" s="488"/>
    </row>
    <row r="85" spans="1:24" s="491" customFormat="1" ht="20.100000000000001" customHeight="1" x14ac:dyDescent="0.15">
      <c r="A85" s="488"/>
      <c r="B85" s="916"/>
      <c r="C85" s="915"/>
      <c r="D85" s="493" t="str">
        <f>IF($G$6="","-",IF($G$6="消費税を補助対象に含めない","（税抜）","（税込）"))</f>
        <v>-</v>
      </c>
      <c r="E85" s="914"/>
      <c r="F85" s="493" t="str">
        <f>IF($G$6="","-",IF($G$6="消費税を補助対象に含めない","（税抜）","（税込）"))</f>
        <v>-</v>
      </c>
      <c r="G85" s="914"/>
      <c r="H85" s="494" t="str">
        <f>IF($G$6="","-",IF($G$6="消費税を補助対象に含めない","（税抜）","（税込）"))</f>
        <v>-</v>
      </c>
      <c r="I85" s="914"/>
      <c r="L85" s="492"/>
      <c r="O85" s="488"/>
      <c r="P85" s="488"/>
      <c r="Q85" s="488"/>
      <c r="R85" s="488"/>
      <c r="S85" s="488"/>
      <c r="T85" s="488"/>
      <c r="U85" s="488"/>
      <c r="V85" s="488"/>
      <c r="W85" s="488"/>
      <c r="X85" s="488"/>
    </row>
    <row r="86" spans="1:24" s="491" customFormat="1" ht="30" customHeight="1" x14ac:dyDescent="0.15">
      <c r="A86" s="488"/>
      <c r="B86" s="495" t="s">
        <v>383</v>
      </c>
      <c r="G86" s="492"/>
      <c r="H86" s="492"/>
      <c r="I86" s="492"/>
      <c r="O86" s="488"/>
      <c r="P86" s="488"/>
      <c r="Q86" s="488"/>
      <c r="R86" s="488"/>
      <c r="S86" s="488"/>
      <c r="T86" s="488"/>
      <c r="U86" s="488"/>
      <c r="V86" s="488"/>
      <c r="W86" s="488"/>
      <c r="X86" s="488"/>
    </row>
    <row r="87" spans="1:24" s="491" customFormat="1" ht="39.950000000000003" customHeight="1" x14ac:dyDescent="0.15">
      <c r="A87" s="488"/>
      <c r="B87" s="919" t="s">
        <v>365</v>
      </c>
      <c r="C87" s="496" t="s">
        <v>465</v>
      </c>
      <c r="D87" s="496" t="s">
        <v>466</v>
      </c>
      <c r="G87" s="492"/>
      <c r="H87" s="492"/>
      <c r="I87" s="492"/>
      <c r="O87" s="488" t="s">
        <v>484</v>
      </c>
      <c r="P87" s="497"/>
      <c r="Q87" s="488" t="s">
        <v>485</v>
      </c>
      <c r="R87" s="488" t="s">
        <v>486</v>
      </c>
      <c r="S87" s="488"/>
      <c r="T87" s="488" t="s">
        <v>345</v>
      </c>
      <c r="U87" s="488"/>
      <c r="V87" s="488" t="s">
        <v>487</v>
      </c>
      <c r="W87" s="488" t="s">
        <v>488</v>
      </c>
      <c r="X87" s="488"/>
    </row>
    <row r="88" spans="1:24" s="491" customFormat="1" ht="39.950000000000003" customHeight="1" x14ac:dyDescent="0.15">
      <c r="A88" s="498">
        <f>$C$84</f>
        <v>0</v>
      </c>
      <c r="B88" s="920"/>
      <c r="C88" s="614"/>
      <c r="D88" s="614"/>
      <c r="E88" s="499"/>
      <c r="F88" s="117"/>
      <c r="G88" s="492"/>
      <c r="H88" s="492"/>
      <c r="I88" s="492"/>
      <c r="O88" s="498">
        <f>$C84</f>
        <v>0</v>
      </c>
      <c r="P88" s="498" t="s">
        <v>489</v>
      </c>
      <c r="Q88" s="488">
        <f>1*C88*(C91+C92)</f>
        <v>0</v>
      </c>
      <c r="R88" s="488">
        <f>2*D88*(C91+C92)</f>
        <v>0</v>
      </c>
      <c r="S88" s="488"/>
      <c r="T88" s="488">
        <f>SUM(Q88:R88)</f>
        <v>0</v>
      </c>
      <c r="U88" s="488"/>
      <c r="V88" s="488">
        <f>SUM(C88:D88)</f>
        <v>0</v>
      </c>
      <c r="W88" s="498">
        <f>SUM(C91:C92)</f>
        <v>0</v>
      </c>
      <c r="X88" s="488"/>
    </row>
    <row r="89" spans="1:24" s="491" customFormat="1" ht="39.950000000000003" customHeight="1" x14ac:dyDescent="0.15">
      <c r="A89" s="488"/>
      <c r="B89" s="919"/>
      <c r="C89" s="917" t="s">
        <v>470</v>
      </c>
      <c r="D89" s="917" t="s">
        <v>471</v>
      </c>
      <c r="E89" s="500" t="s">
        <v>472</v>
      </c>
      <c r="F89" s="490" t="s">
        <v>473</v>
      </c>
      <c r="G89" s="500" t="s">
        <v>474</v>
      </c>
      <c r="H89" s="620" t="s">
        <v>578</v>
      </c>
      <c r="I89" s="500" t="s">
        <v>475</v>
      </c>
      <c r="K89" s="499"/>
      <c r="L89" s="492"/>
      <c r="M89" s="492"/>
      <c r="O89" s="488"/>
      <c r="P89" s="488"/>
      <c r="Q89" s="488"/>
      <c r="R89" s="488"/>
      <c r="S89" s="488"/>
      <c r="T89" s="488"/>
      <c r="U89" s="488"/>
      <c r="V89" s="488"/>
      <c r="W89" s="488"/>
      <c r="X89" s="488"/>
    </row>
    <row r="90" spans="1:24" s="491" customFormat="1" ht="20.100000000000001" customHeight="1" x14ac:dyDescent="0.15">
      <c r="A90" s="488"/>
      <c r="B90" s="920"/>
      <c r="C90" s="918"/>
      <c r="D90" s="918"/>
      <c r="E90" s="501" t="str">
        <f>IF($G$6="","-",IF($G$6="消費税を補助対象に含めない","（税抜）","（税込）"))</f>
        <v>-</v>
      </c>
      <c r="F90" s="494" t="str">
        <f>IF($G$6="","-",IF($G$6="消費税を補助対象に含めない","（税抜）","（税込）"))</f>
        <v>-</v>
      </c>
      <c r="G90" s="501" t="str">
        <f>IF($G$6="","-",IF($G$6="消費税を補助対象に含めない","（税抜）","（税込）"))</f>
        <v>-</v>
      </c>
      <c r="H90" s="501" t="str">
        <f>IF($G$6="","-",IF($G$6="消費税を補助対象に含めない","（税抜）","（税込）"))</f>
        <v>-</v>
      </c>
      <c r="I90" s="501" t="str">
        <f>IF($G$6="","-",IF($G$6="消費税を補助対象に含めない","（税抜）","（税込）"))</f>
        <v>-</v>
      </c>
      <c r="K90" s="499"/>
      <c r="L90" s="492"/>
      <c r="M90" s="492"/>
      <c r="O90" s="488" t="s">
        <v>560</v>
      </c>
      <c r="P90" s="488"/>
      <c r="Q90" s="488"/>
      <c r="R90" s="488"/>
      <c r="S90" s="488"/>
      <c r="T90" s="488"/>
      <c r="U90" s="488"/>
      <c r="V90" s="488"/>
      <c r="W90" s="488"/>
      <c r="X90" s="488"/>
    </row>
    <row r="91" spans="1:24" s="491" customFormat="1" ht="39.950000000000003" customHeight="1" x14ac:dyDescent="0.15">
      <c r="A91" s="498">
        <f>$C$84</f>
        <v>0</v>
      </c>
      <c r="B91" s="496" t="s">
        <v>611</v>
      </c>
      <c r="C91" s="615"/>
      <c r="D91" s="615"/>
      <c r="E91" s="306">
        <f>IF($G$6="消費税を補助対象に含めない",(C91*D91*C88*1*8000)+(C91*D91*D88*2*8000),(C91*D91*C88*1*8800)+(C91*D91*D88*2*8800))</f>
        <v>0</v>
      </c>
      <c r="F91" s="307"/>
      <c r="G91" s="306">
        <f>E91</f>
        <v>0</v>
      </c>
      <c r="H91" s="308"/>
      <c r="I91" s="315">
        <f>(H91*C91*C88*1)+(H91*C91*D88*2)</f>
        <v>0</v>
      </c>
      <c r="K91" s="499"/>
      <c r="L91" s="492"/>
      <c r="M91" s="492"/>
      <c r="O91" s="498">
        <f>$C84</f>
        <v>0</v>
      </c>
      <c r="P91" s="488" t="s">
        <v>556</v>
      </c>
      <c r="Q91" s="498">
        <f>G91</f>
        <v>0</v>
      </c>
      <c r="R91" s="488" t="s">
        <v>558</v>
      </c>
      <c r="S91" s="498">
        <f>I91</f>
        <v>0</v>
      </c>
      <c r="T91" s="488"/>
      <c r="U91" s="488"/>
      <c r="V91" s="488"/>
      <c r="W91" s="488"/>
      <c r="X91" s="488"/>
    </row>
    <row r="92" spans="1:24" s="491" customFormat="1" ht="39.950000000000003" customHeight="1" x14ac:dyDescent="0.15">
      <c r="A92" s="498">
        <f>$C$84</f>
        <v>0</v>
      </c>
      <c r="B92" s="496" t="s">
        <v>198</v>
      </c>
      <c r="C92" s="615"/>
      <c r="D92" s="307"/>
      <c r="E92" s="306">
        <f>IF($G$6="消費税を補助対象に含めない",92000*C88+140000*D88,101200*C88+154000*D88)</f>
        <v>0</v>
      </c>
      <c r="F92" s="306">
        <f>E92*0.1</f>
        <v>0</v>
      </c>
      <c r="G92" s="306">
        <f>E92-F92</f>
        <v>0</v>
      </c>
      <c r="H92" s="308"/>
      <c r="I92" s="315">
        <f>(H92*C92*C88*1)+(H92*C92*D88*2)</f>
        <v>0</v>
      </c>
      <c r="K92" s="499"/>
      <c r="L92" s="492"/>
      <c r="M92" s="492"/>
      <c r="O92" s="498">
        <f>$C84</f>
        <v>0</v>
      </c>
      <c r="P92" s="488" t="s">
        <v>557</v>
      </c>
      <c r="Q92" s="498">
        <f>G92</f>
        <v>0</v>
      </c>
      <c r="R92" s="488" t="s">
        <v>559</v>
      </c>
      <c r="S92" s="498">
        <f>I92</f>
        <v>0</v>
      </c>
      <c r="T92" s="488"/>
      <c r="U92" s="488"/>
      <c r="V92" s="488"/>
      <c r="W92" s="488"/>
      <c r="X92" s="488"/>
    </row>
    <row r="93" spans="1:24" s="491" customFormat="1" ht="30" customHeight="1" x14ac:dyDescent="0.15">
      <c r="A93" s="488"/>
      <c r="B93" s="495" t="s">
        <v>384</v>
      </c>
      <c r="H93" s="492"/>
      <c r="I93" s="492"/>
      <c r="O93" s="488"/>
      <c r="P93" s="488"/>
      <c r="Q93" s="488"/>
      <c r="R93" s="488"/>
      <c r="S93" s="488"/>
      <c r="T93" s="488"/>
      <c r="U93" s="488"/>
      <c r="V93" s="488"/>
      <c r="W93" s="488"/>
      <c r="X93" s="488"/>
    </row>
    <row r="94" spans="1:24" s="491" customFormat="1" ht="39.950000000000003" customHeight="1" x14ac:dyDescent="0.15">
      <c r="A94" s="488"/>
      <c r="B94" s="919" t="s">
        <v>366</v>
      </c>
      <c r="C94" s="496" t="s">
        <v>467</v>
      </c>
      <c r="D94" s="496" t="s">
        <v>468</v>
      </c>
      <c r="E94" s="496" t="s">
        <v>469</v>
      </c>
      <c r="H94" s="492"/>
      <c r="I94" s="492"/>
      <c r="O94" s="488" t="s">
        <v>490</v>
      </c>
      <c r="P94" s="497"/>
      <c r="Q94" s="488" t="s">
        <v>485</v>
      </c>
      <c r="R94" s="488" t="s">
        <v>486</v>
      </c>
      <c r="S94" s="488" t="s">
        <v>491</v>
      </c>
      <c r="T94" s="488" t="s">
        <v>345</v>
      </c>
      <c r="U94" s="488"/>
      <c r="V94" s="488" t="s">
        <v>492</v>
      </c>
      <c r="W94" s="488" t="s">
        <v>493</v>
      </c>
      <c r="X94" s="488"/>
    </row>
    <row r="95" spans="1:24" s="491" customFormat="1" ht="39.950000000000003" customHeight="1" x14ac:dyDescent="0.15">
      <c r="A95" s="498">
        <f>$C$84</f>
        <v>0</v>
      </c>
      <c r="B95" s="920"/>
      <c r="C95" s="614"/>
      <c r="D95" s="614"/>
      <c r="E95" s="614"/>
      <c r="F95" s="504"/>
      <c r="G95" s="492"/>
      <c r="H95" s="492"/>
      <c r="I95" s="492"/>
      <c r="O95" s="498">
        <f>$C84</f>
        <v>0</v>
      </c>
      <c r="P95" s="498" t="s">
        <v>494</v>
      </c>
      <c r="Q95" s="488">
        <f>1*C95*(C98+C99)</f>
        <v>0</v>
      </c>
      <c r="R95" s="488">
        <f>2*D95*(C98+C99)</f>
        <v>0</v>
      </c>
      <c r="S95" s="488">
        <f>3*E95*(C98+C99)</f>
        <v>0</v>
      </c>
      <c r="T95" s="488">
        <f>SUM(Q95:S95)</f>
        <v>0</v>
      </c>
      <c r="U95" s="488"/>
      <c r="V95" s="488">
        <f>SUM(C95:E95)</f>
        <v>0</v>
      </c>
      <c r="W95" s="498">
        <f>SUM(C98:C99)</f>
        <v>0</v>
      </c>
      <c r="X95" s="488"/>
    </row>
    <row r="96" spans="1:24" s="491" customFormat="1" ht="39.950000000000003" customHeight="1" x14ac:dyDescent="0.15">
      <c r="A96" s="488"/>
      <c r="B96" s="919"/>
      <c r="C96" s="917" t="s">
        <v>470</v>
      </c>
      <c r="D96" s="917" t="s">
        <v>471</v>
      </c>
      <c r="E96" s="917" t="s">
        <v>587</v>
      </c>
      <c r="F96" s="500" t="s">
        <v>472</v>
      </c>
      <c r="G96" s="490" t="s">
        <v>473</v>
      </c>
      <c r="H96" s="500" t="s">
        <v>474</v>
      </c>
      <c r="I96" s="620" t="s">
        <v>578</v>
      </c>
      <c r="J96" s="500" t="s">
        <v>475</v>
      </c>
      <c r="L96" s="492"/>
      <c r="M96" s="492"/>
      <c r="N96" s="492"/>
      <c r="O96" s="488"/>
      <c r="P96" s="488"/>
      <c r="Q96" s="488"/>
      <c r="R96" s="488"/>
      <c r="S96" s="488"/>
      <c r="T96" s="488"/>
      <c r="U96" s="488"/>
      <c r="V96" s="488"/>
      <c r="W96" s="488"/>
      <c r="X96" s="488"/>
    </row>
    <row r="97" spans="1:24" s="491" customFormat="1" ht="20.100000000000001" customHeight="1" x14ac:dyDescent="0.15">
      <c r="A97" s="488"/>
      <c r="B97" s="920"/>
      <c r="C97" s="918"/>
      <c r="D97" s="918"/>
      <c r="E97" s="918"/>
      <c r="F97" s="501" t="str">
        <f>IF($G$6="","-",IF($G$6="消費税を補助対象に含めない","（税抜）","（税込）"))</f>
        <v>-</v>
      </c>
      <c r="G97" s="494" t="str">
        <f>IF($G$6="","-",IF($G$6="消費税を補助対象に含めない","（税抜）","（税込）"))</f>
        <v>-</v>
      </c>
      <c r="H97" s="501" t="str">
        <f>IF($G$6="","-",IF($G$6="消費税を補助対象に含めない","（税抜）","（税込）"))</f>
        <v>-</v>
      </c>
      <c r="I97" s="501" t="str">
        <f>IF($G$6="","-",IF($G$6="消費税を補助対象に含めない","（税抜）","（税込）"))</f>
        <v>-</v>
      </c>
      <c r="J97" s="501" t="str">
        <f>IF($G$6="","-",IF($G$6="消費税を補助対象に含めない","（税抜）","（税込）"))</f>
        <v>-</v>
      </c>
      <c r="L97" s="492"/>
      <c r="M97" s="492"/>
      <c r="N97" s="492"/>
      <c r="O97" s="488" t="s">
        <v>561</v>
      </c>
      <c r="P97" s="488"/>
      <c r="Q97" s="488"/>
      <c r="R97" s="488"/>
      <c r="S97" s="488"/>
      <c r="T97" s="488"/>
      <c r="U97" s="488"/>
      <c r="V97" s="488"/>
      <c r="W97" s="488"/>
      <c r="X97" s="488"/>
    </row>
    <row r="98" spans="1:24" s="491" customFormat="1" ht="39.950000000000003" customHeight="1" x14ac:dyDescent="0.15">
      <c r="A98" s="498">
        <f>$C$84</f>
        <v>0</v>
      </c>
      <c r="B98" s="496" t="s">
        <v>612</v>
      </c>
      <c r="C98" s="615"/>
      <c r="D98" s="615"/>
      <c r="E98" s="307"/>
      <c r="F98" s="306">
        <f>IF($G$6="消費税を補助対象に含めない",(D98*C98*C95*1*8000+E98*C95*8000)+(D98*C98*D95*2*8000+E98*D95*8000)+(D98*C98*E95*3*8000+E98*E95*8000),(D98*C98*C95*1*8800+E98*C95*8800)+(D98*C98*D95*2*8800+E98*D95*8800)+(D98*C98*E95*3*8800+E98*E95*8800))</f>
        <v>0</v>
      </c>
      <c r="G98" s="307"/>
      <c r="H98" s="306">
        <f>F98</f>
        <v>0</v>
      </c>
      <c r="I98" s="308"/>
      <c r="J98" s="315">
        <f>(I98*C98*C95*1)+(I98*C98*D95*2)+(I98*C98*E95*3)</f>
        <v>0</v>
      </c>
      <c r="L98" s="492"/>
      <c r="M98" s="492"/>
      <c r="N98" s="492"/>
      <c r="O98" s="498">
        <f>$C84</f>
        <v>0</v>
      </c>
      <c r="P98" s="488" t="s">
        <v>562</v>
      </c>
      <c r="Q98" s="498">
        <f>H98</f>
        <v>0</v>
      </c>
      <c r="R98" s="488" t="s">
        <v>564</v>
      </c>
      <c r="S98" s="498">
        <f>J98</f>
        <v>0</v>
      </c>
      <c r="T98" s="488"/>
      <c r="U98" s="488"/>
      <c r="V98" s="488"/>
      <c r="W98" s="488"/>
      <c r="X98" s="488"/>
    </row>
    <row r="99" spans="1:24" s="491" customFormat="1" ht="39.950000000000003" customHeight="1" x14ac:dyDescent="0.15">
      <c r="A99" s="498">
        <f>$C$84</f>
        <v>0</v>
      </c>
      <c r="B99" s="496" t="s">
        <v>199</v>
      </c>
      <c r="C99" s="615"/>
      <c r="D99" s="615"/>
      <c r="E99" s="615"/>
      <c r="F99" s="306">
        <f>IF($G$6="消費税を補助対象に含めない",(D99*C99*C95*1*8000+E99*C95*8000)+(D99*C99*D95*2*8000+E99*D95*8000)+(D99*C99*E95*3*8000+E99*E95*8000),(D99*C99*C95*1*8800+E99*C95*8800)+(D99*C99*D95*2*8800+E99*D95*8800)+(D99*C99*E95*3*8800+E99*E95*8800))</f>
        <v>0</v>
      </c>
      <c r="G99" s="306">
        <f>F99*0.1</f>
        <v>0</v>
      </c>
      <c r="H99" s="306">
        <f>F99-G99</f>
        <v>0</v>
      </c>
      <c r="I99" s="308"/>
      <c r="J99" s="315">
        <f>(I99*C99*C95*1)+(I99*C99*D95*2)+(I99*C99*E95*3)</f>
        <v>0</v>
      </c>
      <c r="L99" s="492"/>
      <c r="M99" s="492"/>
      <c r="N99" s="492"/>
      <c r="O99" s="498">
        <f>$C84</f>
        <v>0</v>
      </c>
      <c r="P99" s="488" t="s">
        <v>563</v>
      </c>
      <c r="Q99" s="498">
        <f>H99</f>
        <v>0</v>
      </c>
      <c r="R99" s="488" t="s">
        <v>565</v>
      </c>
      <c r="S99" s="498">
        <f>J99</f>
        <v>0</v>
      </c>
      <c r="T99" s="488"/>
      <c r="U99" s="488"/>
      <c r="V99" s="488"/>
      <c r="W99" s="488"/>
      <c r="X99" s="488"/>
    </row>
    <row r="100" spans="1:24" s="89" customFormat="1" ht="34.5" customHeight="1" thickBot="1" x14ac:dyDescent="0.2">
      <c r="A100" s="488"/>
      <c r="B100" s="285"/>
      <c r="C100" s="285"/>
      <c r="D100" s="285"/>
      <c r="E100" s="285"/>
      <c r="F100" s="285"/>
      <c r="G100" s="285"/>
      <c r="H100" s="285"/>
      <c r="I100" s="504"/>
      <c r="J100" s="951">
        <f>'補助事業概要説明書(別添１)１～２'!$E$6</f>
        <v>0</v>
      </c>
      <c r="K100" s="951"/>
      <c r="L100" s="140"/>
      <c r="M100" s="506"/>
      <c r="N100" s="485"/>
      <c r="O100" s="486"/>
      <c r="P100" s="486"/>
      <c r="Q100" s="481"/>
      <c r="R100" s="481"/>
      <c r="S100" s="481"/>
      <c r="T100" s="481"/>
      <c r="U100" s="481"/>
      <c r="V100" s="481"/>
      <c r="W100" s="481"/>
      <c r="X100" s="481"/>
    </row>
    <row r="101" spans="1:24" s="89" customFormat="1" ht="32.25" customHeight="1" x14ac:dyDescent="0.15">
      <c r="A101" s="481"/>
      <c r="B101" s="507" t="s">
        <v>412</v>
      </c>
      <c r="C101" s="352"/>
      <c r="D101" s="352"/>
      <c r="E101" s="352"/>
      <c r="F101" s="352"/>
      <c r="G101" s="353"/>
      <c r="H101" s="508"/>
      <c r="I101" s="509"/>
      <c r="J101" s="510"/>
      <c r="K101" s="88"/>
      <c r="L101" s="140"/>
      <c r="M101" s="109"/>
      <c r="N101" s="485"/>
      <c r="O101" s="486"/>
      <c r="P101" s="486"/>
      <c r="Q101" s="481"/>
      <c r="R101" s="481"/>
      <c r="S101" s="481"/>
      <c r="T101" s="481"/>
      <c r="U101" s="481"/>
      <c r="V101" s="481"/>
      <c r="W101" s="481"/>
      <c r="X101" s="481"/>
    </row>
    <row r="102" spans="1:24" s="491" customFormat="1" ht="39.950000000000003" customHeight="1" x14ac:dyDescent="0.15">
      <c r="A102" s="488"/>
      <c r="B102" s="916" t="s">
        <v>200</v>
      </c>
      <c r="C102" s="915"/>
      <c r="D102" s="489" t="s">
        <v>462</v>
      </c>
      <c r="E102" s="914">
        <f>G109+G110+H116+H117</f>
        <v>0</v>
      </c>
      <c r="F102" s="489" t="s">
        <v>463</v>
      </c>
      <c r="G102" s="914">
        <f>I109+I110+J116+J117</f>
        <v>0</v>
      </c>
      <c r="H102" s="490" t="s">
        <v>464</v>
      </c>
      <c r="I102" s="914">
        <f>F110+G117</f>
        <v>0</v>
      </c>
      <c r="L102" s="492"/>
      <c r="O102" s="488"/>
      <c r="P102" s="488"/>
      <c r="Q102" s="488"/>
      <c r="R102" s="488"/>
      <c r="S102" s="488"/>
      <c r="T102" s="488"/>
      <c r="U102" s="488"/>
      <c r="V102" s="488"/>
      <c r="W102" s="488"/>
      <c r="X102" s="488"/>
    </row>
    <row r="103" spans="1:24" s="491" customFormat="1" ht="20.100000000000001" customHeight="1" x14ac:dyDescent="0.15">
      <c r="A103" s="488"/>
      <c r="B103" s="916"/>
      <c r="C103" s="915"/>
      <c r="D103" s="493" t="str">
        <f>IF($G$6="","-",IF($G$6="消費税を補助対象に含めない","（税抜）","（税込）"))</f>
        <v>-</v>
      </c>
      <c r="E103" s="914"/>
      <c r="F103" s="493" t="str">
        <f>IF($G$6="","-",IF($G$6="消費税を補助対象に含めない","（税抜）","（税込）"))</f>
        <v>-</v>
      </c>
      <c r="G103" s="914"/>
      <c r="H103" s="494" t="str">
        <f>IF($G$6="","-",IF($G$6="消費税を補助対象に含めない","（税抜）","（税込）"))</f>
        <v>-</v>
      </c>
      <c r="I103" s="914"/>
      <c r="L103" s="492"/>
      <c r="O103" s="488"/>
      <c r="P103" s="488"/>
      <c r="Q103" s="488"/>
      <c r="R103" s="488"/>
      <c r="S103" s="488"/>
      <c r="T103" s="488"/>
      <c r="U103" s="488"/>
      <c r="V103" s="488"/>
      <c r="W103" s="488"/>
      <c r="X103" s="488"/>
    </row>
    <row r="104" spans="1:24" s="491" customFormat="1" ht="30" customHeight="1" x14ac:dyDescent="0.15">
      <c r="A104" s="488"/>
      <c r="B104" s="495" t="s">
        <v>383</v>
      </c>
      <c r="G104" s="492"/>
      <c r="H104" s="492"/>
      <c r="I104" s="492"/>
      <c r="O104" s="488"/>
      <c r="P104" s="488"/>
      <c r="Q104" s="488"/>
      <c r="R104" s="488"/>
      <c r="S104" s="488"/>
      <c r="T104" s="488"/>
      <c r="U104" s="488"/>
      <c r="V104" s="488"/>
      <c r="W104" s="488"/>
      <c r="X104" s="488"/>
    </row>
    <row r="105" spans="1:24" s="491" customFormat="1" ht="39.950000000000003" customHeight="1" x14ac:dyDescent="0.15">
      <c r="A105" s="488"/>
      <c r="B105" s="919" t="s">
        <v>365</v>
      </c>
      <c r="C105" s="496" t="s">
        <v>465</v>
      </c>
      <c r="D105" s="496" t="s">
        <v>466</v>
      </c>
      <c r="G105" s="492"/>
      <c r="H105" s="492"/>
      <c r="I105" s="492"/>
      <c r="O105" s="488" t="s">
        <v>484</v>
      </c>
      <c r="P105" s="497"/>
      <c r="Q105" s="488" t="s">
        <v>485</v>
      </c>
      <c r="R105" s="488" t="s">
        <v>486</v>
      </c>
      <c r="S105" s="488"/>
      <c r="T105" s="488" t="s">
        <v>345</v>
      </c>
      <c r="U105" s="488"/>
      <c r="V105" s="488" t="s">
        <v>487</v>
      </c>
      <c r="W105" s="488" t="s">
        <v>488</v>
      </c>
      <c r="X105" s="488"/>
    </row>
    <row r="106" spans="1:24" s="491" customFormat="1" ht="39.950000000000003" customHeight="1" x14ac:dyDescent="0.15">
      <c r="A106" s="498">
        <f>$C$102</f>
        <v>0</v>
      </c>
      <c r="B106" s="920"/>
      <c r="C106" s="614"/>
      <c r="D106" s="614"/>
      <c r="E106" s="499"/>
      <c r="F106" s="117"/>
      <c r="G106" s="492"/>
      <c r="H106" s="492"/>
      <c r="I106" s="492"/>
      <c r="O106" s="498">
        <f>$C102</f>
        <v>0</v>
      </c>
      <c r="P106" s="498" t="s">
        <v>489</v>
      </c>
      <c r="Q106" s="488">
        <f>1*C106*(C109+C110)</f>
        <v>0</v>
      </c>
      <c r="R106" s="488">
        <f>2*D106*(C109+C110)</f>
        <v>0</v>
      </c>
      <c r="S106" s="488"/>
      <c r="T106" s="488">
        <f>SUM(Q106:R106)</f>
        <v>0</v>
      </c>
      <c r="U106" s="488"/>
      <c r="V106" s="488">
        <f>SUM(C106:D106)</f>
        <v>0</v>
      </c>
      <c r="W106" s="498">
        <f>SUM(C109:C110)</f>
        <v>0</v>
      </c>
      <c r="X106" s="488"/>
    </row>
    <row r="107" spans="1:24" s="491" customFormat="1" ht="39.950000000000003" customHeight="1" x14ac:dyDescent="0.15">
      <c r="A107" s="488"/>
      <c r="B107" s="919"/>
      <c r="C107" s="917" t="s">
        <v>470</v>
      </c>
      <c r="D107" s="917" t="s">
        <v>471</v>
      </c>
      <c r="E107" s="500" t="s">
        <v>472</v>
      </c>
      <c r="F107" s="490" t="s">
        <v>473</v>
      </c>
      <c r="G107" s="500" t="s">
        <v>474</v>
      </c>
      <c r="H107" s="620" t="s">
        <v>578</v>
      </c>
      <c r="I107" s="500" t="s">
        <v>475</v>
      </c>
      <c r="K107" s="499"/>
      <c r="L107" s="492"/>
      <c r="M107" s="492"/>
      <c r="O107" s="488"/>
      <c r="P107" s="488"/>
      <c r="Q107" s="488"/>
      <c r="R107" s="488"/>
      <c r="S107" s="488"/>
      <c r="T107" s="488"/>
      <c r="U107" s="488"/>
      <c r="V107" s="488"/>
      <c r="W107" s="488"/>
      <c r="X107" s="488"/>
    </row>
    <row r="108" spans="1:24" s="491" customFormat="1" ht="20.100000000000001" customHeight="1" x14ac:dyDescent="0.15">
      <c r="A108" s="488"/>
      <c r="B108" s="920"/>
      <c r="C108" s="918"/>
      <c r="D108" s="918"/>
      <c r="E108" s="501" t="str">
        <f>IF($G$6="","-",IF($G$6="消費税を補助対象に含めない","（税抜）","（税込）"))</f>
        <v>-</v>
      </c>
      <c r="F108" s="494" t="str">
        <f>IF($G$6="","-",IF($G$6="消費税を補助対象に含めない","（税抜）","（税込）"))</f>
        <v>-</v>
      </c>
      <c r="G108" s="501" t="str">
        <f>IF($G$6="","-",IF($G$6="消費税を補助対象に含めない","（税抜）","（税込）"))</f>
        <v>-</v>
      </c>
      <c r="H108" s="501" t="str">
        <f>IF($G$6="","-",IF($G$6="消費税を補助対象に含めない","（税抜）","（税込）"))</f>
        <v>-</v>
      </c>
      <c r="I108" s="501" t="str">
        <f>IF($G$6="","-",IF($G$6="消費税を補助対象に含めない","（税抜）","（税込）"))</f>
        <v>-</v>
      </c>
      <c r="K108" s="499"/>
      <c r="L108" s="492"/>
      <c r="M108" s="492"/>
      <c r="O108" s="488" t="s">
        <v>560</v>
      </c>
      <c r="P108" s="488"/>
      <c r="Q108" s="488"/>
      <c r="R108" s="488"/>
      <c r="S108" s="488"/>
      <c r="T108" s="488"/>
      <c r="U108" s="488"/>
      <c r="V108" s="488"/>
      <c r="W108" s="488"/>
      <c r="X108" s="488"/>
    </row>
    <row r="109" spans="1:24" s="491" customFormat="1" ht="39.950000000000003" customHeight="1" x14ac:dyDescent="0.15">
      <c r="A109" s="498">
        <f>$C$102</f>
        <v>0</v>
      </c>
      <c r="B109" s="496" t="s">
        <v>611</v>
      </c>
      <c r="C109" s="615"/>
      <c r="D109" s="615"/>
      <c r="E109" s="306">
        <f>IF($G$6="消費税を補助対象に含めない",(C109*D109*C106*1*8000)+(C109*D109*D106*2*8000),(C109*D109*C106*1*8800)+(C109*D109*D106*2*8800))</f>
        <v>0</v>
      </c>
      <c r="F109" s="307"/>
      <c r="G109" s="306">
        <f>E109</f>
        <v>0</v>
      </c>
      <c r="H109" s="308"/>
      <c r="I109" s="315">
        <f>(H109*C109*C106*1)+(H109*C109*D106*2)</f>
        <v>0</v>
      </c>
      <c r="K109" s="499"/>
      <c r="L109" s="492"/>
      <c r="M109" s="492"/>
      <c r="O109" s="498">
        <f>$C102</f>
        <v>0</v>
      </c>
      <c r="P109" s="488" t="s">
        <v>556</v>
      </c>
      <c r="Q109" s="498">
        <f>G109</f>
        <v>0</v>
      </c>
      <c r="R109" s="488" t="s">
        <v>558</v>
      </c>
      <c r="S109" s="498">
        <f>I109</f>
        <v>0</v>
      </c>
      <c r="T109" s="488"/>
      <c r="U109" s="488"/>
      <c r="V109" s="488"/>
      <c r="W109" s="488"/>
      <c r="X109" s="488"/>
    </row>
    <row r="110" spans="1:24" s="491" customFormat="1" ht="39.950000000000003" customHeight="1" x14ac:dyDescent="0.15">
      <c r="A110" s="498">
        <f>$C$102</f>
        <v>0</v>
      </c>
      <c r="B110" s="496" t="s">
        <v>198</v>
      </c>
      <c r="C110" s="615"/>
      <c r="D110" s="307"/>
      <c r="E110" s="306">
        <f>IF($G$6="消費税を補助対象に含めない",92000*C106+140000*D106,101200*C106+154000*D106)</f>
        <v>0</v>
      </c>
      <c r="F110" s="306">
        <f>E110*0.1</f>
        <v>0</v>
      </c>
      <c r="G110" s="306">
        <f>E110-F110</f>
        <v>0</v>
      </c>
      <c r="H110" s="308"/>
      <c r="I110" s="315">
        <f>(H110*C110*C106*1)+(H110*C110*D106*2)</f>
        <v>0</v>
      </c>
      <c r="K110" s="499"/>
      <c r="L110" s="492"/>
      <c r="M110" s="492"/>
      <c r="O110" s="498">
        <f>$C102</f>
        <v>0</v>
      </c>
      <c r="P110" s="488" t="s">
        <v>557</v>
      </c>
      <c r="Q110" s="498">
        <f>G110</f>
        <v>0</v>
      </c>
      <c r="R110" s="488" t="s">
        <v>559</v>
      </c>
      <c r="S110" s="498">
        <f>I110</f>
        <v>0</v>
      </c>
      <c r="T110" s="488"/>
      <c r="U110" s="488"/>
      <c r="V110" s="488"/>
      <c r="W110" s="488"/>
      <c r="X110" s="488"/>
    </row>
    <row r="111" spans="1:24" s="491" customFormat="1" ht="30" customHeight="1" x14ac:dyDescent="0.15">
      <c r="A111" s="488"/>
      <c r="B111" s="495" t="s">
        <v>384</v>
      </c>
      <c r="H111" s="492"/>
      <c r="I111" s="492"/>
      <c r="O111" s="488"/>
      <c r="P111" s="488"/>
      <c r="Q111" s="488"/>
      <c r="R111" s="488"/>
      <c r="S111" s="488"/>
      <c r="T111" s="488"/>
      <c r="U111" s="488"/>
      <c r="V111" s="488"/>
      <c r="W111" s="488"/>
      <c r="X111" s="488"/>
    </row>
    <row r="112" spans="1:24" s="491" customFormat="1" ht="39.950000000000003" customHeight="1" x14ac:dyDescent="0.15">
      <c r="A112" s="488"/>
      <c r="B112" s="919" t="s">
        <v>366</v>
      </c>
      <c r="C112" s="496" t="s">
        <v>467</v>
      </c>
      <c r="D112" s="496" t="s">
        <v>468</v>
      </c>
      <c r="E112" s="496" t="s">
        <v>469</v>
      </c>
      <c r="H112" s="492"/>
      <c r="I112" s="492"/>
      <c r="O112" s="488" t="s">
        <v>490</v>
      </c>
      <c r="P112" s="497"/>
      <c r="Q112" s="488" t="s">
        <v>485</v>
      </c>
      <c r="R112" s="488" t="s">
        <v>486</v>
      </c>
      <c r="S112" s="488" t="s">
        <v>491</v>
      </c>
      <c r="T112" s="488" t="s">
        <v>345</v>
      </c>
      <c r="U112" s="488"/>
      <c r="V112" s="488" t="s">
        <v>492</v>
      </c>
      <c r="W112" s="488" t="s">
        <v>493</v>
      </c>
      <c r="X112" s="488"/>
    </row>
    <row r="113" spans="1:24" s="491" customFormat="1" ht="39.950000000000003" customHeight="1" x14ac:dyDescent="0.15">
      <c r="A113" s="498">
        <f>$C$102</f>
        <v>0</v>
      </c>
      <c r="B113" s="920"/>
      <c r="C113" s="614"/>
      <c r="D113" s="614"/>
      <c r="E113" s="614"/>
      <c r="F113" s="504"/>
      <c r="G113" s="492"/>
      <c r="H113" s="492"/>
      <c r="I113" s="492"/>
      <c r="O113" s="498">
        <f>$C102</f>
        <v>0</v>
      </c>
      <c r="P113" s="498" t="s">
        <v>494</v>
      </c>
      <c r="Q113" s="488">
        <f>1*C113*(C116+C117)</f>
        <v>0</v>
      </c>
      <c r="R113" s="488">
        <f>2*D113*(C116+C117)</f>
        <v>0</v>
      </c>
      <c r="S113" s="488">
        <f>3*E113*(C116+C117)</f>
        <v>0</v>
      </c>
      <c r="T113" s="488">
        <f>SUM(Q113:S113)</f>
        <v>0</v>
      </c>
      <c r="U113" s="488"/>
      <c r="V113" s="488">
        <f>SUM(C113:E113)</f>
        <v>0</v>
      </c>
      <c r="W113" s="498">
        <f>SUM(C116:C117)</f>
        <v>0</v>
      </c>
      <c r="X113" s="488"/>
    </row>
    <row r="114" spans="1:24" s="491" customFormat="1" ht="39.950000000000003" customHeight="1" x14ac:dyDescent="0.15">
      <c r="A114" s="488"/>
      <c r="B114" s="919"/>
      <c r="C114" s="917" t="s">
        <v>470</v>
      </c>
      <c r="D114" s="917" t="s">
        <v>471</v>
      </c>
      <c r="E114" s="917" t="s">
        <v>587</v>
      </c>
      <c r="F114" s="500" t="s">
        <v>472</v>
      </c>
      <c r="G114" s="490" t="s">
        <v>473</v>
      </c>
      <c r="H114" s="500" t="s">
        <v>474</v>
      </c>
      <c r="I114" s="620" t="s">
        <v>578</v>
      </c>
      <c r="J114" s="500" t="s">
        <v>475</v>
      </c>
      <c r="L114" s="492"/>
      <c r="M114" s="492"/>
      <c r="N114" s="492"/>
      <c r="O114" s="488"/>
      <c r="P114" s="488"/>
      <c r="Q114" s="488"/>
      <c r="R114" s="488"/>
      <c r="S114" s="488"/>
      <c r="T114" s="488"/>
      <c r="U114" s="488"/>
      <c r="V114" s="488"/>
      <c r="W114" s="488"/>
      <c r="X114" s="488"/>
    </row>
    <row r="115" spans="1:24" s="491" customFormat="1" ht="20.100000000000001" customHeight="1" x14ac:dyDescent="0.15">
      <c r="A115" s="488"/>
      <c r="B115" s="920"/>
      <c r="C115" s="918"/>
      <c r="D115" s="918"/>
      <c r="E115" s="918"/>
      <c r="F115" s="501" t="str">
        <f>IF($G$6="","-",IF($G$6="消費税を補助対象に含めない","（税抜）","（税込）"))</f>
        <v>-</v>
      </c>
      <c r="G115" s="494" t="str">
        <f>IF($G$6="","-",IF($G$6="消費税を補助対象に含めない","（税抜）","（税込）"))</f>
        <v>-</v>
      </c>
      <c r="H115" s="501" t="str">
        <f>IF($G$6="","-",IF($G$6="消費税を補助対象に含めない","（税抜）","（税込）"))</f>
        <v>-</v>
      </c>
      <c r="I115" s="501" t="str">
        <f>IF($G$6="","-",IF($G$6="消費税を補助対象に含めない","（税抜）","（税込）"))</f>
        <v>-</v>
      </c>
      <c r="J115" s="501" t="str">
        <f>IF($G$6="","-",IF($G$6="消費税を補助対象に含めない","（税抜）","（税込）"))</f>
        <v>-</v>
      </c>
      <c r="L115" s="492"/>
      <c r="M115" s="492"/>
      <c r="N115" s="492"/>
      <c r="O115" s="488" t="s">
        <v>561</v>
      </c>
      <c r="P115" s="488"/>
      <c r="Q115" s="488"/>
      <c r="R115" s="488"/>
      <c r="S115" s="488"/>
      <c r="T115" s="488"/>
      <c r="U115" s="488"/>
      <c r="V115" s="488"/>
      <c r="W115" s="488"/>
      <c r="X115" s="488"/>
    </row>
    <row r="116" spans="1:24" s="491" customFormat="1" ht="39.950000000000003" customHeight="1" x14ac:dyDescent="0.15">
      <c r="A116" s="498">
        <f>$C$102</f>
        <v>0</v>
      </c>
      <c r="B116" s="496" t="s">
        <v>612</v>
      </c>
      <c r="C116" s="615"/>
      <c r="D116" s="615"/>
      <c r="E116" s="307"/>
      <c r="F116" s="306">
        <f>IF($G$6="消費税を補助対象に含めない",(D116*C116*C113*1*8000+E116*C113*8000)+(D116*C116*D113*2*8000+E116*D113*8000)+(D116*C116*E113*3*8000+E116*E113*8000),(D116*C116*C113*1*8800+E116*C113*8800)+(D116*C116*D113*2*8800+E116*D113*8800)+(D116*C116*E113*3*8800+E116*E113*8800))</f>
        <v>0</v>
      </c>
      <c r="G116" s="307"/>
      <c r="H116" s="306">
        <f>F116</f>
        <v>0</v>
      </c>
      <c r="I116" s="308"/>
      <c r="J116" s="315">
        <f>(I116*C116*C113*1)+(I116*C116*D113*2)+(I116*C116*E113*3)</f>
        <v>0</v>
      </c>
      <c r="L116" s="492"/>
      <c r="M116" s="492"/>
      <c r="N116" s="492"/>
      <c r="O116" s="498">
        <f>$C102</f>
        <v>0</v>
      </c>
      <c r="P116" s="488" t="s">
        <v>562</v>
      </c>
      <c r="Q116" s="498">
        <f>H116</f>
        <v>0</v>
      </c>
      <c r="R116" s="488" t="s">
        <v>564</v>
      </c>
      <c r="S116" s="498">
        <f>J116</f>
        <v>0</v>
      </c>
      <c r="T116" s="488"/>
      <c r="U116" s="488"/>
      <c r="V116" s="488"/>
      <c r="W116" s="488"/>
      <c r="X116" s="488"/>
    </row>
    <row r="117" spans="1:24" s="491" customFormat="1" ht="39.950000000000003" customHeight="1" x14ac:dyDescent="0.15">
      <c r="A117" s="498">
        <f>$C$102</f>
        <v>0</v>
      </c>
      <c r="B117" s="496" t="s">
        <v>199</v>
      </c>
      <c r="C117" s="615"/>
      <c r="D117" s="615"/>
      <c r="E117" s="615"/>
      <c r="F117" s="306">
        <f>IF($G$6="消費税を補助対象に含めない",(D117*C117*C113*1*8000+E117*C113*8000)+(D117*C117*D113*2*8000+E117*D113*8000)+(D117*C117*E113*3*8000+E117*E113*8000),(D117*C117*C113*1*8800+E117*C113*8800)+(D117*C117*D113*2*8800+E117*D113*8800)+(D117*C117*E113*3*8800+E117*E113*8800))</f>
        <v>0</v>
      </c>
      <c r="G117" s="306">
        <f>F117*0.1</f>
        <v>0</v>
      </c>
      <c r="H117" s="306">
        <f>F117-G117</f>
        <v>0</v>
      </c>
      <c r="I117" s="308"/>
      <c r="J117" s="315">
        <f>(I117*C117*C113*1)+(I117*C117*D113*2)+(I117*C117*E113*3)</f>
        <v>0</v>
      </c>
      <c r="L117" s="492"/>
      <c r="M117" s="492"/>
      <c r="N117" s="492"/>
      <c r="O117" s="498">
        <f>$C102</f>
        <v>0</v>
      </c>
      <c r="P117" s="488" t="s">
        <v>563</v>
      </c>
      <c r="Q117" s="498">
        <f>H117</f>
        <v>0</v>
      </c>
      <c r="R117" s="488" t="s">
        <v>565</v>
      </c>
      <c r="S117" s="498">
        <f>J117</f>
        <v>0</v>
      </c>
      <c r="T117" s="488"/>
      <c r="U117" s="488"/>
      <c r="V117" s="488"/>
      <c r="W117" s="488"/>
      <c r="X117" s="488"/>
    </row>
    <row r="118" spans="1:24" s="89" customFormat="1" ht="34.5" customHeight="1" thickBot="1" x14ac:dyDescent="0.2">
      <c r="A118" s="488"/>
      <c r="B118" s="285"/>
      <c r="C118" s="285"/>
      <c r="D118" s="285"/>
      <c r="E118" s="285"/>
      <c r="F118" s="285"/>
      <c r="G118" s="285"/>
      <c r="H118" s="285"/>
      <c r="I118" s="504"/>
      <c r="J118" s="491"/>
      <c r="K118" s="505"/>
      <c r="L118" s="140"/>
      <c r="M118" s="506"/>
      <c r="N118" s="485"/>
      <c r="O118" s="486"/>
      <c r="P118" s="486"/>
      <c r="Q118" s="481"/>
      <c r="R118" s="481"/>
      <c r="S118" s="481"/>
      <c r="T118" s="481"/>
      <c r="U118" s="481"/>
      <c r="V118" s="481"/>
      <c r="W118" s="481"/>
      <c r="X118" s="481"/>
    </row>
    <row r="119" spans="1:24" s="89" customFormat="1" ht="32.25" customHeight="1" x14ac:dyDescent="0.15">
      <c r="A119" s="481"/>
      <c r="B119" s="507" t="s">
        <v>413</v>
      </c>
      <c r="C119" s="352"/>
      <c r="D119" s="352"/>
      <c r="E119" s="352"/>
      <c r="F119" s="352"/>
      <c r="G119" s="353"/>
      <c r="H119" s="508"/>
      <c r="I119" s="509"/>
      <c r="J119" s="510"/>
      <c r="K119" s="88"/>
      <c r="L119" s="140"/>
      <c r="M119" s="109"/>
      <c r="N119" s="485"/>
      <c r="O119" s="486"/>
      <c r="P119" s="486"/>
      <c r="Q119" s="481"/>
      <c r="R119" s="481"/>
      <c r="S119" s="481"/>
      <c r="T119" s="481"/>
      <c r="U119" s="481"/>
      <c r="V119" s="481"/>
      <c r="W119" s="481"/>
      <c r="X119" s="481"/>
    </row>
    <row r="120" spans="1:24" s="491" customFormat="1" ht="39.950000000000003" customHeight="1" x14ac:dyDescent="0.15">
      <c r="A120" s="488"/>
      <c r="B120" s="916" t="s">
        <v>200</v>
      </c>
      <c r="C120" s="915"/>
      <c r="D120" s="489" t="s">
        <v>462</v>
      </c>
      <c r="E120" s="914">
        <f>G127+G128+H134+H135</f>
        <v>0</v>
      </c>
      <c r="F120" s="489" t="s">
        <v>463</v>
      </c>
      <c r="G120" s="914">
        <f>I127+I128+J134+J135</f>
        <v>0</v>
      </c>
      <c r="H120" s="490" t="s">
        <v>464</v>
      </c>
      <c r="I120" s="914">
        <f>F128+G135</f>
        <v>0</v>
      </c>
      <c r="L120" s="492"/>
      <c r="O120" s="488"/>
      <c r="P120" s="488"/>
      <c r="Q120" s="488"/>
      <c r="R120" s="488"/>
      <c r="S120" s="488"/>
      <c r="T120" s="488"/>
      <c r="U120" s="488"/>
      <c r="V120" s="488"/>
      <c r="W120" s="488"/>
      <c r="X120" s="488"/>
    </row>
    <row r="121" spans="1:24" s="491" customFormat="1" ht="20.100000000000001" customHeight="1" x14ac:dyDescent="0.15">
      <c r="A121" s="488"/>
      <c r="B121" s="916"/>
      <c r="C121" s="915"/>
      <c r="D121" s="493" t="str">
        <f>IF($G$6="","-",IF($G$6="消費税を補助対象に含めない","（税抜）","（税込）"))</f>
        <v>-</v>
      </c>
      <c r="E121" s="914"/>
      <c r="F121" s="493" t="str">
        <f>IF($G$6="","-",IF($G$6="消費税を補助対象に含めない","（税抜）","（税込）"))</f>
        <v>-</v>
      </c>
      <c r="G121" s="914"/>
      <c r="H121" s="494" t="str">
        <f>IF($G$6="","-",IF($G$6="消費税を補助対象に含めない","（税抜）","（税込）"))</f>
        <v>-</v>
      </c>
      <c r="I121" s="914"/>
      <c r="L121" s="492"/>
      <c r="O121" s="488"/>
      <c r="P121" s="488"/>
      <c r="Q121" s="488"/>
      <c r="R121" s="488"/>
      <c r="S121" s="488"/>
      <c r="T121" s="488"/>
      <c r="U121" s="488"/>
      <c r="V121" s="488"/>
      <c r="W121" s="488"/>
      <c r="X121" s="488"/>
    </row>
    <row r="122" spans="1:24" s="491" customFormat="1" ht="30" customHeight="1" x14ac:dyDescent="0.15">
      <c r="A122" s="488"/>
      <c r="B122" s="495" t="s">
        <v>383</v>
      </c>
      <c r="G122" s="492"/>
      <c r="H122" s="492"/>
      <c r="I122" s="492"/>
      <c r="O122" s="488"/>
      <c r="P122" s="488"/>
      <c r="Q122" s="488"/>
      <c r="R122" s="488"/>
      <c r="S122" s="488"/>
      <c r="T122" s="488"/>
      <c r="U122" s="488"/>
      <c r="V122" s="488"/>
      <c r="W122" s="488"/>
      <c r="X122" s="488"/>
    </row>
    <row r="123" spans="1:24" s="491" customFormat="1" ht="39.950000000000003" customHeight="1" x14ac:dyDescent="0.15">
      <c r="A123" s="488"/>
      <c r="B123" s="919" t="s">
        <v>365</v>
      </c>
      <c r="C123" s="496" t="s">
        <v>465</v>
      </c>
      <c r="D123" s="496" t="s">
        <v>466</v>
      </c>
      <c r="G123" s="492"/>
      <c r="H123" s="492"/>
      <c r="I123" s="492"/>
      <c r="O123" s="488" t="s">
        <v>484</v>
      </c>
      <c r="P123" s="497"/>
      <c r="Q123" s="488" t="s">
        <v>485</v>
      </c>
      <c r="R123" s="488" t="s">
        <v>486</v>
      </c>
      <c r="S123" s="488"/>
      <c r="T123" s="488" t="s">
        <v>345</v>
      </c>
      <c r="U123" s="488"/>
      <c r="V123" s="488" t="s">
        <v>487</v>
      </c>
      <c r="W123" s="488" t="s">
        <v>488</v>
      </c>
      <c r="X123" s="488"/>
    </row>
    <row r="124" spans="1:24" s="491" customFormat="1" ht="39.950000000000003" customHeight="1" x14ac:dyDescent="0.15">
      <c r="A124" s="498">
        <f>$C$120</f>
        <v>0</v>
      </c>
      <c r="B124" s="920"/>
      <c r="C124" s="614"/>
      <c r="D124" s="614"/>
      <c r="E124" s="499"/>
      <c r="F124" s="117"/>
      <c r="G124" s="492"/>
      <c r="H124" s="492"/>
      <c r="I124" s="492"/>
      <c r="O124" s="498">
        <f>$C120</f>
        <v>0</v>
      </c>
      <c r="P124" s="498" t="s">
        <v>489</v>
      </c>
      <c r="Q124" s="488">
        <f>1*C124*(C127+C128)</f>
        <v>0</v>
      </c>
      <c r="R124" s="488">
        <f>2*D124*(C127+C128)</f>
        <v>0</v>
      </c>
      <c r="S124" s="488"/>
      <c r="T124" s="488">
        <f>SUM(Q124:R124)</f>
        <v>0</v>
      </c>
      <c r="U124" s="488"/>
      <c r="V124" s="488">
        <f>SUM(C124:D124)</f>
        <v>0</v>
      </c>
      <c r="W124" s="498">
        <f>SUM(C127:C128)</f>
        <v>0</v>
      </c>
      <c r="X124" s="488"/>
    </row>
    <row r="125" spans="1:24" s="491" customFormat="1" ht="39.950000000000003" customHeight="1" x14ac:dyDescent="0.15">
      <c r="A125" s="488"/>
      <c r="B125" s="919"/>
      <c r="C125" s="917" t="s">
        <v>470</v>
      </c>
      <c r="D125" s="917" t="s">
        <v>471</v>
      </c>
      <c r="E125" s="500" t="s">
        <v>472</v>
      </c>
      <c r="F125" s="490" t="s">
        <v>473</v>
      </c>
      <c r="G125" s="500" t="s">
        <v>474</v>
      </c>
      <c r="H125" s="620" t="s">
        <v>578</v>
      </c>
      <c r="I125" s="500" t="s">
        <v>475</v>
      </c>
      <c r="K125" s="499"/>
      <c r="L125" s="492"/>
      <c r="M125" s="492"/>
      <c r="O125" s="488"/>
      <c r="P125" s="488"/>
      <c r="Q125" s="488"/>
      <c r="R125" s="488"/>
      <c r="S125" s="488"/>
      <c r="T125" s="488"/>
      <c r="U125" s="488"/>
      <c r="V125" s="488"/>
      <c r="W125" s="488"/>
      <c r="X125" s="488"/>
    </row>
    <row r="126" spans="1:24" s="491" customFormat="1" ht="20.100000000000001" customHeight="1" x14ac:dyDescent="0.15">
      <c r="A126" s="488"/>
      <c r="B126" s="920"/>
      <c r="C126" s="918"/>
      <c r="D126" s="918"/>
      <c r="E126" s="501" t="str">
        <f>IF($G$6="","-",IF($G$6="消費税を補助対象に含めない","（税抜）","（税込）"))</f>
        <v>-</v>
      </c>
      <c r="F126" s="494" t="str">
        <f>IF($G$6="","-",IF($G$6="消費税を補助対象に含めない","（税抜）","（税込）"))</f>
        <v>-</v>
      </c>
      <c r="G126" s="501" t="str">
        <f>IF($G$6="","-",IF($G$6="消費税を補助対象に含めない","（税抜）","（税込）"))</f>
        <v>-</v>
      </c>
      <c r="H126" s="501" t="str">
        <f>IF($G$6="","-",IF($G$6="消費税を補助対象に含めない","（税抜）","（税込）"))</f>
        <v>-</v>
      </c>
      <c r="I126" s="501" t="str">
        <f>IF($G$6="","-",IF($G$6="消費税を補助対象に含めない","（税抜）","（税込）"))</f>
        <v>-</v>
      </c>
      <c r="K126" s="499"/>
      <c r="L126" s="492"/>
      <c r="M126" s="492"/>
      <c r="O126" s="488" t="s">
        <v>560</v>
      </c>
      <c r="P126" s="488"/>
      <c r="Q126" s="488"/>
      <c r="R126" s="488"/>
      <c r="S126" s="488"/>
      <c r="T126" s="488"/>
      <c r="U126" s="488"/>
      <c r="V126" s="488"/>
      <c r="W126" s="488"/>
      <c r="X126" s="488"/>
    </row>
    <row r="127" spans="1:24" s="491" customFormat="1" ht="39.950000000000003" customHeight="1" x14ac:dyDescent="0.15">
      <c r="A127" s="498">
        <f>$C$120</f>
        <v>0</v>
      </c>
      <c r="B127" s="496" t="s">
        <v>611</v>
      </c>
      <c r="C127" s="615"/>
      <c r="D127" s="615"/>
      <c r="E127" s="306">
        <f>IF($G$6="消費税を補助対象に含めない",(C127*D127*C124*1*8000)+(C127*D127*D124*2*8000),(C127*D127*C124*1*8800)+(C127*D127*D124*2*8800))</f>
        <v>0</v>
      </c>
      <c r="F127" s="307"/>
      <c r="G127" s="306">
        <f>E127</f>
        <v>0</v>
      </c>
      <c r="H127" s="308"/>
      <c r="I127" s="315">
        <f>(H127*C127*C124*1)+(H127*C127*D124*2)</f>
        <v>0</v>
      </c>
      <c r="K127" s="499"/>
      <c r="L127" s="492"/>
      <c r="M127" s="492"/>
      <c r="O127" s="498">
        <f>$C120</f>
        <v>0</v>
      </c>
      <c r="P127" s="488" t="s">
        <v>556</v>
      </c>
      <c r="Q127" s="498">
        <f>G127</f>
        <v>0</v>
      </c>
      <c r="R127" s="488" t="s">
        <v>558</v>
      </c>
      <c r="S127" s="498">
        <f>I127</f>
        <v>0</v>
      </c>
      <c r="T127" s="488"/>
      <c r="U127" s="488"/>
      <c r="V127" s="488"/>
      <c r="W127" s="488"/>
      <c r="X127" s="488"/>
    </row>
    <row r="128" spans="1:24" s="491" customFormat="1" ht="39.950000000000003" customHeight="1" x14ac:dyDescent="0.15">
      <c r="A128" s="498">
        <f>$C$120</f>
        <v>0</v>
      </c>
      <c r="B128" s="496" t="s">
        <v>198</v>
      </c>
      <c r="C128" s="615"/>
      <c r="D128" s="307"/>
      <c r="E128" s="306">
        <f>IF($G$6="消費税を補助対象に含めない",92000*C124+140000*D124,101200*C124+154000*D124)</f>
        <v>0</v>
      </c>
      <c r="F128" s="306">
        <f>E128*0.1</f>
        <v>0</v>
      </c>
      <c r="G128" s="306">
        <f>E128-F128</f>
        <v>0</v>
      </c>
      <c r="H128" s="308"/>
      <c r="I128" s="315">
        <f>(H128*C128*C124*1)+(H128*C128*D124*2)</f>
        <v>0</v>
      </c>
      <c r="K128" s="499"/>
      <c r="L128" s="492"/>
      <c r="M128" s="492"/>
      <c r="O128" s="498">
        <f>$C120</f>
        <v>0</v>
      </c>
      <c r="P128" s="488" t="s">
        <v>557</v>
      </c>
      <c r="Q128" s="498">
        <f>G128</f>
        <v>0</v>
      </c>
      <c r="R128" s="488" t="s">
        <v>559</v>
      </c>
      <c r="S128" s="498">
        <f>I128</f>
        <v>0</v>
      </c>
      <c r="T128" s="488"/>
      <c r="U128" s="488"/>
      <c r="V128" s="488"/>
      <c r="W128" s="488"/>
      <c r="X128" s="488"/>
    </row>
    <row r="129" spans="1:24" s="491" customFormat="1" ht="30" customHeight="1" x14ac:dyDescent="0.15">
      <c r="A129" s="488"/>
      <c r="B129" s="495" t="s">
        <v>384</v>
      </c>
      <c r="H129" s="492"/>
      <c r="I129" s="492"/>
      <c r="O129" s="488"/>
      <c r="P129" s="488"/>
      <c r="Q129" s="488"/>
      <c r="R129" s="488"/>
      <c r="S129" s="488"/>
      <c r="T129" s="488"/>
      <c r="U129" s="488"/>
      <c r="V129" s="488"/>
      <c r="W129" s="488"/>
      <c r="X129" s="488"/>
    </row>
    <row r="130" spans="1:24" s="491" customFormat="1" ht="39.950000000000003" customHeight="1" x14ac:dyDescent="0.15">
      <c r="A130" s="488"/>
      <c r="B130" s="919" t="s">
        <v>366</v>
      </c>
      <c r="C130" s="496" t="s">
        <v>467</v>
      </c>
      <c r="D130" s="496" t="s">
        <v>468</v>
      </c>
      <c r="E130" s="496" t="s">
        <v>469</v>
      </c>
      <c r="H130" s="492"/>
      <c r="I130" s="492"/>
      <c r="O130" s="488" t="s">
        <v>490</v>
      </c>
      <c r="P130" s="497"/>
      <c r="Q130" s="488" t="s">
        <v>485</v>
      </c>
      <c r="R130" s="488" t="s">
        <v>486</v>
      </c>
      <c r="S130" s="488" t="s">
        <v>491</v>
      </c>
      <c r="T130" s="488" t="s">
        <v>345</v>
      </c>
      <c r="U130" s="488"/>
      <c r="V130" s="488" t="s">
        <v>492</v>
      </c>
      <c r="W130" s="488" t="s">
        <v>493</v>
      </c>
      <c r="X130" s="488"/>
    </row>
    <row r="131" spans="1:24" s="491" customFormat="1" ht="39.950000000000003" customHeight="1" x14ac:dyDescent="0.15">
      <c r="A131" s="498">
        <f>$C$120</f>
        <v>0</v>
      </c>
      <c r="B131" s="920"/>
      <c r="C131" s="614"/>
      <c r="D131" s="614"/>
      <c r="E131" s="614"/>
      <c r="F131" s="504"/>
      <c r="G131" s="492"/>
      <c r="H131" s="492"/>
      <c r="I131" s="492"/>
      <c r="O131" s="498">
        <f>$C120</f>
        <v>0</v>
      </c>
      <c r="P131" s="498" t="s">
        <v>494</v>
      </c>
      <c r="Q131" s="488">
        <f>1*C131*(C134+C135)</f>
        <v>0</v>
      </c>
      <c r="R131" s="488">
        <f>2*D131*(C134+C135)</f>
        <v>0</v>
      </c>
      <c r="S131" s="488">
        <f>3*E131*(C134+C135)</f>
        <v>0</v>
      </c>
      <c r="T131" s="488">
        <f>SUM(Q131:S131)</f>
        <v>0</v>
      </c>
      <c r="U131" s="488"/>
      <c r="V131" s="488">
        <f>SUM(C131:E131)</f>
        <v>0</v>
      </c>
      <c r="W131" s="498">
        <f>SUM(C134:C135)</f>
        <v>0</v>
      </c>
      <c r="X131" s="488"/>
    </row>
    <row r="132" spans="1:24" s="491" customFormat="1" ht="39.950000000000003" customHeight="1" x14ac:dyDescent="0.15">
      <c r="A132" s="488"/>
      <c r="B132" s="919"/>
      <c r="C132" s="917" t="s">
        <v>470</v>
      </c>
      <c r="D132" s="917" t="s">
        <v>471</v>
      </c>
      <c r="E132" s="917" t="s">
        <v>587</v>
      </c>
      <c r="F132" s="500" t="s">
        <v>472</v>
      </c>
      <c r="G132" s="490" t="s">
        <v>473</v>
      </c>
      <c r="H132" s="500" t="s">
        <v>474</v>
      </c>
      <c r="I132" s="620" t="s">
        <v>578</v>
      </c>
      <c r="J132" s="500" t="s">
        <v>475</v>
      </c>
      <c r="L132" s="492"/>
      <c r="M132" s="492"/>
      <c r="N132" s="492"/>
      <c r="O132" s="488"/>
      <c r="P132" s="488"/>
      <c r="Q132" s="488"/>
      <c r="R132" s="488"/>
      <c r="S132" s="488"/>
      <c r="T132" s="488"/>
      <c r="U132" s="488"/>
      <c r="V132" s="488"/>
      <c r="W132" s="488"/>
      <c r="X132" s="488"/>
    </row>
    <row r="133" spans="1:24" s="491" customFormat="1" ht="20.100000000000001" customHeight="1" x14ac:dyDescent="0.15">
      <c r="A133" s="488"/>
      <c r="B133" s="920"/>
      <c r="C133" s="918"/>
      <c r="D133" s="918"/>
      <c r="E133" s="918"/>
      <c r="F133" s="501" t="str">
        <f>IF($G$6="","-",IF($G$6="消費税を補助対象に含めない","（税抜）","（税込）"))</f>
        <v>-</v>
      </c>
      <c r="G133" s="494" t="str">
        <f>IF($G$6="","-",IF($G$6="消費税を補助対象に含めない","（税抜）","（税込）"))</f>
        <v>-</v>
      </c>
      <c r="H133" s="501" t="str">
        <f>IF($G$6="","-",IF($G$6="消費税を補助対象に含めない","（税抜）","（税込）"))</f>
        <v>-</v>
      </c>
      <c r="I133" s="501" t="str">
        <f>IF($G$6="","-",IF($G$6="消費税を補助対象に含めない","（税抜）","（税込）"))</f>
        <v>-</v>
      </c>
      <c r="J133" s="501" t="str">
        <f>IF($G$6="","-",IF($G$6="消費税を補助対象に含めない","（税抜）","（税込）"))</f>
        <v>-</v>
      </c>
      <c r="L133" s="492"/>
      <c r="M133" s="492"/>
      <c r="N133" s="492"/>
      <c r="O133" s="488" t="s">
        <v>561</v>
      </c>
      <c r="P133" s="488"/>
      <c r="Q133" s="488"/>
      <c r="R133" s="488"/>
      <c r="S133" s="488"/>
      <c r="T133" s="488"/>
      <c r="U133" s="488"/>
      <c r="V133" s="488"/>
      <c r="W133" s="488"/>
      <c r="X133" s="488"/>
    </row>
    <row r="134" spans="1:24" s="491" customFormat="1" ht="39.950000000000003" customHeight="1" x14ac:dyDescent="0.15">
      <c r="A134" s="498">
        <f>$C$120</f>
        <v>0</v>
      </c>
      <c r="B134" s="496" t="s">
        <v>612</v>
      </c>
      <c r="C134" s="615"/>
      <c r="D134" s="615"/>
      <c r="E134" s="307"/>
      <c r="F134" s="306">
        <f>IF($G$6="消費税を補助対象に含めない",(D134*C134*C131*1*8000+E134*C131*8000)+(D134*C134*D131*2*8000+E134*D131*8000)+(D134*C134*E131*3*8000+E134*E131*8000),(D134*C134*C131*1*8800+E134*C131*8800)+(D134*C134*D131*2*8800+E134*D131*8800)+(D134*C134*E131*3*8800+E134*E131*8800))</f>
        <v>0</v>
      </c>
      <c r="G134" s="307"/>
      <c r="H134" s="306">
        <f>F134</f>
        <v>0</v>
      </c>
      <c r="I134" s="308"/>
      <c r="J134" s="315">
        <f>(I134*C134*C131*1)+(I134*C134*D131*2)+(I134*C134*E131*3)</f>
        <v>0</v>
      </c>
      <c r="L134" s="492"/>
      <c r="M134" s="492"/>
      <c r="N134" s="492"/>
      <c r="O134" s="498">
        <f>$C120</f>
        <v>0</v>
      </c>
      <c r="P134" s="488" t="s">
        <v>562</v>
      </c>
      <c r="Q134" s="498">
        <f>H134</f>
        <v>0</v>
      </c>
      <c r="R134" s="488" t="s">
        <v>564</v>
      </c>
      <c r="S134" s="498">
        <f>J134</f>
        <v>0</v>
      </c>
      <c r="T134" s="488"/>
      <c r="U134" s="488"/>
      <c r="V134" s="488"/>
      <c r="W134" s="488"/>
      <c r="X134" s="488"/>
    </row>
    <row r="135" spans="1:24" s="491" customFormat="1" ht="39.950000000000003" customHeight="1" x14ac:dyDescent="0.15">
      <c r="A135" s="498">
        <f>$C$120</f>
        <v>0</v>
      </c>
      <c r="B135" s="496" t="s">
        <v>199</v>
      </c>
      <c r="C135" s="615"/>
      <c r="D135" s="615"/>
      <c r="E135" s="615"/>
      <c r="F135" s="306">
        <f>IF($G$6="消費税を補助対象に含めない",(D135*C135*C131*1*8000+E135*C131*8000)+(D135*C135*D131*2*8000+E135*D131*8000)+(D135*C135*E131*3*8000+E135*E131*8000),(D135*C135*C131*1*8800+E135*C131*8800)+(D135*C135*D131*2*8800+E135*D131*8800)+(D135*C135*E131*3*8800+E135*E131*8800))</f>
        <v>0</v>
      </c>
      <c r="G135" s="306">
        <f>F135*0.1</f>
        <v>0</v>
      </c>
      <c r="H135" s="306">
        <f>F135-G135</f>
        <v>0</v>
      </c>
      <c r="I135" s="308"/>
      <c r="J135" s="315">
        <f>(I135*C135*C131*1)+(I135*C135*D131*2)+(I135*C135*E131*3)</f>
        <v>0</v>
      </c>
      <c r="L135" s="492"/>
      <c r="M135" s="492"/>
      <c r="N135" s="492"/>
      <c r="O135" s="498">
        <f>$C120</f>
        <v>0</v>
      </c>
      <c r="P135" s="488" t="s">
        <v>563</v>
      </c>
      <c r="Q135" s="498">
        <f>H135</f>
        <v>0</v>
      </c>
      <c r="R135" s="488" t="s">
        <v>565</v>
      </c>
      <c r="S135" s="498">
        <f>J135</f>
        <v>0</v>
      </c>
      <c r="T135" s="488"/>
      <c r="U135" s="488"/>
      <c r="V135" s="488"/>
      <c r="W135" s="488"/>
      <c r="X135" s="488"/>
    </row>
    <row r="136" spans="1:24" s="89" customFormat="1" ht="34.5" customHeight="1" thickBot="1" x14ac:dyDescent="0.2">
      <c r="A136" s="488"/>
      <c r="B136" s="285"/>
      <c r="C136" s="285"/>
      <c r="D136" s="285"/>
      <c r="E136" s="285"/>
      <c r="F136" s="285"/>
      <c r="G136" s="285"/>
      <c r="H136" s="285"/>
      <c r="I136" s="504"/>
      <c r="K136" s="511"/>
      <c r="L136" s="140"/>
      <c r="M136" s="506"/>
      <c r="N136" s="485"/>
      <c r="O136" s="486"/>
      <c r="P136" s="486"/>
      <c r="Q136" s="481"/>
      <c r="R136" s="481"/>
      <c r="S136" s="481"/>
      <c r="T136" s="481"/>
      <c r="U136" s="481"/>
      <c r="V136" s="481"/>
      <c r="W136" s="481"/>
      <c r="X136" s="481"/>
    </row>
    <row r="137" spans="1:24" s="89" customFormat="1" ht="32.25" customHeight="1" x14ac:dyDescent="0.15">
      <c r="A137" s="481"/>
      <c r="B137" s="507" t="s">
        <v>414</v>
      </c>
      <c r="C137" s="352"/>
      <c r="D137" s="352"/>
      <c r="E137" s="352"/>
      <c r="F137" s="352"/>
      <c r="G137" s="353"/>
      <c r="H137" s="508"/>
      <c r="I137" s="509"/>
      <c r="J137" s="510"/>
      <c r="K137" s="88"/>
      <c r="L137" s="140"/>
      <c r="M137" s="109"/>
      <c r="N137" s="485"/>
      <c r="O137" s="486"/>
      <c r="P137" s="486"/>
      <c r="Q137" s="481"/>
      <c r="R137" s="481"/>
      <c r="S137" s="481"/>
      <c r="T137" s="481"/>
      <c r="U137" s="481"/>
      <c r="V137" s="481"/>
      <c r="W137" s="481"/>
      <c r="X137" s="481"/>
    </row>
    <row r="138" spans="1:24" s="491" customFormat="1" ht="39.950000000000003" customHeight="1" x14ac:dyDescent="0.15">
      <c r="A138" s="488"/>
      <c r="B138" s="916" t="s">
        <v>200</v>
      </c>
      <c r="C138" s="915"/>
      <c r="D138" s="489" t="s">
        <v>462</v>
      </c>
      <c r="E138" s="914">
        <f>G145+G146+H152+H153</f>
        <v>0</v>
      </c>
      <c r="F138" s="489" t="s">
        <v>463</v>
      </c>
      <c r="G138" s="914">
        <f>I145+I146+J152+J153</f>
        <v>0</v>
      </c>
      <c r="H138" s="490" t="s">
        <v>464</v>
      </c>
      <c r="I138" s="914">
        <f>F146+G153</f>
        <v>0</v>
      </c>
      <c r="L138" s="492"/>
      <c r="O138" s="488"/>
      <c r="P138" s="488"/>
      <c r="Q138" s="488"/>
      <c r="R138" s="488"/>
      <c r="S138" s="488"/>
      <c r="T138" s="488"/>
      <c r="U138" s="488"/>
      <c r="V138" s="488"/>
      <c r="W138" s="488"/>
      <c r="X138" s="488"/>
    </row>
    <row r="139" spans="1:24" s="491" customFormat="1" ht="20.100000000000001" customHeight="1" x14ac:dyDescent="0.15">
      <c r="A139" s="488"/>
      <c r="B139" s="916"/>
      <c r="C139" s="915"/>
      <c r="D139" s="493" t="str">
        <f>IF($G$6="","-",IF($G$6="消費税を補助対象に含めない","（税抜）","（税込）"))</f>
        <v>-</v>
      </c>
      <c r="E139" s="914"/>
      <c r="F139" s="493" t="str">
        <f>IF($G$6="","-",IF($G$6="消費税を補助対象に含めない","（税抜）","（税込）"))</f>
        <v>-</v>
      </c>
      <c r="G139" s="914"/>
      <c r="H139" s="494" t="str">
        <f>IF($G$6="","-",IF($G$6="消費税を補助対象に含めない","（税抜）","（税込）"))</f>
        <v>-</v>
      </c>
      <c r="I139" s="914"/>
      <c r="L139" s="492"/>
      <c r="O139" s="488"/>
      <c r="P139" s="488"/>
      <c r="Q139" s="488"/>
      <c r="R139" s="488"/>
      <c r="S139" s="488"/>
      <c r="T139" s="488"/>
      <c r="U139" s="488"/>
      <c r="V139" s="488"/>
      <c r="W139" s="488"/>
      <c r="X139" s="488"/>
    </row>
    <row r="140" spans="1:24" s="491" customFormat="1" ht="30" customHeight="1" x14ac:dyDescent="0.15">
      <c r="A140" s="488"/>
      <c r="B140" s="495" t="s">
        <v>383</v>
      </c>
      <c r="G140" s="492"/>
      <c r="H140" s="492"/>
      <c r="I140" s="492"/>
      <c r="O140" s="488"/>
      <c r="P140" s="488"/>
      <c r="Q140" s="488"/>
      <c r="R140" s="488"/>
      <c r="S140" s="488"/>
      <c r="T140" s="488"/>
      <c r="U140" s="488"/>
      <c r="V140" s="488"/>
      <c r="W140" s="488"/>
      <c r="X140" s="488"/>
    </row>
    <row r="141" spans="1:24" s="491" customFormat="1" ht="39.950000000000003" customHeight="1" x14ac:dyDescent="0.15">
      <c r="A141" s="488"/>
      <c r="B141" s="919" t="s">
        <v>365</v>
      </c>
      <c r="C141" s="496" t="s">
        <v>465</v>
      </c>
      <c r="D141" s="496" t="s">
        <v>466</v>
      </c>
      <c r="G141" s="492"/>
      <c r="H141" s="492"/>
      <c r="I141" s="492"/>
      <c r="O141" s="488" t="s">
        <v>484</v>
      </c>
      <c r="P141" s="497"/>
      <c r="Q141" s="488" t="s">
        <v>485</v>
      </c>
      <c r="R141" s="488" t="s">
        <v>486</v>
      </c>
      <c r="S141" s="488"/>
      <c r="T141" s="488" t="s">
        <v>345</v>
      </c>
      <c r="U141" s="488"/>
      <c r="V141" s="488" t="s">
        <v>487</v>
      </c>
      <c r="W141" s="488" t="s">
        <v>488</v>
      </c>
      <c r="X141" s="488"/>
    </row>
    <row r="142" spans="1:24" s="491" customFormat="1" ht="39.950000000000003" customHeight="1" x14ac:dyDescent="0.15">
      <c r="A142" s="498">
        <f>$C$138</f>
        <v>0</v>
      </c>
      <c r="B142" s="920"/>
      <c r="C142" s="614"/>
      <c r="D142" s="614"/>
      <c r="E142" s="499"/>
      <c r="F142" s="117"/>
      <c r="G142" s="492"/>
      <c r="H142" s="492"/>
      <c r="I142" s="492"/>
      <c r="O142" s="498">
        <f>$C138</f>
        <v>0</v>
      </c>
      <c r="P142" s="498" t="s">
        <v>489</v>
      </c>
      <c r="Q142" s="488">
        <f>1*C142*(C145+C146)</f>
        <v>0</v>
      </c>
      <c r="R142" s="488">
        <f>2*D142*(C145+C146)</f>
        <v>0</v>
      </c>
      <c r="S142" s="488"/>
      <c r="T142" s="488">
        <f>SUM(Q142:R142)</f>
        <v>0</v>
      </c>
      <c r="U142" s="488"/>
      <c r="V142" s="488">
        <f>SUM(C142:D142)</f>
        <v>0</v>
      </c>
      <c r="W142" s="498">
        <f>SUM(C145:C146)</f>
        <v>0</v>
      </c>
      <c r="X142" s="488"/>
    </row>
    <row r="143" spans="1:24" s="491" customFormat="1" ht="39.950000000000003" customHeight="1" x14ac:dyDescent="0.15">
      <c r="A143" s="488"/>
      <c r="B143" s="919"/>
      <c r="C143" s="917" t="s">
        <v>470</v>
      </c>
      <c r="D143" s="917" t="s">
        <v>471</v>
      </c>
      <c r="E143" s="500" t="s">
        <v>472</v>
      </c>
      <c r="F143" s="490" t="s">
        <v>473</v>
      </c>
      <c r="G143" s="500" t="s">
        <v>474</v>
      </c>
      <c r="H143" s="620" t="s">
        <v>578</v>
      </c>
      <c r="I143" s="500" t="s">
        <v>475</v>
      </c>
      <c r="K143" s="499"/>
      <c r="L143" s="492"/>
      <c r="M143" s="492"/>
      <c r="O143" s="488"/>
      <c r="P143" s="488"/>
      <c r="Q143" s="488"/>
      <c r="R143" s="488"/>
      <c r="S143" s="488"/>
      <c r="T143" s="488"/>
      <c r="U143" s="488"/>
      <c r="V143" s="488"/>
      <c r="W143" s="488"/>
      <c r="X143" s="488"/>
    </row>
    <row r="144" spans="1:24" s="491" customFormat="1" ht="20.100000000000001" customHeight="1" x14ac:dyDescent="0.15">
      <c r="A144" s="488"/>
      <c r="B144" s="920"/>
      <c r="C144" s="918"/>
      <c r="D144" s="918"/>
      <c r="E144" s="501" t="str">
        <f>IF($G$6="","-",IF($G$6="消費税を補助対象に含めない","（税抜）","（税込）"))</f>
        <v>-</v>
      </c>
      <c r="F144" s="494" t="str">
        <f>IF($G$6="","-",IF($G$6="消費税を補助対象に含めない","（税抜）","（税込）"))</f>
        <v>-</v>
      </c>
      <c r="G144" s="501" t="str">
        <f>IF($G$6="","-",IF($G$6="消費税を補助対象に含めない","（税抜）","（税込）"))</f>
        <v>-</v>
      </c>
      <c r="H144" s="501" t="str">
        <f>IF($G$6="","-",IF($G$6="消費税を補助対象に含めない","（税抜）","（税込）"))</f>
        <v>-</v>
      </c>
      <c r="I144" s="501" t="str">
        <f>IF($G$6="","-",IF($G$6="消費税を補助対象に含めない","（税抜）","（税込）"))</f>
        <v>-</v>
      </c>
      <c r="K144" s="499"/>
      <c r="L144" s="492"/>
      <c r="M144" s="492"/>
      <c r="O144" s="488" t="s">
        <v>560</v>
      </c>
      <c r="P144" s="488"/>
      <c r="Q144" s="488"/>
      <c r="R144" s="488"/>
      <c r="S144" s="488"/>
      <c r="T144" s="488"/>
      <c r="U144" s="488"/>
      <c r="V144" s="488"/>
      <c r="W144" s="488"/>
      <c r="X144" s="488"/>
    </row>
    <row r="145" spans="1:24" s="491" customFormat="1" ht="39.950000000000003" customHeight="1" x14ac:dyDescent="0.15">
      <c r="A145" s="498">
        <f>$C$138</f>
        <v>0</v>
      </c>
      <c r="B145" s="496" t="s">
        <v>611</v>
      </c>
      <c r="C145" s="615"/>
      <c r="D145" s="615"/>
      <c r="E145" s="306">
        <f>IF($G$6="消費税を補助対象に含めない",(C145*D145*C142*1*8000)+(C145*D145*D142*2*8000),(C145*D145*C142*1*8800)+(C145*D145*D142*2*8800))</f>
        <v>0</v>
      </c>
      <c r="F145" s="307"/>
      <c r="G145" s="306">
        <f>E145</f>
        <v>0</v>
      </c>
      <c r="H145" s="308"/>
      <c r="I145" s="315">
        <f>(H145*C145*C142*1)+(H145*C145*D142*2)</f>
        <v>0</v>
      </c>
      <c r="K145" s="499"/>
      <c r="L145" s="492"/>
      <c r="M145" s="492"/>
      <c r="O145" s="498">
        <f>$C138</f>
        <v>0</v>
      </c>
      <c r="P145" s="488" t="s">
        <v>556</v>
      </c>
      <c r="Q145" s="498">
        <f>G145</f>
        <v>0</v>
      </c>
      <c r="R145" s="488" t="s">
        <v>558</v>
      </c>
      <c r="S145" s="498">
        <f>I145</f>
        <v>0</v>
      </c>
      <c r="T145" s="488"/>
      <c r="U145" s="488"/>
      <c r="V145" s="488"/>
      <c r="W145" s="488"/>
      <c r="X145" s="488"/>
    </row>
    <row r="146" spans="1:24" s="491" customFormat="1" ht="39.950000000000003" customHeight="1" x14ac:dyDescent="0.15">
      <c r="A146" s="498">
        <f>$C$138</f>
        <v>0</v>
      </c>
      <c r="B146" s="496" t="s">
        <v>198</v>
      </c>
      <c r="C146" s="615"/>
      <c r="D146" s="307"/>
      <c r="E146" s="306">
        <f>IF($G$6="消費税を補助対象に含めない",92000*C142+140000*D142,101200*C142+154000*D142)</f>
        <v>0</v>
      </c>
      <c r="F146" s="306">
        <f>E146*0.1</f>
        <v>0</v>
      </c>
      <c r="G146" s="306">
        <f>E146-F146</f>
        <v>0</v>
      </c>
      <c r="H146" s="308"/>
      <c r="I146" s="315">
        <f>(H146*C146*C142*1)+(H146*C146*D142*2)</f>
        <v>0</v>
      </c>
      <c r="K146" s="499"/>
      <c r="L146" s="492"/>
      <c r="M146" s="492"/>
      <c r="O146" s="498">
        <f>$C138</f>
        <v>0</v>
      </c>
      <c r="P146" s="488" t="s">
        <v>557</v>
      </c>
      <c r="Q146" s="498">
        <f>G146</f>
        <v>0</v>
      </c>
      <c r="R146" s="488" t="s">
        <v>559</v>
      </c>
      <c r="S146" s="498">
        <f>I146</f>
        <v>0</v>
      </c>
      <c r="T146" s="488"/>
      <c r="U146" s="488"/>
      <c r="V146" s="488"/>
      <c r="W146" s="488"/>
      <c r="X146" s="488"/>
    </row>
    <row r="147" spans="1:24" s="491" customFormat="1" ht="30" customHeight="1" x14ac:dyDescent="0.15">
      <c r="A147" s="488"/>
      <c r="B147" s="495" t="s">
        <v>384</v>
      </c>
      <c r="H147" s="492"/>
      <c r="I147" s="492"/>
      <c r="O147" s="488"/>
      <c r="P147" s="488"/>
      <c r="Q147" s="488"/>
      <c r="R147" s="488"/>
      <c r="S147" s="488"/>
      <c r="T147" s="488"/>
      <c r="U147" s="488"/>
      <c r="V147" s="488"/>
      <c r="W147" s="488"/>
      <c r="X147" s="488"/>
    </row>
    <row r="148" spans="1:24" s="491" customFormat="1" ht="39.950000000000003" customHeight="1" x14ac:dyDescent="0.15">
      <c r="A148" s="488"/>
      <c r="B148" s="919" t="s">
        <v>366</v>
      </c>
      <c r="C148" s="496" t="s">
        <v>467</v>
      </c>
      <c r="D148" s="496" t="s">
        <v>468</v>
      </c>
      <c r="E148" s="496" t="s">
        <v>469</v>
      </c>
      <c r="H148" s="492"/>
      <c r="I148" s="492"/>
      <c r="O148" s="488" t="s">
        <v>490</v>
      </c>
      <c r="P148" s="497"/>
      <c r="Q148" s="488" t="s">
        <v>485</v>
      </c>
      <c r="R148" s="488" t="s">
        <v>486</v>
      </c>
      <c r="S148" s="488" t="s">
        <v>491</v>
      </c>
      <c r="T148" s="488" t="s">
        <v>345</v>
      </c>
      <c r="U148" s="488"/>
      <c r="V148" s="488" t="s">
        <v>492</v>
      </c>
      <c r="W148" s="488" t="s">
        <v>493</v>
      </c>
      <c r="X148" s="488"/>
    </row>
    <row r="149" spans="1:24" s="491" customFormat="1" ht="39.950000000000003" customHeight="1" x14ac:dyDescent="0.15">
      <c r="A149" s="498">
        <f>$C$138</f>
        <v>0</v>
      </c>
      <c r="B149" s="920"/>
      <c r="C149" s="614"/>
      <c r="D149" s="614"/>
      <c r="E149" s="614"/>
      <c r="F149" s="504"/>
      <c r="G149" s="492"/>
      <c r="H149" s="492"/>
      <c r="I149" s="492"/>
      <c r="O149" s="498">
        <f>$C138</f>
        <v>0</v>
      </c>
      <c r="P149" s="498" t="s">
        <v>494</v>
      </c>
      <c r="Q149" s="488">
        <f>1*C149*(C152+C153)</f>
        <v>0</v>
      </c>
      <c r="R149" s="488">
        <f>2*D149*(C152+C153)</f>
        <v>0</v>
      </c>
      <c r="S149" s="488">
        <f>3*E149*(C152+C153)</f>
        <v>0</v>
      </c>
      <c r="T149" s="488">
        <f>SUM(Q149:S149)</f>
        <v>0</v>
      </c>
      <c r="U149" s="488"/>
      <c r="V149" s="488">
        <f>SUM(C149:E149)</f>
        <v>0</v>
      </c>
      <c r="W149" s="498">
        <f>SUM(C152:C153)</f>
        <v>0</v>
      </c>
      <c r="X149" s="488"/>
    </row>
    <row r="150" spans="1:24" s="491" customFormat="1" ht="39.950000000000003" customHeight="1" x14ac:dyDescent="0.15">
      <c r="A150" s="488"/>
      <c r="B150" s="919"/>
      <c r="C150" s="917" t="s">
        <v>470</v>
      </c>
      <c r="D150" s="917" t="s">
        <v>471</v>
      </c>
      <c r="E150" s="917" t="s">
        <v>587</v>
      </c>
      <c r="F150" s="500" t="s">
        <v>472</v>
      </c>
      <c r="G150" s="490" t="s">
        <v>473</v>
      </c>
      <c r="H150" s="500" t="s">
        <v>474</v>
      </c>
      <c r="I150" s="620" t="s">
        <v>578</v>
      </c>
      <c r="J150" s="500" t="s">
        <v>475</v>
      </c>
      <c r="L150" s="492"/>
      <c r="M150" s="492"/>
      <c r="N150" s="492"/>
      <c r="O150" s="488"/>
      <c r="P150" s="488"/>
      <c r="Q150" s="488"/>
      <c r="R150" s="488"/>
      <c r="S150" s="488"/>
      <c r="T150" s="488"/>
      <c r="U150" s="488"/>
      <c r="V150" s="488"/>
      <c r="W150" s="488"/>
      <c r="X150" s="488"/>
    </row>
    <row r="151" spans="1:24" s="491" customFormat="1" ht="20.100000000000001" customHeight="1" x14ac:dyDescent="0.15">
      <c r="A151" s="488"/>
      <c r="B151" s="920"/>
      <c r="C151" s="918"/>
      <c r="D151" s="918"/>
      <c r="E151" s="918"/>
      <c r="F151" s="501" t="str">
        <f>IF($G$6="","-",IF($G$6="消費税を補助対象に含めない","（税抜）","（税込）"))</f>
        <v>-</v>
      </c>
      <c r="G151" s="494" t="str">
        <f>IF($G$6="","-",IF($G$6="消費税を補助対象に含めない","（税抜）","（税込）"))</f>
        <v>-</v>
      </c>
      <c r="H151" s="501" t="str">
        <f>IF($G$6="","-",IF($G$6="消費税を補助対象に含めない","（税抜）","（税込）"))</f>
        <v>-</v>
      </c>
      <c r="I151" s="501" t="str">
        <f>IF($G$6="","-",IF($G$6="消費税を補助対象に含めない","（税抜）","（税込）"))</f>
        <v>-</v>
      </c>
      <c r="J151" s="501" t="str">
        <f>IF($G$6="","-",IF($G$6="消費税を補助対象に含めない","（税抜）","（税込）"))</f>
        <v>-</v>
      </c>
      <c r="L151" s="492"/>
      <c r="M151" s="492"/>
      <c r="N151" s="492"/>
      <c r="O151" s="488" t="s">
        <v>561</v>
      </c>
      <c r="P151" s="488"/>
      <c r="Q151" s="488"/>
      <c r="R151" s="488"/>
      <c r="S151" s="488"/>
      <c r="T151" s="488"/>
      <c r="U151" s="488"/>
      <c r="V151" s="488"/>
      <c r="W151" s="488"/>
      <c r="X151" s="488"/>
    </row>
    <row r="152" spans="1:24" s="491" customFormat="1" ht="39.950000000000003" customHeight="1" x14ac:dyDescent="0.15">
      <c r="A152" s="498">
        <f>$C$138</f>
        <v>0</v>
      </c>
      <c r="B152" s="496" t="s">
        <v>612</v>
      </c>
      <c r="C152" s="615"/>
      <c r="D152" s="615"/>
      <c r="E152" s="307"/>
      <c r="F152" s="306">
        <f>IF($G$6="消費税を補助対象に含めない",(D152*C152*C149*1*8000+E152*C149*8000)+(D152*C152*D149*2*8000+E152*D149*8000)+(D152*C152*E149*3*8000+E152*E149*8000),(D152*C152*C149*1*8800+E152*C149*8800)+(D152*C152*D149*2*8800+E152*D149*8800)+(D152*C152*E149*3*8800+E152*E149*8800))</f>
        <v>0</v>
      </c>
      <c r="G152" s="307"/>
      <c r="H152" s="306">
        <f>F152</f>
        <v>0</v>
      </c>
      <c r="I152" s="308"/>
      <c r="J152" s="315">
        <f>(I152*C152*C149*1)+(I152*C152*D149*2)+(I152*C152*E149*3)</f>
        <v>0</v>
      </c>
      <c r="L152" s="492"/>
      <c r="M152" s="492"/>
      <c r="N152" s="492"/>
      <c r="O152" s="498">
        <f>$C138</f>
        <v>0</v>
      </c>
      <c r="P152" s="488" t="s">
        <v>562</v>
      </c>
      <c r="Q152" s="498">
        <f>H152</f>
        <v>0</v>
      </c>
      <c r="R152" s="488" t="s">
        <v>564</v>
      </c>
      <c r="S152" s="498">
        <f>J152</f>
        <v>0</v>
      </c>
      <c r="T152" s="488"/>
      <c r="U152" s="488"/>
      <c r="V152" s="488"/>
      <c r="W152" s="488"/>
      <c r="X152" s="488"/>
    </row>
    <row r="153" spans="1:24" s="491" customFormat="1" ht="39.950000000000003" customHeight="1" x14ac:dyDescent="0.15">
      <c r="A153" s="498">
        <f>$C$138</f>
        <v>0</v>
      </c>
      <c r="B153" s="496" t="s">
        <v>199</v>
      </c>
      <c r="C153" s="615"/>
      <c r="D153" s="615"/>
      <c r="E153" s="615"/>
      <c r="F153" s="306">
        <f>IF($G$6="消費税を補助対象に含めない",(D153*C153*C149*1*8000+E153*C149*8000)+(D153*C153*D149*2*8000+E153*D149*8000)+(D153*C153*E149*3*8000+E153*E149*8000),(D153*C153*C149*1*8800+E153*C149*8800)+(D153*C153*D149*2*8800+E153*D149*8800)+(D153*C153*E149*3*8800+E153*E149*8800))</f>
        <v>0</v>
      </c>
      <c r="G153" s="306">
        <f>F153*0.1</f>
        <v>0</v>
      </c>
      <c r="H153" s="306">
        <f>F153-G153</f>
        <v>0</v>
      </c>
      <c r="I153" s="308"/>
      <c r="J153" s="315">
        <f>(I153*C153*C149*1)+(I153*C153*D149*2)+(I153*C153*E149*3)</f>
        <v>0</v>
      </c>
      <c r="L153" s="492"/>
      <c r="M153" s="492"/>
      <c r="N153" s="492"/>
      <c r="O153" s="498">
        <f>$C138</f>
        <v>0</v>
      </c>
      <c r="P153" s="488" t="s">
        <v>563</v>
      </c>
      <c r="Q153" s="498">
        <f>H153</f>
        <v>0</v>
      </c>
      <c r="R153" s="488" t="s">
        <v>565</v>
      </c>
      <c r="S153" s="498">
        <f>J153</f>
        <v>0</v>
      </c>
      <c r="T153" s="488"/>
      <c r="U153" s="488"/>
      <c r="V153" s="488"/>
      <c r="W153" s="488"/>
      <c r="X153" s="488"/>
    </row>
    <row r="154" spans="1:24" s="89" customFormat="1" ht="34.5" customHeight="1" thickBot="1" x14ac:dyDescent="0.2">
      <c r="A154" s="488"/>
      <c r="B154" s="285"/>
      <c r="C154" s="285"/>
      <c r="D154" s="285"/>
      <c r="E154" s="285"/>
      <c r="F154" s="285"/>
      <c r="G154" s="285"/>
      <c r="H154" s="285"/>
      <c r="I154" s="504"/>
      <c r="J154" s="951">
        <f>'補助事業概要説明書(別添１)１～２'!$E$6</f>
        <v>0</v>
      </c>
      <c r="K154" s="951"/>
      <c r="L154" s="140"/>
      <c r="M154" s="506"/>
      <c r="N154" s="485"/>
      <c r="O154" s="486"/>
      <c r="P154" s="486"/>
      <c r="Q154" s="481"/>
      <c r="R154" s="481"/>
      <c r="S154" s="481"/>
      <c r="T154" s="481"/>
      <c r="U154" s="481"/>
      <c r="V154" s="481"/>
      <c r="W154" s="481"/>
      <c r="X154" s="481"/>
    </row>
    <row r="155" spans="1:24" s="89" customFormat="1" ht="32.25" customHeight="1" x14ac:dyDescent="0.15">
      <c r="A155" s="481"/>
      <c r="B155" s="507" t="s">
        <v>415</v>
      </c>
      <c r="C155" s="352"/>
      <c r="D155" s="352"/>
      <c r="E155" s="352"/>
      <c r="F155" s="352"/>
      <c r="G155" s="353"/>
      <c r="H155" s="508"/>
      <c r="I155" s="509"/>
      <c r="J155" s="510"/>
      <c r="K155" s="88"/>
      <c r="L155" s="140"/>
      <c r="M155" s="109"/>
      <c r="N155" s="485"/>
      <c r="O155" s="486"/>
      <c r="P155" s="486"/>
      <c r="Q155" s="481"/>
      <c r="R155" s="481"/>
      <c r="S155" s="481"/>
      <c r="T155" s="481"/>
      <c r="U155" s="481"/>
      <c r="V155" s="481"/>
      <c r="W155" s="481"/>
      <c r="X155" s="481"/>
    </row>
    <row r="156" spans="1:24" s="491" customFormat="1" ht="39.950000000000003" customHeight="1" x14ac:dyDescent="0.15">
      <c r="A156" s="488"/>
      <c r="B156" s="916" t="s">
        <v>200</v>
      </c>
      <c r="C156" s="915"/>
      <c r="D156" s="489" t="s">
        <v>462</v>
      </c>
      <c r="E156" s="914">
        <f>G163+G164+H170+H171</f>
        <v>0</v>
      </c>
      <c r="F156" s="489" t="s">
        <v>463</v>
      </c>
      <c r="G156" s="914">
        <f>I163+I164+J170+J171</f>
        <v>0</v>
      </c>
      <c r="H156" s="490" t="s">
        <v>464</v>
      </c>
      <c r="I156" s="914">
        <f>F164+G171</f>
        <v>0</v>
      </c>
      <c r="L156" s="492"/>
      <c r="O156" s="488"/>
      <c r="P156" s="488"/>
      <c r="Q156" s="488"/>
      <c r="R156" s="488"/>
      <c r="S156" s="488"/>
      <c r="T156" s="488"/>
      <c r="U156" s="488"/>
      <c r="V156" s="488"/>
      <c r="W156" s="488"/>
      <c r="X156" s="488"/>
    </row>
    <row r="157" spans="1:24" s="491" customFormat="1" ht="20.100000000000001" customHeight="1" x14ac:dyDescent="0.15">
      <c r="A157" s="488"/>
      <c r="B157" s="916"/>
      <c r="C157" s="915"/>
      <c r="D157" s="493" t="str">
        <f>IF($G$6="","-",IF($G$6="消費税を補助対象に含めない","（税抜）","（税込）"))</f>
        <v>-</v>
      </c>
      <c r="E157" s="914"/>
      <c r="F157" s="493" t="str">
        <f>IF($G$6="","-",IF($G$6="消費税を補助対象に含めない","（税抜）","（税込）"))</f>
        <v>-</v>
      </c>
      <c r="G157" s="914"/>
      <c r="H157" s="494" t="str">
        <f>IF($G$6="","-",IF($G$6="消費税を補助対象に含めない","（税抜）","（税込）"))</f>
        <v>-</v>
      </c>
      <c r="I157" s="914"/>
      <c r="L157" s="492"/>
      <c r="O157" s="488"/>
      <c r="P157" s="488"/>
      <c r="Q157" s="488"/>
      <c r="R157" s="488"/>
      <c r="S157" s="488"/>
      <c r="T157" s="488"/>
      <c r="U157" s="488"/>
      <c r="V157" s="488"/>
      <c r="W157" s="488"/>
      <c r="X157" s="488"/>
    </row>
    <row r="158" spans="1:24" s="491" customFormat="1" ht="30" customHeight="1" x14ac:dyDescent="0.15">
      <c r="A158" s="488"/>
      <c r="B158" s="495" t="s">
        <v>383</v>
      </c>
      <c r="G158" s="492"/>
      <c r="H158" s="492"/>
      <c r="I158" s="492"/>
      <c r="O158" s="488"/>
      <c r="P158" s="488"/>
      <c r="Q158" s="488"/>
      <c r="R158" s="488"/>
      <c r="S158" s="488"/>
      <c r="T158" s="488"/>
      <c r="U158" s="488"/>
      <c r="V158" s="488"/>
      <c r="W158" s="488"/>
      <c r="X158" s="488"/>
    </row>
    <row r="159" spans="1:24" s="491" customFormat="1" ht="39.950000000000003" customHeight="1" x14ac:dyDescent="0.15">
      <c r="A159" s="488"/>
      <c r="B159" s="919" t="s">
        <v>365</v>
      </c>
      <c r="C159" s="496" t="s">
        <v>465</v>
      </c>
      <c r="D159" s="496" t="s">
        <v>466</v>
      </c>
      <c r="G159" s="492"/>
      <c r="H159" s="492"/>
      <c r="I159" s="492"/>
      <c r="O159" s="488" t="s">
        <v>484</v>
      </c>
      <c r="P159" s="497"/>
      <c r="Q159" s="488" t="s">
        <v>485</v>
      </c>
      <c r="R159" s="488" t="s">
        <v>486</v>
      </c>
      <c r="S159" s="488"/>
      <c r="T159" s="488" t="s">
        <v>345</v>
      </c>
      <c r="U159" s="488"/>
      <c r="V159" s="488" t="s">
        <v>487</v>
      </c>
      <c r="W159" s="488" t="s">
        <v>488</v>
      </c>
      <c r="X159" s="488"/>
    </row>
    <row r="160" spans="1:24" s="491" customFormat="1" ht="39.950000000000003" customHeight="1" x14ac:dyDescent="0.15">
      <c r="A160" s="498">
        <f>$C$156</f>
        <v>0</v>
      </c>
      <c r="B160" s="920"/>
      <c r="C160" s="614"/>
      <c r="D160" s="614"/>
      <c r="E160" s="499"/>
      <c r="F160" s="117"/>
      <c r="G160" s="492"/>
      <c r="H160" s="492"/>
      <c r="I160" s="492"/>
      <c r="O160" s="498">
        <f>$C156</f>
        <v>0</v>
      </c>
      <c r="P160" s="498" t="s">
        <v>489</v>
      </c>
      <c r="Q160" s="488">
        <f>1*C160*(C163+C164)</f>
        <v>0</v>
      </c>
      <c r="R160" s="488">
        <f>2*D160*(C163+C164)</f>
        <v>0</v>
      </c>
      <c r="S160" s="488"/>
      <c r="T160" s="488">
        <f>SUM(Q160:R160)</f>
        <v>0</v>
      </c>
      <c r="U160" s="488"/>
      <c r="V160" s="488">
        <f>SUM(C160:D160)</f>
        <v>0</v>
      </c>
      <c r="W160" s="498">
        <f>SUM(C163:C164)</f>
        <v>0</v>
      </c>
      <c r="X160" s="488"/>
    </row>
    <row r="161" spans="1:24" s="491" customFormat="1" ht="39.950000000000003" customHeight="1" x14ac:dyDescent="0.15">
      <c r="A161" s="488"/>
      <c r="B161" s="919"/>
      <c r="C161" s="917" t="s">
        <v>470</v>
      </c>
      <c r="D161" s="917" t="s">
        <v>471</v>
      </c>
      <c r="E161" s="500" t="s">
        <v>472</v>
      </c>
      <c r="F161" s="490" t="s">
        <v>473</v>
      </c>
      <c r="G161" s="500" t="s">
        <v>474</v>
      </c>
      <c r="H161" s="620" t="s">
        <v>578</v>
      </c>
      <c r="I161" s="500" t="s">
        <v>475</v>
      </c>
      <c r="K161" s="499"/>
      <c r="L161" s="492"/>
      <c r="M161" s="492"/>
      <c r="O161" s="488"/>
      <c r="P161" s="488"/>
      <c r="Q161" s="488"/>
      <c r="R161" s="488"/>
      <c r="S161" s="488"/>
      <c r="T161" s="488"/>
      <c r="U161" s="488"/>
      <c r="V161" s="488"/>
      <c r="W161" s="488"/>
      <c r="X161" s="488"/>
    </row>
    <row r="162" spans="1:24" s="491" customFormat="1" ht="20.100000000000001" customHeight="1" x14ac:dyDescent="0.15">
      <c r="A162" s="488"/>
      <c r="B162" s="920"/>
      <c r="C162" s="918"/>
      <c r="D162" s="918"/>
      <c r="E162" s="501" t="str">
        <f>IF($G$6="","-",IF($G$6="消費税を補助対象に含めない","（税抜）","（税込）"))</f>
        <v>-</v>
      </c>
      <c r="F162" s="494" t="str">
        <f>IF($G$6="","-",IF($G$6="消費税を補助対象に含めない","（税抜）","（税込）"))</f>
        <v>-</v>
      </c>
      <c r="G162" s="501" t="str">
        <f>IF($G$6="","-",IF($G$6="消費税を補助対象に含めない","（税抜）","（税込）"))</f>
        <v>-</v>
      </c>
      <c r="H162" s="501" t="str">
        <f>IF($G$6="","-",IF($G$6="消費税を補助対象に含めない","（税抜）","（税込）"))</f>
        <v>-</v>
      </c>
      <c r="I162" s="501" t="str">
        <f>IF($G$6="","-",IF($G$6="消費税を補助対象に含めない","（税抜）","（税込）"))</f>
        <v>-</v>
      </c>
      <c r="K162" s="499"/>
      <c r="L162" s="492"/>
      <c r="M162" s="492"/>
      <c r="O162" s="488" t="s">
        <v>560</v>
      </c>
      <c r="P162" s="488"/>
      <c r="Q162" s="488"/>
      <c r="R162" s="488"/>
      <c r="S162" s="488"/>
      <c r="T162" s="488"/>
      <c r="U162" s="488"/>
      <c r="V162" s="488"/>
      <c r="W162" s="488"/>
      <c r="X162" s="488"/>
    </row>
    <row r="163" spans="1:24" s="491" customFormat="1" ht="39.950000000000003" customHeight="1" x14ac:dyDescent="0.15">
      <c r="A163" s="498">
        <f>$C$156</f>
        <v>0</v>
      </c>
      <c r="B163" s="496" t="s">
        <v>611</v>
      </c>
      <c r="C163" s="615"/>
      <c r="D163" s="615"/>
      <c r="E163" s="306">
        <f>IF($G$6="消費税を補助対象に含めない",(C163*D163*C160*1*8000)+(C163*D163*D160*2*8000),(C163*D163*C160*1*8800)+(C163*D163*D160*2*8800))</f>
        <v>0</v>
      </c>
      <c r="F163" s="307"/>
      <c r="G163" s="306">
        <f>E163</f>
        <v>0</v>
      </c>
      <c r="H163" s="308"/>
      <c r="I163" s="315">
        <f>(H163*C163*C160*1)+(H163*C163*D160*2)</f>
        <v>0</v>
      </c>
      <c r="K163" s="499"/>
      <c r="L163" s="492"/>
      <c r="M163" s="492"/>
      <c r="O163" s="498">
        <f>$C156</f>
        <v>0</v>
      </c>
      <c r="P163" s="488" t="s">
        <v>556</v>
      </c>
      <c r="Q163" s="498">
        <f>G163</f>
        <v>0</v>
      </c>
      <c r="R163" s="488" t="s">
        <v>558</v>
      </c>
      <c r="S163" s="498">
        <f>I163</f>
        <v>0</v>
      </c>
      <c r="T163" s="488"/>
      <c r="U163" s="488"/>
      <c r="V163" s="488"/>
      <c r="W163" s="488"/>
      <c r="X163" s="488"/>
    </row>
    <row r="164" spans="1:24" s="491" customFormat="1" ht="39.950000000000003" customHeight="1" x14ac:dyDescent="0.15">
      <c r="A164" s="498">
        <f>$C$156</f>
        <v>0</v>
      </c>
      <c r="B164" s="496" t="s">
        <v>198</v>
      </c>
      <c r="C164" s="615"/>
      <c r="D164" s="307"/>
      <c r="E164" s="306">
        <f>IF($G$6="消費税を補助対象に含めない",92000*C160+140000*D160,101200*C160+154000*D160)</f>
        <v>0</v>
      </c>
      <c r="F164" s="306">
        <f>E164*0.1</f>
        <v>0</v>
      </c>
      <c r="G164" s="306">
        <f>E164-F164</f>
        <v>0</v>
      </c>
      <c r="H164" s="308"/>
      <c r="I164" s="315">
        <f>(H164*C164*C160*1)+(H164*C164*D160*2)</f>
        <v>0</v>
      </c>
      <c r="K164" s="499"/>
      <c r="L164" s="492"/>
      <c r="M164" s="492"/>
      <c r="O164" s="498">
        <f>$C156</f>
        <v>0</v>
      </c>
      <c r="P164" s="488" t="s">
        <v>557</v>
      </c>
      <c r="Q164" s="498">
        <f>G164</f>
        <v>0</v>
      </c>
      <c r="R164" s="488" t="s">
        <v>559</v>
      </c>
      <c r="S164" s="498">
        <f>I164</f>
        <v>0</v>
      </c>
      <c r="T164" s="488"/>
      <c r="U164" s="488"/>
      <c r="V164" s="488"/>
      <c r="W164" s="488"/>
      <c r="X164" s="488"/>
    </row>
    <row r="165" spans="1:24" s="491" customFormat="1" ht="30" customHeight="1" x14ac:dyDescent="0.15">
      <c r="A165" s="488"/>
      <c r="B165" s="495" t="s">
        <v>384</v>
      </c>
      <c r="H165" s="492"/>
      <c r="I165" s="492"/>
      <c r="O165" s="488"/>
      <c r="P165" s="488"/>
      <c r="Q165" s="488"/>
      <c r="R165" s="488"/>
      <c r="S165" s="488"/>
      <c r="T165" s="488"/>
      <c r="U165" s="488"/>
      <c r="V165" s="488"/>
      <c r="W165" s="488"/>
      <c r="X165" s="488"/>
    </row>
    <row r="166" spans="1:24" s="491" customFormat="1" ht="39.950000000000003" customHeight="1" x14ac:dyDescent="0.15">
      <c r="A166" s="488"/>
      <c r="B166" s="919" t="s">
        <v>366</v>
      </c>
      <c r="C166" s="496" t="s">
        <v>467</v>
      </c>
      <c r="D166" s="496" t="s">
        <v>468</v>
      </c>
      <c r="E166" s="496" t="s">
        <v>469</v>
      </c>
      <c r="H166" s="492"/>
      <c r="I166" s="492"/>
      <c r="O166" s="488" t="s">
        <v>490</v>
      </c>
      <c r="P166" s="497"/>
      <c r="Q166" s="488" t="s">
        <v>485</v>
      </c>
      <c r="R166" s="488" t="s">
        <v>486</v>
      </c>
      <c r="S166" s="488" t="s">
        <v>491</v>
      </c>
      <c r="T166" s="488" t="s">
        <v>345</v>
      </c>
      <c r="U166" s="488"/>
      <c r="V166" s="488" t="s">
        <v>492</v>
      </c>
      <c r="W166" s="488" t="s">
        <v>493</v>
      </c>
      <c r="X166" s="488"/>
    </row>
    <row r="167" spans="1:24" s="491" customFormat="1" ht="39.950000000000003" customHeight="1" x14ac:dyDescent="0.15">
      <c r="A167" s="498">
        <f>$C$156</f>
        <v>0</v>
      </c>
      <c r="B167" s="920"/>
      <c r="C167" s="614"/>
      <c r="D167" s="614"/>
      <c r="E167" s="614"/>
      <c r="F167" s="504"/>
      <c r="G167" s="492"/>
      <c r="H167" s="492"/>
      <c r="I167" s="492"/>
      <c r="O167" s="498">
        <f>$C156</f>
        <v>0</v>
      </c>
      <c r="P167" s="498" t="s">
        <v>494</v>
      </c>
      <c r="Q167" s="488">
        <f>1*C167*(C170+C171)</f>
        <v>0</v>
      </c>
      <c r="R167" s="488">
        <f>2*D167*(C170+C171)</f>
        <v>0</v>
      </c>
      <c r="S167" s="488">
        <f>3*E167*(C170+C171)</f>
        <v>0</v>
      </c>
      <c r="T167" s="488">
        <f>SUM(Q167:S167)</f>
        <v>0</v>
      </c>
      <c r="U167" s="488"/>
      <c r="V167" s="488">
        <f>SUM(C167:E167)</f>
        <v>0</v>
      </c>
      <c r="W167" s="498">
        <f>SUM(C170:C171)</f>
        <v>0</v>
      </c>
      <c r="X167" s="488"/>
    </row>
    <row r="168" spans="1:24" s="491" customFormat="1" ht="39.950000000000003" customHeight="1" x14ac:dyDescent="0.15">
      <c r="A168" s="488"/>
      <c r="B168" s="919"/>
      <c r="C168" s="917" t="s">
        <v>470</v>
      </c>
      <c r="D168" s="917" t="s">
        <v>471</v>
      </c>
      <c r="E168" s="917" t="s">
        <v>587</v>
      </c>
      <c r="F168" s="500" t="s">
        <v>472</v>
      </c>
      <c r="G168" s="490" t="s">
        <v>473</v>
      </c>
      <c r="H168" s="500" t="s">
        <v>474</v>
      </c>
      <c r="I168" s="620" t="s">
        <v>578</v>
      </c>
      <c r="J168" s="500" t="s">
        <v>475</v>
      </c>
      <c r="L168" s="492"/>
      <c r="M168" s="492"/>
      <c r="N168" s="492"/>
      <c r="O168" s="488"/>
      <c r="P168" s="488"/>
      <c r="Q168" s="488"/>
      <c r="R168" s="488"/>
      <c r="S168" s="488"/>
      <c r="T168" s="488"/>
      <c r="U168" s="488"/>
      <c r="V168" s="488"/>
      <c r="W168" s="488"/>
      <c r="X168" s="488"/>
    </row>
    <row r="169" spans="1:24" s="491" customFormat="1" ht="20.100000000000001" customHeight="1" x14ac:dyDescent="0.15">
      <c r="A169" s="488"/>
      <c r="B169" s="920"/>
      <c r="C169" s="918"/>
      <c r="D169" s="918"/>
      <c r="E169" s="918"/>
      <c r="F169" s="501" t="str">
        <f>IF($G$6="","-",IF($G$6="消費税を補助対象に含めない","（税抜）","（税込）"))</f>
        <v>-</v>
      </c>
      <c r="G169" s="494" t="str">
        <f>IF($G$6="","-",IF($G$6="消費税を補助対象に含めない","（税抜）","（税込）"))</f>
        <v>-</v>
      </c>
      <c r="H169" s="501" t="str">
        <f>IF($G$6="","-",IF($G$6="消費税を補助対象に含めない","（税抜）","（税込）"))</f>
        <v>-</v>
      </c>
      <c r="I169" s="501" t="str">
        <f>IF($G$6="","-",IF($G$6="消費税を補助対象に含めない","（税抜）","（税込）"))</f>
        <v>-</v>
      </c>
      <c r="J169" s="501" t="str">
        <f>IF($G$6="","-",IF($G$6="消費税を補助対象に含めない","（税抜）","（税込）"))</f>
        <v>-</v>
      </c>
      <c r="L169" s="492"/>
      <c r="M169" s="492"/>
      <c r="N169" s="492"/>
      <c r="O169" s="488" t="s">
        <v>561</v>
      </c>
      <c r="P169" s="488"/>
      <c r="Q169" s="488"/>
      <c r="R169" s="488"/>
      <c r="S169" s="488"/>
      <c r="T169" s="488"/>
      <c r="U169" s="488"/>
      <c r="V169" s="488"/>
      <c r="W169" s="488"/>
      <c r="X169" s="488"/>
    </row>
    <row r="170" spans="1:24" s="491" customFormat="1" ht="39.950000000000003" customHeight="1" x14ac:dyDescent="0.15">
      <c r="A170" s="498">
        <f>$C$156</f>
        <v>0</v>
      </c>
      <c r="B170" s="496" t="s">
        <v>612</v>
      </c>
      <c r="C170" s="615"/>
      <c r="D170" s="615"/>
      <c r="E170" s="307"/>
      <c r="F170" s="306">
        <f>IF($G$6="消費税を補助対象に含めない",(D170*C170*C167*1*8000+E170*C167*8000)+(D170*C170*D167*2*8000+E170*D167*8000)+(D170*C170*E167*3*8000+E170*E167*8000),(D170*C170*C167*1*8800+E170*C167*8800)+(D170*C170*D167*2*8800+E170*D167*8800)+(D170*C170*E167*3*8800+E170*E167*8800))</f>
        <v>0</v>
      </c>
      <c r="G170" s="307"/>
      <c r="H170" s="306">
        <f>F170</f>
        <v>0</v>
      </c>
      <c r="I170" s="308"/>
      <c r="J170" s="315">
        <f>(I170*C170*C167*1)+(I170*C170*D167*2)+(I170*C170*E167*3)</f>
        <v>0</v>
      </c>
      <c r="L170" s="492"/>
      <c r="M170" s="492"/>
      <c r="N170" s="492"/>
      <c r="O170" s="498">
        <f>$C156</f>
        <v>0</v>
      </c>
      <c r="P170" s="488" t="s">
        <v>562</v>
      </c>
      <c r="Q170" s="498">
        <f>H170</f>
        <v>0</v>
      </c>
      <c r="R170" s="488" t="s">
        <v>564</v>
      </c>
      <c r="S170" s="498">
        <f>J170</f>
        <v>0</v>
      </c>
      <c r="T170" s="488"/>
      <c r="U170" s="488"/>
      <c r="V170" s="488"/>
      <c r="W170" s="488"/>
      <c r="X170" s="488"/>
    </row>
    <row r="171" spans="1:24" s="491" customFormat="1" ht="39.950000000000003" customHeight="1" x14ac:dyDescent="0.15">
      <c r="A171" s="498">
        <f>$C$156</f>
        <v>0</v>
      </c>
      <c r="B171" s="496" t="s">
        <v>199</v>
      </c>
      <c r="C171" s="615"/>
      <c r="D171" s="615"/>
      <c r="E171" s="615"/>
      <c r="F171" s="306">
        <f>IF($G$6="消費税を補助対象に含めない",(D171*C171*C167*1*8000+E171*C167*8000)+(D171*C171*D167*2*8000+E171*D167*8000)+(D171*C171*E167*3*8000+E171*E167*8000),(D171*C171*C167*1*8800+E171*C167*8800)+(D171*C171*D167*2*8800+E171*D167*8800)+(D171*C171*E167*3*8800+E171*E167*8800))</f>
        <v>0</v>
      </c>
      <c r="G171" s="306">
        <f>F171*0.1</f>
        <v>0</v>
      </c>
      <c r="H171" s="306">
        <f>F171-G171</f>
        <v>0</v>
      </c>
      <c r="I171" s="308"/>
      <c r="J171" s="315">
        <f>(I171*C171*C167*1)+(I171*C171*D167*2)+(I171*C171*E167*3)</f>
        <v>0</v>
      </c>
      <c r="L171" s="492"/>
      <c r="M171" s="492"/>
      <c r="N171" s="492"/>
      <c r="O171" s="498">
        <f>$C156</f>
        <v>0</v>
      </c>
      <c r="P171" s="488" t="s">
        <v>563</v>
      </c>
      <c r="Q171" s="498">
        <f>H171</f>
        <v>0</v>
      </c>
      <c r="R171" s="488" t="s">
        <v>565</v>
      </c>
      <c r="S171" s="498">
        <f>J171</f>
        <v>0</v>
      </c>
      <c r="T171" s="488"/>
      <c r="U171" s="488"/>
      <c r="V171" s="488"/>
      <c r="W171" s="488"/>
      <c r="X171" s="488"/>
    </row>
    <row r="172" spans="1:24" s="89" customFormat="1" ht="34.5" customHeight="1" thickBot="1" x14ac:dyDescent="0.2">
      <c r="A172" s="488"/>
      <c r="B172" s="285"/>
      <c r="C172" s="285"/>
      <c r="D172" s="285"/>
      <c r="E172" s="285"/>
      <c r="F172" s="285"/>
      <c r="G172" s="285"/>
      <c r="H172" s="285"/>
      <c r="I172" s="504"/>
      <c r="J172" s="491"/>
      <c r="K172" s="505"/>
      <c r="L172" s="140"/>
      <c r="M172" s="506"/>
      <c r="N172" s="485"/>
      <c r="O172" s="486"/>
      <c r="P172" s="486"/>
      <c r="Q172" s="481"/>
      <c r="R172" s="481"/>
      <c r="S172" s="481"/>
      <c r="T172" s="481"/>
      <c r="U172" s="481"/>
      <c r="V172" s="481"/>
      <c r="W172" s="481"/>
      <c r="X172" s="481"/>
    </row>
    <row r="173" spans="1:24" s="89" customFormat="1" ht="32.25" customHeight="1" x14ac:dyDescent="0.15">
      <c r="A173" s="481"/>
      <c r="B173" s="507" t="s">
        <v>416</v>
      </c>
      <c r="C173" s="352"/>
      <c r="D173" s="352"/>
      <c r="E173" s="352"/>
      <c r="F173" s="352"/>
      <c r="G173" s="353"/>
      <c r="H173" s="508"/>
      <c r="I173" s="509"/>
      <c r="J173" s="510"/>
      <c r="K173" s="88"/>
      <c r="L173" s="140"/>
      <c r="M173" s="109"/>
      <c r="N173" s="485"/>
      <c r="O173" s="486"/>
      <c r="P173" s="486"/>
      <c r="Q173" s="481"/>
      <c r="R173" s="481"/>
      <c r="S173" s="481"/>
      <c r="T173" s="481"/>
      <c r="U173" s="481"/>
      <c r="V173" s="481"/>
      <c r="W173" s="481"/>
      <c r="X173" s="481"/>
    </row>
    <row r="174" spans="1:24" s="491" customFormat="1" ht="39.950000000000003" customHeight="1" x14ac:dyDescent="0.15">
      <c r="A174" s="488"/>
      <c r="B174" s="916" t="s">
        <v>200</v>
      </c>
      <c r="C174" s="915"/>
      <c r="D174" s="489" t="s">
        <v>462</v>
      </c>
      <c r="E174" s="914">
        <f>G181+G182+H188+H189</f>
        <v>0</v>
      </c>
      <c r="F174" s="489" t="s">
        <v>463</v>
      </c>
      <c r="G174" s="914">
        <f>I181+I182+J188+J189</f>
        <v>0</v>
      </c>
      <c r="H174" s="490" t="s">
        <v>464</v>
      </c>
      <c r="I174" s="914">
        <f>F182+G189</f>
        <v>0</v>
      </c>
      <c r="L174" s="492"/>
      <c r="O174" s="488"/>
      <c r="P174" s="488"/>
      <c r="Q174" s="488"/>
      <c r="R174" s="488"/>
      <c r="S174" s="488"/>
      <c r="T174" s="488"/>
      <c r="U174" s="488"/>
      <c r="V174" s="488"/>
      <c r="W174" s="488"/>
      <c r="X174" s="488"/>
    </row>
    <row r="175" spans="1:24" s="491" customFormat="1" ht="20.100000000000001" customHeight="1" x14ac:dyDescent="0.15">
      <c r="A175" s="488"/>
      <c r="B175" s="916"/>
      <c r="C175" s="915"/>
      <c r="D175" s="493" t="str">
        <f>IF($G$6="","-",IF($G$6="消費税を補助対象に含めない","（税抜）","（税込）"))</f>
        <v>-</v>
      </c>
      <c r="E175" s="914"/>
      <c r="F175" s="493" t="str">
        <f>IF($G$6="","-",IF($G$6="消費税を補助対象に含めない","（税抜）","（税込）"))</f>
        <v>-</v>
      </c>
      <c r="G175" s="914"/>
      <c r="H175" s="494" t="str">
        <f>IF($G$6="","-",IF($G$6="消費税を補助対象に含めない","（税抜）","（税込）"))</f>
        <v>-</v>
      </c>
      <c r="I175" s="914"/>
      <c r="L175" s="492"/>
      <c r="O175" s="488"/>
      <c r="P175" s="488"/>
      <c r="Q175" s="488"/>
      <c r="R175" s="488"/>
      <c r="S175" s="488"/>
      <c r="T175" s="488"/>
      <c r="U175" s="488"/>
      <c r="V175" s="488"/>
      <c r="W175" s="488"/>
      <c r="X175" s="488"/>
    </row>
    <row r="176" spans="1:24" s="491" customFormat="1" ht="30" customHeight="1" x14ac:dyDescent="0.15">
      <c r="A176" s="488"/>
      <c r="B176" s="495" t="s">
        <v>383</v>
      </c>
      <c r="G176" s="492"/>
      <c r="H176" s="492"/>
      <c r="I176" s="492"/>
      <c r="O176" s="488"/>
      <c r="P176" s="488"/>
      <c r="Q176" s="488"/>
      <c r="R176" s="488"/>
      <c r="S176" s="488"/>
      <c r="T176" s="488"/>
      <c r="U176" s="488"/>
      <c r="V176" s="488"/>
      <c r="W176" s="488"/>
      <c r="X176" s="488"/>
    </row>
    <row r="177" spans="1:24" s="491" customFormat="1" ht="39.950000000000003" customHeight="1" x14ac:dyDescent="0.15">
      <c r="A177" s="488"/>
      <c r="B177" s="919" t="s">
        <v>365</v>
      </c>
      <c r="C177" s="496" t="s">
        <v>465</v>
      </c>
      <c r="D177" s="496" t="s">
        <v>466</v>
      </c>
      <c r="G177" s="492"/>
      <c r="H177" s="492"/>
      <c r="I177" s="492"/>
      <c r="O177" s="488" t="s">
        <v>484</v>
      </c>
      <c r="P177" s="497"/>
      <c r="Q177" s="488" t="s">
        <v>485</v>
      </c>
      <c r="R177" s="488" t="s">
        <v>486</v>
      </c>
      <c r="S177" s="488"/>
      <c r="T177" s="488" t="s">
        <v>345</v>
      </c>
      <c r="U177" s="488"/>
      <c r="V177" s="488" t="s">
        <v>487</v>
      </c>
      <c r="W177" s="488" t="s">
        <v>488</v>
      </c>
      <c r="X177" s="488"/>
    </row>
    <row r="178" spans="1:24" s="491" customFormat="1" ht="39.950000000000003" customHeight="1" x14ac:dyDescent="0.15">
      <c r="A178" s="498">
        <f>$C$174</f>
        <v>0</v>
      </c>
      <c r="B178" s="920"/>
      <c r="C178" s="614"/>
      <c r="D178" s="614"/>
      <c r="E178" s="499"/>
      <c r="F178" s="117"/>
      <c r="G178" s="492"/>
      <c r="H178" s="492"/>
      <c r="I178" s="492"/>
      <c r="O178" s="498">
        <f>$C174</f>
        <v>0</v>
      </c>
      <c r="P178" s="498" t="s">
        <v>489</v>
      </c>
      <c r="Q178" s="488">
        <f>1*C178*(C181+C182)</f>
        <v>0</v>
      </c>
      <c r="R178" s="488">
        <f>2*D178*(C181+C182)</f>
        <v>0</v>
      </c>
      <c r="S178" s="488"/>
      <c r="T178" s="488">
        <f>SUM(Q178:R178)</f>
        <v>0</v>
      </c>
      <c r="U178" s="488"/>
      <c r="V178" s="488">
        <f>SUM(C178:D178)</f>
        <v>0</v>
      </c>
      <c r="W178" s="498">
        <f>SUM(C181:C182)</f>
        <v>0</v>
      </c>
      <c r="X178" s="488"/>
    </row>
    <row r="179" spans="1:24" s="491" customFormat="1" ht="39.950000000000003" customHeight="1" x14ac:dyDescent="0.15">
      <c r="A179" s="488"/>
      <c r="B179" s="919"/>
      <c r="C179" s="917" t="s">
        <v>470</v>
      </c>
      <c r="D179" s="917" t="s">
        <v>471</v>
      </c>
      <c r="E179" s="500" t="s">
        <v>472</v>
      </c>
      <c r="F179" s="490" t="s">
        <v>473</v>
      </c>
      <c r="G179" s="500" t="s">
        <v>474</v>
      </c>
      <c r="H179" s="620" t="s">
        <v>578</v>
      </c>
      <c r="I179" s="500" t="s">
        <v>475</v>
      </c>
      <c r="K179" s="499"/>
      <c r="L179" s="492"/>
      <c r="M179" s="492"/>
      <c r="O179" s="488"/>
      <c r="P179" s="488"/>
      <c r="Q179" s="488"/>
      <c r="R179" s="488"/>
      <c r="S179" s="488"/>
      <c r="T179" s="488"/>
      <c r="U179" s="488"/>
      <c r="V179" s="488"/>
      <c r="W179" s="488"/>
      <c r="X179" s="488"/>
    </row>
    <row r="180" spans="1:24" s="491" customFormat="1" ht="20.100000000000001" customHeight="1" x14ac:dyDescent="0.15">
      <c r="A180" s="488"/>
      <c r="B180" s="920"/>
      <c r="C180" s="918"/>
      <c r="D180" s="918"/>
      <c r="E180" s="501" t="str">
        <f>IF($G$6="","-",IF($G$6="消費税を補助対象に含めない","（税抜）","（税込）"))</f>
        <v>-</v>
      </c>
      <c r="F180" s="494" t="str">
        <f>IF($G$6="","-",IF($G$6="消費税を補助対象に含めない","（税抜）","（税込）"))</f>
        <v>-</v>
      </c>
      <c r="G180" s="501" t="str">
        <f>IF($G$6="","-",IF($G$6="消費税を補助対象に含めない","（税抜）","（税込）"))</f>
        <v>-</v>
      </c>
      <c r="H180" s="501" t="str">
        <f>IF($G$6="","-",IF($G$6="消費税を補助対象に含めない","（税抜）","（税込）"))</f>
        <v>-</v>
      </c>
      <c r="I180" s="501" t="str">
        <f>IF($G$6="","-",IF($G$6="消費税を補助対象に含めない","（税抜）","（税込）"))</f>
        <v>-</v>
      </c>
      <c r="K180" s="499"/>
      <c r="L180" s="492"/>
      <c r="M180" s="492"/>
      <c r="O180" s="488" t="s">
        <v>560</v>
      </c>
      <c r="P180" s="488"/>
      <c r="Q180" s="488"/>
      <c r="R180" s="488"/>
      <c r="S180" s="488"/>
      <c r="T180" s="488"/>
      <c r="U180" s="488"/>
      <c r="V180" s="488"/>
      <c r="W180" s="488"/>
      <c r="X180" s="488"/>
    </row>
    <row r="181" spans="1:24" s="491" customFormat="1" ht="39.950000000000003" customHeight="1" x14ac:dyDescent="0.15">
      <c r="A181" s="498">
        <f>$C$174</f>
        <v>0</v>
      </c>
      <c r="B181" s="496" t="s">
        <v>611</v>
      </c>
      <c r="C181" s="615"/>
      <c r="D181" s="615"/>
      <c r="E181" s="306">
        <f>IF($G$6="消費税を補助対象に含めない",(C181*D181*C178*1*8000)+(C181*D181*D178*2*8000),(C181*D181*C178*1*8800)+(C181*D181*D178*2*8800))</f>
        <v>0</v>
      </c>
      <c r="F181" s="307"/>
      <c r="G181" s="306">
        <f>E181</f>
        <v>0</v>
      </c>
      <c r="H181" s="308"/>
      <c r="I181" s="315">
        <f>(H181*C181*C178*1)+(H181*C181*D178*2)</f>
        <v>0</v>
      </c>
      <c r="K181" s="499"/>
      <c r="L181" s="492"/>
      <c r="M181" s="492"/>
      <c r="O181" s="498">
        <f>$C174</f>
        <v>0</v>
      </c>
      <c r="P181" s="488" t="s">
        <v>556</v>
      </c>
      <c r="Q181" s="498">
        <f>G181</f>
        <v>0</v>
      </c>
      <c r="R181" s="488" t="s">
        <v>558</v>
      </c>
      <c r="S181" s="498">
        <f>I181</f>
        <v>0</v>
      </c>
      <c r="T181" s="488"/>
      <c r="U181" s="488"/>
      <c r="V181" s="488"/>
      <c r="W181" s="488"/>
      <c r="X181" s="488"/>
    </row>
    <row r="182" spans="1:24" s="491" customFormat="1" ht="39.950000000000003" customHeight="1" x14ac:dyDescent="0.15">
      <c r="A182" s="498">
        <f>$C$174</f>
        <v>0</v>
      </c>
      <c r="B182" s="496" t="s">
        <v>198</v>
      </c>
      <c r="C182" s="615"/>
      <c r="D182" s="307"/>
      <c r="E182" s="306">
        <f>IF($G$6="消費税を補助対象に含めない",92000*C178+140000*D178,101200*C178+154000*D178)</f>
        <v>0</v>
      </c>
      <c r="F182" s="306">
        <f>E182*0.1</f>
        <v>0</v>
      </c>
      <c r="G182" s="306">
        <f>E182-F182</f>
        <v>0</v>
      </c>
      <c r="H182" s="308"/>
      <c r="I182" s="315">
        <f>(H182*C182*C178*1)+(H182*C182*D178*2)</f>
        <v>0</v>
      </c>
      <c r="K182" s="499"/>
      <c r="L182" s="492"/>
      <c r="M182" s="492"/>
      <c r="O182" s="498">
        <f>$C174</f>
        <v>0</v>
      </c>
      <c r="P182" s="488" t="s">
        <v>557</v>
      </c>
      <c r="Q182" s="498">
        <f>G182</f>
        <v>0</v>
      </c>
      <c r="R182" s="488" t="s">
        <v>559</v>
      </c>
      <c r="S182" s="498">
        <f>I182</f>
        <v>0</v>
      </c>
      <c r="T182" s="488"/>
      <c r="U182" s="488"/>
      <c r="V182" s="488"/>
      <c r="W182" s="488"/>
      <c r="X182" s="488"/>
    </row>
    <row r="183" spans="1:24" s="491" customFormat="1" ht="30" customHeight="1" x14ac:dyDescent="0.15">
      <c r="A183" s="488"/>
      <c r="B183" s="495" t="s">
        <v>384</v>
      </c>
      <c r="H183" s="492"/>
      <c r="I183" s="492"/>
      <c r="O183" s="488"/>
      <c r="P183" s="488"/>
      <c r="Q183" s="488"/>
      <c r="R183" s="488"/>
      <c r="S183" s="488"/>
      <c r="T183" s="488"/>
      <c r="U183" s="488"/>
      <c r="V183" s="488"/>
      <c r="W183" s="488"/>
      <c r="X183" s="488"/>
    </row>
    <row r="184" spans="1:24" s="491" customFormat="1" ht="39.950000000000003" customHeight="1" x14ac:dyDescent="0.15">
      <c r="A184" s="488"/>
      <c r="B184" s="919" t="s">
        <v>366</v>
      </c>
      <c r="C184" s="496" t="s">
        <v>467</v>
      </c>
      <c r="D184" s="496" t="s">
        <v>468</v>
      </c>
      <c r="E184" s="496" t="s">
        <v>469</v>
      </c>
      <c r="H184" s="492"/>
      <c r="I184" s="492"/>
      <c r="O184" s="488" t="s">
        <v>490</v>
      </c>
      <c r="P184" s="497"/>
      <c r="Q184" s="488" t="s">
        <v>485</v>
      </c>
      <c r="R184" s="488" t="s">
        <v>486</v>
      </c>
      <c r="S184" s="488" t="s">
        <v>491</v>
      </c>
      <c r="T184" s="488" t="s">
        <v>345</v>
      </c>
      <c r="U184" s="488"/>
      <c r="V184" s="488" t="s">
        <v>492</v>
      </c>
      <c r="W184" s="488" t="s">
        <v>493</v>
      </c>
      <c r="X184" s="488"/>
    </row>
    <row r="185" spans="1:24" s="491" customFormat="1" ht="39.950000000000003" customHeight="1" x14ac:dyDescent="0.15">
      <c r="A185" s="498">
        <f>$C$174</f>
        <v>0</v>
      </c>
      <c r="B185" s="920"/>
      <c r="C185" s="614"/>
      <c r="D185" s="614"/>
      <c r="E185" s="614"/>
      <c r="F185" s="504"/>
      <c r="G185" s="492"/>
      <c r="H185" s="492"/>
      <c r="I185" s="492"/>
      <c r="O185" s="498">
        <f>$C174</f>
        <v>0</v>
      </c>
      <c r="P185" s="498" t="s">
        <v>494</v>
      </c>
      <c r="Q185" s="488">
        <f>1*C185*(C188+C189)</f>
        <v>0</v>
      </c>
      <c r="R185" s="488">
        <f>2*D185*(C188+C189)</f>
        <v>0</v>
      </c>
      <c r="S185" s="488">
        <f>3*E185*(C188+C189)</f>
        <v>0</v>
      </c>
      <c r="T185" s="488">
        <f>SUM(Q185:S185)</f>
        <v>0</v>
      </c>
      <c r="U185" s="488"/>
      <c r="V185" s="488">
        <f>SUM(C185:E185)</f>
        <v>0</v>
      </c>
      <c r="W185" s="498">
        <f>SUM(C188:C189)</f>
        <v>0</v>
      </c>
      <c r="X185" s="488"/>
    </row>
    <row r="186" spans="1:24" s="491" customFormat="1" ht="39.950000000000003" customHeight="1" x14ac:dyDescent="0.15">
      <c r="A186" s="488"/>
      <c r="B186" s="919"/>
      <c r="C186" s="917" t="s">
        <v>470</v>
      </c>
      <c r="D186" s="917" t="s">
        <v>471</v>
      </c>
      <c r="E186" s="917" t="s">
        <v>587</v>
      </c>
      <c r="F186" s="500" t="s">
        <v>472</v>
      </c>
      <c r="G186" s="490" t="s">
        <v>473</v>
      </c>
      <c r="H186" s="500" t="s">
        <v>474</v>
      </c>
      <c r="I186" s="620" t="s">
        <v>578</v>
      </c>
      <c r="J186" s="500" t="s">
        <v>475</v>
      </c>
      <c r="L186" s="492"/>
      <c r="M186" s="492"/>
      <c r="N186" s="492"/>
      <c r="O186" s="488"/>
      <c r="P186" s="488"/>
      <c r="Q186" s="488"/>
      <c r="R186" s="488"/>
      <c r="S186" s="488"/>
      <c r="T186" s="488"/>
      <c r="U186" s="488"/>
      <c r="V186" s="488"/>
      <c r="W186" s="488"/>
      <c r="X186" s="488"/>
    </row>
    <row r="187" spans="1:24" s="491" customFormat="1" ht="20.100000000000001" customHeight="1" x14ac:dyDescent="0.15">
      <c r="A187" s="488"/>
      <c r="B187" s="920"/>
      <c r="C187" s="918"/>
      <c r="D187" s="918"/>
      <c r="E187" s="918"/>
      <c r="F187" s="501" t="str">
        <f>IF($G$6="","-",IF($G$6="消費税を補助対象に含めない","（税抜）","（税込）"))</f>
        <v>-</v>
      </c>
      <c r="G187" s="494" t="str">
        <f>IF($G$6="","-",IF($G$6="消費税を補助対象に含めない","（税抜）","（税込）"))</f>
        <v>-</v>
      </c>
      <c r="H187" s="501" t="str">
        <f>IF($G$6="","-",IF($G$6="消費税を補助対象に含めない","（税抜）","（税込）"))</f>
        <v>-</v>
      </c>
      <c r="I187" s="501" t="str">
        <f>IF($G$6="","-",IF($G$6="消費税を補助対象に含めない","（税抜）","（税込）"))</f>
        <v>-</v>
      </c>
      <c r="J187" s="501" t="str">
        <f>IF($G$6="","-",IF($G$6="消費税を補助対象に含めない","（税抜）","（税込）"))</f>
        <v>-</v>
      </c>
      <c r="L187" s="492"/>
      <c r="M187" s="492"/>
      <c r="N187" s="492"/>
      <c r="O187" s="488" t="s">
        <v>561</v>
      </c>
      <c r="P187" s="488"/>
      <c r="Q187" s="488"/>
      <c r="R187" s="488"/>
      <c r="S187" s="488"/>
      <c r="T187" s="488"/>
      <c r="U187" s="488"/>
      <c r="V187" s="488"/>
      <c r="W187" s="488"/>
      <c r="X187" s="488"/>
    </row>
    <row r="188" spans="1:24" s="491" customFormat="1" ht="39.950000000000003" customHeight="1" x14ac:dyDescent="0.15">
      <c r="A188" s="498">
        <f>$C$174</f>
        <v>0</v>
      </c>
      <c r="B188" s="496" t="s">
        <v>612</v>
      </c>
      <c r="C188" s="615"/>
      <c r="D188" s="615"/>
      <c r="E188" s="307"/>
      <c r="F188" s="306">
        <f>IF($G$6="消費税を補助対象に含めない",(D188*C188*C185*1*8000+E188*C185*8000)+(D188*C188*D185*2*8000+E188*D185*8000)+(D188*C188*E185*3*8000+E188*E185*8000),(D188*C188*C185*1*8800+E188*C185*8800)+(D188*C188*D185*2*8800+E188*D185*8800)+(D188*C188*E185*3*8800+E188*E185*8800))</f>
        <v>0</v>
      </c>
      <c r="G188" s="307"/>
      <c r="H188" s="306">
        <f>F188</f>
        <v>0</v>
      </c>
      <c r="I188" s="308"/>
      <c r="J188" s="315">
        <f>(I188*C188*C185*1)+(I188*C188*D185*2)+(I188*C188*E185*3)</f>
        <v>0</v>
      </c>
      <c r="L188" s="492"/>
      <c r="M188" s="492"/>
      <c r="N188" s="492"/>
      <c r="O188" s="498">
        <f>$C174</f>
        <v>0</v>
      </c>
      <c r="P188" s="488" t="s">
        <v>562</v>
      </c>
      <c r="Q188" s="498">
        <f>H188</f>
        <v>0</v>
      </c>
      <c r="R188" s="488" t="s">
        <v>564</v>
      </c>
      <c r="S188" s="498">
        <f>J188</f>
        <v>0</v>
      </c>
      <c r="T188" s="488"/>
      <c r="U188" s="488"/>
      <c r="V188" s="488"/>
      <c r="W188" s="488"/>
      <c r="X188" s="488"/>
    </row>
    <row r="189" spans="1:24" s="491" customFormat="1" ht="39.950000000000003" customHeight="1" x14ac:dyDescent="0.15">
      <c r="A189" s="498">
        <f>$C$174</f>
        <v>0</v>
      </c>
      <c r="B189" s="496" t="s">
        <v>199</v>
      </c>
      <c r="C189" s="615"/>
      <c r="D189" s="615"/>
      <c r="E189" s="615"/>
      <c r="F189" s="306">
        <f>IF($G$6="消費税を補助対象に含めない",(D189*C189*C185*1*8000+E189*C185*8000)+(D189*C189*D185*2*8000+E189*D185*8000)+(D189*C189*E185*3*8000+E189*E185*8000),(D189*C189*C185*1*8800+E189*C185*8800)+(D189*C189*D185*2*8800+E189*D185*8800)+(D189*C189*E185*3*8800+E189*E185*8800))</f>
        <v>0</v>
      </c>
      <c r="G189" s="306">
        <f>F189*0.1</f>
        <v>0</v>
      </c>
      <c r="H189" s="306">
        <f>F189-G189</f>
        <v>0</v>
      </c>
      <c r="I189" s="308"/>
      <c r="J189" s="315">
        <f>(I189*C189*C185*1)+(I189*C189*D185*2)+(I189*C189*E185*3)</f>
        <v>0</v>
      </c>
      <c r="L189" s="492"/>
      <c r="M189" s="492"/>
      <c r="N189" s="492"/>
      <c r="O189" s="498">
        <f>$C174</f>
        <v>0</v>
      </c>
      <c r="P189" s="488" t="s">
        <v>563</v>
      </c>
      <c r="Q189" s="498">
        <f>H189</f>
        <v>0</v>
      </c>
      <c r="R189" s="488" t="s">
        <v>565</v>
      </c>
      <c r="S189" s="498">
        <f>J189</f>
        <v>0</v>
      </c>
      <c r="T189" s="488"/>
      <c r="U189" s="488"/>
      <c r="V189" s="488"/>
      <c r="W189" s="488"/>
      <c r="X189" s="488"/>
    </row>
    <row r="190" spans="1:24" s="89" customFormat="1" ht="34.5" customHeight="1" x14ac:dyDescent="0.15">
      <c r="A190" s="488"/>
      <c r="B190" s="285"/>
      <c r="C190" s="285"/>
      <c r="D190" s="285"/>
      <c r="E190" s="285"/>
      <c r="F190" s="285"/>
      <c r="G190" s="285"/>
      <c r="H190" s="285"/>
      <c r="I190" s="504"/>
      <c r="J190" s="491"/>
      <c r="K190" s="513"/>
      <c r="L190" s="140"/>
      <c r="M190" s="506"/>
      <c r="N190" s="485"/>
      <c r="O190" s="486"/>
      <c r="P190" s="486"/>
      <c r="Q190" s="481"/>
      <c r="R190" s="481"/>
      <c r="S190" s="481"/>
      <c r="T190" s="481"/>
      <c r="U190" s="481"/>
      <c r="V190" s="481"/>
      <c r="W190" s="481"/>
      <c r="X190" s="481"/>
    </row>
    <row r="191" spans="1:24" s="89" customFormat="1" ht="34.5" customHeight="1" thickBot="1" x14ac:dyDescent="0.2">
      <c r="A191" s="488"/>
      <c r="B191" s="285"/>
      <c r="C191" s="285"/>
      <c r="D191" s="285"/>
      <c r="E191" s="285"/>
      <c r="F191" s="285"/>
      <c r="G191" s="285"/>
      <c r="H191" s="285"/>
      <c r="I191" s="504"/>
      <c r="J191" s="140"/>
      <c r="K191" s="506"/>
      <c r="L191" s="485"/>
      <c r="M191" s="485"/>
      <c r="N191" s="485"/>
      <c r="O191" s="481"/>
      <c r="P191" s="481"/>
      <c r="Q191" s="481"/>
      <c r="R191" s="481"/>
      <c r="S191" s="481"/>
      <c r="T191" s="481"/>
      <c r="U191" s="481"/>
      <c r="V191" s="481"/>
      <c r="W191" s="481"/>
      <c r="X191" s="481"/>
    </row>
    <row r="192" spans="1:24" s="89" customFormat="1" ht="35.1" customHeight="1" x14ac:dyDescent="0.15">
      <c r="A192" s="514"/>
      <c r="B192" s="482" t="s">
        <v>367</v>
      </c>
      <c r="C192" s="515"/>
      <c r="D192" s="515"/>
      <c r="E192" s="515"/>
      <c r="F192" s="140">
        <f>SUM(C16:D16,C23:E23,C34:D34,C41:E41,C52:D52,C59:E59,C70:D70,C77:E77,C88:D88,C95:E95,C106:D106,C113:E113,C124:D124,C131:E131,C142:D142,C149:E149,C160:D160,C167:E167,C178:D178,C185:E185,)</f>
        <v>0</v>
      </c>
      <c r="H192" s="947" t="s">
        <v>477</v>
      </c>
      <c r="I192" s="1000">
        <f>SUMIF(C196:C225,"職員*",J196:J225)</f>
        <v>0</v>
      </c>
      <c r="J192" s="516" t="s">
        <v>476</v>
      </c>
      <c r="K192" s="991">
        <f>SUMIF(C196:C225,"職員*",K196:K225)</f>
        <v>0</v>
      </c>
      <c r="N192" s="485"/>
      <c r="O192" s="486"/>
      <c r="P192" s="486"/>
      <c r="Q192" s="481"/>
      <c r="R192" s="481"/>
      <c r="S192" s="481"/>
      <c r="T192" s="481"/>
      <c r="U192" s="481"/>
      <c r="V192" s="481"/>
      <c r="W192" s="481"/>
      <c r="X192" s="481"/>
    </row>
    <row r="193" spans="1:24" s="89" customFormat="1" ht="20.100000000000001" customHeight="1" thickBot="1" x14ac:dyDescent="0.2">
      <c r="A193" s="514"/>
      <c r="B193" s="482"/>
      <c r="C193" s="515"/>
      <c r="D193" s="515"/>
      <c r="E193" s="515"/>
      <c r="F193" s="140"/>
      <c r="H193" s="948"/>
      <c r="I193" s="1001"/>
      <c r="J193" s="517" t="str">
        <f>IF($G$6="","-",IF($G$6="消費税を補助対象に含めない","（税抜）","（税込）"))</f>
        <v>-</v>
      </c>
      <c r="K193" s="992"/>
      <c r="N193" s="485"/>
      <c r="O193" s="486"/>
      <c r="P193" s="486"/>
      <c r="Q193" s="481"/>
      <c r="R193" s="481"/>
      <c r="S193" s="481"/>
      <c r="T193" s="481"/>
      <c r="U193" s="481"/>
      <c r="V193" s="481"/>
      <c r="W193" s="481"/>
      <c r="X193" s="481"/>
    </row>
    <row r="194" spans="1:24" s="491" customFormat="1" ht="39.950000000000003" customHeight="1" x14ac:dyDescent="0.15">
      <c r="A194" s="514"/>
      <c r="B194" s="993" t="s">
        <v>213</v>
      </c>
      <c r="C194" s="993" t="s">
        <v>134</v>
      </c>
      <c r="D194" s="961" t="s">
        <v>478</v>
      </c>
      <c r="E194" s="961" t="s">
        <v>167</v>
      </c>
      <c r="F194" s="961" t="s">
        <v>368</v>
      </c>
      <c r="G194" s="961" t="s">
        <v>470</v>
      </c>
      <c r="H194" s="960" t="s">
        <v>479</v>
      </c>
      <c r="I194" s="518" t="s">
        <v>480</v>
      </c>
      <c r="J194" s="995" t="s">
        <v>481</v>
      </c>
      <c r="K194" s="519" t="s">
        <v>475</v>
      </c>
      <c r="O194" s="488"/>
      <c r="P194" s="488"/>
      <c r="Q194" s="488"/>
      <c r="R194" s="488"/>
      <c r="S194" s="488"/>
      <c r="T194" s="488"/>
      <c r="U194" s="488"/>
      <c r="V194" s="488"/>
      <c r="W194" s="488"/>
      <c r="X194" s="488"/>
    </row>
    <row r="195" spans="1:24" s="491" customFormat="1" ht="20.100000000000001" customHeight="1" x14ac:dyDescent="0.15">
      <c r="A195" s="514"/>
      <c r="B195" s="994"/>
      <c r="C195" s="994"/>
      <c r="D195" s="994"/>
      <c r="E195" s="950"/>
      <c r="F195" s="950"/>
      <c r="G195" s="950"/>
      <c r="H195" s="950"/>
      <c r="I195" s="520" t="str">
        <f>IF($G$6="","-",IF($G$6="消費税を補助対象に含めない","（税抜）","（税込）"))</f>
        <v>-</v>
      </c>
      <c r="J195" s="996"/>
      <c r="K195" s="521" t="str">
        <f>IF($G$6="","-",IF($G$6="消費税を補助対象に含めない","（税抜）","（税込）"))</f>
        <v>-</v>
      </c>
      <c r="O195" s="488"/>
      <c r="P195" s="488"/>
      <c r="Q195" s="488"/>
      <c r="R195" s="488"/>
      <c r="S195" s="488"/>
      <c r="T195" s="488"/>
      <c r="U195" s="488"/>
      <c r="V195" s="488"/>
      <c r="W195" s="488"/>
      <c r="X195" s="488"/>
    </row>
    <row r="196" spans="1:24" s="491" customFormat="1" ht="35.1" customHeight="1" x14ac:dyDescent="0.15">
      <c r="A196" s="514"/>
      <c r="B196" s="309"/>
      <c r="C196" s="343" t="str">
        <f>IFERROR(VLOOKUP(B196,'補助事業概要説明書(別添１)１～２'!$B$29:$C$53,2,0),"")</f>
        <v/>
      </c>
      <c r="D196" s="344" t="str">
        <f>IFERROR(VLOOKUP(B196,'人件費単価計算書(別添２－１)'!$B$13:$J$72,6,0),"")</f>
        <v/>
      </c>
      <c r="E196" s="616"/>
      <c r="F196" s="309"/>
      <c r="G196" s="310"/>
      <c r="H196" s="310"/>
      <c r="I196" s="310"/>
      <c r="J196" s="349">
        <f>IF(C196="事務補助員","職員を選択してください",IFERROR(D196*F196*G196*H196,0))</f>
        <v>0</v>
      </c>
      <c r="K196" s="349">
        <f>IF(C196="事務補助員","職員を選択してください",I196*G196*F196)</f>
        <v>0</v>
      </c>
      <c r="M196" s="522"/>
      <c r="O196" s="488"/>
      <c r="P196" s="488"/>
      <c r="Q196" s="488"/>
      <c r="R196" s="488"/>
      <c r="S196" s="488"/>
      <c r="T196" s="488"/>
      <c r="U196" s="488"/>
      <c r="V196" s="488"/>
      <c r="W196" s="488"/>
      <c r="X196" s="488"/>
    </row>
    <row r="197" spans="1:24" s="491" customFormat="1" ht="35.1" customHeight="1" x14ac:dyDescent="0.15">
      <c r="A197" s="514"/>
      <c r="B197" s="311"/>
      <c r="C197" s="345" t="str">
        <f>IFERROR(VLOOKUP(B197,'補助事業概要説明書(別添１)１～２'!$B$29:$C$53,2,0),"")</f>
        <v/>
      </c>
      <c r="D197" s="346" t="str">
        <f>IFERROR(VLOOKUP(B197,'人件費単価計算書(別添２－１)'!$B$13:$J$72,6,0),"")</f>
        <v/>
      </c>
      <c r="E197" s="617"/>
      <c r="F197" s="311"/>
      <c r="G197" s="312"/>
      <c r="H197" s="312"/>
      <c r="I197" s="312"/>
      <c r="J197" s="350">
        <f t="shared" ref="J197:J225" si="0">IF(C197="事務補助員","職員を選択してください",IFERROR(D197*F197*G197*H197,0))</f>
        <v>0</v>
      </c>
      <c r="K197" s="350">
        <f t="shared" ref="K197:K225" si="1">IF(C197="事務補助員","職員を選択してください",I197*G197*F197)</f>
        <v>0</v>
      </c>
      <c r="M197" s="522"/>
      <c r="O197" s="488"/>
      <c r="P197" s="488"/>
      <c r="Q197" s="488"/>
      <c r="R197" s="488"/>
      <c r="S197" s="488"/>
      <c r="T197" s="488"/>
      <c r="U197" s="488"/>
      <c r="V197" s="488"/>
      <c r="W197" s="488"/>
      <c r="X197" s="488"/>
    </row>
    <row r="198" spans="1:24" s="491" customFormat="1" ht="35.1" customHeight="1" x14ac:dyDescent="0.15">
      <c r="A198" s="514"/>
      <c r="B198" s="311"/>
      <c r="C198" s="345" t="str">
        <f>IFERROR(VLOOKUP(B198,'補助事業概要説明書(別添１)１～２'!$B$29:$C$53,2,0),"")</f>
        <v/>
      </c>
      <c r="D198" s="346" t="str">
        <f>IFERROR(VLOOKUP(B198,'人件費単価計算書(別添２－１)'!$B$13:$J$72,6,0),"")</f>
        <v/>
      </c>
      <c r="E198" s="617"/>
      <c r="F198" s="311"/>
      <c r="G198" s="312"/>
      <c r="H198" s="312"/>
      <c r="I198" s="312"/>
      <c r="J198" s="350">
        <f t="shared" si="0"/>
        <v>0</v>
      </c>
      <c r="K198" s="350">
        <f t="shared" si="1"/>
        <v>0</v>
      </c>
      <c r="O198" s="488"/>
      <c r="P198" s="488"/>
      <c r="Q198" s="488"/>
      <c r="R198" s="488"/>
      <c r="S198" s="488"/>
      <c r="T198" s="488"/>
      <c r="U198" s="488"/>
      <c r="V198" s="488"/>
      <c r="W198" s="488"/>
      <c r="X198" s="488"/>
    </row>
    <row r="199" spans="1:24" s="491" customFormat="1" ht="35.1" customHeight="1" x14ac:dyDescent="0.15">
      <c r="A199" s="514"/>
      <c r="B199" s="311"/>
      <c r="C199" s="345" t="str">
        <f>IFERROR(VLOOKUP(B199,'補助事業概要説明書(別添１)１～２'!$B$29:$C$53,2,0),"")</f>
        <v/>
      </c>
      <c r="D199" s="346" t="str">
        <f>IFERROR(VLOOKUP(B199,'人件費単価計算書(別添２－１)'!$B$13:$J$72,6,0),"")</f>
        <v/>
      </c>
      <c r="E199" s="617"/>
      <c r="F199" s="311"/>
      <c r="G199" s="312"/>
      <c r="H199" s="312"/>
      <c r="I199" s="312"/>
      <c r="J199" s="350">
        <f t="shared" si="0"/>
        <v>0</v>
      </c>
      <c r="K199" s="350">
        <f t="shared" si="1"/>
        <v>0</v>
      </c>
      <c r="M199" s="522"/>
      <c r="O199" s="488"/>
      <c r="P199" s="488"/>
      <c r="Q199" s="488"/>
      <c r="R199" s="488"/>
      <c r="S199" s="488"/>
      <c r="T199" s="488"/>
      <c r="U199" s="488"/>
      <c r="V199" s="488"/>
      <c r="W199" s="488"/>
      <c r="X199" s="488"/>
    </row>
    <row r="200" spans="1:24" s="491" customFormat="1" ht="35.1" customHeight="1" x14ac:dyDescent="0.15">
      <c r="A200" s="514"/>
      <c r="B200" s="311"/>
      <c r="C200" s="345" t="str">
        <f>IFERROR(VLOOKUP(B200,'補助事業概要説明書(別添１)１～２'!$B$29:$C$53,2,0),"")</f>
        <v/>
      </c>
      <c r="D200" s="346" t="str">
        <f>IFERROR(VLOOKUP(B200,'人件費単価計算書(別添２－１)'!$B$13:$J$72,6,0),"")</f>
        <v/>
      </c>
      <c r="E200" s="617"/>
      <c r="F200" s="311"/>
      <c r="G200" s="312"/>
      <c r="H200" s="312"/>
      <c r="I200" s="312"/>
      <c r="J200" s="350">
        <f t="shared" si="0"/>
        <v>0</v>
      </c>
      <c r="K200" s="350">
        <f t="shared" si="1"/>
        <v>0</v>
      </c>
      <c r="M200" s="522"/>
      <c r="O200" s="488"/>
      <c r="P200" s="488"/>
      <c r="Q200" s="488"/>
      <c r="R200" s="488"/>
      <c r="S200" s="488"/>
      <c r="T200" s="488"/>
      <c r="U200" s="488"/>
      <c r="V200" s="488"/>
      <c r="W200" s="488"/>
      <c r="X200" s="488"/>
    </row>
    <row r="201" spans="1:24" s="491" customFormat="1" ht="35.1" customHeight="1" x14ac:dyDescent="0.15">
      <c r="A201" s="514"/>
      <c r="B201" s="311"/>
      <c r="C201" s="345" t="str">
        <f>IFERROR(VLOOKUP(B201,'補助事業概要説明書(別添１)１～２'!$B$29:$C$53,2,0),"")</f>
        <v/>
      </c>
      <c r="D201" s="346" t="str">
        <f>IFERROR(VLOOKUP(B201,'人件費単価計算書(別添２－１)'!$B$13:$J$72,6,0),"")</f>
        <v/>
      </c>
      <c r="E201" s="617"/>
      <c r="F201" s="311"/>
      <c r="G201" s="312"/>
      <c r="H201" s="312"/>
      <c r="I201" s="312"/>
      <c r="J201" s="350">
        <f t="shared" si="0"/>
        <v>0</v>
      </c>
      <c r="K201" s="350">
        <f t="shared" si="1"/>
        <v>0</v>
      </c>
      <c r="O201" s="488"/>
      <c r="P201" s="488"/>
      <c r="Q201" s="488"/>
      <c r="R201" s="488"/>
      <c r="S201" s="488"/>
      <c r="T201" s="488"/>
      <c r="U201" s="488"/>
      <c r="V201" s="488"/>
      <c r="W201" s="488"/>
      <c r="X201" s="488"/>
    </row>
    <row r="202" spans="1:24" s="491" customFormat="1" ht="35.1" customHeight="1" x14ac:dyDescent="0.15">
      <c r="A202" s="514"/>
      <c r="B202" s="311"/>
      <c r="C202" s="345" t="str">
        <f>IFERROR(VLOOKUP(B202,'補助事業概要説明書(別添１)１～２'!$B$29:$C$53,2,0),"")</f>
        <v/>
      </c>
      <c r="D202" s="346" t="str">
        <f>IFERROR(VLOOKUP(B202,'人件費単価計算書(別添２－１)'!$B$13:$J$72,6,0),"")</f>
        <v/>
      </c>
      <c r="E202" s="617"/>
      <c r="F202" s="311"/>
      <c r="G202" s="312"/>
      <c r="H202" s="312"/>
      <c r="I202" s="312"/>
      <c r="J202" s="350">
        <f t="shared" si="0"/>
        <v>0</v>
      </c>
      <c r="K202" s="350">
        <f t="shared" si="1"/>
        <v>0</v>
      </c>
      <c r="O202" s="488"/>
      <c r="P202" s="488"/>
      <c r="Q202" s="488"/>
      <c r="R202" s="488"/>
      <c r="S202" s="488"/>
      <c r="T202" s="488"/>
      <c r="U202" s="488"/>
      <c r="V202" s="488"/>
      <c r="W202" s="488"/>
      <c r="X202" s="488"/>
    </row>
    <row r="203" spans="1:24" s="491" customFormat="1" ht="35.1" customHeight="1" x14ac:dyDescent="0.15">
      <c r="A203" s="514"/>
      <c r="B203" s="311"/>
      <c r="C203" s="345" t="str">
        <f>IFERROR(VLOOKUP(B203,'補助事業概要説明書(別添１)１～２'!$B$29:$C$53,2,0),"")</f>
        <v/>
      </c>
      <c r="D203" s="346" t="str">
        <f>IFERROR(VLOOKUP(B203,'人件費単価計算書(別添２－１)'!$B$13:$J$72,6,0),"")</f>
        <v/>
      </c>
      <c r="E203" s="617"/>
      <c r="F203" s="311"/>
      <c r="G203" s="312"/>
      <c r="H203" s="312"/>
      <c r="I203" s="312"/>
      <c r="J203" s="350">
        <f t="shared" si="0"/>
        <v>0</v>
      </c>
      <c r="K203" s="350">
        <f t="shared" si="1"/>
        <v>0</v>
      </c>
      <c r="O203" s="488"/>
      <c r="P203" s="488"/>
      <c r="Q203" s="488"/>
      <c r="R203" s="488"/>
      <c r="S203" s="488"/>
      <c r="T203" s="488"/>
      <c r="U203" s="488"/>
      <c r="V203" s="488"/>
      <c r="W203" s="488"/>
      <c r="X203" s="488"/>
    </row>
    <row r="204" spans="1:24" s="491" customFormat="1" ht="35.1" customHeight="1" x14ac:dyDescent="0.15">
      <c r="A204" s="514"/>
      <c r="B204" s="311"/>
      <c r="C204" s="345" t="str">
        <f>IFERROR(VLOOKUP(B204,'補助事業概要説明書(別添１)１～２'!$B$29:$C$53,2,0),"")</f>
        <v/>
      </c>
      <c r="D204" s="346" t="str">
        <f>IFERROR(VLOOKUP(B204,'人件費単価計算書(別添２－１)'!$B$13:$J$72,6,0),"")</f>
        <v/>
      </c>
      <c r="E204" s="617"/>
      <c r="F204" s="311"/>
      <c r="G204" s="312"/>
      <c r="H204" s="312"/>
      <c r="I204" s="312"/>
      <c r="J204" s="350">
        <f t="shared" si="0"/>
        <v>0</v>
      </c>
      <c r="K204" s="350">
        <f t="shared" si="1"/>
        <v>0</v>
      </c>
      <c r="O204" s="488"/>
      <c r="P204" s="488"/>
      <c r="Q204" s="488"/>
      <c r="R204" s="488"/>
      <c r="S204" s="488"/>
      <c r="T204" s="488"/>
      <c r="U204" s="488"/>
      <c r="V204" s="488"/>
      <c r="W204" s="488"/>
      <c r="X204" s="488"/>
    </row>
    <row r="205" spans="1:24" s="491" customFormat="1" ht="35.1" customHeight="1" x14ac:dyDescent="0.15">
      <c r="A205" s="514"/>
      <c r="B205" s="311"/>
      <c r="C205" s="345" t="str">
        <f>IFERROR(VLOOKUP(B205,'補助事業概要説明書(別添１)１～２'!$B$29:$C$53,2,0),"")</f>
        <v/>
      </c>
      <c r="D205" s="346" t="str">
        <f>IFERROR(VLOOKUP(B205,'人件費単価計算書(別添２－１)'!$B$13:$J$72,6,0),"")</f>
        <v/>
      </c>
      <c r="E205" s="617"/>
      <c r="F205" s="311"/>
      <c r="G205" s="312"/>
      <c r="H205" s="312"/>
      <c r="I205" s="312"/>
      <c r="J205" s="350">
        <f t="shared" si="0"/>
        <v>0</v>
      </c>
      <c r="K205" s="350">
        <f t="shared" si="1"/>
        <v>0</v>
      </c>
      <c r="L205" s="492"/>
      <c r="M205" s="492"/>
      <c r="O205" s="488"/>
      <c r="P205" s="488"/>
      <c r="Q205" s="488"/>
      <c r="R205" s="488"/>
      <c r="S205" s="488"/>
      <c r="T205" s="488"/>
      <c r="U205" s="488"/>
      <c r="V205" s="488"/>
      <c r="W205" s="488"/>
      <c r="X205" s="488"/>
    </row>
    <row r="206" spans="1:24" s="491" customFormat="1" ht="35.1" customHeight="1" x14ac:dyDescent="0.15">
      <c r="A206" s="514"/>
      <c r="B206" s="367"/>
      <c r="C206" s="368" t="str">
        <f>IFERROR(VLOOKUP(B206,'補助事業概要説明書(別添１)１～２'!$B$29:$C$53,2,0),"")</f>
        <v/>
      </c>
      <c r="D206" s="369" t="str">
        <f>IFERROR(VLOOKUP(B206,'人件費単価計算書(別添２－１)'!$B$13:$J$72,6,0),"")</f>
        <v/>
      </c>
      <c r="E206" s="618"/>
      <c r="F206" s="311"/>
      <c r="G206" s="370"/>
      <c r="H206" s="370"/>
      <c r="I206" s="370"/>
      <c r="J206" s="350">
        <f t="shared" si="0"/>
        <v>0</v>
      </c>
      <c r="K206" s="350">
        <f t="shared" si="1"/>
        <v>0</v>
      </c>
      <c r="O206" s="488"/>
      <c r="P206" s="488"/>
      <c r="Q206" s="488"/>
      <c r="R206" s="488"/>
      <c r="S206" s="488"/>
      <c r="T206" s="488"/>
      <c r="U206" s="488"/>
      <c r="V206" s="488"/>
      <c r="W206" s="488"/>
      <c r="X206" s="488"/>
    </row>
    <row r="207" spans="1:24" s="491" customFormat="1" ht="35.1" customHeight="1" x14ac:dyDescent="0.15">
      <c r="A207" s="514"/>
      <c r="B207" s="311"/>
      <c r="C207" s="345" t="str">
        <f>IFERROR(VLOOKUP(B207,'補助事業概要説明書(別添１)１～２'!$B$29:$C$53,2,0),"")</f>
        <v/>
      </c>
      <c r="D207" s="346" t="str">
        <f>IFERROR(VLOOKUP(B207,'人件費単価計算書(別添２－１)'!$B$13:$J$72,6,0),"")</f>
        <v/>
      </c>
      <c r="E207" s="617"/>
      <c r="F207" s="311"/>
      <c r="G207" s="312"/>
      <c r="H207" s="312"/>
      <c r="I207" s="312"/>
      <c r="J207" s="350">
        <f t="shared" si="0"/>
        <v>0</v>
      </c>
      <c r="K207" s="350">
        <f t="shared" si="1"/>
        <v>0</v>
      </c>
      <c r="O207" s="488"/>
      <c r="P207" s="488"/>
      <c r="Q207" s="488"/>
      <c r="R207" s="488"/>
      <c r="S207" s="488"/>
      <c r="T207" s="488"/>
      <c r="U207" s="488"/>
      <c r="V207" s="488"/>
      <c r="W207" s="488"/>
      <c r="X207" s="488"/>
    </row>
    <row r="208" spans="1:24" s="491" customFormat="1" ht="35.1" customHeight="1" x14ac:dyDescent="0.15">
      <c r="A208" s="514"/>
      <c r="B208" s="311"/>
      <c r="C208" s="345" t="str">
        <f>IFERROR(VLOOKUP(B208,'補助事業概要説明書(別添１)１～２'!$B$29:$C$53,2,0),"")</f>
        <v/>
      </c>
      <c r="D208" s="346" t="str">
        <f>IFERROR(VLOOKUP(B208,'人件費単価計算書(別添２－１)'!$B$13:$J$72,6,0),"")</f>
        <v/>
      </c>
      <c r="E208" s="617"/>
      <c r="F208" s="311"/>
      <c r="G208" s="312"/>
      <c r="H208" s="312"/>
      <c r="I208" s="312"/>
      <c r="J208" s="350">
        <f t="shared" si="0"/>
        <v>0</v>
      </c>
      <c r="K208" s="350">
        <f t="shared" si="1"/>
        <v>0</v>
      </c>
      <c r="O208" s="488"/>
      <c r="P208" s="488"/>
      <c r="Q208" s="488"/>
      <c r="R208" s="488"/>
      <c r="S208" s="488"/>
      <c r="T208" s="488"/>
      <c r="U208" s="488"/>
      <c r="V208" s="488"/>
      <c r="W208" s="488"/>
      <c r="X208" s="488"/>
    </row>
    <row r="209" spans="1:24" s="491" customFormat="1" ht="35.1" customHeight="1" x14ac:dyDescent="0.15">
      <c r="A209" s="514"/>
      <c r="B209" s="311"/>
      <c r="C209" s="345" t="str">
        <f>IFERROR(VLOOKUP(B209,'補助事業概要説明書(別添１)１～２'!$B$29:$C$53,2,0),"")</f>
        <v/>
      </c>
      <c r="D209" s="346" t="str">
        <f>IFERROR(VLOOKUP(B209,'人件費単価計算書(別添２－１)'!$B$13:$J$72,6,0),"")</f>
        <v/>
      </c>
      <c r="E209" s="617"/>
      <c r="F209" s="311"/>
      <c r="G209" s="312"/>
      <c r="H209" s="312"/>
      <c r="I209" s="312"/>
      <c r="J209" s="350">
        <f t="shared" si="0"/>
        <v>0</v>
      </c>
      <c r="K209" s="350">
        <f t="shared" si="1"/>
        <v>0</v>
      </c>
      <c r="O209" s="488"/>
      <c r="P209" s="488"/>
      <c r="Q209" s="488"/>
      <c r="R209" s="488"/>
      <c r="S209" s="488"/>
      <c r="T209" s="488"/>
      <c r="U209" s="488"/>
      <c r="V209" s="488"/>
      <c r="W209" s="488"/>
      <c r="X209" s="488"/>
    </row>
    <row r="210" spans="1:24" s="491" customFormat="1" ht="35.1" customHeight="1" x14ac:dyDescent="0.15">
      <c r="A210" s="514"/>
      <c r="B210" s="311"/>
      <c r="C210" s="345" t="str">
        <f>IFERROR(VLOOKUP(B210,'補助事業概要説明書(別添１)１～２'!$B$29:$C$53,2,0),"")</f>
        <v/>
      </c>
      <c r="D210" s="346" t="str">
        <f>IFERROR(VLOOKUP(B210,'人件費単価計算書(別添２－１)'!$B$13:$J$72,6,0),"")</f>
        <v/>
      </c>
      <c r="E210" s="617"/>
      <c r="F210" s="311"/>
      <c r="G210" s="312"/>
      <c r="H210" s="312"/>
      <c r="I210" s="312"/>
      <c r="J210" s="350">
        <f t="shared" si="0"/>
        <v>0</v>
      </c>
      <c r="K210" s="350">
        <f t="shared" si="1"/>
        <v>0</v>
      </c>
      <c r="O210" s="488"/>
      <c r="P210" s="488"/>
      <c r="Q210" s="488"/>
      <c r="R210" s="488"/>
      <c r="S210" s="488"/>
      <c r="T210" s="488"/>
      <c r="U210" s="488"/>
      <c r="V210" s="488"/>
      <c r="W210" s="488"/>
      <c r="X210" s="488"/>
    </row>
    <row r="211" spans="1:24" s="491" customFormat="1" ht="35.1" customHeight="1" x14ac:dyDescent="0.15">
      <c r="A211" s="514"/>
      <c r="B211" s="311"/>
      <c r="C211" s="345" t="str">
        <f>IFERROR(VLOOKUP(B211,'補助事業概要説明書(別添１)１～２'!$B$29:$C$53,2,0),"")</f>
        <v/>
      </c>
      <c r="D211" s="346" t="str">
        <f>IFERROR(VLOOKUP(B211,'人件費単価計算書(別添２－１)'!$B$13:$J$72,6,0),"")</f>
        <v/>
      </c>
      <c r="E211" s="617"/>
      <c r="F211" s="311"/>
      <c r="G211" s="312"/>
      <c r="H211" s="312"/>
      <c r="I211" s="312"/>
      <c r="J211" s="350">
        <f t="shared" si="0"/>
        <v>0</v>
      </c>
      <c r="K211" s="350">
        <f t="shared" si="1"/>
        <v>0</v>
      </c>
      <c r="O211" s="488"/>
      <c r="P211" s="488"/>
      <c r="Q211" s="488"/>
      <c r="R211" s="488"/>
      <c r="S211" s="488"/>
      <c r="T211" s="488"/>
      <c r="U211" s="488"/>
      <c r="V211" s="488"/>
      <c r="W211" s="488"/>
      <c r="X211" s="488"/>
    </row>
    <row r="212" spans="1:24" s="491" customFormat="1" ht="35.1" customHeight="1" x14ac:dyDescent="0.15">
      <c r="A212" s="514"/>
      <c r="B212" s="311"/>
      <c r="C212" s="345" t="str">
        <f>IFERROR(VLOOKUP(B212,'補助事業概要説明書(別添１)１～２'!$B$29:$C$53,2,0),"")</f>
        <v/>
      </c>
      <c r="D212" s="346" t="str">
        <f>IFERROR(VLOOKUP(B212,'人件費単価計算書(別添２－１)'!$B$13:$J$72,6,0),"")</f>
        <v/>
      </c>
      <c r="E212" s="617"/>
      <c r="F212" s="311"/>
      <c r="G212" s="312"/>
      <c r="H212" s="312"/>
      <c r="I212" s="312"/>
      <c r="J212" s="350">
        <f t="shared" si="0"/>
        <v>0</v>
      </c>
      <c r="K212" s="350">
        <f t="shared" si="1"/>
        <v>0</v>
      </c>
      <c r="O212" s="488"/>
      <c r="P212" s="488"/>
      <c r="Q212" s="488"/>
      <c r="R212" s="488"/>
      <c r="S212" s="488"/>
      <c r="T212" s="488"/>
      <c r="U212" s="488"/>
      <c r="V212" s="488"/>
      <c r="W212" s="488"/>
      <c r="X212" s="488"/>
    </row>
    <row r="213" spans="1:24" s="491" customFormat="1" ht="35.1" customHeight="1" x14ac:dyDescent="0.15">
      <c r="A213" s="514"/>
      <c r="B213" s="311"/>
      <c r="C213" s="345" t="str">
        <f>IFERROR(VLOOKUP(B213,'補助事業概要説明書(別添１)１～２'!$B$29:$C$53,2,0),"")</f>
        <v/>
      </c>
      <c r="D213" s="346" t="str">
        <f>IFERROR(VLOOKUP(B213,'人件費単価計算書(別添２－１)'!$B$13:$J$72,6,0),"")</f>
        <v/>
      </c>
      <c r="E213" s="617"/>
      <c r="F213" s="311"/>
      <c r="G213" s="312"/>
      <c r="H213" s="312"/>
      <c r="I213" s="312"/>
      <c r="J213" s="350">
        <f t="shared" si="0"/>
        <v>0</v>
      </c>
      <c r="K213" s="350">
        <f t="shared" si="1"/>
        <v>0</v>
      </c>
      <c r="O213" s="488"/>
      <c r="P213" s="488"/>
      <c r="Q213" s="488"/>
      <c r="R213" s="488"/>
      <c r="S213" s="488"/>
      <c r="T213" s="488"/>
      <c r="U213" s="488"/>
      <c r="V213" s="488"/>
      <c r="W213" s="488"/>
      <c r="X213" s="488"/>
    </row>
    <row r="214" spans="1:24" s="491" customFormat="1" ht="35.1" customHeight="1" x14ac:dyDescent="0.15">
      <c r="A214" s="514"/>
      <c r="B214" s="311"/>
      <c r="C214" s="345" t="str">
        <f>IFERROR(VLOOKUP(B214,'補助事業概要説明書(別添１)１～２'!$B$29:$C$53,2,0),"")</f>
        <v/>
      </c>
      <c r="D214" s="346" t="str">
        <f>IFERROR(VLOOKUP(B214,'人件費単価計算書(別添２－１)'!$B$13:$J$72,6,0),"")</f>
        <v/>
      </c>
      <c r="E214" s="617"/>
      <c r="F214" s="311"/>
      <c r="G214" s="312"/>
      <c r="H214" s="312"/>
      <c r="I214" s="312"/>
      <c r="J214" s="350">
        <f t="shared" si="0"/>
        <v>0</v>
      </c>
      <c r="K214" s="350">
        <f t="shared" si="1"/>
        <v>0</v>
      </c>
      <c r="O214" s="488"/>
      <c r="P214" s="488"/>
      <c r="Q214" s="488"/>
      <c r="R214" s="488"/>
      <c r="S214" s="488"/>
      <c r="T214" s="488"/>
      <c r="U214" s="488"/>
      <c r="V214" s="488"/>
      <c r="W214" s="488"/>
      <c r="X214" s="488"/>
    </row>
    <row r="215" spans="1:24" s="491" customFormat="1" ht="35.1" customHeight="1" x14ac:dyDescent="0.15">
      <c r="A215" s="514"/>
      <c r="B215" s="311"/>
      <c r="C215" s="345" t="str">
        <f>IFERROR(VLOOKUP(B215,'補助事業概要説明書(別添１)１～２'!$B$29:$C$53,2,0),"")</f>
        <v/>
      </c>
      <c r="D215" s="346" t="str">
        <f>IFERROR(VLOOKUP(B215,'人件費単価計算書(別添２－１)'!$B$13:$J$72,6,0),"")</f>
        <v/>
      </c>
      <c r="E215" s="617"/>
      <c r="F215" s="311"/>
      <c r="G215" s="312"/>
      <c r="H215" s="312"/>
      <c r="I215" s="312"/>
      <c r="J215" s="350">
        <f t="shared" si="0"/>
        <v>0</v>
      </c>
      <c r="K215" s="350">
        <f t="shared" si="1"/>
        <v>0</v>
      </c>
      <c r="L215" s="492"/>
      <c r="M215" s="492"/>
      <c r="O215" s="488"/>
      <c r="P215" s="488"/>
      <c r="Q215" s="488"/>
      <c r="R215" s="488"/>
      <c r="S215" s="488"/>
      <c r="T215" s="488"/>
      <c r="U215" s="488"/>
      <c r="V215" s="488"/>
      <c r="W215" s="488"/>
      <c r="X215" s="488"/>
    </row>
    <row r="216" spans="1:24" s="491" customFormat="1" ht="35.1" customHeight="1" x14ac:dyDescent="0.15">
      <c r="A216" s="514"/>
      <c r="B216" s="367"/>
      <c r="C216" s="368" t="str">
        <f>IFERROR(VLOOKUP(B216,'補助事業概要説明書(別添１)１～２'!$B$29:$C$53,2,0),"")</f>
        <v/>
      </c>
      <c r="D216" s="369" t="str">
        <f>IFERROR(VLOOKUP(B216,'人件費単価計算書(別添２－１)'!$B$13:$J$72,6,0),"")</f>
        <v/>
      </c>
      <c r="E216" s="618"/>
      <c r="F216" s="311"/>
      <c r="G216" s="370"/>
      <c r="H216" s="370"/>
      <c r="I216" s="370"/>
      <c r="J216" s="350">
        <f t="shared" si="0"/>
        <v>0</v>
      </c>
      <c r="K216" s="350">
        <f t="shared" si="1"/>
        <v>0</v>
      </c>
      <c r="M216" s="522"/>
      <c r="O216" s="488"/>
      <c r="P216" s="488"/>
      <c r="Q216" s="488"/>
      <c r="R216" s="488"/>
      <c r="S216" s="488"/>
      <c r="T216" s="488"/>
      <c r="U216" s="488"/>
      <c r="V216" s="488"/>
      <c r="W216" s="488"/>
      <c r="X216" s="488"/>
    </row>
    <row r="217" spans="1:24" s="491" customFormat="1" ht="35.1" customHeight="1" x14ac:dyDescent="0.15">
      <c r="A217" s="514"/>
      <c r="B217" s="311"/>
      <c r="C217" s="345" t="str">
        <f>IFERROR(VLOOKUP(B217,'補助事業概要説明書(別添１)１～２'!$B$29:$C$53,2,0),"")</f>
        <v/>
      </c>
      <c r="D217" s="346" t="str">
        <f>IFERROR(VLOOKUP(B217,'人件費単価計算書(別添２－１)'!$B$13:$J$72,6,0),"")</f>
        <v/>
      </c>
      <c r="E217" s="617"/>
      <c r="F217" s="311"/>
      <c r="G217" s="312"/>
      <c r="H217" s="312"/>
      <c r="I217" s="312"/>
      <c r="J217" s="350">
        <f t="shared" si="0"/>
        <v>0</v>
      </c>
      <c r="K217" s="350">
        <f t="shared" si="1"/>
        <v>0</v>
      </c>
      <c r="M217" s="522"/>
      <c r="O217" s="488"/>
      <c r="P217" s="488"/>
      <c r="Q217" s="488"/>
      <c r="R217" s="488"/>
      <c r="S217" s="488"/>
      <c r="T217" s="488"/>
      <c r="U217" s="488"/>
      <c r="V217" s="488"/>
      <c r="W217" s="488"/>
      <c r="X217" s="488"/>
    </row>
    <row r="218" spans="1:24" s="491" customFormat="1" ht="35.1" customHeight="1" x14ac:dyDescent="0.15">
      <c r="A218" s="514"/>
      <c r="B218" s="311"/>
      <c r="C218" s="345" t="str">
        <f>IFERROR(VLOOKUP(B218,'補助事業概要説明書(別添１)１～２'!$B$29:$C$53,2,0),"")</f>
        <v/>
      </c>
      <c r="D218" s="346" t="str">
        <f>IFERROR(VLOOKUP(B218,'人件費単価計算書(別添２－１)'!$B$13:$J$72,6,0),"")</f>
        <v/>
      </c>
      <c r="E218" s="617"/>
      <c r="F218" s="311"/>
      <c r="G218" s="312"/>
      <c r="H218" s="312"/>
      <c r="I218" s="312"/>
      <c r="J218" s="350">
        <f t="shared" si="0"/>
        <v>0</v>
      </c>
      <c r="K218" s="350">
        <f t="shared" si="1"/>
        <v>0</v>
      </c>
      <c r="O218" s="488"/>
      <c r="P218" s="488"/>
      <c r="Q218" s="488"/>
      <c r="R218" s="488"/>
      <c r="S218" s="488"/>
      <c r="T218" s="488"/>
      <c r="U218" s="488"/>
      <c r="V218" s="488"/>
      <c r="W218" s="488"/>
      <c r="X218" s="488"/>
    </row>
    <row r="219" spans="1:24" s="491" customFormat="1" ht="35.1" customHeight="1" x14ac:dyDescent="0.15">
      <c r="A219" s="514"/>
      <c r="B219" s="311"/>
      <c r="C219" s="345" t="str">
        <f>IFERROR(VLOOKUP(B219,'補助事業概要説明書(別添１)１～２'!$B$29:$C$53,2,0),"")</f>
        <v/>
      </c>
      <c r="D219" s="346" t="str">
        <f>IFERROR(VLOOKUP(B219,'人件費単価計算書(別添２－１)'!$B$13:$J$72,6,0),"")</f>
        <v/>
      </c>
      <c r="E219" s="617"/>
      <c r="F219" s="311"/>
      <c r="G219" s="312"/>
      <c r="H219" s="312"/>
      <c r="I219" s="312"/>
      <c r="J219" s="350">
        <f t="shared" si="0"/>
        <v>0</v>
      </c>
      <c r="K219" s="350">
        <f t="shared" si="1"/>
        <v>0</v>
      </c>
      <c r="O219" s="488"/>
      <c r="P219" s="488"/>
      <c r="Q219" s="488"/>
      <c r="R219" s="488"/>
      <c r="S219" s="488"/>
      <c r="T219" s="488"/>
      <c r="U219" s="488"/>
      <c r="V219" s="488"/>
      <c r="W219" s="488"/>
      <c r="X219" s="488"/>
    </row>
    <row r="220" spans="1:24" s="491" customFormat="1" ht="35.1" customHeight="1" x14ac:dyDescent="0.15">
      <c r="A220" s="514"/>
      <c r="B220" s="311"/>
      <c r="C220" s="345" t="str">
        <f>IFERROR(VLOOKUP(B220,'補助事業概要説明書(別添１)１～２'!$B$29:$C$53,2,0),"")</f>
        <v/>
      </c>
      <c r="D220" s="346" t="str">
        <f>IFERROR(VLOOKUP(B220,'人件費単価計算書(別添２－１)'!$B$13:$J$72,6,0),"")</f>
        <v/>
      </c>
      <c r="E220" s="617"/>
      <c r="F220" s="311"/>
      <c r="G220" s="312"/>
      <c r="H220" s="312"/>
      <c r="I220" s="312"/>
      <c r="J220" s="350">
        <f t="shared" si="0"/>
        <v>0</v>
      </c>
      <c r="K220" s="350">
        <f t="shared" si="1"/>
        <v>0</v>
      </c>
      <c r="O220" s="488"/>
      <c r="P220" s="488"/>
      <c r="Q220" s="488"/>
      <c r="R220" s="488"/>
      <c r="S220" s="488"/>
      <c r="T220" s="488"/>
      <c r="U220" s="488"/>
      <c r="V220" s="488"/>
      <c r="W220" s="488"/>
      <c r="X220" s="488"/>
    </row>
    <row r="221" spans="1:24" s="491" customFormat="1" ht="35.1" customHeight="1" x14ac:dyDescent="0.15">
      <c r="A221" s="514"/>
      <c r="B221" s="311"/>
      <c r="C221" s="345" t="str">
        <f>IFERROR(VLOOKUP(B221,'補助事業概要説明書(別添１)１～２'!$B$29:$C$53,2,0),"")</f>
        <v/>
      </c>
      <c r="D221" s="346" t="str">
        <f>IFERROR(VLOOKUP(B221,'人件費単価計算書(別添２－１)'!$B$13:$J$72,6,0),"")</f>
        <v/>
      </c>
      <c r="E221" s="617"/>
      <c r="F221" s="311"/>
      <c r="G221" s="312"/>
      <c r="H221" s="312"/>
      <c r="I221" s="312"/>
      <c r="J221" s="350">
        <f t="shared" si="0"/>
        <v>0</v>
      </c>
      <c r="K221" s="350">
        <f t="shared" si="1"/>
        <v>0</v>
      </c>
      <c r="O221" s="488"/>
      <c r="P221" s="488"/>
      <c r="Q221" s="488"/>
      <c r="R221" s="488"/>
      <c r="S221" s="488"/>
      <c r="T221" s="488"/>
      <c r="U221" s="488"/>
      <c r="V221" s="488"/>
      <c r="W221" s="488"/>
      <c r="X221" s="488"/>
    </row>
    <row r="222" spans="1:24" s="491" customFormat="1" ht="35.1" customHeight="1" x14ac:dyDescent="0.15">
      <c r="A222" s="514"/>
      <c r="B222" s="311"/>
      <c r="C222" s="345" t="str">
        <f>IFERROR(VLOOKUP(B222,'補助事業概要説明書(別添１)１～２'!$B$29:$C$53,2,0),"")</f>
        <v/>
      </c>
      <c r="D222" s="346" t="str">
        <f>IFERROR(VLOOKUP(B222,'人件費単価計算書(別添２－１)'!$B$13:$J$72,6,0),"")</f>
        <v/>
      </c>
      <c r="E222" s="617"/>
      <c r="F222" s="311"/>
      <c r="G222" s="312"/>
      <c r="H222" s="312"/>
      <c r="I222" s="312"/>
      <c r="J222" s="350">
        <f t="shared" si="0"/>
        <v>0</v>
      </c>
      <c r="K222" s="350">
        <f t="shared" si="1"/>
        <v>0</v>
      </c>
      <c r="O222" s="488"/>
      <c r="P222" s="488"/>
      <c r="Q222" s="488"/>
      <c r="R222" s="488"/>
      <c r="S222" s="488"/>
      <c r="T222" s="488"/>
      <c r="U222" s="488"/>
      <c r="V222" s="488"/>
      <c r="W222" s="488"/>
      <c r="X222" s="488"/>
    </row>
    <row r="223" spans="1:24" s="491" customFormat="1" ht="35.1" customHeight="1" x14ac:dyDescent="0.15">
      <c r="A223" s="514"/>
      <c r="B223" s="311"/>
      <c r="C223" s="345" t="str">
        <f>IFERROR(VLOOKUP(B223,'補助事業概要説明書(別添１)１～２'!$B$29:$C$53,2,0),"")</f>
        <v/>
      </c>
      <c r="D223" s="346" t="str">
        <f>IFERROR(VLOOKUP(B223,'人件費単価計算書(別添２－１)'!$B$13:$J$72,6,0),"")</f>
        <v/>
      </c>
      <c r="E223" s="617"/>
      <c r="F223" s="311"/>
      <c r="G223" s="312"/>
      <c r="H223" s="312"/>
      <c r="I223" s="312"/>
      <c r="J223" s="350">
        <f t="shared" si="0"/>
        <v>0</v>
      </c>
      <c r="K223" s="350">
        <f t="shared" si="1"/>
        <v>0</v>
      </c>
      <c r="O223" s="488"/>
      <c r="P223" s="488"/>
      <c r="Q223" s="488"/>
      <c r="R223" s="488"/>
      <c r="S223" s="488"/>
      <c r="T223" s="488"/>
      <c r="U223" s="488"/>
      <c r="V223" s="488"/>
      <c r="W223" s="488"/>
      <c r="X223" s="488"/>
    </row>
    <row r="224" spans="1:24" s="491" customFormat="1" ht="35.1" customHeight="1" x14ac:dyDescent="0.15">
      <c r="A224" s="514"/>
      <c r="B224" s="311"/>
      <c r="C224" s="345" t="str">
        <f>IFERROR(VLOOKUP(B224,'補助事業概要説明書(別添１)１～２'!$B$29:$C$53,2,0),"")</f>
        <v/>
      </c>
      <c r="D224" s="346" t="str">
        <f>IFERROR(VLOOKUP(B224,'人件費単価計算書(別添２－１)'!$B$13:$J$72,6,0),"")</f>
        <v/>
      </c>
      <c r="E224" s="617"/>
      <c r="F224" s="311"/>
      <c r="G224" s="312"/>
      <c r="H224" s="312"/>
      <c r="I224" s="312"/>
      <c r="J224" s="350">
        <f t="shared" si="0"/>
        <v>0</v>
      </c>
      <c r="K224" s="350">
        <f t="shared" si="1"/>
        <v>0</v>
      </c>
      <c r="O224" s="488"/>
      <c r="P224" s="488"/>
      <c r="Q224" s="488"/>
      <c r="R224" s="488"/>
      <c r="S224" s="488"/>
      <c r="T224" s="488"/>
      <c r="U224" s="488"/>
      <c r="V224" s="488"/>
      <c r="W224" s="488"/>
      <c r="X224" s="488"/>
    </row>
    <row r="225" spans="1:24" s="491" customFormat="1" ht="35.1" customHeight="1" x14ac:dyDescent="0.15">
      <c r="A225" s="514"/>
      <c r="B225" s="313"/>
      <c r="C225" s="347" t="str">
        <f>IFERROR(VLOOKUP(B225,'補助事業概要説明書(別添１)１～２'!$B$29:$C$53,2,0),"")</f>
        <v/>
      </c>
      <c r="D225" s="348" t="str">
        <f>IFERROR(VLOOKUP(B225,'人件費単価計算書(別添２－１)'!$B$13:$J$72,6,0),"")</f>
        <v/>
      </c>
      <c r="E225" s="619"/>
      <c r="F225" s="313"/>
      <c r="G225" s="314"/>
      <c r="H225" s="314"/>
      <c r="I225" s="314"/>
      <c r="J225" s="351">
        <f t="shared" si="0"/>
        <v>0</v>
      </c>
      <c r="K225" s="351">
        <f t="shared" si="1"/>
        <v>0</v>
      </c>
      <c r="L225" s="492"/>
      <c r="M225" s="492"/>
      <c r="O225" s="488"/>
      <c r="P225" s="488"/>
      <c r="Q225" s="488"/>
      <c r="R225" s="488"/>
      <c r="S225" s="488"/>
      <c r="T225" s="488"/>
      <c r="U225" s="488"/>
      <c r="V225" s="488"/>
      <c r="W225" s="488"/>
      <c r="X225" s="488"/>
    </row>
    <row r="226" spans="1:24" s="491" customFormat="1" ht="35.1" customHeight="1" thickBot="1" x14ac:dyDescent="0.2">
      <c r="A226" s="514"/>
      <c r="B226" s="523"/>
      <c r="C226" s="523"/>
      <c r="D226" s="523"/>
      <c r="E226" s="523"/>
      <c r="F226" s="524"/>
      <c r="G226" s="525"/>
      <c r="H226" s="525"/>
      <c r="I226" s="525"/>
      <c r="L226" s="504"/>
      <c r="M226" s="492"/>
      <c r="N226" s="492"/>
      <c r="O226" s="488"/>
      <c r="P226" s="488"/>
      <c r="Q226" s="488"/>
      <c r="R226" s="488"/>
      <c r="S226" s="488"/>
      <c r="T226" s="488"/>
      <c r="U226" s="488"/>
      <c r="V226" s="488"/>
      <c r="W226" s="488"/>
      <c r="X226" s="488"/>
    </row>
    <row r="227" spans="1:24" s="89" customFormat="1" ht="39.950000000000003" customHeight="1" thickBot="1" x14ac:dyDescent="0.2">
      <c r="A227" s="514"/>
      <c r="B227" s="482" t="s">
        <v>359</v>
      </c>
      <c r="C227" s="515"/>
      <c r="D227" s="515"/>
      <c r="E227" s="515"/>
      <c r="F227" s="515"/>
      <c r="G227" s="515"/>
      <c r="H227" s="526" t="s">
        <v>477</v>
      </c>
      <c r="I227" s="527">
        <f>SUMIF(C229:C263,"職員*",K229:K263)</f>
        <v>0</v>
      </c>
      <c r="J227" s="526" t="s">
        <v>482</v>
      </c>
      <c r="K227" s="528">
        <f>SUMIF(C229:C263,"事務補助員",K229:K263)</f>
        <v>0</v>
      </c>
      <c r="N227" s="485"/>
      <c r="O227" s="486"/>
      <c r="P227" s="486"/>
      <c r="Q227" s="481"/>
      <c r="R227" s="481"/>
      <c r="S227" s="481"/>
      <c r="T227" s="481"/>
      <c r="U227" s="481"/>
      <c r="V227" s="481"/>
      <c r="W227" s="481"/>
      <c r="X227" s="481"/>
    </row>
    <row r="228" spans="1:24" s="491" customFormat="1" ht="39.950000000000003" customHeight="1" x14ac:dyDescent="0.15">
      <c r="A228" s="514"/>
      <c r="B228" s="529" t="s">
        <v>213</v>
      </c>
      <c r="C228" s="529" t="s">
        <v>134</v>
      </c>
      <c r="D228" s="530" t="s">
        <v>357</v>
      </c>
      <c r="E228" s="531" t="s">
        <v>167</v>
      </c>
      <c r="F228" s="286" t="s">
        <v>214</v>
      </c>
      <c r="G228" s="949" t="s">
        <v>145</v>
      </c>
      <c r="H228" s="950"/>
      <c r="I228" s="950"/>
      <c r="J228" s="950"/>
      <c r="K228" s="532" t="s">
        <v>369</v>
      </c>
      <c r="L228" s="492"/>
      <c r="M228" s="492"/>
      <c r="O228" s="488"/>
      <c r="P228" s="488"/>
      <c r="Q228" s="488"/>
      <c r="R228" s="488"/>
      <c r="S228" s="488"/>
      <c r="T228" s="488"/>
      <c r="U228" s="488"/>
      <c r="V228" s="488"/>
      <c r="W228" s="488"/>
      <c r="X228" s="488"/>
    </row>
    <row r="229" spans="1:24" s="491" customFormat="1" ht="35.1" customHeight="1" x14ac:dyDescent="0.15">
      <c r="A229" s="514"/>
      <c r="B229" s="309"/>
      <c r="C229" s="343" t="str">
        <f>IFERROR(VLOOKUP(B229,'補助事業概要説明書(別添１)１～２'!$B$29:$C$53,2,0),"")</f>
        <v/>
      </c>
      <c r="D229" s="344" t="str">
        <f>IFERROR(VLOOKUP(B229,'人件費単価計算書(別添２－１)'!$B$13:$J$72,6,0),"")</f>
        <v/>
      </c>
      <c r="E229" s="616"/>
      <c r="F229" s="309"/>
      <c r="G229" s="997"/>
      <c r="H229" s="998"/>
      <c r="I229" s="998"/>
      <c r="J229" s="999"/>
      <c r="K229" s="349">
        <f>IFERROR(D229*F229,0)</f>
        <v>0</v>
      </c>
      <c r="L229" s="492"/>
      <c r="M229" s="492"/>
      <c r="O229" s="488"/>
      <c r="P229" s="488"/>
      <c r="Q229" s="488"/>
      <c r="R229" s="488"/>
      <c r="S229" s="488"/>
      <c r="T229" s="488"/>
      <c r="U229" s="488"/>
      <c r="V229" s="488"/>
      <c r="W229" s="488"/>
      <c r="X229" s="488"/>
    </row>
    <row r="230" spans="1:24" s="491" customFormat="1" ht="35.1" customHeight="1" x14ac:dyDescent="0.15">
      <c r="A230" s="514"/>
      <c r="B230" s="311"/>
      <c r="C230" s="345" t="str">
        <f>IFERROR(VLOOKUP(B230,'補助事業概要説明書(別添１)１～２'!$B$29:$C$53,2,0),"")</f>
        <v/>
      </c>
      <c r="D230" s="346" t="str">
        <f>IFERROR(VLOOKUP(B230,'人件費単価計算書(別添２－１)'!$B$13:$J$72,6,0),"")</f>
        <v/>
      </c>
      <c r="E230" s="617"/>
      <c r="F230" s="311"/>
      <c r="G230" s="941"/>
      <c r="H230" s="942"/>
      <c r="I230" s="942"/>
      <c r="J230" s="943"/>
      <c r="K230" s="350">
        <f t="shared" ref="K230:K262" si="2">IFERROR(D230*F230,0)</f>
        <v>0</v>
      </c>
      <c r="O230" s="488"/>
      <c r="P230" s="488"/>
      <c r="Q230" s="488"/>
      <c r="R230" s="488"/>
      <c r="S230" s="488"/>
      <c r="T230" s="488"/>
      <c r="U230" s="488"/>
      <c r="V230" s="488"/>
      <c r="W230" s="488"/>
      <c r="X230" s="488"/>
    </row>
    <row r="231" spans="1:24" s="491" customFormat="1" ht="35.1" customHeight="1" x14ac:dyDescent="0.15">
      <c r="A231" s="514"/>
      <c r="B231" s="311"/>
      <c r="C231" s="345" t="str">
        <f>IFERROR(VLOOKUP(B231,'補助事業概要説明書(別添１)１～２'!$B$29:$C$53,2,0),"")</f>
        <v/>
      </c>
      <c r="D231" s="346" t="str">
        <f>IFERROR(VLOOKUP(B231,'人件費単価計算書(別添２－１)'!$B$13:$J$72,6,0),"")</f>
        <v/>
      </c>
      <c r="E231" s="617"/>
      <c r="F231" s="311"/>
      <c r="G231" s="941"/>
      <c r="H231" s="942"/>
      <c r="I231" s="942"/>
      <c r="J231" s="943"/>
      <c r="K231" s="350">
        <f t="shared" ref="K231:K261" si="3">IFERROR(D231*F231,0)</f>
        <v>0</v>
      </c>
      <c r="O231" s="488"/>
      <c r="P231" s="488"/>
      <c r="Q231" s="488"/>
      <c r="R231" s="488"/>
      <c r="S231" s="488"/>
      <c r="T231" s="488"/>
      <c r="U231" s="488"/>
      <c r="V231" s="488"/>
      <c r="W231" s="488"/>
      <c r="X231" s="488"/>
    </row>
    <row r="232" spans="1:24" s="491" customFormat="1" ht="35.1" customHeight="1" x14ac:dyDescent="0.15">
      <c r="A232" s="514"/>
      <c r="B232" s="311"/>
      <c r="C232" s="345" t="str">
        <f>IFERROR(VLOOKUP(B232,'補助事業概要説明書(別添１)１～２'!$B$29:$C$53,2,0),"")</f>
        <v/>
      </c>
      <c r="D232" s="346" t="str">
        <f>IFERROR(VLOOKUP(B232,'人件費単価計算書(別添２－１)'!$B$13:$J$72,6,0),"")</f>
        <v/>
      </c>
      <c r="E232" s="617"/>
      <c r="F232" s="311"/>
      <c r="G232" s="941"/>
      <c r="H232" s="942"/>
      <c r="I232" s="942"/>
      <c r="J232" s="943"/>
      <c r="K232" s="350">
        <f t="shared" si="3"/>
        <v>0</v>
      </c>
      <c r="O232" s="488"/>
      <c r="P232" s="488"/>
      <c r="Q232" s="488"/>
      <c r="R232" s="488"/>
      <c r="S232" s="488"/>
      <c r="T232" s="488"/>
      <c r="U232" s="488"/>
      <c r="V232" s="488"/>
      <c r="W232" s="488"/>
      <c r="X232" s="488"/>
    </row>
    <row r="233" spans="1:24" s="491" customFormat="1" ht="35.1" customHeight="1" x14ac:dyDescent="0.15">
      <c r="A233" s="514"/>
      <c r="B233" s="311"/>
      <c r="C233" s="345" t="str">
        <f>IFERROR(VLOOKUP(B233,'補助事業概要説明書(別添１)１～２'!$B$29:$C$53,2,0),"")</f>
        <v/>
      </c>
      <c r="D233" s="346" t="str">
        <f>IFERROR(VLOOKUP(B233,'人件費単価計算書(別添２－１)'!$B$13:$J$72,6,0),"")</f>
        <v/>
      </c>
      <c r="E233" s="617"/>
      <c r="F233" s="311"/>
      <c r="G233" s="941"/>
      <c r="H233" s="942"/>
      <c r="I233" s="942"/>
      <c r="J233" s="943"/>
      <c r="K233" s="350">
        <f t="shared" si="3"/>
        <v>0</v>
      </c>
      <c r="O233" s="488"/>
      <c r="P233" s="488"/>
      <c r="Q233" s="488"/>
      <c r="R233" s="488"/>
      <c r="S233" s="488"/>
      <c r="T233" s="488"/>
      <c r="U233" s="488"/>
      <c r="V233" s="488"/>
      <c r="W233" s="488"/>
      <c r="X233" s="488"/>
    </row>
    <row r="234" spans="1:24" s="491" customFormat="1" ht="35.1" customHeight="1" x14ac:dyDescent="0.15">
      <c r="A234" s="514"/>
      <c r="B234" s="311"/>
      <c r="C234" s="345" t="str">
        <f>IFERROR(VLOOKUP(B234,'補助事業概要説明書(別添１)１～２'!$B$29:$C$53,2,0),"")</f>
        <v/>
      </c>
      <c r="D234" s="346" t="str">
        <f>IFERROR(VLOOKUP(B234,'人件費単価計算書(別添２－１)'!$B$13:$J$72,6,0),"")</f>
        <v/>
      </c>
      <c r="E234" s="617"/>
      <c r="F234" s="311"/>
      <c r="G234" s="941"/>
      <c r="H234" s="942"/>
      <c r="I234" s="942"/>
      <c r="J234" s="943"/>
      <c r="K234" s="350">
        <f t="shared" ref="K234:K243" si="4">IFERROR(D234*F234,0)</f>
        <v>0</v>
      </c>
      <c r="O234" s="488"/>
      <c r="P234" s="488"/>
      <c r="Q234" s="488"/>
      <c r="R234" s="488"/>
      <c r="S234" s="488"/>
      <c r="T234" s="488"/>
      <c r="U234" s="488"/>
      <c r="V234" s="488"/>
      <c r="W234" s="488"/>
      <c r="X234" s="488"/>
    </row>
    <row r="235" spans="1:24" s="491" customFormat="1" ht="35.1" customHeight="1" x14ac:dyDescent="0.15">
      <c r="A235" s="514"/>
      <c r="B235" s="311"/>
      <c r="C235" s="345" t="str">
        <f>IFERROR(VLOOKUP(B235,'補助事業概要説明書(別添１)１～２'!$B$29:$C$53,2,0),"")</f>
        <v/>
      </c>
      <c r="D235" s="346" t="str">
        <f>IFERROR(VLOOKUP(B235,'人件費単価計算書(別添２－１)'!$B$13:$J$72,6,0),"")</f>
        <v/>
      </c>
      <c r="E235" s="617"/>
      <c r="F235" s="311"/>
      <c r="G235" s="941"/>
      <c r="H235" s="942"/>
      <c r="I235" s="942"/>
      <c r="J235" s="943"/>
      <c r="K235" s="350">
        <f t="shared" si="4"/>
        <v>0</v>
      </c>
      <c r="O235" s="488"/>
      <c r="P235" s="488"/>
      <c r="Q235" s="488"/>
      <c r="R235" s="488"/>
      <c r="S235" s="488"/>
      <c r="T235" s="488"/>
      <c r="U235" s="488"/>
      <c r="V235" s="488"/>
      <c r="W235" s="488"/>
      <c r="X235" s="488"/>
    </row>
    <row r="236" spans="1:24" s="491" customFormat="1" ht="35.1" customHeight="1" x14ac:dyDescent="0.15">
      <c r="A236" s="514"/>
      <c r="B236" s="311"/>
      <c r="C236" s="345" t="str">
        <f>IFERROR(VLOOKUP(B236,'補助事業概要説明書(別添１)１～２'!$B$29:$C$53,2,0),"")</f>
        <v/>
      </c>
      <c r="D236" s="346" t="str">
        <f>IFERROR(VLOOKUP(B236,'人件費単価計算書(別添２－１)'!$B$13:$J$72,6,0),"")</f>
        <v/>
      </c>
      <c r="E236" s="617"/>
      <c r="F236" s="311"/>
      <c r="G236" s="941"/>
      <c r="H236" s="942"/>
      <c r="I236" s="942"/>
      <c r="J236" s="943"/>
      <c r="K236" s="350">
        <f t="shared" si="4"/>
        <v>0</v>
      </c>
      <c r="O236" s="488"/>
      <c r="P236" s="488"/>
      <c r="Q236" s="488"/>
      <c r="R236" s="488"/>
      <c r="S236" s="488"/>
      <c r="T236" s="488"/>
      <c r="U236" s="488"/>
      <c r="V236" s="488"/>
      <c r="W236" s="488"/>
      <c r="X236" s="488"/>
    </row>
    <row r="237" spans="1:24" s="491" customFormat="1" ht="35.1" customHeight="1" x14ac:dyDescent="0.15">
      <c r="A237" s="514"/>
      <c r="B237" s="311"/>
      <c r="C237" s="345" t="str">
        <f>IFERROR(VLOOKUP(B237,'補助事業概要説明書(別添１)１～２'!$B$29:$C$53,2,0),"")</f>
        <v/>
      </c>
      <c r="D237" s="346" t="str">
        <f>IFERROR(VLOOKUP(B237,'人件費単価計算書(別添２－１)'!$B$13:$J$72,6,0),"")</f>
        <v/>
      </c>
      <c r="E237" s="617"/>
      <c r="F237" s="311"/>
      <c r="G237" s="941"/>
      <c r="H237" s="942"/>
      <c r="I237" s="942"/>
      <c r="J237" s="943"/>
      <c r="K237" s="350">
        <f t="shared" si="4"/>
        <v>0</v>
      </c>
      <c r="O237" s="488"/>
      <c r="P237" s="488"/>
      <c r="Q237" s="488"/>
      <c r="R237" s="488"/>
      <c r="S237" s="488"/>
      <c r="T237" s="488"/>
      <c r="U237" s="488"/>
      <c r="V237" s="488"/>
      <c r="W237" s="488"/>
      <c r="X237" s="488"/>
    </row>
    <row r="238" spans="1:24" s="491" customFormat="1" ht="35.1" customHeight="1" x14ac:dyDescent="0.15">
      <c r="A238" s="514"/>
      <c r="B238" s="311"/>
      <c r="C238" s="345" t="str">
        <f>IFERROR(VLOOKUP(B238,'補助事業概要説明書(別添１)１～２'!$B$29:$C$53,2,0),"")</f>
        <v/>
      </c>
      <c r="D238" s="346" t="str">
        <f>IFERROR(VLOOKUP(B238,'人件費単価計算書(別添２－１)'!$B$13:$J$72,6,0),"")</f>
        <v/>
      </c>
      <c r="E238" s="617"/>
      <c r="F238" s="311"/>
      <c r="G238" s="941"/>
      <c r="H238" s="942"/>
      <c r="I238" s="942"/>
      <c r="J238" s="943"/>
      <c r="K238" s="350">
        <f t="shared" si="4"/>
        <v>0</v>
      </c>
      <c r="O238" s="488"/>
      <c r="P238" s="488"/>
      <c r="Q238" s="488"/>
      <c r="R238" s="488"/>
      <c r="S238" s="488"/>
      <c r="T238" s="488"/>
      <c r="U238" s="488"/>
      <c r="V238" s="488"/>
      <c r="W238" s="488"/>
      <c r="X238" s="488"/>
    </row>
    <row r="239" spans="1:24" s="491" customFormat="1" ht="35.1" customHeight="1" x14ac:dyDescent="0.15">
      <c r="A239" s="514"/>
      <c r="B239" s="311"/>
      <c r="C239" s="345" t="str">
        <f>IFERROR(VLOOKUP(B239,'補助事業概要説明書(別添１)１～２'!$B$29:$C$53,2,0),"")</f>
        <v/>
      </c>
      <c r="D239" s="346" t="str">
        <f>IFERROR(VLOOKUP(B239,'人件費単価計算書(別添２－１)'!$B$13:$J$72,6,0),"")</f>
        <v/>
      </c>
      <c r="E239" s="617"/>
      <c r="F239" s="311"/>
      <c r="G239" s="941"/>
      <c r="H239" s="942"/>
      <c r="I239" s="942"/>
      <c r="J239" s="943"/>
      <c r="K239" s="350">
        <f t="shared" si="4"/>
        <v>0</v>
      </c>
      <c r="O239" s="488"/>
      <c r="P239" s="488"/>
      <c r="Q239" s="488"/>
      <c r="R239" s="488"/>
      <c r="S239" s="488"/>
      <c r="T239" s="488"/>
      <c r="U239" s="488"/>
      <c r="V239" s="488"/>
      <c r="W239" s="488"/>
      <c r="X239" s="488"/>
    </row>
    <row r="240" spans="1:24" s="491" customFormat="1" ht="35.1" customHeight="1" x14ac:dyDescent="0.15">
      <c r="A240" s="514"/>
      <c r="B240" s="311"/>
      <c r="C240" s="345" t="str">
        <f>IFERROR(VLOOKUP(B240,'補助事業概要説明書(別添１)１～２'!$B$29:$C$53,2,0),"")</f>
        <v/>
      </c>
      <c r="D240" s="346" t="str">
        <f>IFERROR(VLOOKUP(B240,'人件費単価計算書(別添２－１)'!$B$13:$J$72,6,0),"")</f>
        <v/>
      </c>
      <c r="E240" s="617"/>
      <c r="F240" s="311"/>
      <c r="G240" s="941"/>
      <c r="H240" s="942"/>
      <c r="I240" s="942"/>
      <c r="J240" s="943"/>
      <c r="K240" s="350">
        <f t="shared" si="4"/>
        <v>0</v>
      </c>
      <c r="O240" s="488"/>
      <c r="P240" s="488"/>
      <c r="Q240" s="488"/>
      <c r="R240" s="488"/>
      <c r="S240" s="488"/>
      <c r="T240" s="488"/>
      <c r="U240" s="488"/>
      <c r="V240" s="488"/>
      <c r="W240" s="488"/>
      <c r="X240" s="488"/>
    </row>
    <row r="241" spans="1:24" s="491" customFormat="1" ht="35.1" customHeight="1" x14ac:dyDescent="0.15">
      <c r="A241" s="514"/>
      <c r="B241" s="311"/>
      <c r="C241" s="345" t="str">
        <f>IFERROR(VLOOKUP(B241,'補助事業概要説明書(別添１)１～２'!$B$29:$C$53,2,0),"")</f>
        <v/>
      </c>
      <c r="D241" s="346" t="str">
        <f>IFERROR(VLOOKUP(B241,'人件費単価計算書(別添２－１)'!$B$13:$J$72,6,0),"")</f>
        <v/>
      </c>
      <c r="E241" s="617"/>
      <c r="F241" s="311"/>
      <c r="G241" s="941"/>
      <c r="H241" s="942"/>
      <c r="I241" s="942"/>
      <c r="J241" s="943"/>
      <c r="K241" s="350">
        <f t="shared" si="4"/>
        <v>0</v>
      </c>
      <c r="O241" s="488"/>
      <c r="P241" s="488"/>
      <c r="Q241" s="488"/>
      <c r="R241" s="488"/>
      <c r="S241" s="488"/>
      <c r="T241" s="488"/>
      <c r="U241" s="488"/>
      <c r="V241" s="488"/>
      <c r="W241" s="488"/>
      <c r="X241" s="488"/>
    </row>
    <row r="242" spans="1:24" s="491" customFormat="1" ht="35.1" customHeight="1" x14ac:dyDescent="0.15">
      <c r="A242" s="514"/>
      <c r="B242" s="311"/>
      <c r="C242" s="345" t="str">
        <f>IFERROR(VLOOKUP(B242,'補助事業概要説明書(別添１)１～２'!$B$29:$C$53,2,0),"")</f>
        <v/>
      </c>
      <c r="D242" s="346" t="str">
        <f>IFERROR(VLOOKUP(B242,'人件費単価計算書(別添２－１)'!$B$13:$J$72,6,0),"")</f>
        <v/>
      </c>
      <c r="E242" s="617"/>
      <c r="F242" s="311"/>
      <c r="G242" s="941"/>
      <c r="H242" s="942"/>
      <c r="I242" s="942"/>
      <c r="J242" s="943"/>
      <c r="K242" s="350">
        <f t="shared" si="4"/>
        <v>0</v>
      </c>
      <c r="O242" s="488"/>
      <c r="P242" s="488"/>
      <c r="Q242" s="488"/>
      <c r="R242" s="488"/>
      <c r="S242" s="488"/>
      <c r="T242" s="488"/>
      <c r="U242" s="488"/>
      <c r="V242" s="488"/>
      <c r="W242" s="488"/>
      <c r="X242" s="488"/>
    </row>
    <row r="243" spans="1:24" s="491" customFormat="1" ht="35.1" customHeight="1" x14ac:dyDescent="0.15">
      <c r="A243" s="514"/>
      <c r="B243" s="311"/>
      <c r="C243" s="345" t="str">
        <f>IFERROR(VLOOKUP(B243,'補助事業概要説明書(別添１)１～２'!$B$29:$C$53,2,0),"")</f>
        <v/>
      </c>
      <c r="D243" s="346" t="str">
        <f>IFERROR(VLOOKUP(B243,'人件費単価計算書(別添２－１)'!$B$13:$J$72,6,0),"")</f>
        <v/>
      </c>
      <c r="E243" s="617"/>
      <c r="F243" s="311"/>
      <c r="G243" s="941"/>
      <c r="H243" s="942"/>
      <c r="I243" s="942"/>
      <c r="J243" s="943"/>
      <c r="K243" s="350">
        <f t="shared" si="4"/>
        <v>0</v>
      </c>
      <c r="O243" s="488"/>
      <c r="P243" s="488"/>
      <c r="Q243" s="488"/>
      <c r="R243" s="488"/>
      <c r="S243" s="488"/>
      <c r="T243" s="488"/>
      <c r="U243" s="488"/>
      <c r="V243" s="488"/>
      <c r="W243" s="488"/>
      <c r="X243" s="488"/>
    </row>
    <row r="244" spans="1:24" s="491" customFormat="1" ht="35.1" customHeight="1" x14ac:dyDescent="0.15">
      <c r="A244" s="514"/>
      <c r="B244" s="311"/>
      <c r="C244" s="345" t="str">
        <f>IFERROR(VLOOKUP(B244,'補助事業概要説明書(別添１)１～２'!$B$29:$C$53,2,0),"")</f>
        <v/>
      </c>
      <c r="D244" s="346" t="str">
        <f>IFERROR(VLOOKUP(B244,'人件費単価計算書(別添２－１)'!$B$13:$J$72,6,0),"")</f>
        <v/>
      </c>
      <c r="E244" s="617"/>
      <c r="F244" s="311"/>
      <c r="G244" s="941"/>
      <c r="H244" s="942"/>
      <c r="I244" s="942"/>
      <c r="J244" s="943"/>
      <c r="K244" s="350">
        <f t="shared" si="3"/>
        <v>0</v>
      </c>
      <c r="O244" s="488"/>
      <c r="P244" s="488"/>
      <c r="Q244" s="488"/>
      <c r="R244" s="488"/>
      <c r="S244" s="488"/>
      <c r="T244" s="488"/>
      <c r="U244" s="488"/>
      <c r="V244" s="488"/>
      <c r="W244" s="488"/>
      <c r="X244" s="488"/>
    </row>
    <row r="245" spans="1:24" s="491" customFormat="1" ht="35.1" customHeight="1" x14ac:dyDescent="0.15">
      <c r="A245" s="514"/>
      <c r="B245" s="311"/>
      <c r="C245" s="345" t="str">
        <f>IFERROR(VLOOKUP(B245,'補助事業概要説明書(別添１)１～２'!$B$29:$C$53,2,0),"")</f>
        <v/>
      </c>
      <c r="D245" s="346" t="str">
        <f>IFERROR(VLOOKUP(B245,'人件費単価計算書(別添２－１)'!$B$13:$J$72,6,0),"")</f>
        <v/>
      </c>
      <c r="E245" s="617"/>
      <c r="F245" s="311"/>
      <c r="G245" s="941"/>
      <c r="H245" s="942"/>
      <c r="I245" s="942"/>
      <c r="J245" s="943"/>
      <c r="K245" s="350">
        <f t="shared" si="3"/>
        <v>0</v>
      </c>
      <c r="O245" s="488"/>
      <c r="P245" s="488"/>
      <c r="Q245" s="488"/>
      <c r="R245" s="488"/>
      <c r="S245" s="488"/>
      <c r="T245" s="488"/>
      <c r="U245" s="488"/>
      <c r="V245" s="488"/>
      <c r="W245" s="488"/>
      <c r="X245" s="488"/>
    </row>
    <row r="246" spans="1:24" s="491" customFormat="1" ht="35.1" customHeight="1" x14ac:dyDescent="0.15">
      <c r="A246" s="514"/>
      <c r="B246" s="311"/>
      <c r="C246" s="345" t="str">
        <f>IFERROR(VLOOKUP(B246,'補助事業概要説明書(別添１)１～２'!$B$29:$C$53,2,0),"")</f>
        <v/>
      </c>
      <c r="D246" s="346" t="str">
        <f>IFERROR(VLOOKUP(B246,'人件費単価計算書(別添２－１)'!$B$13:$J$72,6,0),"")</f>
        <v/>
      </c>
      <c r="E246" s="617"/>
      <c r="F246" s="311"/>
      <c r="G246" s="941"/>
      <c r="H246" s="942"/>
      <c r="I246" s="942"/>
      <c r="J246" s="943"/>
      <c r="K246" s="350">
        <f t="shared" si="3"/>
        <v>0</v>
      </c>
      <c r="O246" s="488"/>
      <c r="P246" s="488"/>
      <c r="Q246" s="488"/>
      <c r="R246" s="488"/>
      <c r="S246" s="488"/>
      <c r="T246" s="488"/>
      <c r="U246" s="488"/>
      <c r="V246" s="488"/>
      <c r="W246" s="488"/>
      <c r="X246" s="488"/>
    </row>
    <row r="247" spans="1:24" s="491" customFormat="1" ht="35.1" customHeight="1" x14ac:dyDescent="0.15">
      <c r="A247" s="514"/>
      <c r="B247" s="311"/>
      <c r="C247" s="345" t="str">
        <f>IFERROR(VLOOKUP(B247,'補助事業概要説明書(別添１)１～２'!$B$29:$C$53,2,0),"")</f>
        <v/>
      </c>
      <c r="D247" s="346" t="str">
        <f>IFERROR(VLOOKUP(B247,'人件費単価計算書(別添２－１)'!$B$13:$J$72,6,0),"")</f>
        <v/>
      </c>
      <c r="E247" s="617"/>
      <c r="F247" s="311"/>
      <c r="G247" s="941"/>
      <c r="H247" s="942"/>
      <c r="I247" s="942"/>
      <c r="J247" s="943"/>
      <c r="K247" s="350">
        <f t="shared" ref="K247:K251" si="5">IFERROR(D247*F247,0)</f>
        <v>0</v>
      </c>
      <c r="O247" s="488"/>
      <c r="P247" s="488"/>
      <c r="Q247" s="488"/>
      <c r="R247" s="488"/>
      <c r="S247" s="488"/>
      <c r="T247" s="488"/>
      <c r="U247" s="488"/>
      <c r="V247" s="488"/>
      <c r="W247" s="488"/>
      <c r="X247" s="488"/>
    </row>
    <row r="248" spans="1:24" s="491" customFormat="1" ht="35.1" customHeight="1" x14ac:dyDescent="0.15">
      <c r="A248" s="514"/>
      <c r="B248" s="311"/>
      <c r="C248" s="345" t="str">
        <f>IFERROR(VLOOKUP(B248,'補助事業概要説明書(別添１)１～２'!$B$29:$C$53,2,0),"")</f>
        <v/>
      </c>
      <c r="D248" s="346" t="str">
        <f>IFERROR(VLOOKUP(B248,'人件費単価計算書(別添２－１)'!$B$13:$J$72,6,0),"")</f>
        <v/>
      </c>
      <c r="E248" s="617"/>
      <c r="F248" s="311"/>
      <c r="G248" s="941"/>
      <c r="H248" s="942"/>
      <c r="I248" s="942"/>
      <c r="J248" s="943"/>
      <c r="K248" s="350">
        <f t="shared" si="5"/>
        <v>0</v>
      </c>
      <c r="O248" s="488"/>
      <c r="P248" s="488"/>
      <c r="Q248" s="488"/>
      <c r="R248" s="488"/>
      <c r="S248" s="488"/>
      <c r="T248" s="488"/>
      <c r="U248" s="488"/>
      <c r="V248" s="488"/>
      <c r="W248" s="488"/>
      <c r="X248" s="488"/>
    </row>
    <row r="249" spans="1:24" s="491" customFormat="1" ht="35.1" customHeight="1" x14ac:dyDescent="0.15">
      <c r="A249" s="514"/>
      <c r="B249" s="311"/>
      <c r="C249" s="345" t="str">
        <f>IFERROR(VLOOKUP(B249,'補助事業概要説明書(別添１)１～２'!$B$29:$C$53,2,0),"")</f>
        <v/>
      </c>
      <c r="D249" s="346" t="str">
        <f>IFERROR(VLOOKUP(B249,'人件費単価計算書(別添２－１)'!$B$13:$J$72,6,0),"")</f>
        <v/>
      </c>
      <c r="E249" s="617"/>
      <c r="F249" s="311"/>
      <c r="G249" s="941"/>
      <c r="H249" s="942"/>
      <c r="I249" s="942"/>
      <c r="J249" s="943"/>
      <c r="K249" s="350">
        <f t="shared" si="5"/>
        <v>0</v>
      </c>
      <c r="O249" s="488"/>
      <c r="P249" s="488"/>
      <c r="Q249" s="488"/>
      <c r="R249" s="488"/>
      <c r="S249" s="488"/>
      <c r="T249" s="488"/>
      <c r="U249" s="488"/>
      <c r="V249" s="488"/>
      <c r="W249" s="488"/>
      <c r="X249" s="488"/>
    </row>
    <row r="250" spans="1:24" s="491" customFormat="1" ht="35.1" customHeight="1" x14ac:dyDescent="0.15">
      <c r="A250" s="514"/>
      <c r="B250" s="311"/>
      <c r="C250" s="345" t="str">
        <f>IFERROR(VLOOKUP(B250,'補助事業概要説明書(別添１)１～２'!$B$29:$C$53,2,0),"")</f>
        <v/>
      </c>
      <c r="D250" s="346" t="str">
        <f>IFERROR(VLOOKUP(B250,'人件費単価計算書(別添２－１)'!$B$13:$J$72,6,0),"")</f>
        <v/>
      </c>
      <c r="E250" s="617"/>
      <c r="F250" s="311"/>
      <c r="G250" s="941"/>
      <c r="H250" s="942"/>
      <c r="I250" s="942"/>
      <c r="J250" s="943"/>
      <c r="K250" s="350">
        <f t="shared" si="5"/>
        <v>0</v>
      </c>
      <c r="O250" s="488"/>
      <c r="P250" s="488"/>
      <c r="Q250" s="488"/>
      <c r="R250" s="488"/>
      <c r="S250" s="488"/>
      <c r="T250" s="488"/>
      <c r="U250" s="488"/>
      <c r="V250" s="488"/>
      <c r="W250" s="488"/>
      <c r="X250" s="488"/>
    </row>
    <row r="251" spans="1:24" s="491" customFormat="1" ht="35.1" customHeight="1" x14ac:dyDescent="0.15">
      <c r="A251" s="514"/>
      <c r="B251" s="311"/>
      <c r="C251" s="345" t="str">
        <f>IFERROR(VLOOKUP(B251,'補助事業概要説明書(別添１)１～２'!$B$29:$C$53,2,0),"")</f>
        <v/>
      </c>
      <c r="D251" s="346" t="str">
        <f>IFERROR(VLOOKUP(B251,'人件費単価計算書(別添２－１)'!$B$13:$J$72,6,0),"")</f>
        <v/>
      </c>
      <c r="E251" s="617"/>
      <c r="F251" s="311"/>
      <c r="G251" s="941"/>
      <c r="H251" s="942"/>
      <c r="I251" s="942"/>
      <c r="J251" s="943"/>
      <c r="K251" s="350">
        <f t="shared" si="5"/>
        <v>0</v>
      </c>
      <c r="O251" s="488"/>
      <c r="P251" s="488"/>
      <c r="Q251" s="488"/>
      <c r="R251" s="488"/>
      <c r="S251" s="488"/>
      <c r="T251" s="488"/>
      <c r="U251" s="488"/>
      <c r="V251" s="488"/>
      <c r="W251" s="488"/>
      <c r="X251" s="488"/>
    </row>
    <row r="252" spans="1:24" s="491" customFormat="1" ht="35.1" customHeight="1" x14ac:dyDescent="0.15">
      <c r="A252" s="514"/>
      <c r="B252" s="311"/>
      <c r="C252" s="345" t="str">
        <f>IFERROR(VLOOKUP(B252,'補助事業概要説明書(別添１)１～２'!$B$29:$C$53,2,0),"")</f>
        <v/>
      </c>
      <c r="D252" s="346" t="str">
        <f>IFERROR(VLOOKUP(B252,'人件費単価計算書(別添２－１)'!$B$13:$J$72,6,0),"")</f>
        <v/>
      </c>
      <c r="E252" s="617"/>
      <c r="F252" s="311"/>
      <c r="G252" s="941"/>
      <c r="H252" s="942"/>
      <c r="I252" s="942"/>
      <c r="J252" s="943"/>
      <c r="K252" s="350">
        <f t="shared" ref="K252:K256" si="6">IFERROR(D252*F252,0)</f>
        <v>0</v>
      </c>
      <c r="O252" s="488"/>
      <c r="P252" s="488"/>
      <c r="Q252" s="488"/>
      <c r="R252" s="488"/>
      <c r="S252" s="488"/>
      <c r="T252" s="488"/>
      <c r="U252" s="488"/>
      <c r="V252" s="488"/>
      <c r="W252" s="488"/>
      <c r="X252" s="488"/>
    </row>
    <row r="253" spans="1:24" s="491" customFormat="1" ht="35.1" customHeight="1" x14ac:dyDescent="0.15">
      <c r="A253" s="514"/>
      <c r="B253" s="311"/>
      <c r="C253" s="345" t="str">
        <f>IFERROR(VLOOKUP(B253,'補助事業概要説明書(別添１)１～２'!$B$29:$C$53,2,0),"")</f>
        <v/>
      </c>
      <c r="D253" s="346" t="str">
        <f>IFERROR(VLOOKUP(B253,'人件費単価計算書(別添２－１)'!$B$13:$J$72,6,0),"")</f>
        <v/>
      </c>
      <c r="E253" s="617"/>
      <c r="F253" s="311"/>
      <c r="G253" s="941"/>
      <c r="H253" s="942"/>
      <c r="I253" s="942"/>
      <c r="J253" s="943"/>
      <c r="K253" s="350">
        <f t="shared" si="6"/>
        <v>0</v>
      </c>
      <c r="O253" s="488"/>
      <c r="P253" s="488"/>
      <c r="Q253" s="488"/>
      <c r="R253" s="488"/>
      <c r="S253" s="488"/>
      <c r="T253" s="488"/>
      <c r="U253" s="488"/>
      <c r="V253" s="488"/>
      <c r="W253" s="488"/>
      <c r="X253" s="488"/>
    </row>
    <row r="254" spans="1:24" s="491" customFormat="1" ht="35.1" customHeight="1" x14ac:dyDescent="0.15">
      <c r="A254" s="514"/>
      <c r="B254" s="311"/>
      <c r="C254" s="345" t="str">
        <f>IFERROR(VLOOKUP(B254,'補助事業概要説明書(別添１)１～２'!$B$29:$C$53,2,0),"")</f>
        <v/>
      </c>
      <c r="D254" s="346" t="str">
        <f>IFERROR(VLOOKUP(B254,'人件費単価計算書(別添２－１)'!$B$13:$J$72,6,0),"")</f>
        <v/>
      </c>
      <c r="E254" s="617"/>
      <c r="F254" s="311"/>
      <c r="G254" s="941"/>
      <c r="H254" s="942"/>
      <c r="I254" s="942"/>
      <c r="J254" s="943"/>
      <c r="K254" s="350">
        <f t="shared" si="6"/>
        <v>0</v>
      </c>
      <c r="O254" s="488"/>
      <c r="P254" s="488"/>
      <c r="Q254" s="488"/>
      <c r="R254" s="488"/>
      <c r="S254" s="488"/>
      <c r="T254" s="488"/>
      <c r="U254" s="488"/>
      <c r="V254" s="488"/>
      <c r="W254" s="488"/>
      <c r="X254" s="488"/>
    </row>
    <row r="255" spans="1:24" s="491" customFormat="1" ht="35.1" customHeight="1" x14ac:dyDescent="0.15">
      <c r="A255" s="514"/>
      <c r="B255" s="311"/>
      <c r="C255" s="345" t="str">
        <f>IFERROR(VLOOKUP(B255,'補助事業概要説明書(別添１)１～２'!$B$29:$C$53,2,0),"")</f>
        <v/>
      </c>
      <c r="D255" s="346" t="str">
        <f>IFERROR(VLOOKUP(B255,'人件費単価計算書(別添２－１)'!$B$13:$J$72,6,0),"")</f>
        <v/>
      </c>
      <c r="E255" s="617"/>
      <c r="F255" s="311"/>
      <c r="G255" s="941"/>
      <c r="H255" s="942"/>
      <c r="I255" s="942"/>
      <c r="J255" s="943"/>
      <c r="K255" s="350">
        <f t="shared" si="6"/>
        <v>0</v>
      </c>
      <c r="O255" s="488"/>
      <c r="P255" s="488"/>
      <c r="Q255" s="488"/>
      <c r="R255" s="488"/>
      <c r="S255" s="488"/>
      <c r="T255" s="488"/>
      <c r="U255" s="488"/>
      <c r="V255" s="488"/>
      <c r="W255" s="488"/>
      <c r="X255" s="488"/>
    </row>
    <row r="256" spans="1:24" s="491" customFormat="1" ht="35.1" customHeight="1" x14ac:dyDescent="0.15">
      <c r="A256" s="514"/>
      <c r="B256" s="311"/>
      <c r="C256" s="345" t="str">
        <f>IFERROR(VLOOKUP(B256,'補助事業概要説明書(別添１)１～２'!$B$29:$C$53,2,0),"")</f>
        <v/>
      </c>
      <c r="D256" s="346" t="str">
        <f>IFERROR(VLOOKUP(B256,'人件費単価計算書(別添２－１)'!$B$13:$J$72,6,0),"")</f>
        <v/>
      </c>
      <c r="E256" s="617"/>
      <c r="F256" s="311"/>
      <c r="G256" s="941"/>
      <c r="H256" s="942"/>
      <c r="I256" s="942"/>
      <c r="J256" s="943"/>
      <c r="K256" s="350">
        <f t="shared" si="6"/>
        <v>0</v>
      </c>
      <c r="O256" s="488"/>
      <c r="P256" s="488"/>
      <c r="Q256" s="488"/>
      <c r="R256" s="488"/>
      <c r="S256" s="488"/>
      <c r="T256" s="488"/>
      <c r="U256" s="488"/>
      <c r="V256" s="488"/>
      <c r="W256" s="488"/>
      <c r="X256" s="488"/>
    </row>
    <row r="257" spans="1:24" s="491" customFormat="1" ht="35.1" customHeight="1" x14ac:dyDescent="0.15">
      <c r="A257" s="514"/>
      <c r="B257" s="311"/>
      <c r="C257" s="345" t="str">
        <f>IFERROR(VLOOKUP(B257,'補助事業概要説明書(別添１)１～２'!$B$29:$C$53,2,0),"")</f>
        <v/>
      </c>
      <c r="D257" s="346" t="str">
        <f>IFERROR(VLOOKUP(B257,'人件費単価計算書(別添２－１)'!$B$13:$J$72,6,0),"")</f>
        <v/>
      </c>
      <c r="E257" s="617"/>
      <c r="F257" s="311"/>
      <c r="G257" s="941"/>
      <c r="H257" s="942"/>
      <c r="I257" s="942"/>
      <c r="J257" s="943"/>
      <c r="K257" s="350">
        <f t="shared" si="3"/>
        <v>0</v>
      </c>
      <c r="O257" s="488"/>
      <c r="P257" s="488"/>
      <c r="Q257" s="488"/>
      <c r="R257" s="488"/>
      <c r="S257" s="488"/>
      <c r="T257" s="488"/>
      <c r="U257" s="488"/>
      <c r="V257" s="488"/>
      <c r="W257" s="488"/>
      <c r="X257" s="488"/>
    </row>
    <row r="258" spans="1:24" s="491" customFormat="1" ht="35.1" customHeight="1" x14ac:dyDescent="0.15">
      <c r="A258" s="514"/>
      <c r="B258" s="311"/>
      <c r="C258" s="345" t="str">
        <f>IFERROR(VLOOKUP(B258,'補助事業概要説明書(別添１)１～２'!$B$29:$C$53,2,0),"")</f>
        <v/>
      </c>
      <c r="D258" s="346" t="str">
        <f>IFERROR(VLOOKUP(B258,'人件費単価計算書(別添２－１)'!$B$13:$J$72,6,0),"")</f>
        <v/>
      </c>
      <c r="E258" s="617"/>
      <c r="F258" s="311"/>
      <c r="G258" s="941"/>
      <c r="H258" s="942"/>
      <c r="I258" s="942"/>
      <c r="J258" s="943"/>
      <c r="K258" s="350">
        <f t="shared" si="3"/>
        <v>0</v>
      </c>
      <c r="O258" s="488"/>
      <c r="P258" s="488"/>
      <c r="Q258" s="488"/>
      <c r="R258" s="488"/>
      <c r="S258" s="488"/>
      <c r="T258" s="488"/>
      <c r="U258" s="488"/>
      <c r="V258" s="488"/>
      <c r="W258" s="488"/>
      <c r="X258" s="488"/>
    </row>
    <row r="259" spans="1:24" s="491" customFormat="1" ht="35.1" customHeight="1" x14ac:dyDescent="0.15">
      <c r="A259" s="514"/>
      <c r="B259" s="311"/>
      <c r="C259" s="345" t="str">
        <f>IFERROR(VLOOKUP(B259,'補助事業概要説明書(別添１)１～２'!$B$29:$C$53,2,0),"")</f>
        <v/>
      </c>
      <c r="D259" s="346" t="str">
        <f>IFERROR(VLOOKUP(B259,'人件費単価計算書(別添２－１)'!$B$13:$J$72,6,0),"")</f>
        <v/>
      </c>
      <c r="E259" s="617"/>
      <c r="F259" s="311"/>
      <c r="G259" s="941"/>
      <c r="H259" s="942"/>
      <c r="I259" s="942"/>
      <c r="J259" s="943"/>
      <c r="K259" s="350">
        <f t="shared" si="3"/>
        <v>0</v>
      </c>
      <c r="O259" s="488"/>
      <c r="P259" s="488"/>
      <c r="Q259" s="488"/>
      <c r="R259" s="488"/>
      <c r="S259" s="488"/>
      <c r="T259" s="488"/>
      <c r="U259" s="488"/>
      <c r="V259" s="488"/>
      <c r="W259" s="488"/>
      <c r="X259" s="488"/>
    </row>
    <row r="260" spans="1:24" s="491" customFormat="1" ht="35.1" customHeight="1" x14ac:dyDescent="0.15">
      <c r="A260" s="514"/>
      <c r="B260" s="311"/>
      <c r="C260" s="345" t="str">
        <f>IFERROR(VLOOKUP(B260,'補助事業概要説明書(別添１)１～２'!$B$29:$C$53,2,0),"")</f>
        <v/>
      </c>
      <c r="D260" s="346" t="str">
        <f>IFERROR(VLOOKUP(B260,'人件費単価計算書(別添２－１)'!$B$13:$J$72,6,0),"")</f>
        <v/>
      </c>
      <c r="E260" s="617"/>
      <c r="F260" s="311"/>
      <c r="G260" s="941"/>
      <c r="H260" s="942"/>
      <c r="I260" s="942"/>
      <c r="J260" s="943"/>
      <c r="K260" s="350">
        <f t="shared" si="3"/>
        <v>0</v>
      </c>
      <c r="O260" s="488"/>
      <c r="P260" s="488"/>
      <c r="Q260" s="488"/>
      <c r="R260" s="488"/>
      <c r="S260" s="488"/>
      <c r="T260" s="488"/>
      <c r="U260" s="488"/>
      <c r="V260" s="488"/>
      <c r="W260" s="488"/>
      <c r="X260" s="488"/>
    </row>
    <row r="261" spans="1:24" s="491" customFormat="1" ht="35.1" customHeight="1" x14ac:dyDescent="0.15">
      <c r="A261" s="514"/>
      <c r="B261" s="311"/>
      <c r="C261" s="345" t="str">
        <f>IFERROR(VLOOKUP(B261,'補助事業概要説明書(別添１)１～２'!$B$29:$C$53,2,0),"")</f>
        <v/>
      </c>
      <c r="D261" s="346" t="str">
        <f>IFERROR(VLOOKUP(B261,'人件費単価計算書(別添２－１)'!$B$13:$J$72,6,0),"")</f>
        <v/>
      </c>
      <c r="E261" s="617"/>
      <c r="F261" s="311"/>
      <c r="G261" s="941"/>
      <c r="H261" s="942"/>
      <c r="I261" s="942"/>
      <c r="J261" s="943"/>
      <c r="K261" s="350">
        <f t="shared" si="3"/>
        <v>0</v>
      </c>
      <c r="O261" s="488"/>
      <c r="P261" s="488"/>
      <c r="Q261" s="488"/>
      <c r="R261" s="488"/>
      <c r="S261" s="488"/>
      <c r="T261" s="488"/>
      <c r="U261" s="488"/>
      <c r="V261" s="488"/>
      <c r="W261" s="488"/>
      <c r="X261" s="488"/>
    </row>
    <row r="262" spans="1:24" s="491" customFormat="1" ht="35.1" customHeight="1" x14ac:dyDescent="0.15">
      <c r="A262" s="514"/>
      <c r="B262" s="311"/>
      <c r="C262" s="345" t="str">
        <f>IFERROR(VLOOKUP(B262,'補助事業概要説明書(別添１)１～２'!$B$29:$C$53,2,0),"")</f>
        <v/>
      </c>
      <c r="D262" s="346" t="str">
        <f>IFERROR(VLOOKUP(B262,'人件費単価計算書(別添２－１)'!$B$13:$J$72,6,0),"")</f>
        <v/>
      </c>
      <c r="E262" s="617"/>
      <c r="F262" s="311"/>
      <c r="G262" s="941"/>
      <c r="H262" s="942"/>
      <c r="I262" s="942"/>
      <c r="J262" s="943"/>
      <c r="K262" s="350">
        <f t="shared" si="2"/>
        <v>0</v>
      </c>
      <c r="O262" s="488"/>
      <c r="P262" s="488"/>
      <c r="Q262" s="488"/>
      <c r="R262" s="488"/>
      <c r="S262" s="488"/>
      <c r="T262" s="488"/>
      <c r="U262" s="488"/>
      <c r="V262" s="488"/>
      <c r="W262" s="488"/>
      <c r="X262" s="488"/>
    </row>
    <row r="263" spans="1:24" s="491" customFormat="1" ht="35.1" customHeight="1" x14ac:dyDescent="0.15">
      <c r="A263" s="514"/>
      <c r="B263" s="313"/>
      <c r="C263" s="347" t="str">
        <f>IFERROR(VLOOKUP(B263,'補助事業概要説明書(別添１)１～２'!$B$29:$C$53,2,0),"")</f>
        <v/>
      </c>
      <c r="D263" s="348" t="str">
        <f>IFERROR(VLOOKUP(B263,'人件費単価計算書(別添２－１)'!$B$13:$J$72,6,0),"")</f>
        <v/>
      </c>
      <c r="E263" s="619"/>
      <c r="F263" s="313"/>
      <c r="G263" s="944"/>
      <c r="H263" s="945"/>
      <c r="I263" s="945"/>
      <c r="J263" s="946"/>
      <c r="K263" s="351">
        <f t="shared" ref="K263" si="7">IFERROR(D263*F263,0)</f>
        <v>0</v>
      </c>
      <c r="L263" s="504"/>
      <c r="M263" s="492"/>
      <c r="N263" s="492"/>
      <c r="O263" s="488"/>
      <c r="P263" s="488"/>
      <c r="Q263" s="488"/>
      <c r="R263" s="488"/>
      <c r="S263" s="488"/>
      <c r="T263" s="488"/>
      <c r="U263" s="488"/>
      <c r="V263" s="488"/>
      <c r="W263" s="488"/>
      <c r="X263" s="488"/>
    </row>
    <row r="264" spans="1:24" s="491" customFormat="1" ht="35.1" customHeight="1" x14ac:dyDescent="0.15">
      <c r="A264" s="514"/>
      <c r="B264" s="523"/>
      <c r="C264" s="523"/>
      <c r="D264" s="523"/>
      <c r="E264" s="523"/>
      <c r="F264" s="524"/>
      <c r="G264" s="525"/>
      <c r="H264" s="525"/>
      <c r="I264" s="525"/>
      <c r="J264" s="937">
        <f>'補助事業概要説明書(別添１)１～２'!$E$6</f>
        <v>0</v>
      </c>
      <c r="K264" s="937"/>
      <c r="L264" s="504"/>
      <c r="M264" s="492"/>
      <c r="N264" s="492"/>
      <c r="O264" s="488"/>
      <c r="P264" s="488"/>
      <c r="Q264" s="488"/>
      <c r="R264" s="488"/>
      <c r="S264" s="488"/>
      <c r="T264" s="488"/>
      <c r="U264" s="488"/>
      <c r="V264" s="488"/>
      <c r="W264" s="488"/>
      <c r="X264" s="488"/>
    </row>
    <row r="265" spans="1:24" s="491" customFormat="1" ht="39.950000000000003" customHeight="1" x14ac:dyDescent="0.15">
      <c r="A265" s="533"/>
      <c r="B265" s="534" t="s">
        <v>571</v>
      </c>
      <c r="C265" s="251"/>
      <c r="D265" s="251"/>
      <c r="E265" s="251"/>
      <c r="F265" s="252"/>
      <c r="G265" s="535"/>
      <c r="H265" s="536"/>
      <c r="I265" s="537"/>
      <c r="J265" s="538"/>
      <c r="K265" s="539"/>
      <c r="O265" s="488"/>
      <c r="P265" s="488"/>
      <c r="Q265" s="488"/>
      <c r="R265" s="488"/>
      <c r="S265" s="488"/>
      <c r="T265" s="488"/>
      <c r="U265" s="488"/>
      <c r="V265" s="488"/>
      <c r="W265" s="488"/>
      <c r="X265" s="488"/>
    </row>
    <row r="266" spans="1:24" s="89" customFormat="1" ht="32.25" customHeight="1" thickBot="1" x14ac:dyDescent="0.2">
      <c r="A266" s="481"/>
      <c r="B266" s="540" t="s">
        <v>394</v>
      </c>
      <c r="C266" s="251"/>
      <c r="D266" s="251"/>
      <c r="E266" s="251"/>
      <c r="F266" s="251"/>
      <c r="G266" s="252"/>
      <c r="H266" s="535"/>
      <c r="I266" s="536"/>
      <c r="J266" s="512"/>
      <c r="K266" s="88"/>
      <c r="L266" s="140"/>
      <c r="M266" s="109"/>
      <c r="N266" s="485"/>
      <c r="O266" s="486"/>
      <c r="P266" s="486"/>
      <c r="Q266" s="481"/>
      <c r="R266" s="481"/>
      <c r="S266" s="481"/>
      <c r="T266" s="481"/>
      <c r="U266" s="481"/>
      <c r="V266" s="481"/>
      <c r="W266" s="481"/>
      <c r="X266" s="481"/>
    </row>
    <row r="267" spans="1:24" s="491" customFormat="1" ht="35.1" customHeight="1" x14ac:dyDescent="0.15">
      <c r="A267" s="541"/>
      <c r="B267" s="924" t="s">
        <v>200</v>
      </c>
      <c r="C267" s="915"/>
      <c r="D267" s="924" t="s">
        <v>190</v>
      </c>
      <c r="E267" s="935"/>
      <c r="H267" s="542" t="s">
        <v>437</v>
      </c>
      <c r="I267" s="933">
        <f>IFERROR(C271*E267,"")</f>
        <v>0</v>
      </c>
      <c r="J267" s="542" t="s">
        <v>375</v>
      </c>
      <c r="K267" s="933">
        <f>IFERROR(SUM(C271:C275,H271:H275)*E267,"")</f>
        <v>0</v>
      </c>
      <c r="M267" s="1022" t="s">
        <v>627</v>
      </c>
      <c r="O267" s="488"/>
      <c r="P267" s="488"/>
      <c r="Q267" s="488"/>
      <c r="R267" s="488"/>
      <c r="S267" s="488"/>
      <c r="T267" s="488"/>
      <c r="U267" s="488"/>
      <c r="V267" s="488"/>
      <c r="W267" s="488"/>
      <c r="X267" s="488"/>
    </row>
    <row r="268" spans="1:24" s="491" customFormat="1" ht="20.100000000000001" customHeight="1" thickBot="1" x14ac:dyDescent="0.2">
      <c r="A268" s="541"/>
      <c r="B268" s="924"/>
      <c r="C268" s="915"/>
      <c r="D268" s="924"/>
      <c r="E268" s="935"/>
      <c r="H268" s="543" t="str">
        <f>IF($G$6="","-",IF($G$6="消費税を補助対象に含めない","（税抜）","（税込）"))</f>
        <v>-</v>
      </c>
      <c r="I268" s="934"/>
      <c r="J268" s="543" t="str">
        <f>IF($G$6="","-",IF($G$6="消費税を補助対象に含めない","（税抜）","（税込）"))</f>
        <v>-</v>
      </c>
      <c r="K268" s="934"/>
      <c r="M268" s="1023"/>
      <c r="O268" s="488"/>
      <c r="P268" s="488"/>
      <c r="Q268" s="488"/>
      <c r="R268" s="488"/>
      <c r="S268" s="488"/>
      <c r="T268" s="488"/>
      <c r="U268" s="488"/>
      <c r="V268" s="488"/>
      <c r="W268" s="488"/>
      <c r="X268" s="488"/>
    </row>
    <row r="269" spans="1:24" s="491" customFormat="1" ht="20.100000000000001" customHeight="1" x14ac:dyDescent="0.15">
      <c r="A269" s="541"/>
      <c r="B269" s="925" t="s">
        <v>185</v>
      </c>
      <c r="C269" s="544" t="s">
        <v>483</v>
      </c>
      <c r="D269" s="927" t="s">
        <v>186</v>
      </c>
      <c r="E269" s="928"/>
      <c r="F269" s="929"/>
      <c r="G269" s="925" t="s">
        <v>185</v>
      </c>
      <c r="H269" s="545" t="s">
        <v>483</v>
      </c>
      <c r="I269" s="926" t="s">
        <v>186</v>
      </c>
      <c r="J269" s="926"/>
      <c r="K269" s="926"/>
      <c r="M269" s="1023"/>
      <c r="O269" s="488"/>
      <c r="P269" s="488"/>
      <c r="Q269" s="488"/>
      <c r="R269" s="488"/>
      <c r="S269" s="488"/>
      <c r="T269" s="488"/>
      <c r="U269" s="488"/>
      <c r="V269" s="488"/>
      <c r="W269" s="488"/>
      <c r="X269" s="488"/>
    </row>
    <row r="270" spans="1:24" s="491" customFormat="1" ht="20.100000000000001" customHeight="1" x14ac:dyDescent="0.15">
      <c r="A270" s="541"/>
      <c r="B270" s="926"/>
      <c r="C270" s="520" t="str">
        <f>IF($G$6="","-",IF($G$6="消費税を補助対象に含めない","（税抜）","（税込）"))</f>
        <v>-</v>
      </c>
      <c r="D270" s="930"/>
      <c r="E270" s="931"/>
      <c r="F270" s="932"/>
      <c r="G270" s="926"/>
      <c r="H270" s="520" t="str">
        <f>IF($G$6="","-",IF($G$6="消費税を補助対象に含めない","（税抜）","（税込）"))</f>
        <v>-</v>
      </c>
      <c r="I270" s="924"/>
      <c r="J270" s="924"/>
      <c r="K270" s="924"/>
      <c r="M270" s="1023"/>
      <c r="O270" s="488"/>
      <c r="P270" s="488"/>
      <c r="Q270" s="488"/>
      <c r="R270" s="488"/>
      <c r="S270" s="488"/>
      <c r="T270" s="488"/>
      <c r="U270" s="488"/>
      <c r="V270" s="488"/>
      <c r="W270" s="488"/>
      <c r="X270" s="488"/>
    </row>
    <row r="271" spans="1:24" s="491" customFormat="1" ht="39.950000000000003" customHeight="1" x14ac:dyDescent="0.15">
      <c r="A271" s="541"/>
      <c r="B271" s="546" t="s">
        <v>212</v>
      </c>
      <c r="C271" s="253"/>
      <c r="D271" s="921"/>
      <c r="E271" s="922"/>
      <c r="F271" s="923"/>
      <c r="G271" s="546" t="s">
        <v>370</v>
      </c>
      <c r="H271" s="253"/>
      <c r="I271" s="921"/>
      <c r="J271" s="922"/>
      <c r="K271" s="923"/>
      <c r="M271" s="1023"/>
      <c r="O271" s="488"/>
      <c r="P271" s="488"/>
      <c r="Q271" s="488"/>
      <c r="R271" s="488"/>
      <c r="S271" s="488"/>
      <c r="T271" s="488"/>
      <c r="U271" s="488"/>
      <c r="V271" s="488"/>
      <c r="W271" s="488"/>
      <c r="X271" s="488"/>
    </row>
    <row r="272" spans="1:24" s="491" customFormat="1" ht="39.950000000000003" customHeight="1" x14ac:dyDescent="0.15">
      <c r="A272" s="541"/>
      <c r="B272" s="547" t="s">
        <v>187</v>
      </c>
      <c r="C272" s="254"/>
      <c r="D272" s="938"/>
      <c r="E272" s="939"/>
      <c r="F272" s="940"/>
      <c r="G272" s="547" t="s">
        <v>371</v>
      </c>
      <c r="H272" s="254"/>
      <c r="I272" s="938"/>
      <c r="J272" s="939"/>
      <c r="K272" s="940"/>
      <c r="L272" s="499"/>
      <c r="M272" s="1023"/>
      <c r="N272" s="492"/>
      <c r="O272" s="488"/>
      <c r="P272" s="488"/>
      <c r="Q272" s="488"/>
      <c r="R272" s="488"/>
      <c r="S272" s="488"/>
      <c r="T272" s="488"/>
      <c r="U272" s="488"/>
      <c r="V272" s="488"/>
      <c r="W272" s="488"/>
      <c r="X272" s="488"/>
    </row>
    <row r="273" spans="1:24" s="504" customFormat="1" ht="39.950000000000003" customHeight="1" x14ac:dyDescent="0.15">
      <c r="A273" s="541"/>
      <c r="B273" s="547" t="s">
        <v>188</v>
      </c>
      <c r="C273" s="254"/>
      <c r="D273" s="938"/>
      <c r="E273" s="939"/>
      <c r="F273" s="940"/>
      <c r="G273" s="547" t="s">
        <v>372</v>
      </c>
      <c r="H273" s="254"/>
      <c r="I273" s="938"/>
      <c r="J273" s="939"/>
      <c r="K273" s="940"/>
      <c r="L273" s="548"/>
      <c r="M273" s="1023"/>
      <c r="N273" s="549"/>
      <c r="O273" s="550"/>
      <c r="P273" s="550"/>
      <c r="Q273" s="550"/>
      <c r="R273" s="550"/>
      <c r="S273" s="550"/>
      <c r="T273" s="550"/>
      <c r="U273" s="550"/>
      <c r="V273" s="550"/>
      <c r="W273" s="550"/>
      <c r="X273" s="550"/>
    </row>
    <row r="274" spans="1:24" s="504" customFormat="1" ht="39.950000000000003" customHeight="1" x14ac:dyDescent="0.15">
      <c r="A274" s="541"/>
      <c r="B274" s="551" t="s">
        <v>189</v>
      </c>
      <c r="C274" s="255"/>
      <c r="D274" s="938"/>
      <c r="E274" s="939"/>
      <c r="F274" s="940"/>
      <c r="G274" s="551" t="s">
        <v>373</v>
      </c>
      <c r="H274" s="255"/>
      <c r="I274" s="938"/>
      <c r="J274" s="939"/>
      <c r="K274" s="940"/>
      <c r="L274" s="549"/>
      <c r="M274" s="1023"/>
      <c r="O274" s="550"/>
      <c r="P274" s="550"/>
      <c r="Q274" s="550"/>
      <c r="R274" s="550"/>
      <c r="S274" s="550"/>
      <c r="T274" s="550"/>
      <c r="U274" s="550"/>
      <c r="V274" s="550"/>
      <c r="W274" s="550"/>
      <c r="X274" s="550"/>
    </row>
    <row r="275" spans="1:24" s="504" customFormat="1" ht="39.950000000000003" customHeight="1" x14ac:dyDescent="0.15">
      <c r="A275" s="541"/>
      <c r="B275" s="553" t="s">
        <v>215</v>
      </c>
      <c r="C275" s="256"/>
      <c r="D275" s="909"/>
      <c r="E275" s="910"/>
      <c r="F275" s="911"/>
      <c r="G275" s="553" t="s">
        <v>374</v>
      </c>
      <c r="H275" s="256"/>
      <c r="I275" s="909"/>
      <c r="J275" s="910"/>
      <c r="K275" s="911"/>
      <c r="L275" s="548"/>
      <c r="M275" s="1024"/>
      <c r="N275" s="549"/>
      <c r="O275" s="550"/>
      <c r="P275" s="550"/>
      <c r="Q275" s="550"/>
      <c r="R275" s="550"/>
      <c r="S275" s="550"/>
      <c r="T275" s="550"/>
      <c r="U275" s="550"/>
      <c r="V275" s="550"/>
      <c r="W275" s="550"/>
      <c r="X275" s="550"/>
    </row>
    <row r="276" spans="1:24" s="504" customFormat="1" ht="39.950000000000003" customHeight="1" thickBot="1" x14ac:dyDescent="0.2">
      <c r="A276" s="514"/>
      <c r="B276" s="554"/>
      <c r="C276" s="251"/>
      <c r="D276" s="251"/>
      <c r="E276" s="251"/>
      <c r="F276" s="252"/>
      <c r="G276" s="483"/>
      <c r="H276" s="484"/>
      <c r="I276" s="554"/>
      <c r="J276" s="555"/>
      <c r="K276" s="556"/>
      <c r="L276" s="548"/>
      <c r="M276" s="557"/>
      <c r="N276" s="558"/>
      <c r="O276" s="559"/>
      <c r="P276" s="559"/>
      <c r="Q276" s="550"/>
      <c r="R276" s="550"/>
      <c r="S276" s="550"/>
      <c r="T276" s="550"/>
      <c r="U276" s="550"/>
      <c r="V276" s="550"/>
      <c r="W276" s="550"/>
      <c r="X276" s="550"/>
    </row>
    <row r="277" spans="1:24" s="89" customFormat="1" ht="32.25" customHeight="1" thickBot="1" x14ac:dyDescent="0.2">
      <c r="A277" s="481"/>
      <c r="B277" s="507" t="s">
        <v>395</v>
      </c>
      <c r="C277" s="352"/>
      <c r="D277" s="352"/>
      <c r="E277" s="352"/>
      <c r="F277" s="352"/>
      <c r="G277" s="353"/>
      <c r="H277" s="508"/>
      <c r="I277" s="509"/>
      <c r="J277" s="510"/>
      <c r="K277" s="88"/>
      <c r="L277" s="140"/>
      <c r="M277" s="560"/>
      <c r="N277" s="485"/>
      <c r="O277" s="486"/>
      <c r="P277" s="486"/>
      <c r="Q277" s="481"/>
      <c r="R277" s="481"/>
      <c r="S277" s="481"/>
      <c r="T277" s="481"/>
      <c r="U277" s="481"/>
      <c r="V277" s="481"/>
      <c r="W277" s="481"/>
      <c r="X277" s="481"/>
    </row>
    <row r="278" spans="1:24" s="491" customFormat="1" ht="35.1" customHeight="1" x14ac:dyDescent="0.15">
      <c r="A278" s="541"/>
      <c r="B278" s="924" t="s">
        <v>200</v>
      </c>
      <c r="C278" s="915"/>
      <c r="D278" s="924" t="s">
        <v>190</v>
      </c>
      <c r="E278" s="935"/>
      <c r="H278" s="542" t="s">
        <v>437</v>
      </c>
      <c r="I278" s="933">
        <f>IFERROR(C282*E278,"")</f>
        <v>0</v>
      </c>
      <c r="J278" s="542" t="s">
        <v>375</v>
      </c>
      <c r="K278" s="933">
        <f>IFERROR(SUM(C282:C286,H282:H286)*E278,"")</f>
        <v>0</v>
      </c>
      <c r="M278" s="561"/>
      <c r="O278" s="488"/>
      <c r="P278" s="488"/>
      <c r="Q278" s="488"/>
      <c r="R278" s="488"/>
      <c r="S278" s="488"/>
      <c r="T278" s="488"/>
      <c r="U278" s="488"/>
      <c r="V278" s="488"/>
      <c r="W278" s="488"/>
      <c r="X278" s="488"/>
    </row>
    <row r="279" spans="1:24" s="491" customFormat="1" ht="20.100000000000001" customHeight="1" thickBot="1" x14ac:dyDescent="0.2">
      <c r="A279" s="541"/>
      <c r="B279" s="924"/>
      <c r="C279" s="915"/>
      <c r="D279" s="924"/>
      <c r="E279" s="935"/>
      <c r="H279" s="543" t="str">
        <f>IF($G$6="","-",IF($G$6="消費税を補助対象に含めない","（税抜）","（税込）"))</f>
        <v>-</v>
      </c>
      <c r="I279" s="934"/>
      <c r="J279" s="543" t="str">
        <f>IF($G$6="","-",IF($G$6="消費税を補助対象に含めない","（税抜）","（税込）"))</f>
        <v>-</v>
      </c>
      <c r="K279" s="934"/>
      <c r="M279" s="561"/>
      <c r="O279" s="488"/>
      <c r="P279" s="488"/>
      <c r="Q279" s="488"/>
      <c r="R279" s="488"/>
      <c r="S279" s="488"/>
      <c r="T279" s="488"/>
      <c r="U279" s="488"/>
      <c r="V279" s="488"/>
      <c r="W279" s="488"/>
      <c r="X279" s="488"/>
    </row>
    <row r="280" spans="1:24" s="491" customFormat="1" ht="20.100000000000001" customHeight="1" x14ac:dyDescent="0.15">
      <c r="A280" s="541"/>
      <c r="B280" s="925" t="s">
        <v>185</v>
      </c>
      <c r="C280" s="544" t="s">
        <v>483</v>
      </c>
      <c r="D280" s="927" t="s">
        <v>186</v>
      </c>
      <c r="E280" s="928"/>
      <c r="F280" s="929"/>
      <c r="G280" s="925" t="s">
        <v>185</v>
      </c>
      <c r="H280" s="545" t="s">
        <v>483</v>
      </c>
      <c r="I280" s="926" t="s">
        <v>186</v>
      </c>
      <c r="J280" s="926"/>
      <c r="K280" s="926"/>
      <c r="M280" s="561"/>
      <c r="O280" s="488"/>
      <c r="P280" s="488"/>
      <c r="Q280" s="488"/>
      <c r="R280" s="488"/>
      <c r="S280" s="488"/>
      <c r="T280" s="488"/>
      <c r="U280" s="488"/>
      <c r="V280" s="488"/>
      <c r="W280" s="488"/>
      <c r="X280" s="488"/>
    </row>
    <row r="281" spans="1:24" s="491" customFormat="1" ht="20.100000000000001" customHeight="1" x14ac:dyDescent="0.15">
      <c r="A281" s="541"/>
      <c r="B281" s="926"/>
      <c r="C281" s="520" t="str">
        <f>IF($G$6="","-",IF($G$6="消費税を補助対象に含めない","（税抜）","（税込）"))</f>
        <v>-</v>
      </c>
      <c r="D281" s="930"/>
      <c r="E281" s="931"/>
      <c r="F281" s="932"/>
      <c r="G281" s="926"/>
      <c r="H281" s="520" t="str">
        <f>IF($G$6="","-",IF($G$6="消費税を補助対象に含めない","（税抜）","（税込）"))</f>
        <v>-</v>
      </c>
      <c r="I281" s="924"/>
      <c r="J281" s="924"/>
      <c r="K281" s="924"/>
      <c r="M281" s="561"/>
      <c r="O281" s="488"/>
      <c r="P281" s="488"/>
      <c r="Q281" s="488"/>
      <c r="R281" s="488"/>
      <c r="S281" s="488"/>
      <c r="T281" s="488"/>
      <c r="U281" s="488"/>
      <c r="V281" s="488"/>
      <c r="W281" s="488"/>
      <c r="X281" s="488"/>
    </row>
    <row r="282" spans="1:24" s="491" customFormat="1" ht="39.950000000000003" customHeight="1" x14ac:dyDescent="0.15">
      <c r="A282" s="541"/>
      <c r="B282" s="546" t="s">
        <v>212</v>
      </c>
      <c r="C282" s="253"/>
      <c r="D282" s="921"/>
      <c r="E282" s="922"/>
      <c r="F282" s="923"/>
      <c r="G282" s="546" t="s">
        <v>370</v>
      </c>
      <c r="H282" s="253"/>
      <c r="I282" s="921"/>
      <c r="J282" s="922"/>
      <c r="K282" s="923"/>
      <c r="M282" s="561"/>
      <c r="O282" s="488"/>
      <c r="P282" s="488"/>
      <c r="Q282" s="488"/>
      <c r="R282" s="488"/>
      <c r="S282" s="488"/>
      <c r="T282" s="488"/>
      <c r="U282" s="488"/>
      <c r="V282" s="488"/>
      <c r="W282" s="488"/>
      <c r="X282" s="488"/>
    </row>
    <row r="283" spans="1:24" s="491" customFormat="1" ht="39.950000000000003" customHeight="1" x14ac:dyDescent="0.15">
      <c r="A283" s="541"/>
      <c r="B283" s="547" t="s">
        <v>187</v>
      </c>
      <c r="C283" s="254"/>
      <c r="D283" s="938"/>
      <c r="E283" s="939"/>
      <c r="F283" s="940"/>
      <c r="G283" s="547" t="s">
        <v>371</v>
      </c>
      <c r="H283" s="254"/>
      <c r="I283" s="938"/>
      <c r="J283" s="939"/>
      <c r="K283" s="940"/>
      <c r="L283" s="499"/>
      <c r="M283" s="552"/>
      <c r="N283" s="492"/>
      <c r="O283" s="488"/>
      <c r="P283" s="488"/>
      <c r="Q283" s="488"/>
      <c r="R283" s="488"/>
      <c r="S283" s="488"/>
      <c r="T283" s="488"/>
      <c r="U283" s="488"/>
      <c r="V283" s="488"/>
      <c r="W283" s="488"/>
      <c r="X283" s="488"/>
    </row>
    <row r="284" spans="1:24" s="504" customFormat="1" ht="39.950000000000003" customHeight="1" x14ac:dyDescent="0.15">
      <c r="A284" s="541"/>
      <c r="B284" s="547" t="s">
        <v>188</v>
      </c>
      <c r="C284" s="254"/>
      <c r="D284" s="938"/>
      <c r="E284" s="939"/>
      <c r="F284" s="940"/>
      <c r="G284" s="547" t="s">
        <v>372</v>
      </c>
      <c r="H284" s="254"/>
      <c r="I284" s="938"/>
      <c r="J284" s="939"/>
      <c r="K284" s="940"/>
      <c r="L284" s="548"/>
      <c r="M284" s="552"/>
      <c r="N284" s="549"/>
      <c r="O284" s="550"/>
      <c r="P284" s="550"/>
      <c r="Q284" s="550"/>
      <c r="R284" s="550"/>
      <c r="S284" s="550"/>
      <c r="T284" s="550"/>
      <c r="U284" s="550"/>
      <c r="V284" s="550"/>
      <c r="W284" s="550"/>
      <c r="X284" s="550"/>
    </row>
    <row r="285" spans="1:24" s="504" customFormat="1" ht="39.950000000000003" customHeight="1" x14ac:dyDescent="0.15">
      <c r="A285" s="541"/>
      <c r="B285" s="551" t="s">
        <v>189</v>
      </c>
      <c r="C285" s="255"/>
      <c r="D285" s="938"/>
      <c r="E285" s="939"/>
      <c r="F285" s="940"/>
      <c r="G285" s="551" t="s">
        <v>373</v>
      </c>
      <c r="H285" s="255"/>
      <c r="I285" s="938"/>
      <c r="J285" s="939"/>
      <c r="K285" s="940"/>
      <c r="L285" s="549"/>
      <c r="M285" s="552"/>
      <c r="O285" s="550"/>
      <c r="P285" s="550"/>
      <c r="Q285" s="550"/>
      <c r="R285" s="550"/>
      <c r="S285" s="550"/>
      <c r="T285" s="550"/>
      <c r="U285" s="550"/>
      <c r="V285" s="550"/>
      <c r="W285" s="550"/>
      <c r="X285" s="550"/>
    </row>
    <row r="286" spans="1:24" s="504" customFormat="1" ht="39.950000000000003" customHeight="1" x14ac:dyDescent="0.15">
      <c r="A286" s="541"/>
      <c r="B286" s="553" t="s">
        <v>215</v>
      </c>
      <c r="C286" s="256"/>
      <c r="D286" s="909"/>
      <c r="E286" s="910"/>
      <c r="F286" s="911"/>
      <c r="G286" s="553" t="s">
        <v>374</v>
      </c>
      <c r="H286" s="256"/>
      <c r="I286" s="909"/>
      <c r="J286" s="910"/>
      <c r="K286" s="911"/>
      <c r="L286" s="548"/>
      <c r="M286" s="552"/>
      <c r="N286" s="549"/>
      <c r="O286" s="550"/>
      <c r="P286" s="550"/>
      <c r="Q286" s="550"/>
      <c r="R286" s="550"/>
      <c r="S286" s="550"/>
      <c r="T286" s="550"/>
      <c r="U286" s="550"/>
      <c r="V286" s="550"/>
      <c r="W286" s="550"/>
      <c r="X286" s="550"/>
    </row>
    <row r="287" spans="1:24" s="504" customFormat="1" ht="39.950000000000003" customHeight="1" thickBot="1" x14ac:dyDescent="0.2">
      <c r="A287" s="514"/>
      <c r="B287" s="554"/>
      <c r="C287" s="251"/>
      <c r="D287" s="251"/>
      <c r="E287" s="251"/>
      <c r="F287" s="252"/>
      <c r="G287" s="483"/>
      <c r="H287" s="484"/>
      <c r="I287" s="554"/>
      <c r="J287" s="555"/>
      <c r="K287" s="556"/>
      <c r="L287" s="548"/>
      <c r="M287" s="557"/>
      <c r="N287" s="558"/>
      <c r="O287" s="559"/>
      <c r="P287" s="559"/>
      <c r="Q287" s="550"/>
      <c r="R287" s="550"/>
      <c r="S287" s="550"/>
      <c r="T287" s="550"/>
      <c r="U287" s="550"/>
      <c r="V287" s="550"/>
      <c r="W287" s="550"/>
      <c r="X287" s="550"/>
    </row>
    <row r="288" spans="1:24" s="89" customFormat="1" ht="32.25" customHeight="1" thickBot="1" x14ac:dyDescent="0.2">
      <c r="A288" s="481"/>
      <c r="B288" s="507" t="s">
        <v>396</v>
      </c>
      <c r="C288" s="352"/>
      <c r="D288" s="352"/>
      <c r="E288" s="352"/>
      <c r="F288" s="352"/>
      <c r="G288" s="353"/>
      <c r="H288" s="508"/>
      <c r="I288" s="509"/>
      <c r="J288" s="510"/>
      <c r="K288" s="88"/>
      <c r="L288" s="140"/>
      <c r="M288" s="560"/>
      <c r="N288" s="485"/>
      <c r="O288" s="486"/>
      <c r="P288" s="486"/>
      <c r="Q288" s="481"/>
      <c r="R288" s="481"/>
      <c r="S288" s="481"/>
      <c r="T288" s="481"/>
      <c r="U288" s="481"/>
      <c r="V288" s="481"/>
      <c r="W288" s="481"/>
      <c r="X288" s="481"/>
    </row>
    <row r="289" spans="1:24" s="491" customFormat="1" ht="35.1" customHeight="1" x14ac:dyDescent="0.15">
      <c r="A289" s="541"/>
      <c r="B289" s="924" t="s">
        <v>200</v>
      </c>
      <c r="C289" s="915"/>
      <c r="D289" s="924" t="s">
        <v>190</v>
      </c>
      <c r="E289" s="935"/>
      <c r="H289" s="542" t="s">
        <v>437</v>
      </c>
      <c r="I289" s="933">
        <f>IFERROR(C293*E289,"")</f>
        <v>0</v>
      </c>
      <c r="J289" s="542" t="s">
        <v>375</v>
      </c>
      <c r="K289" s="933">
        <f>IFERROR(SUM(C293:C297,H293:H297)*E289,"")</f>
        <v>0</v>
      </c>
      <c r="M289" s="561"/>
      <c r="O289" s="488"/>
      <c r="P289" s="488"/>
      <c r="Q289" s="488"/>
      <c r="R289" s="488"/>
      <c r="S289" s="488"/>
      <c r="T289" s="488"/>
      <c r="U289" s="488"/>
      <c r="V289" s="488"/>
      <c r="W289" s="488"/>
      <c r="X289" s="488"/>
    </row>
    <row r="290" spans="1:24" s="491" customFormat="1" ht="20.100000000000001" customHeight="1" thickBot="1" x14ac:dyDescent="0.2">
      <c r="A290" s="541"/>
      <c r="B290" s="924"/>
      <c r="C290" s="915"/>
      <c r="D290" s="924"/>
      <c r="E290" s="935"/>
      <c r="H290" s="543" t="str">
        <f>IF($G$6="","-",IF($G$6="消費税を補助対象に含めない","（税抜）","（税込）"))</f>
        <v>-</v>
      </c>
      <c r="I290" s="934"/>
      <c r="J290" s="543" t="str">
        <f>IF($G$6="","-",IF($G$6="消費税を補助対象に含めない","（税抜）","（税込）"))</f>
        <v>-</v>
      </c>
      <c r="K290" s="934"/>
      <c r="M290" s="561"/>
      <c r="O290" s="488"/>
      <c r="P290" s="488"/>
      <c r="Q290" s="488"/>
      <c r="R290" s="488"/>
      <c r="S290" s="488"/>
      <c r="T290" s="488"/>
      <c r="U290" s="488"/>
      <c r="V290" s="488"/>
      <c r="W290" s="488"/>
      <c r="X290" s="488"/>
    </row>
    <row r="291" spans="1:24" s="491" customFormat="1" ht="20.100000000000001" customHeight="1" x14ac:dyDescent="0.15">
      <c r="A291" s="541"/>
      <c r="B291" s="925" t="s">
        <v>185</v>
      </c>
      <c r="C291" s="544" t="s">
        <v>483</v>
      </c>
      <c r="D291" s="927" t="s">
        <v>186</v>
      </c>
      <c r="E291" s="928"/>
      <c r="F291" s="929"/>
      <c r="G291" s="925" t="s">
        <v>185</v>
      </c>
      <c r="H291" s="545" t="s">
        <v>483</v>
      </c>
      <c r="I291" s="926" t="s">
        <v>186</v>
      </c>
      <c r="J291" s="926"/>
      <c r="K291" s="926"/>
      <c r="M291" s="561"/>
      <c r="O291" s="488"/>
      <c r="P291" s="488"/>
      <c r="Q291" s="488"/>
      <c r="R291" s="488"/>
      <c r="S291" s="488"/>
      <c r="T291" s="488"/>
      <c r="U291" s="488"/>
      <c r="V291" s="488"/>
      <c r="W291" s="488"/>
      <c r="X291" s="488"/>
    </row>
    <row r="292" spans="1:24" s="491" customFormat="1" ht="20.100000000000001" customHeight="1" x14ac:dyDescent="0.15">
      <c r="A292" s="541"/>
      <c r="B292" s="926"/>
      <c r="C292" s="520" t="str">
        <f>IF($G$6="","-",IF($G$6="消費税を補助対象に含めない","（税抜）","（税込）"))</f>
        <v>-</v>
      </c>
      <c r="D292" s="930"/>
      <c r="E292" s="931"/>
      <c r="F292" s="932"/>
      <c r="G292" s="926"/>
      <c r="H292" s="520" t="str">
        <f>IF($G$6="","-",IF($G$6="消費税を補助対象に含めない","（税抜）","（税込）"))</f>
        <v>-</v>
      </c>
      <c r="I292" s="924"/>
      <c r="J292" s="924"/>
      <c r="K292" s="924"/>
      <c r="M292" s="561"/>
      <c r="O292" s="488"/>
      <c r="P292" s="488"/>
      <c r="Q292" s="488"/>
      <c r="R292" s="488"/>
      <c r="S292" s="488"/>
      <c r="T292" s="488"/>
      <c r="U292" s="488"/>
      <c r="V292" s="488"/>
      <c r="W292" s="488"/>
      <c r="X292" s="488"/>
    </row>
    <row r="293" spans="1:24" s="491" customFormat="1" ht="39.950000000000003" customHeight="1" x14ac:dyDescent="0.15">
      <c r="A293" s="541"/>
      <c r="B293" s="546" t="s">
        <v>212</v>
      </c>
      <c r="C293" s="253"/>
      <c r="D293" s="921"/>
      <c r="E293" s="922"/>
      <c r="F293" s="923"/>
      <c r="G293" s="546" t="s">
        <v>370</v>
      </c>
      <c r="H293" s="253"/>
      <c r="I293" s="921"/>
      <c r="J293" s="922"/>
      <c r="K293" s="923"/>
      <c r="M293" s="561"/>
      <c r="O293" s="488"/>
      <c r="P293" s="488"/>
      <c r="Q293" s="488"/>
      <c r="R293" s="488"/>
      <c r="S293" s="488"/>
      <c r="T293" s="488"/>
      <c r="U293" s="488"/>
      <c r="V293" s="488"/>
      <c r="W293" s="488"/>
      <c r="X293" s="488"/>
    </row>
    <row r="294" spans="1:24" s="491" customFormat="1" ht="39.950000000000003" customHeight="1" x14ac:dyDescent="0.15">
      <c r="A294" s="541"/>
      <c r="B294" s="547" t="s">
        <v>187</v>
      </c>
      <c r="C294" s="254"/>
      <c r="D294" s="938"/>
      <c r="E294" s="939"/>
      <c r="F294" s="940"/>
      <c r="G294" s="547" t="s">
        <v>371</v>
      </c>
      <c r="H294" s="254"/>
      <c r="I294" s="938"/>
      <c r="J294" s="939"/>
      <c r="K294" s="940"/>
      <c r="L294" s="499"/>
      <c r="M294" s="552"/>
      <c r="N294" s="492"/>
      <c r="O294" s="488"/>
      <c r="P294" s="488"/>
      <c r="Q294" s="488"/>
      <c r="R294" s="488"/>
      <c r="S294" s="488"/>
      <c r="T294" s="488"/>
      <c r="U294" s="488"/>
      <c r="V294" s="488"/>
      <c r="W294" s="488"/>
      <c r="X294" s="488"/>
    </row>
    <row r="295" spans="1:24" s="504" customFormat="1" ht="39.950000000000003" customHeight="1" x14ac:dyDescent="0.15">
      <c r="A295" s="541"/>
      <c r="B295" s="547" t="s">
        <v>188</v>
      </c>
      <c r="C295" s="254"/>
      <c r="D295" s="938"/>
      <c r="E295" s="939"/>
      <c r="F295" s="940"/>
      <c r="G295" s="547" t="s">
        <v>372</v>
      </c>
      <c r="H295" s="254"/>
      <c r="I295" s="938"/>
      <c r="J295" s="939"/>
      <c r="K295" s="940"/>
      <c r="L295" s="548"/>
      <c r="M295" s="552"/>
      <c r="N295" s="549"/>
      <c r="O295" s="550"/>
      <c r="P295" s="550"/>
      <c r="Q295" s="550"/>
      <c r="R295" s="550"/>
      <c r="S295" s="550"/>
      <c r="T295" s="550"/>
      <c r="U295" s="550"/>
      <c r="V295" s="550"/>
      <c r="W295" s="550"/>
      <c r="X295" s="550"/>
    </row>
    <row r="296" spans="1:24" s="504" customFormat="1" ht="39.950000000000003" customHeight="1" x14ac:dyDescent="0.15">
      <c r="A296" s="541"/>
      <c r="B296" s="551" t="s">
        <v>189</v>
      </c>
      <c r="C296" s="255"/>
      <c r="D296" s="938"/>
      <c r="E296" s="939"/>
      <c r="F296" s="940"/>
      <c r="G296" s="551" t="s">
        <v>373</v>
      </c>
      <c r="H296" s="255"/>
      <c r="I296" s="938"/>
      <c r="J296" s="939"/>
      <c r="K296" s="940"/>
      <c r="L296" s="549"/>
      <c r="M296" s="552"/>
      <c r="O296" s="550"/>
      <c r="P296" s="550"/>
      <c r="Q296" s="550"/>
      <c r="R296" s="550"/>
      <c r="S296" s="550"/>
      <c r="T296" s="550"/>
      <c r="U296" s="550"/>
      <c r="V296" s="550"/>
      <c r="W296" s="550"/>
      <c r="X296" s="550"/>
    </row>
    <row r="297" spans="1:24" s="504" customFormat="1" ht="39.950000000000003" customHeight="1" x14ac:dyDescent="0.15">
      <c r="A297" s="541"/>
      <c r="B297" s="553" t="s">
        <v>215</v>
      </c>
      <c r="C297" s="256"/>
      <c r="D297" s="909"/>
      <c r="E297" s="910"/>
      <c r="F297" s="911"/>
      <c r="G297" s="553" t="s">
        <v>374</v>
      </c>
      <c r="H297" s="256"/>
      <c r="I297" s="909"/>
      <c r="J297" s="910"/>
      <c r="K297" s="911"/>
      <c r="L297" s="548"/>
      <c r="M297" s="552"/>
      <c r="N297" s="549"/>
      <c r="O297" s="550"/>
      <c r="P297" s="550"/>
      <c r="Q297" s="550"/>
      <c r="R297" s="550"/>
      <c r="S297" s="550"/>
      <c r="T297" s="550"/>
      <c r="U297" s="550"/>
      <c r="V297" s="550"/>
      <c r="W297" s="550"/>
      <c r="X297" s="550"/>
    </row>
    <row r="298" spans="1:24" s="504" customFormat="1" ht="39.950000000000003" customHeight="1" thickBot="1" x14ac:dyDescent="0.2">
      <c r="A298" s="514"/>
      <c r="B298" s="554"/>
      <c r="C298" s="251"/>
      <c r="D298" s="251"/>
      <c r="E298" s="251"/>
      <c r="F298" s="252"/>
      <c r="G298" s="483"/>
      <c r="H298" s="484"/>
      <c r="I298" s="554"/>
      <c r="J298" s="555"/>
      <c r="K298" s="556"/>
      <c r="L298" s="548"/>
      <c r="M298" s="557"/>
      <c r="N298" s="558"/>
      <c r="O298" s="559"/>
      <c r="P298" s="559"/>
      <c r="Q298" s="550"/>
      <c r="R298" s="550"/>
      <c r="S298" s="550"/>
      <c r="T298" s="550"/>
      <c r="U298" s="550"/>
      <c r="V298" s="550"/>
      <c r="W298" s="550"/>
      <c r="X298" s="550"/>
    </row>
    <row r="299" spans="1:24" s="89" customFormat="1" ht="32.25" customHeight="1" thickBot="1" x14ac:dyDescent="0.2">
      <c r="A299" s="481"/>
      <c r="B299" s="507" t="s">
        <v>397</v>
      </c>
      <c r="C299" s="352"/>
      <c r="D299" s="352"/>
      <c r="E299" s="352"/>
      <c r="F299" s="352"/>
      <c r="G299" s="353"/>
      <c r="H299" s="508"/>
      <c r="I299" s="509"/>
      <c r="J299" s="510"/>
      <c r="K299" s="88"/>
      <c r="L299" s="140"/>
      <c r="M299" s="560"/>
      <c r="N299" s="485"/>
      <c r="O299" s="486"/>
      <c r="P299" s="486"/>
      <c r="Q299" s="481"/>
      <c r="R299" s="481"/>
      <c r="S299" s="481"/>
      <c r="T299" s="481"/>
      <c r="U299" s="481"/>
      <c r="V299" s="481"/>
      <c r="W299" s="481"/>
      <c r="X299" s="481"/>
    </row>
    <row r="300" spans="1:24" s="491" customFormat="1" ht="35.1" customHeight="1" x14ac:dyDescent="0.15">
      <c r="A300" s="541"/>
      <c r="B300" s="924" t="s">
        <v>200</v>
      </c>
      <c r="C300" s="915"/>
      <c r="D300" s="924" t="s">
        <v>190</v>
      </c>
      <c r="E300" s="935"/>
      <c r="H300" s="542" t="s">
        <v>437</v>
      </c>
      <c r="I300" s="933">
        <f>IFERROR(C304*E300,"")</f>
        <v>0</v>
      </c>
      <c r="J300" s="542" t="s">
        <v>375</v>
      </c>
      <c r="K300" s="933">
        <f>IFERROR(SUM(C304:C308,H304:H308)*E300,"")</f>
        <v>0</v>
      </c>
      <c r="M300" s="561"/>
      <c r="O300" s="488"/>
      <c r="P300" s="488"/>
      <c r="Q300" s="488"/>
      <c r="R300" s="488"/>
      <c r="S300" s="488"/>
      <c r="T300" s="488"/>
      <c r="U300" s="488"/>
      <c r="V300" s="488"/>
      <c r="W300" s="488"/>
      <c r="X300" s="488"/>
    </row>
    <row r="301" spans="1:24" s="491" customFormat="1" ht="20.100000000000001" customHeight="1" thickBot="1" x14ac:dyDescent="0.2">
      <c r="A301" s="541"/>
      <c r="B301" s="924"/>
      <c r="C301" s="915"/>
      <c r="D301" s="924"/>
      <c r="E301" s="935"/>
      <c r="H301" s="543" t="str">
        <f>IF($G$6="","-",IF($G$6="消費税を補助対象に含めない","（税抜）","（税込）"))</f>
        <v>-</v>
      </c>
      <c r="I301" s="934"/>
      <c r="J301" s="543" t="str">
        <f>IF($G$6="","-",IF($G$6="消費税を補助対象に含めない","（税抜）","（税込）"))</f>
        <v>-</v>
      </c>
      <c r="K301" s="934"/>
      <c r="M301" s="561"/>
      <c r="O301" s="488"/>
      <c r="P301" s="488"/>
      <c r="Q301" s="488"/>
      <c r="R301" s="488"/>
      <c r="S301" s="488"/>
      <c r="T301" s="488"/>
      <c r="U301" s="488"/>
      <c r="V301" s="488"/>
      <c r="W301" s="488"/>
      <c r="X301" s="488"/>
    </row>
    <row r="302" spans="1:24" s="491" customFormat="1" ht="20.100000000000001" customHeight="1" x14ac:dyDescent="0.15">
      <c r="A302" s="541"/>
      <c r="B302" s="925" t="s">
        <v>185</v>
      </c>
      <c r="C302" s="544" t="s">
        <v>483</v>
      </c>
      <c r="D302" s="927" t="s">
        <v>186</v>
      </c>
      <c r="E302" s="928"/>
      <c r="F302" s="929"/>
      <c r="G302" s="925" t="s">
        <v>185</v>
      </c>
      <c r="H302" s="545" t="s">
        <v>483</v>
      </c>
      <c r="I302" s="926" t="s">
        <v>186</v>
      </c>
      <c r="J302" s="926"/>
      <c r="K302" s="926"/>
      <c r="M302" s="561"/>
      <c r="O302" s="488"/>
      <c r="P302" s="488"/>
      <c r="Q302" s="488"/>
      <c r="R302" s="488"/>
      <c r="S302" s="488"/>
      <c r="T302" s="488"/>
      <c r="U302" s="488"/>
      <c r="V302" s="488"/>
      <c r="W302" s="488"/>
      <c r="X302" s="488"/>
    </row>
    <row r="303" spans="1:24" s="491" customFormat="1" ht="20.100000000000001" customHeight="1" x14ac:dyDescent="0.15">
      <c r="A303" s="541"/>
      <c r="B303" s="926"/>
      <c r="C303" s="520" t="str">
        <f>IF($G$6="","-",IF($G$6="消費税を補助対象に含めない","（税抜）","（税込）"))</f>
        <v>-</v>
      </c>
      <c r="D303" s="930"/>
      <c r="E303" s="931"/>
      <c r="F303" s="932"/>
      <c r="G303" s="926"/>
      <c r="H303" s="520" t="str">
        <f>IF($G$6="","-",IF($G$6="消費税を補助対象に含めない","（税抜）","（税込）"))</f>
        <v>-</v>
      </c>
      <c r="I303" s="924"/>
      <c r="J303" s="924"/>
      <c r="K303" s="924"/>
      <c r="M303" s="561"/>
      <c r="O303" s="488"/>
      <c r="P303" s="488"/>
      <c r="Q303" s="488"/>
      <c r="R303" s="488"/>
      <c r="S303" s="488"/>
      <c r="T303" s="488"/>
      <c r="U303" s="488"/>
      <c r="V303" s="488"/>
      <c r="W303" s="488"/>
      <c r="X303" s="488"/>
    </row>
    <row r="304" spans="1:24" s="491" customFormat="1" ht="39.950000000000003" customHeight="1" x14ac:dyDescent="0.15">
      <c r="A304" s="541"/>
      <c r="B304" s="546" t="s">
        <v>212</v>
      </c>
      <c r="C304" s="253"/>
      <c r="D304" s="921"/>
      <c r="E304" s="922"/>
      <c r="F304" s="923"/>
      <c r="G304" s="546" t="s">
        <v>370</v>
      </c>
      <c r="H304" s="253"/>
      <c r="I304" s="921"/>
      <c r="J304" s="922"/>
      <c r="K304" s="923"/>
      <c r="M304" s="561"/>
      <c r="O304" s="488"/>
      <c r="P304" s="488"/>
      <c r="Q304" s="488"/>
      <c r="R304" s="488"/>
      <c r="S304" s="488"/>
      <c r="T304" s="488"/>
      <c r="U304" s="488"/>
      <c r="V304" s="488"/>
      <c r="W304" s="488"/>
      <c r="X304" s="488"/>
    </row>
    <row r="305" spans="1:24" s="491" customFormat="1" ht="39.950000000000003" customHeight="1" x14ac:dyDescent="0.15">
      <c r="A305" s="541"/>
      <c r="B305" s="547" t="s">
        <v>187</v>
      </c>
      <c r="C305" s="254"/>
      <c r="D305" s="938"/>
      <c r="E305" s="939"/>
      <c r="F305" s="940"/>
      <c r="G305" s="547" t="s">
        <v>371</v>
      </c>
      <c r="H305" s="254"/>
      <c r="I305" s="938"/>
      <c r="J305" s="939"/>
      <c r="K305" s="940"/>
      <c r="L305" s="499"/>
      <c r="M305" s="552"/>
      <c r="N305" s="492"/>
      <c r="O305" s="488"/>
      <c r="P305" s="488"/>
      <c r="Q305" s="488"/>
      <c r="R305" s="488"/>
      <c r="S305" s="488"/>
      <c r="T305" s="488"/>
      <c r="U305" s="488"/>
      <c r="V305" s="488"/>
      <c r="W305" s="488"/>
      <c r="X305" s="488"/>
    </row>
    <row r="306" spans="1:24" s="504" customFormat="1" ht="39.950000000000003" customHeight="1" x14ac:dyDescent="0.15">
      <c r="A306" s="541"/>
      <c r="B306" s="547" t="s">
        <v>188</v>
      </c>
      <c r="C306" s="254"/>
      <c r="D306" s="938"/>
      <c r="E306" s="939"/>
      <c r="F306" s="940"/>
      <c r="G306" s="547" t="s">
        <v>372</v>
      </c>
      <c r="H306" s="254"/>
      <c r="I306" s="938"/>
      <c r="J306" s="939"/>
      <c r="K306" s="940"/>
      <c r="L306" s="548"/>
      <c r="M306" s="552"/>
      <c r="N306" s="549"/>
      <c r="O306" s="550"/>
      <c r="P306" s="550"/>
      <c r="Q306" s="550"/>
      <c r="R306" s="550"/>
      <c r="S306" s="550"/>
      <c r="T306" s="550"/>
      <c r="U306" s="550"/>
      <c r="V306" s="550"/>
      <c r="W306" s="550"/>
      <c r="X306" s="550"/>
    </row>
    <row r="307" spans="1:24" s="504" customFormat="1" ht="39.950000000000003" customHeight="1" x14ac:dyDescent="0.15">
      <c r="A307" s="541"/>
      <c r="B307" s="551" t="s">
        <v>189</v>
      </c>
      <c r="C307" s="255"/>
      <c r="D307" s="938"/>
      <c r="E307" s="939"/>
      <c r="F307" s="940"/>
      <c r="G307" s="551" t="s">
        <v>373</v>
      </c>
      <c r="H307" s="255"/>
      <c r="I307" s="938"/>
      <c r="J307" s="939"/>
      <c r="K307" s="940"/>
      <c r="L307" s="549"/>
      <c r="M307" s="552"/>
      <c r="O307" s="550"/>
      <c r="P307" s="550"/>
      <c r="Q307" s="550"/>
      <c r="R307" s="550"/>
      <c r="S307" s="550"/>
      <c r="T307" s="550"/>
      <c r="U307" s="550"/>
      <c r="V307" s="550"/>
      <c r="W307" s="550"/>
      <c r="X307" s="550"/>
    </row>
    <row r="308" spans="1:24" s="504" customFormat="1" ht="39.950000000000003" customHeight="1" x14ac:dyDescent="0.15">
      <c r="A308" s="541"/>
      <c r="B308" s="553" t="s">
        <v>215</v>
      </c>
      <c r="C308" s="256"/>
      <c r="D308" s="909"/>
      <c r="E308" s="910"/>
      <c r="F308" s="911"/>
      <c r="G308" s="553" t="s">
        <v>374</v>
      </c>
      <c r="H308" s="256"/>
      <c r="I308" s="909"/>
      <c r="J308" s="910"/>
      <c r="K308" s="911"/>
      <c r="L308" s="548"/>
      <c r="M308" s="552"/>
      <c r="N308" s="549"/>
      <c r="O308" s="550"/>
      <c r="P308" s="550"/>
      <c r="Q308" s="550"/>
      <c r="R308" s="550"/>
      <c r="S308" s="550"/>
      <c r="T308" s="550"/>
      <c r="U308" s="550"/>
      <c r="V308" s="550"/>
      <c r="W308" s="550"/>
      <c r="X308" s="550"/>
    </row>
    <row r="309" spans="1:24" s="504" customFormat="1" ht="39.950000000000003" customHeight="1" thickBot="1" x14ac:dyDescent="0.2">
      <c r="A309" s="514"/>
      <c r="B309" s="554"/>
      <c r="C309" s="251"/>
      <c r="D309" s="251"/>
      <c r="E309" s="251"/>
      <c r="F309" s="252"/>
      <c r="G309" s="483"/>
      <c r="H309" s="484"/>
      <c r="I309" s="554"/>
      <c r="J309" s="555"/>
      <c r="K309" s="556"/>
      <c r="L309" s="548"/>
      <c r="M309" s="557"/>
      <c r="N309" s="558"/>
      <c r="O309" s="559"/>
      <c r="P309" s="559"/>
      <c r="Q309" s="550"/>
      <c r="R309" s="550"/>
      <c r="S309" s="550"/>
      <c r="T309" s="550"/>
      <c r="U309" s="550"/>
      <c r="V309" s="550"/>
      <c r="W309" s="550"/>
      <c r="X309" s="550"/>
    </row>
    <row r="310" spans="1:24" s="89" customFormat="1" ht="32.25" customHeight="1" thickBot="1" x14ac:dyDescent="0.2">
      <c r="A310" s="481"/>
      <c r="B310" s="507" t="s">
        <v>398</v>
      </c>
      <c r="C310" s="352"/>
      <c r="D310" s="352"/>
      <c r="E310" s="352"/>
      <c r="F310" s="352"/>
      <c r="G310" s="353"/>
      <c r="H310" s="508"/>
      <c r="I310" s="509"/>
      <c r="J310" s="510"/>
      <c r="K310" s="88"/>
      <c r="L310" s="140"/>
      <c r="M310" s="560"/>
      <c r="N310" s="485"/>
      <c r="O310" s="486"/>
      <c r="P310" s="486"/>
      <c r="Q310" s="481"/>
      <c r="R310" s="481"/>
      <c r="S310" s="481"/>
      <c r="T310" s="481"/>
      <c r="U310" s="481"/>
      <c r="V310" s="481"/>
      <c r="W310" s="481"/>
      <c r="X310" s="481"/>
    </row>
    <row r="311" spans="1:24" s="491" customFormat="1" ht="35.1" customHeight="1" x14ac:dyDescent="0.15">
      <c r="A311" s="541"/>
      <c r="B311" s="924" t="s">
        <v>200</v>
      </c>
      <c r="C311" s="915"/>
      <c r="D311" s="924" t="s">
        <v>190</v>
      </c>
      <c r="E311" s="935"/>
      <c r="H311" s="542" t="s">
        <v>437</v>
      </c>
      <c r="I311" s="933">
        <f>IFERROR(C315*E311,"")</f>
        <v>0</v>
      </c>
      <c r="J311" s="542" t="s">
        <v>375</v>
      </c>
      <c r="K311" s="933">
        <f>IFERROR(SUM(C315:C319,H315:H319)*E311,"")</f>
        <v>0</v>
      </c>
      <c r="M311" s="561"/>
      <c r="O311" s="488"/>
      <c r="P311" s="488"/>
      <c r="Q311" s="488"/>
      <c r="R311" s="488"/>
      <c r="S311" s="488"/>
      <c r="T311" s="488"/>
      <c r="U311" s="488"/>
      <c r="V311" s="488"/>
      <c r="W311" s="488"/>
      <c r="X311" s="488"/>
    </row>
    <row r="312" spans="1:24" s="491" customFormat="1" ht="20.100000000000001" customHeight="1" thickBot="1" x14ac:dyDescent="0.2">
      <c r="A312" s="541"/>
      <c r="B312" s="924"/>
      <c r="C312" s="915"/>
      <c r="D312" s="924"/>
      <c r="E312" s="935"/>
      <c r="H312" s="543" t="str">
        <f>IF($G$6="","-",IF($G$6="消費税を補助対象に含めない","（税抜）","（税込）"))</f>
        <v>-</v>
      </c>
      <c r="I312" s="934"/>
      <c r="J312" s="543" t="str">
        <f>IF($G$6="","-",IF($G$6="消費税を補助対象に含めない","（税抜）","（税込）"))</f>
        <v>-</v>
      </c>
      <c r="K312" s="934"/>
      <c r="M312" s="561"/>
      <c r="O312" s="488"/>
      <c r="P312" s="488"/>
      <c r="Q312" s="488"/>
      <c r="R312" s="488"/>
      <c r="S312" s="488"/>
      <c r="T312" s="488"/>
      <c r="U312" s="488"/>
      <c r="V312" s="488"/>
      <c r="W312" s="488"/>
      <c r="X312" s="488"/>
    </row>
    <row r="313" spans="1:24" s="491" customFormat="1" ht="20.100000000000001" customHeight="1" x14ac:dyDescent="0.15">
      <c r="A313" s="541"/>
      <c r="B313" s="925" t="s">
        <v>185</v>
      </c>
      <c r="C313" s="544" t="s">
        <v>483</v>
      </c>
      <c r="D313" s="927" t="s">
        <v>186</v>
      </c>
      <c r="E313" s="928"/>
      <c r="F313" s="929"/>
      <c r="G313" s="925" t="s">
        <v>185</v>
      </c>
      <c r="H313" s="545" t="s">
        <v>483</v>
      </c>
      <c r="I313" s="926" t="s">
        <v>186</v>
      </c>
      <c r="J313" s="926"/>
      <c r="K313" s="926"/>
      <c r="M313" s="561"/>
      <c r="O313" s="488"/>
      <c r="P313" s="488"/>
      <c r="Q313" s="488"/>
      <c r="R313" s="488"/>
      <c r="S313" s="488"/>
      <c r="T313" s="488"/>
      <c r="U313" s="488"/>
      <c r="V313" s="488"/>
      <c r="W313" s="488"/>
      <c r="X313" s="488"/>
    </row>
    <row r="314" spans="1:24" s="491" customFormat="1" ht="20.100000000000001" customHeight="1" x14ac:dyDescent="0.15">
      <c r="A314" s="541"/>
      <c r="B314" s="926"/>
      <c r="C314" s="520" t="str">
        <f>IF($G$6="","-",IF($G$6="消費税を補助対象に含めない","（税抜）","（税込）"))</f>
        <v>-</v>
      </c>
      <c r="D314" s="930"/>
      <c r="E314" s="931"/>
      <c r="F314" s="932"/>
      <c r="G314" s="926"/>
      <c r="H314" s="520" t="str">
        <f>IF($G$6="","-",IF($G$6="消費税を補助対象に含めない","（税抜）","（税込）"))</f>
        <v>-</v>
      </c>
      <c r="I314" s="924"/>
      <c r="J314" s="924"/>
      <c r="K314" s="924"/>
      <c r="M314" s="561"/>
      <c r="O314" s="488"/>
      <c r="P314" s="488"/>
      <c r="Q314" s="488"/>
      <c r="R314" s="488"/>
      <c r="S314" s="488"/>
      <c r="T314" s="488"/>
      <c r="U314" s="488"/>
      <c r="V314" s="488"/>
      <c r="W314" s="488"/>
      <c r="X314" s="488"/>
    </row>
    <row r="315" spans="1:24" s="491" customFormat="1" ht="39.950000000000003" customHeight="1" x14ac:dyDescent="0.15">
      <c r="A315" s="541"/>
      <c r="B315" s="546" t="s">
        <v>212</v>
      </c>
      <c r="C315" s="253"/>
      <c r="D315" s="921"/>
      <c r="E315" s="922"/>
      <c r="F315" s="923"/>
      <c r="G315" s="546" t="s">
        <v>370</v>
      </c>
      <c r="H315" s="253"/>
      <c r="I315" s="921"/>
      <c r="J315" s="922"/>
      <c r="K315" s="923"/>
      <c r="M315" s="561"/>
      <c r="O315" s="488"/>
      <c r="P315" s="488"/>
      <c r="Q315" s="488"/>
      <c r="R315" s="488"/>
      <c r="S315" s="488"/>
      <c r="T315" s="488"/>
      <c r="U315" s="488"/>
      <c r="V315" s="488"/>
      <c r="W315" s="488"/>
      <c r="X315" s="488"/>
    </row>
    <row r="316" spans="1:24" s="491" customFormat="1" ht="39.950000000000003" customHeight="1" x14ac:dyDescent="0.15">
      <c r="A316" s="541"/>
      <c r="B316" s="547" t="s">
        <v>187</v>
      </c>
      <c r="C316" s="254"/>
      <c r="D316" s="938"/>
      <c r="E316" s="939"/>
      <c r="F316" s="940"/>
      <c r="G316" s="547" t="s">
        <v>371</v>
      </c>
      <c r="H316" s="254"/>
      <c r="I316" s="938"/>
      <c r="J316" s="939"/>
      <c r="K316" s="940"/>
      <c r="L316" s="499"/>
      <c r="M316" s="552"/>
      <c r="N316" s="492"/>
      <c r="O316" s="488"/>
      <c r="P316" s="488"/>
      <c r="Q316" s="488"/>
      <c r="R316" s="488"/>
      <c r="S316" s="488"/>
      <c r="T316" s="488"/>
      <c r="U316" s="488"/>
      <c r="V316" s="488"/>
      <c r="W316" s="488"/>
      <c r="X316" s="488"/>
    </row>
    <row r="317" spans="1:24" s="504" customFormat="1" ht="39.950000000000003" customHeight="1" x14ac:dyDescent="0.15">
      <c r="A317" s="541"/>
      <c r="B317" s="547" t="s">
        <v>188</v>
      </c>
      <c r="C317" s="254"/>
      <c r="D317" s="938"/>
      <c r="E317" s="939"/>
      <c r="F317" s="940"/>
      <c r="G317" s="547" t="s">
        <v>372</v>
      </c>
      <c r="H317" s="254"/>
      <c r="I317" s="938"/>
      <c r="J317" s="939"/>
      <c r="K317" s="940"/>
      <c r="L317" s="548"/>
      <c r="M317" s="552"/>
      <c r="N317" s="549"/>
      <c r="O317" s="550"/>
      <c r="P317" s="550"/>
      <c r="Q317" s="550"/>
      <c r="R317" s="550"/>
      <c r="S317" s="550"/>
      <c r="T317" s="550"/>
      <c r="U317" s="550"/>
      <c r="V317" s="550"/>
      <c r="W317" s="550"/>
      <c r="X317" s="550"/>
    </row>
    <row r="318" spans="1:24" s="504" customFormat="1" ht="39.950000000000003" customHeight="1" x14ac:dyDescent="0.15">
      <c r="A318" s="541"/>
      <c r="B318" s="551" t="s">
        <v>189</v>
      </c>
      <c r="C318" s="255"/>
      <c r="D318" s="938"/>
      <c r="E318" s="939"/>
      <c r="F318" s="940"/>
      <c r="G318" s="551" t="s">
        <v>373</v>
      </c>
      <c r="H318" s="255"/>
      <c r="I318" s="938"/>
      <c r="J318" s="939"/>
      <c r="K318" s="940"/>
      <c r="L318" s="549"/>
      <c r="M318" s="552"/>
      <c r="O318" s="550"/>
      <c r="P318" s="550"/>
      <c r="Q318" s="550"/>
      <c r="R318" s="550"/>
      <c r="S318" s="550"/>
      <c r="T318" s="550"/>
      <c r="U318" s="550"/>
      <c r="V318" s="550"/>
      <c r="W318" s="550"/>
      <c r="X318" s="550"/>
    </row>
    <row r="319" spans="1:24" s="504" customFormat="1" ht="39.950000000000003" customHeight="1" x14ac:dyDescent="0.15">
      <c r="A319" s="541"/>
      <c r="B319" s="553" t="s">
        <v>215</v>
      </c>
      <c r="C319" s="256"/>
      <c r="D319" s="909"/>
      <c r="E319" s="910"/>
      <c r="F319" s="911"/>
      <c r="G319" s="553" t="s">
        <v>374</v>
      </c>
      <c r="H319" s="256"/>
      <c r="I319" s="909"/>
      <c r="J319" s="910"/>
      <c r="K319" s="911"/>
      <c r="L319" s="548"/>
      <c r="M319" s="552"/>
      <c r="N319" s="549"/>
      <c r="O319" s="550"/>
      <c r="P319" s="550"/>
      <c r="Q319" s="550"/>
      <c r="R319" s="550"/>
      <c r="S319" s="550"/>
      <c r="T319" s="550"/>
      <c r="U319" s="550"/>
      <c r="V319" s="550"/>
      <c r="W319" s="550"/>
      <c r="X319" s="550"/>
    </row>
    <row r="320" spans="1:24" s="504" customFormat="1" ht="39.950000000000003" customHeight="1" thickBot="1" x14ac:dyDescent="0.2">
      <c r="A320" s="514"/>
      <c r="B320" s="554"/>
      <c r="C320" s="251"/>
      <c r="D320" s="251"/>
      <c r="E320" s="251"/>
      <c r="F320" s="252"/>
      <c r="G320" s="483"/>
      <c r="H320" s="484"/>
      <c r="I320" s="554"/>
      <c r="J320" s="937">
        <f>'補助事業概要説明書(別添１)１～２'!$E$6</f>
        <v>0</v>
      </c>
      <c r="K320" s="937"/>
      <c r="L320" s="548"/>
      <c r="M320" s="557"/>
      <c r="N320" s="558"/>
      <c r="O320" s="559"/>
      <c r="P320" s="559"/>
      <c r="Q320" s="550"/>
      <c r="R320" s="550"/>
      <c r="S320" s="550"/>
      <c r="T320" s="550"/>
      <c r="U320" s="550"/>
      <c r="V320" s="550"/>
      <c r="W320" s="550"/>
      <c r="X320" s="550"/>
    </row>
    <row r="321" spans="1:24" s="89" customFormat="1" ht="32.25" customHeight="1" thickBot="1" x14ac:dyDescent="0.2">
      <c r="A321" s="481"/>
      <c r="B321" s="507" t="s">
        <v>412</v>
      </c>
      <c r="C321" s="352"/>
      <c r="D321" s="352"/>
      <c r="E321" s="352"/>
      <c r="F321" s="352"/>
      <c r="G321" s="353"/>
      <c r="H321" s="508"/>
      <c r="I321" s="509"/>
      <c r="J321" s="510"/>
      <c r="K321" s="510"/>
      <c r="L321" s="140"/>
      <c r="M321" s="560"/>
      <c r="N321" s="485"/>
      <c r="O321" s="486"/>
      <c r="P321" s="486"/>
      <c r="Q321" s="481"/>
      <c r="R321" s="481"/>
      <c r="S321" s="481"/>
      <c r="T321" s="481"/>
      <c r="U321" s="481"/>
      <c r="V321" s="481"/>
      <c r="W321" s="481"/>
      <c r="X321" s="481"/>
    </row>
    <row r="322" spans="1:24" s="491" customFormat="1" ht="35.1" customHeight="1" x14ac:dyDescent="0.15">
      <c r="A322" s="541"/>
      <c r="B322" s="924" t="s">
        <v>200</v>
      </c>
      <c r="C322" s="915"/>
      <c r="D322" s="924" t="s">
        <v>190</v>
      </c>
      <c r="E322" s="935"/>
      <c r="H322" s="542" t="s">
        <v>437</v>
      </c>
      <c r="I322" s="933">
        <f>IFERROR(C326*E322,"")</f>
        <v>0</v>
      </c>
      <c r="J322" s="542" t="s">
        <v>375</v>
      </c>
      <c r="K322" s="933">
        <f>IFERROR(SUM(C326:C330,H326:H330)*E322,"")</f>
        <v>0</v>
      </c>
      <c r="M322" s="561"/>
      <c r="O322" s="488"/>
      <c r="P322" s="488"/>
      <c r="Q322" s="488"/>
      <c r="R322" s="488"/>
      <c r="S322" s="488"/>
      <c r="T322" s="488"/>
      <c r="U322" s="488"/>
      <c r="V322" s="488"/>
      <c r="W322" s="488"/>
      <c r="X322" s="488"/>
    </row>
    <row r="323" spans="1:24" s="491" customFormat="1" ht="20.100000000000001" customHeight="1" thickBot="1" x14ac:dyDescent="0.2">
      <c r="A323" s="541"/>
      <c r="B323" s="924"/>
      <c r="C323" s="915"/>
      <c r="D323" s="924"/>
      <c r="E323" s="935"/>
      <c r="H323" s="543" t="str">
        <f>IF($G$6="","-",IF($G$6="消費税を補助対象に含めない","（税抜）","（税込）"))</f>
        <v>-</v>
      </c>
      <c r="I323" s="934"/>
      <c r="J323" s="543" t="str">
        <f>IF($G$6="","-",IF($G$6="消費税を補助対象に含めない","（税抜）","（税込）"))</f>
        <v>-</v>
      </c>
      <c r="K323" s="934"/>
      <c r="M323" s="561"/>
      <c r="O323" s="488"/>
      <c r="P323" s="488"/>
      <c r="Q323" s="488"/>
      <c r="R323" s="488"/>
      <c r="S323" s="488"/>
      <c r="T323" s="488"/>
      <c r="U323" s="488"/>
      <c r="V323" s="488"/>
      <c r="W323" s="488"/>
      <c r="X323" s="488"/>
    </row>
    <row r="324" spans="1:24" s="491" customFormat="1" ht="20.100000000000001" customHeight="1" x14ac:dyDescent="0.15">
      <c r="A324" s="541"/>
      <c r="B324" s="925" t="s">
        <v>185</v>
      </c>
      <c r="C324" s="544" t="s">
        <v>483</v>
      </c>
      <c r="D324" s="927" t="s">
        <v>186</v>
      </c>
      <c r="E324" s="928"/>
      <c r="F324" s="929"/>
      <c r="G324" s="925" t="s">
        <v>185</v>
      </c>
      <c r="H324" s="545" t="s">
        <v>483</v>
      </c>
      <c r="I324" s="926" t="s">
        <v>186</v>
      </c>
      <c r="J324" s="926"/>
      <c r="K324" s="926"/>
      <c r="M324" s="561"/>
      <c r="O324" s="488"/>
      <c r="P324" s="488"/>
      <c r="Q324" s="488"/>
      <c r="R324" s="488"/>
      <c r="S324" s="488"/>
      <c r="T324" s="488"/>
      <c r="U324" s="488"/>
      <c r="V324" s="488"/>
      <c r="W324" s="488"/>
      <c r="X324" s="488"/>
    </row>
    <row r="325" spans="1:24" s="491" customFormat="1" ht="20.100000000000001" customHeight="1" x14ac:dyDescent="0.15">
      <c r="A325" s="541"/>
      <c r="B325" s="926"/>
      <c r="C325" s="520" t="str">
        <f>IF($G$6="","-",IF($G$6="消費税を補助対象に含めない","（税抜）","（税込）"))</f>
        <v>-</v>
      </c>
      <c r="D325" s="930"/>
      <c r="E325" s="931"/>
      <c r="F325" s="932"/>
      <c r="G325" s="926"/>
      <c r="H325" s="520" t="str">
        <f>IF($G$6="","-",IF($G$6="消費税を補助対象に含めない","（税抜）","（税込）"))</f>
        <v>-</v>
      </c>
      <c r="I325" s="924"/>
      <c r="J325" s="924"/>
      <c r="K325" s="924"/>
      <c r="M325" s="561"/>
      <c r="O325" s="488"/>
      <c r="P325" s="488"/>
      <c r="Q325" s="488"/>
      <c r="R325" s="488"/>
      <c r="S325" s="488"/>
      <c r="T325" s="488"/>
      <c r="U325" s="488"/>
      <c r="V325" s="488"/>
      <c r="W325" s="488"/>
      <c r="X325" s="488"/>
    </row>
    <row r="326" spans="1:24" s="491" customFormat="1" ht="39.950000000000003" customHeight="1" x14ac:dyDescent="0.15">
      <c r="A326" s="541"/>
      <c r="B326" s="546" t="s">
        <v>212</v>
      </c>
      <c r="C326" s="253"/>
      <c r="D326" s="921"/>
      <c r="E326" s="922"/>
      <c r="F326" s="923"/>
      <c r="G326" s="546" t="s">
        <v>370</v>
      </c>
      <c r="H326" s="253"/>
      <c r="I326" s="921"/>
      <c r="J326" s="922"/>
      <c r="K326" s="923"/>
      <c r="M326" s="561"/>
      <c r="O326" s="488"/>
      <c r="P326" s="488"/>
      <c r="Q326" s="488"/>
      <c r="R326" s="488"/>
      <c r="S326" s="488"/>
      <c r="T326" s="488"/>
      <c r="U326" s="488"/>
      <c r="V326" s="488"/>
      <c r="W326" s="488"/>
      <c r="X326" s="488"/>
    </row>
    <row r="327" spans="1:24" s="491" customFormat="1" ht="39.950000000000003" customHeight="1" x14ac:dyDescent="0.15">
      <c r="A327" s="541"/>
      <c r="B327" s="547" t="s">
        <v>187</v>
      </c>
      <c r="C327" s="254"/>
      <c r="D327" s="938"/>
      <c r="E327" s="939"/>
      <c r="F327" s="940"/>
      <c r="G327" s="547" t="s">
        <v>371</v>
      </c>
      <c r="H327" s="254"/>
      <c r="I327" s="938"/>
      <c r="J327" s="939"/>
      <c r="K327" s="940"/>
      <c r="L327" s="499"/>
      <c r="M327" s="552"/>
      <c r="N327" s="492"/>
      <c r="O327" s="488"/>
      <c r="P327" s="488"/>
      <c r="Q327" s="488"/>
      <c r="R327" s="488"/>
      <c r="S327" s="488"/>
      <c r="T327" s="488"/>
      <c r="U327" s="488"/>
      <c r="V327" s="488"/>
      <c r="W327" s="488"/>
      <c r="X327" s="488"/>
    </row>
    <row r="328" spans="1:24" s="504" customFormat="1" ht="39.950000000000003" customHeight="1" x14ac:dyDescent="0.15">
      <c r="A328" s="541"/>
      <c r="B328" s="547" t="s">
        <v>188</v>
      </c>
      <c r="C328" s="254"/>
      <c r="D328" s="938"/>
      <c r="E328" s="939"/>
      <c r="F328" s="940"/>
      <c r="G328" s="547" t="s">
        <v>372</v>
      </c>
      <c r="H328" s="254"/>
      <c r="I328" s="938"/>
      <c r="J328" s="939"/>
      <c r="K328" s="940"/>
      <c r="L328" s="548"/>
      <c r="M328" s="552"/>
      <c r="N328" s="549"/>
      <c r="O328" s="550"/>
      <c r="P328" s="550"/>
      <c r="Q328" s="550"/>
      <c r="R328" s="550"/>
      <c r="S328" s="550"/>
      <c r="T328" s="550"/>
      <c r="U328" s="550"/>
      <c r="V328" s="550"/>
      <c r="W328" s="550"/>
      <c r="X328" s="550"/>
    </row>
    <row r="329" spans="1:24" s="504" customFormat="1" ht="39.950000000000003" customHeight="1" x14ac:dyDescent="0.15">
      <c r="A329" s="541"/>
      <c r="B329" s="551" t="s">
        <v>189</v>
      </c>
      <c r="C329" s="255"/>
      <c r="D329" s="938"/>
      <c r="E329" s="939"/>
      <c r="F329" s="940"/>
      <c r="G329" s="551" t="s">
        <v>373</v>
      </c>
      <c r="H329" s="255"/>
      <c r="I329" s="938"/>
      <c r="J329" s="939"/>
      <c r="K329" s="940"/>
      <c r="L329" s="549"/>
      <c r="M329" s="552"/>
      <c r="O329" s="550"/>
      <c r="P329" s="550"/>
      <c r="Q329" s="550"/>
      <c r="R329" s="550"/>
      <c r="S329" s="550"/>
      <c r="T329" s="550"/>
      <c r="U329" s="550"/>
      <c r="V329" s="550"/>
      <c r="W329" s="550"/>
      <c r="X329" s="550"/>
    </row>
    <row r="330" spans="1:24" s="504" customFormat="1" ht="39.950000000000003" customHeight="1" x14ac:dyDescent="0.15">
      <c r="A330" s="541"/>
      <c r="B330" s="553" t="s">
        <v>215</v>
      </c>
      <c r="C330" s="256"/>
      <c r="D330" s="909"/>
      <c r="E330" s="910"/>
      <c r="F330" s="911"/>
      <c r="G330" s="553" t="s">
        <v>374</v>
      </c>
      <c r="H330" s="256"/>
      <c r="I330" s="909"/>
      <c r="J330" s="910"/>
      <c r="K330" s="911"/>
      <c r="L330" s="548"/>
      <c r="M330" s="552"/>
      <c r="N330" s="549"/>
      <c r="O330" s="550"/>
      <c r="P330" s="550"/>
      <c r="Q330" s="550"/>
      <c r="R330" s="550"/>
      <c r="S330" s="550"/>
      <c r="T330" s="550"/>
      <c r="U330" s="550"/>
      <c r="V330" s="550"/>
      <c r="W330" s="550"/>
      <c r="X330" s="550"/>
    </row>
    <row r="331" spans="1:24" s="504" customFormat="1" ht="39.950000000000003" customHeight="1" thickBot="1" x14ac:dyDescent="0.2">
      <c r="A331" s="514"/>
      <c r="B331" s="554"/>
      <c r="C331" s="251"/>
      <c r="D331" s="251"/>
      <c r="E331" s="251"/>
      <c r="F331" s="252"/>
      <c r="G331" s="483"/>
      <c r="H331" s="484"/>
      <c r="I331" s="554"/>
      <c r="J331" s="555"/>
      <c r="K331" s="556"/>
      <c r="L331" s="548"/>
      <c r="M331" s="557"/>
      <c r="N331" s="558"/>
      <c r="O331" s="559"/>
      <c r="P331" s="559"/>
      <c r="Q331" s="550"/>
      <c r="R331" s="550"/>
      <c r="S331" s="550"/>
      <c r="T331" s="550"/>
      <c r="U331" s="550"/>
      <c r="V331" s="550"/>
      <c r="W331" s="550"/>
      <c r="X331" s="550"/>
    </row>
    <row r="332" spans="1:24" s="89" customFormat="1" ht="32.25" customHeight="1" thickBot="1" x14ac:dyDescent="0.2">
      <c r="A332" s="481"/>
      <c r="B332" s="507" t="s">
        <v>413</v>
      </c>
      <c r="C332" s="352"/>
      <c r="D332" s="352"/>
      <c r="E332" s="352"/>
      <c r="F332" s="352"/>
      <c r="G332" s="353"/>
      <c r="H332" s="508"/>
      <c r="I332" s="509"/>
      <c r="J332" s="510"/>
      <c r="K332" s="88"/>
      <c r="L332" s="140"/>
      <c r="M332" s="560"/>
      <c r="N332" s="485"/>
      <c r="O332" s="486"/>
      <c r="P332" s="486"/>
      <c r="Q332" s="481"/>
      <c r="R332" s="481"/>
      <c r="S332" s="481"/>
      <c r="T332" s="481"/>
      <c r="U332" s="481"/>
      <c r="V332" s="481"/>
      <c r="W332" s="481"/>
      <c r="X332" s="481"/>
    </row>
    <row r="333" spans="1:24" s="491" customFormat="1" ht="35.1" customHeight="1" x14ac:dyDescent="0.15">
      <c r="A333" s="541"/>
      <c r="B333" s="924" t="s">
        <v>200</v>
      </c>
      <c r="C333" s="915"/>
      <c r="D333" s="924" t="s">
        <v>190</v>
      </c>
      <c r="E333" s="935"/>
      <c r="H333" s="542" t="s">
        <v>437</v>
      </c>
      <c r="I333" s="933">
        <f>IFERROR(C337*E333,"")</f>
        <v>0</v>
      </c>
      <c r="J333" s="542" t="s">
        <v>375</v>
      </c>
      <c r="K333" s="933">
        <f>IFERROR(SUM(C337:C341,H337:H341)*E333,"")</f>
        <v>0</v>
      </c>
      <c r="M333" s="561"/>
      <c r="O333" s="488"/>
      <c r="P333" s="488"/>
      <c r="Q333" s="488"/>
      <c r="R333" s="488"/>
      <c r="S333" s="488"/>
      <c r="T333" s="488"/>
      <c r="U333" s="488"/>
      <c r="V333" s="488"/>
      <c r="W333" s="488"/>
      <c r="X333" s="488"/>
    </row>
    <row r="334" spans="1:24" s="491" customFormat="1" ht="20.100000000000001" customHeight="1" thickBot="1" x14ac:dyDescent="0.2">
      <c r="A334" s="541"/>
      <c r="B334" s="924"/>
      <c r="C334" s="915"/>
      <c r="D334" s="924"/>
      <c r="E334" s="935"/>
      <c r="H334" s="543" t="str">
        <f>IF($G$6="","-",IF($G$6="消費税を補助対象に含めない","（税抜）","（税込）"))</f>
        <v>-</v>
      </c>
      <c r="I334" s="934"/>
      <c r="J334" s="543" t="str">
        <f>IF($G$6="","-",IF($G$6="消費税を補助対象に含めない","（税抜）","（税込）"))</f>
        <v>-</v>
      </c>
      <c r="K334" s="934"/>
      <c r="M334" s="561"/>
      <c r="O334" s="488"/>
      <c r="P334" s="488"/>
      <c r="Q334" s="488"/>
      <c r="R334" s="488"/>
      <c r="S334" s="488"/>
      <c r="T334" s="488"/>
      <c r="U334" s="488"/>
      <c r="V334" s="488"/>
      <c r="W334" s="488"/>
      <c r="X334" s="488"/>
    </row>
    <row r="335" spans="1:24" s="491" customFormat="1" ht="20.100000000000001" customHeight="1" x14ac:dyDescent="0.15">
      <c r="A335" s="541"/>
      <c r="B335" s="925" t="s">
        <v>185</v>
      </c>
      <c r="C335" s="544" t="s">
        <v>483</v>
      </c>
      <c r="D335" s="927" t="s">
        <v>186</v>
      </c>
      <c r="E335" s="928"/>
      <c r="F335" s="929"/>
      <c r="G335" s="925" t="s">
        <v>185</v>
      </c>
      <c r="H335" s="545" t="s">
        <v>483</v>
      </c>
      <c r="I335" s="926" t="s">
        <v>186</v>
      </c>
      <c r="J335" s="926"/>
      <c r="K335" s="926"/>
      <c r="M335" s="561"/>
      <c r="O335" s="488"/>
      <c r="P335" s="488"/>
      <c r="Q335" s="488"/>
      <c r="R335" s="488"/>
      <c r="S335" s="488"/>
      <c r="T335" s="488"/>
      <c r="U335" s="488"/>
      <c r="V335" s="488"/>
      <c r="W335" s="488"/>
      <c r="X335" s="488"/>
    </row>
    <row r="336" spans="1:24" s="491" customFormat="1" ht="20.100000000000001" customHeight="1" x14ac:dyDescent="0.15">
      <c r="A336" s="541"/>
      <c r="B336" s="926"/>
      <c r="C336" s="520" t="str">
        <f>IF($G$6="","-",IF($G$6="消費税を補助対象に含めない","（税抜）","（税込）"))</f>
        <v>-</v>
      </c>
      <c r="D336" s="930"/>
      <c r="E336" s="931"/>
      <c r="F336" s="932"/>
      <c r="G336" s="926"/>
      <c r="H336" s="520" t="str">
        <f>IF($G$6="","-",IF($G$6="消費税を補助対象に含めない","（税抜）","（税込）"))</f>
        <v>-</v>
      </c>
      <c r="I336" s="924"/>
      <c r="J336" s="924"/>
      <c r="K336" s="924"/>
      <c r="M336" s="561"/>
      <c r="O336" s="488"/>
      <c r="P336" s="488"/>
      <c r="Q336" s="488"/>
      <c r="R336" s="488"/>
      <c r="S336" s="488"/>
      <c r="T336" s="488"/>
      <c r="U336" s="488"/>
      <c r="V336" s="488"/>
      <c r="W336" s="488"/>
      <c r="X336" s="488"/>
    </row>
    <row r="337" spans="1:24" s="491" customFormat="1" ht="39.950000000000003" customHeight="1" x14ac:dyDescent="0.15">
      <c r="A337" s="541"/>
      <c r="B337" s="546" t="s">
        <v>212</v>
      </c>
      <c r="C337" s="253"/>
      <c r="D337" s="921"/>
      <c r="E337" s="922"/>
      <c r="F337" s="923"/>
      <c r="G337" s="546" t="s">
        <v>370</v>
      </c>
      <c r="H337" s="253"/>
      <c r="I337" s="921"/>
      <c r="J337" s="922"/>
      <c r="K337" s="923"/>
      <c r="M337" s="561"/>
      <c r="O337" s="488"/>
      <c r="P337" s="488"/>
      <c r="Q337" s="488"/>
      <c r="R337" s="488"/>
      <c r="S337" s="488"/>
      <c r="T337" s="488"/>
      <c r="U337" s="488"/>
      <c r="V337" s="488"/>
      <c r="W337" s="488"/>
      <c r="X337" s="488"/>
    </row>
    <row r="338" spans="1:24" s="491" customFormat="1" ht="39.950000000000003" customHeight="1" x14ac:dyDescent="0.15">
      <c r="A338" s="541"/>
      <c r="B338" s="547" t="s">
        <v>187</v>
      </c>
      <c r="C338" s="254"/>
      <c r="D338" s="938"/>
      <c r="E338" s="939"/>
      <c r="F338" s="940"/>
      <c r="G338" s="547" t="s">
        <v>371</v>
      </c>
      <c r="H338" s="254"/>
      <c r="I338" s="938"/>
      <c r="J338" s="939"/>
      <c r="K338" s="940"/>
      <c r="L338" s="499"/>
      <c r="M338" s="552"/>
      <c r="N338" s="492"/>
      <c r="O338" s="488"/>
      <c r="P338" s="488"/>
      <c r="Q338" s="488"/>
      <c r="R338" s="488"/>
      <c r="S338" s="488"/>
      <c r="T338" s="488"/>
      <c r="U338" s="488"/>
      <c r="V338" s="488"/>
      <c r="W338" s="488"/>
      <c r="X338" s="488"/>
    </row>
    <row r="339" spans="1:24" s="504" customFormat="1" ht="39.950000000000003" customHeight="1" x14ac:dyDescent="0.15">
      <c r="A339" s="541"/>
      <c r="B339" s="547" t="s">
        <v>188</v>
      </c>
      <c r="C339" s="254"/>
      <c r="D339" s="938"/>
      <c r="E339" s="939"/>
      <c r="F339" s="940"/>
      <c r="G339" s="547" t="s">
        <v>372</v>
      </c>
      <c r="H339" s="254"/>
      <c r="I339" s="938"/>
      <c r="J339" s="939"/>
      <c r="K339" s="940"/>
      <c r="L339" s="548"/>
      <c r="M339" s="552"/>
      <c r="N339" s="549"/>
      <c r="O339" s="550"/>
      <c r="P339" s="550"/>
      <c r="Q339" s="550"/>
      <c r="R339" s="550"/>
      <c r="S339" s="550"/>
      <c r="T339" s="550"/>
      <c r="U339" s="550"/>
      <c r="V339" s="550"/>
      <c r="W339" s="550"/>
      <c r="X339" s="550"/>
    </row>
    <row r="340" spans="1:24" s="504" customFormat="1" ht="39.950000000000003" customHeight="1" x14ac:dyDescent="0.15">
      <c r="A340" s="541"/>
      <c r="B340" s="551" t="s">
        <v>189</v>
      </c>
      <c r="C340" s="255"/>
      <c r="D340" s="938"/>
      <c r="E340" s="939"/>
      <c r="F340" s="940"/>
      <c r="G340" s="551" t="s">
        <v>373</v>
      </c>
      <c r="H340" s="255"/>
      <c r="I340" s="938"/>
      <c r="J340" s="939"/>
      <c r="K340" s="940"/>
      <c r="L340" s="549"/>
      <c r="M340" s="552"/>
      <c r="O340" s="550"/>
      <c r="P340" s="550"/>
      <c r="Q340" s="550"/>
      <c r="R340" s="550"/>
      <c r="S340" s="550"/>
      <c r="T340" s="550"/>
      <c r="U340" s="550"/>
      <c r="V340" s="550"/>
      <c r="W340" s="550"/>
      <c r="X340" s="550"/>
    </row>
    <row r="341" spans="1:24" s="504" customFormat="1" ht="39.950000000000003" customHeight="1" x14ac:dyDescent="0.15">
      <c r="A341" s="541"/>
      <c r="B341" s="553" t="s">
        <v>215</v>
      </c>
      <c r="C341" s="256"/>
      <c r="D341" s="909"/>
      <c r="E341" s="910"/>
      <c r="F341" s="911"/>
      <c r="G341" s="553" t="s">
        <v>374</v>
      </c>
      <c r="H341" s="256"/>
      <c r="I341" s="909"/>
      <c r="J341" s="910"/>
      <c r="K341" s="911"/>
      <c r="L341" s="548"/>
      <c r="M341" s="552"/>
      <c r="N341" s="549"/>
      <c r="O341" s="550"/>
      <c r="P341" s="550"/>
      <c r="Q341" s="550"/>
      <c r="R341" s="550"/>
      <c r="S341" s="550"/>
      <c r="T341" s="550"/>
      <c r="U341" s="550"/>
      <c r="V341" s="550"/>
      <c r="W341" s="550"/>
      <c r="X341" s="550"/>
    </row>
    <row r="342" spans="1:24" s="504" customFormat="1" ht="39.950000000000003" customHeight="1" thickBot="1" x14ac:dyDescent="0.2">
      <c r="A342" s="514"/>
      <c r="B342" s="554"/>
      <c r="C342" s="251"/>
      <c r="D342" s="251"/>
      <c r="E342" s="251"/>
      <c r="F342" s="252"/>
      <c r="G342" s="483"/>
      <c r="H342" s="484"/>
      <c r="I342" s="554"/>
      <c r="J342" s="555"/>
      <c r="K342" s="556"/>
      <c r="L342" s="548"/>
      <c r="M342" s="557"/>
      <c r="N342" s="558"/>
      <c r="O342" s="559"/>
      <c r="P342" s="559"/>
      <c r="Q342" s="550"/>
      <c r="R342" s="550"/>
      <c r="S342" s="550"/>
      <c r="T342" s="550"/>
      <c r="U342" s="550"/>
      <c r="V342" s="550"/>
      <c r="W342" s="550"/>
      <c r="X342" s="550"/>
    </row>
    <row r="343" spans="1:24" s="89" customFormat="1" ht="32.25" customHeight="1" thickBot="1" x14ac:dyDescent="0.2">
      <c r="A343" s="481"/>
      <c r="B343" s="507" t="s">
        <v>414</v>
      </c>
      <c r="C343" s="352"/>
      <c r="D343" s="352"/>
      <c r="E343" s="352"/>
      <c r="F343" s="352"/>
      <c r="G343" s="353"/>
      <c r="H343" s="508"/>
      <c r="I343" s="509"/>
      <c r="J343" s="510"/>
      <c r="K343" s="88"/>
      <c r="L343" s="140"/>
      <c r="M343" s="560"/>
      <c r="N343" s="485"/>
      <c r="O343" s="486"/>
      <c r="P343" s="486"/>
      <c r="Q343" s="481"/>
      <c r="R343" s="481"/>
      <c r="S343" s="481"/>
      <c r="T343" s="481"/>
      <c r="U343" s="481"/>
      <c r="V343" s="481"/>
      <c r="W343" s="481"/>
      <c r="X343" s="481"/>
    </row>
    <row r="344" spans="1:24" s="491" customFormat="1" ht="35.1" customHeight="1" x14ac:dyDescent="0.15">
      <c r="A344" s="541"/>
      <c r="B344" s="924" t="s">
        <v>200</v>
      </c>
      <c r="C344" s="915"/>
      <c r="D344" s="924" t="s">
        <v>190</v>
      </c>
      <c r="E344" s="935"/>
      <c r="H344" s="542" t="s">
        <v>437</v>
      </c>
      <c r="I344" s="933">
        <f>IFERROR(C348*E344,"")</f>
        <v>0</v>
      </c>
      <c r="J344" s="542" t="s">
        <v>375</v>
      </c>
      <c r="K344" s="933">
        <f>IFERROR(SUM(C348:C352,H348:H352)*E344,"")</f>
        <v>0</v>
      </c>
      <c r="M344" s="561"/>
      <c r="O344" s="488"/>
      <c r="P344" s="488"/>
      <c r="Q344" s="488"/>
      <c r="R344" s="488"/>
      <c r="S344" s="488"/>
      <c r="T344" s="488"/>
      <c r="U344" s="488"/>
      <c r="V344" s="488"/>
      <c r="W344" s="488"/>
      <c r="X344" s="488"/>
    </row>
    <row r="345" spans="1:24" s="491" customFormat="1" ht="20.100000000000001" customHeight="1" thickBot="1" x14ac:dyDescent="0.2">
      <c r="A345" s="541"/>
      <c r="B345" s="924"/>
      <c r="C345" s="915"/>
      <c r="D345" s="924"/>
      <c r="E345" s="935"/>
      <c r="H345" s="543" t="str">
        <f>IF($G$6="","-",IF($G$6="消費税を補助対象に含めない","（税抜）","（税込）"))</f>
        <v>-</v>
      </c>
      <c r="I345" s="934"/>
      <c r="J345" s="543" t="str">
        <f>IF($G$6="","-",IF($G$6="消費税を補助対象に含めない","（税抜）","（税込）"))</f>
        <v>-</v>
      </c>
      <c r="K345" s="934"/>
      <c r="M345" s="561"/>
      <c r="O345" s="488"/>
      <c r="P345" s="488"/>
      <c r="Q345" s="488"/>
      <c r="R345" s="488"/>
      <c r="S345" s="488"/>
      <c r="T345" s="488"/>
      <c r="U345" s="488"/>
      <c r="V345" s="488"/>
      <c r="W345" s="488"/>
      <c r="X345" s="488"/>
    </row>
    <row r="346" spans="1:24" s="491" customFormat="1" ht="20.100000000000001" customHeight="1" x14ac:dyDescent="0.15">
      <c r="A346" s="541"/>
      <c r="B346" s="925" t="s">
        <v>185</v>
      </c>
      <c r="C346" s="544" t="s">
        <v>483</v>
      </c>
      <c r="D346" s="927" t="s">
        <v>186</v>
      </c>
      <c r="E346" s="928"/>
      <c r="F346" s="929"/>
      <c r="G346" s="925" t="s">
        <v>185</v>
      </c>
      <c r="H346" s="545" t="s">
        <v>483</v>
      </c>
      <c r="I346" s="926" t="s">
        <v>186</v>
      </c>
      <c r="J346" s="926"/>
      <c r="K346" s="926"/>
      <c r="M346" s="561"/>
      <c r="O346" s="488"/>
      <c r="P346" s="488"/>
      <c r="Q346" s="488"/>
      <c r="R346" s="488"/>
      <c r="S346" s="488"/>
      <c r="T346" s="488"/>
      <c r="U346" s="488"/>
      <c r="V346" s="488"/>
      <c r="W346" s="488"/>
      <c r="X346" s="488"/>
    </row>
    <row r="347" spans="1:24" s="491" customFormat="1" ht="20.100000000000001" customHeight="1" x14ac:dyDescent="0.15">
      <c r="A347" s="541"/>
      <c r="B347" s="926"/>
      <c r="C347" s="520" t="str">
        <f>IF($G$6="","-",IF($G$6="消費税を補助対象に含めない","（税抜）","（税込）"))</f>
        <v>-</v>
      </c>
      <c r="D347" s="930"/>
      <c r="E347" s="931"/>
      <c r="F347" s="932"/>
      <c r="G347" s="926"/>
      <c r="H347" s="520" t="str">
        <f>IF($G$6="","-",IF($G$6="消費税を補助対象に含めない","（税抜）","（税込）"))</f>
        <v>-</v>
      </c>
      <c r="I347" s="924"/>
      <c r="J347" s="924"/>
      <c r="K347" s="924"/>
      <c r="M347" s="561"/>
      <c r="O347" s="488"/>
      <c r="P347" s="488"/>
      <c r="Q347" s="488"/>
      <c r="R347" s="488"/>
      <c r="S347" s="488"/>
      <c r="T347" s="488"/>
      <c r="U347" s="488"/>
      <c r="V347" s="488"/>
      <c r="W347" s="488"/>
      <c r="X347" s="488"/>
    </row>
    <row r="348" spans="1:24" s="491" customFormat="1" ht="39.950000000000003" customHeight="1" x14ac:dyDescent="0.15">
      <c r="A348" s="541"/>
      <c r="B348" s="546" t="s">
        <v>212</v>
      </c>
      <c r="C348" s="253"/>
      <c r="D348" s="921"/>
      <c r="E348" s="922"/>
      <c r="F348" s="923"/>
      <c r="G348" s="546" t="s">
        <v>370</v>
      </c>
      <c r="H348" s="253"/>
      <c r="I348" s="921"/>
      <c r="J348" s="922"/>
      <c r="K348" s="923"/>
      <c r="M348" s="561"/>
      <c r="O348" s="488"/>
      <c r="P348" s="488"/>
      <c r="Q348" s="488"/>
      <c r="R348" s="488"/>
      <c r="S348" s="488"/>
      <c r="T348" s="488"/>
      <c r="U348" s="488"/>
      <c r="V348" s="488"/>
      <c r="W348" s="488"/>
      <c r="X348" s="488"/>
    </row>
    <row r="349" spans="1:24" s="491" customFormat="1" ht="39.950000000000003" customHeight="1" x14ac:dyDescent="0.15">
      <c r="A349" s="541"/>
      <c r="B349" s="547" t="s">
        <v>187</v>
      </c>
      <c r="C349" s="254"/>
      <c r="D349" s="938"/>
      <c r="E349" s="939"/>
      <c r="F349" s="940"/>
      <c r="G349" s="547" t="s">
        <v>371</v>
      </c>
      <c r="H349" s="254"/>
      <c r="I349" s="938"/>
      <c r="J349" s="939"/>
      <c r="K349" s="940"/>
      <c r="L349" s="499"/>
      <c r="M349" s="552"/>
      <c r="N349" s="492"/>
      <c r="O349" s="488"/>
      <c r="P349" s="488"/>
      <c r="Q349" s="488"/>
      <c r="R349" s="488"/>
      <c r="S349" s="488"/>
      <c r="T349" s="488"/>
      <c r="U349" s="488"/>
      <c r="V349" s="488"/>
      <c r="W349" s="488"/>
      <c r="X349" s="488"/>
    </row>
    <row r="350" spans="1:24" s="504" customFormat="1" ht="39.950000000000003" customHeight="1" x14ac:dyDescent="0.15">
      <c r="A350" s="541"/>
      <c r="B350" s="547" t="s">
        <v>188</v>
      </c>
      <c r="C350" s="254"/>
      <c r="D350" s="938"/>
      <c r="E350" s="939"/>
      <c r="F350" s="940"/>
      <c r="G350" s="547" t="s">
        <v>372</v>
      </c>
      <c r="H350" s="254"/>
      <c r="I350" s="938"/>
      <c r="J350" s="939"/>
      <c r="K350" s="940"/>
      <c r="L350" s="548"/>
      <c r="M350" s="552"/>
      <c r="N350" s="549"/>
      <c r="O350" s="550"/>
      <c r="P350" s="550"/>
      <c r="Q350" s="550"/>
      <c r="R350" s="550"/>
      <c r="S350" s="550"/>
      <c r="T350" s="550"/>
      <c r="U350" s="550"/>
      <c r="V350" s="550"/>
      <c r="W350" s="550"/>
      <c r="X350" s="550"/>
    </row>
    <row r="351" spans="1:24" s="504" customFormat="1" ht="39.950000000000003" customHeight="1" x14ac:dyDescent="0.15">
      <c r="A351" s="541"/>
      <c r="B351" s="551" t="s">
        <v>189</v>
      </c>
      <c r="C351" s="255"/>
      <c r="D351" s="938"/>
      <c r="E351" s="939"/>
      <c r="F351" s="940"/>
      <c r="G351" s="551" t="s">
        <v>373</v>
      </c>
      <c r="H351" s="255"/>
      <c r="I351" s="938"/>
      <c r="J351" s="939"/>
      <c r="K351" s="940"/>
      <c r="L351" s="549"/>
      <c r="M351" s="552"/>
      <c r="O351" s="550"/>
      <c r="P351" s="550"/>
      <c r="Q351" s="550"/>
      <c r="R351" s="550"/>
      <c r="S351" s="550"/>
      <c r="T351" s="550"/>
      <c r="U351" s="550"/>
      <c r="V351" s="550"/>
      <c r="W351" s="550"/>
      <c r="X351" s="550"/>
    </row>
    <row r="352" spans="1:24" s="504" customFormat="1" ht="39.950000000000003" customHeight="1" x14ac:dyDescent="0.15">
      <c r="A352" s="541"/>
      <c r="B352" s="553" t="s">
        <v>215</v>
      </c>
      <c r="C352" s="256"/>
      <c r="D352" s="909"/>
      <c r="E352" s="910"/>
      <c r="F352" s="911"/>
      <c r="G352" s="553" t="s">
        <v>374</v>
      </c>
      <c r="H352" s="256"/>
      <c r="I352" s="909"/>
      <c r="J352" s="910"/>
      <c r="K352" s="911"/>
      <c r="L352" s="548"/>
      <c r="M352" s="552"/>
      <c r="N352" s="549"/>
      <c r="O352" s="550"/>
      <c r="P352" s="550"/>
      <c r="Q352" s="550"/>
      <c r="R352" s="550"/>
      <c r="S352" s="550"/>
      <c r="T352" s="550"/>
      <c r="U352" s="550"/>
      <c r="V352" s="550"/>
      <c r="W352" s="550"/>
      <c r="X352" s="550"/>
    </row>
    <row r="353" spans="1:24" s="504" customFormat="1" ht="39.950000000000003" customHeight="1" thickBot="1" x14ac:dyDescent="0.2">
      <c r="A353" s="514"/>
      <c r="B353" s="554"/>
      <c r="C353" s="251"/>
      <c r="D353" s="251"/>
      <c r="E353" s="251"/>
      <c r="F353" s="252"/>
      <c r="G353" s="483"/>
      <c r="H353" s="484"/>
      <c r="I353" s="554"/>
      <c r="J353" s="555"/>
      <c r="K353" s="556"/>
      <c r="L353" s="548"/>
      <c r="M353" s="557"/>
      <c r="N353" s="558"/>
      <c r="O353" s="559"/>
      <c r="P353" s="559"/>
      <c r="Q353" s="550"/>
      <c r="R353" s="550"/>
      <c r="S353" s="550"/>
      <c r="T353" s="550"/>
      <c r="U353" s="550"/>
      <c r="V353" s="550"/>
      <c r="W353" s="550"/>
      <c r="X353" s="550"/>
    </row>
    <row r="354" spans="1:24" s="89" customFormat="1" ht="32.25" customHeight="1" thickBot="1" x14ac:dyDescent="0.2">
      <c r="A354" s="481"/>
      <c r="B354" s="507" t="s">
        <v>415</v>
      </c>
      <c r="C354" s="352"/>
      <c r="D354" s="352"/>
      <c r="E354" s="352"/>
      <c r="F354" s="352"/>
      <c r="G354" s="353"/>
      <c r="H354" s="508"/>
      <c r="I354" s="509"/>
      <c r="J354" s="510"/>
      <c r="K354" s="88"/>
      <c r="L354" s="140"/>
      <c r="M354" s="560"/>
      <c r="N354" s="485"/>
      <c r="O354" s="486"/>
      <c r="P354" s="486"/>
      <c r="Q354" s="481"/>
      <c r="R354" s="481"/>
      <c r="S354" s="481"/>
      <c r="T354" s="481"/>
      <c r="U354" s="481"/>
      <c r="V354" s="481"/>
      <c r="W354" s="481"/>
      <c r="X354" s="481"/>
    </row>
    <row r="355" spans="1:24" s="491" customFormat="1" ht="35.1" customHeight="1" x14ac:dyDescent="0.15">
      <c r="A355" s="541"/>
      <c r="B355" s="924" t="s">
        <v>200</v>
      </c>
      <c r="C355" s="915"/>
      <c r="D355" s="924" t="s">
        <v>190</v>
      </c>
      <c r="E355" s="935"/>
      <c r="H355" s="542" t="s">
        <v>437</v>
      </c>
      <c r="I355" s="933">
        <f>IFERROR(C359*E355,"")</f>
        <v>0</v>
      </c>
      <c r="J355" s="542" t="s">
        <v>375</v>
      </c>
      <c r="K355" s="933">
        <f>IFERROR(SUM(C359:C363,H359:H363)*E355,"")</f>
        <v>0</v>
      </c>
      <c r="M355" s="561"/>
      <c r="O355" s="488"/>
      <c r="P355" s="488"/>
      <c r="Q355" s="488"/>
      <c r="R355" s="488"/>
      <c r="S355" s="488"/>
      <c r="T355" s="488"/>
      <c r="U355" s="488"/>
      <c r="V355" s="488"/>
      <c r="W355" s="488"/>
      <c r="X355" s="488"/>
    </row>
    <row r="356" spans="1:24" s="491" customFormat="1" ht="20.100000000000001" customHeight="1" thickBot="1" x14ac:dyDescent="0.2">
      <c r="A356" s="541"/>
      <c r="B356" s="924"/>
      <c r="C356" s="915"/>
      <c r="D356" s="924"/>
      <c r="E356" s="935"/>
      <c r="H356" s="543" t="str">
        <f>IF($G$6="","-",IF($G$6="消費税を補助対象に含めない","（税抜）","（税込）"))</f>
        <v>-</v>
      </c>
      <c r="I356" s="934"/>
      <c r="J356" s="543" t="str">
        <f>IF($G$6="","-",IF($G$6="消費税を補助対象に含めない","（税抜）","（税込）"))</f>
        <v>-</v>
      </c>
      <c r="K356" s="934"/>
      <c r="M356" s="561"/>
      <c r="O356" s="488"/>
      <c r="P356" s="488"/>
      <c r="Q356" s="488"/>
      <c r="R356" s="488"/>
      <c r="S356" s="488"/>
      <c r="T356" s="488"/>
      <c r="U356" s="488"/>
      <c r="V356" s="488"/>
      <c r="W356" s="488"/>
      <c r="X356" s="488"/>
    </row>
    <row r="357" spans="1:24" s="491" customFormat="1" ht="20.100000000000001" customHeight="1" x14ac:dyDescent="0.15">
      <c r="A357" s="541"/>
      <c r="B357" s="925" t="s">
        <v>185</v>
      </c>
      <c r="C357" s="544" t="s">
        <v>483</v>
      </c>
      <c r="D357" s="927" t="s">
        <v>186</v>
      </c>
      <c r="E357" s="928"/>
      <c r="F357" s="929"/>
      <c r="G357" s="925" t="s">
        <v>185</v>
      </c>
      <c r="H357" s="545" t="s">
        <v>483</v>
      </c>
      <c r="I357" s="926" t="s">
        <v>186</v>
      </c>
      <c r="J357" s="926"/>
      <c r="K357" s="926"/>
      <c r="M357" s="561"/>
      <c r="O357" s="488"/>
      <c r="P357" s="488"/>
      <c r="Q357" s="488"/>
      <c r="R357" s="488"/>
      <c r="S357" s="488"/>
      <c r="T357" s="488"/>
      <c r="U357" s="488"/>
      <c r="V357" s="488"/>
      <c r="W357" s="488"/>
      <c r="X357" s="488"/>
    </row>
    <row r="358" spans="1:24" s="491" customFormat="1" ht="20.100000000000001" customHeight="1" x14ac:dyDescent="0.15">
      <c r="A358" s="541"/>
      <c r="B358" s="926"/>
      <c r="C358" s="520" t="str">
        <f>IF($G$6="","-",IF($G$6="消費税を補助対象に含めない","（税抜）","（税込）"))</f>
        <v>-</v>
      </c>
      <c r="D358" s="930"/>
      <c r="E358" s="931"/>
      <c r="F358" s="932"/>
      <c r="G358" s="926"/>
      <c r="H358" s="520" t="str">
        <f>IF($G$6="","-",IF($G$6="消費税を補助対象に含めない","（税抜）","（税込）"))</f>
        <v>-</v>
      </c>
      <c r="I358" s="924"/>
      <c r="J358" s="924"/>
      <c r="K358" s="924"/>
      <c r="M358" s="561"/>
      <c r="O358" s="488"/>
      <c r="P358" s="488"/>
      <c r="Q358" s="488"/>
      <c r="R358" s="488"/>
      <c r="S358" s="488"/>
      <c r="T358" s="488"/>
      <c r="U358" s="488"/>
      <c r="V358" s="488"/>
      <c r="W358" s="488"/>
      <c r="X358" s="488"/>
    </row>
    <row r="359" spans="1:24" s="491" customFormat="1" ht="39.950000000000003" customHeight="1" x14ac:dyDescent="0.15">
      <c r="A359" s="541"/>
      <c r="B359" s="546" t="s">
        <v>212</v>
      </c>
      <c r="C359" s="253"/>
      <c r="D359" s="921"/>
      <c r="E359" s="922"/>
      <c r="F359" s="923"/>
      <c r="G359" s="546" t="s">
        <v>370</v>
      </c>
      <c r="H359" s="253"/>
      <c r="I359" s="921"/>
      <c r="J359" s="922"/>
      <c r="K359" s="923"/>
      <c r="M359" s="561"/>
      <c r="O359" s="488"/>
      <c r="P359" s="488"/>
      <c r="Q359" s="488"/>
      <c r="R359" s="488"/>
      <c r="S359" s="488"/>
      <c r="T359" s="488"/>
      <c r="U359" s="488"/>
      <c r="V359" s="488"/>
      <c r="W359" s="488"/>
      <c r="X359" s="488"/>
    </row>
    <row r="360" spans="1:24" s="491" customFormat="1" ht="39.950000000000003" customHeight="1" x14ac:dyDescent="0.15">
      <c r="A360" s="541"/>
      <c r="B360" s="547" t="s">
        <v>187</v>
      </c>
      <c r="C360" s="254"/>
      <c r="D360" s="938"/>
      <c r="E360" s="939"/>
      <c r="F360" s="940"/>
      <c r="G360" s="547" t="s">
        <v>371</v>
      </c>
      <c r="H360" s="254"/>
      <c r="I360" s="938"/>
      <c r="J360" s="939"/>
      <c r="K360" s="940"/>
      <c r="L360" s="499"/>
      <c r="M360" s="552"/>
      <c r="N360" s="492"/>
      <c r="O360" s="488"/>
      <c r="P360" s="488"/>
      <c r="Q360" s="488"/>
      <c r="R360" s="488"/>
      <c r="S360" s="488"/>
      <c r="T360" s="488"/>
      <c r="U360" s="488"/>
      <c r="V360" s="488"/>
      <c r="W360" s="488"/>
      <c r="X360" s="488"/>
    </row>
    <row r="361" spans="1:24" s="504" customFormat="1" ht="39.950000000000003" customHeight="1" x14ac:dyDescent="0.15">
      <c r="A361" s="541"/>
      <c r="B361" s="547" t="s">
        <v>188</v>
      </c>
      <c r="C361" s="254"/>
      <c r="D361" s="938"/>
      <c r="E361" s="939"/>
      <c r="F361" s="940"/>
      <c r="G361" s="547" t="s">
        <v>372</v>
      </c>
      <c r="H361" s="254"/>
      <c r="I361" s="938"/>
      <c r="J361" s="939"/>
      <c r="K361" s="940"/>
      <c r="L361" s="548"/>
      <c r="M361" s="552"/>
      <c r="N361" s="549"/>
      <c r="O361" s="550"/>
      <c r="P361" s="550"/>
      <c r="Q361" s="550"/>
      <c r="R361" s="550"/>
      <c r="S361" s="550"/>
      <c r="T361" s="550"/>
      <c r="U361" s="550"/>
      <c r="V361" s="550"/>
      <c r="W361" s="550"/>
      <c r="X361" s="550"/>
    </row>
    <row r="362" spans="1:24" s="504" customFormat="1" ht="39.950000000000003" customHeight="1" x14ac:dyDescent="0.15">
      <c r="A362" s="541"/>
      <c r="B362" s="551" t="s">
        <v>189</v>
      </c>
      <c r="C362" s="255"/>
      <c r="D362" s="938"/>
      <c r="E362" s="939"/>
      <c r="F362" s="940"/>
      <c r="G362" s="551" t="s">
        <v>373</v>
      </c>
      <c r="H362" s="255"/>
      <c r="I362" s="938"/>
      <c r="J362" s="939"/>
      <c r="K362" s="940"/>
      <c r="L362" s="549"/>
      <c r="M362" s="552"/>
      <c r="O362" s="550"/>
      <c r="P362" s="550"/>
      <c r="Q362" s="550"/>
      <c r="R362" s="550"/>
      <c r="S362" s="550"/>
      <c r="T362" s="550"/>
      <c r="U362" s="550"/>
      <c r="V362" s="550"/>
      <c r="W362" s="550"/>
      <c r="X362" s="550"/>
    </row>
    <row r="363" spans="1:24" s="504" customFormat="1" ht="39.950000000000003" customHeight="1" x14ac:dyDescent="0.15">
      <c r="A363" s="541"/>
      <c r="B363" s="553" t="s">
        <v>215</v>
      </c>
      <c r="C363" s="256"/>
      <c r="D363" s="909"/>
      <c r="E363" s="910"/>
      <c r="F363" s="911"/>
      <c r="G363" s="553" t="s">
        <v>374</v>
      </c>
      <c r="H363" s="256"/>
      <c r="I363" s="909"/>
      <c r="J363" s="910"/>
      <c r="K363" s="911"/>
      <c r="L363" s="548"/>
      <c r="M363" s="552"/>
      <c r="N363" s="549"/>
      <c r="O363" s="550"/>
      <c r="P363" s="550"/>
      <c r="Q363" s="550"/>
      <c r="R363" s="550"/>
      <c r="S363" s="550"/>
      <c r="T363" s="550"/>
      <c r="U363" s="550"/>
      <c r="V363" s="550"/>
      <c r="W363" s="550"/>
      <c r="X363" s="550"/>
    </row>
    <row r="364" spans="1:24" s="504" customFormat="1" ht="39.950000000000003" customHeight="1" thickBot="1" x14ac:dyDescent="0.2">
      <c r="A364" s="514"/>
      <c r="B364" s="554"/>
      <c r="C364" s="251"/>
      <c r="D364" s="251"/>
      <c r="E364" s="251"/>
      <c r="F364" s="252"/>
      <c r="G364" s="483"/>
      <c r="H364" s="484"/>
      <c r="I364" s="554"/>
      <c r="J364" s="555"/>
      <c r="K364" s="556"/>
      <c r="L364" s="548"/>
      <c r="M364" s="557"/>
      <c r="N364" s="558"/>
      <c r="O364" s="559"/>
      <c r="P364" s="559"/>
      <c r="Q364" s="550"/>
      <c r="R364" s="550"/>
      <c r="S364" s="550"/>
      <c r="T364" s="550"/>
      <c r="U364" s="550"/>
      <c r="V364" s="550"/>
      <c r="W364" s="550"/>
      <c r="X364" s="550"/>
    </row>
    <row r="365" spans="1:24" s="89" customFormat="1" ht="32.25" customHeight="1" thickBot="1" x14ac:dyDescent="0.2">
      <c r="A365" s="481"/>
      <c r="B365" s="507" t="s">
        <v>416</v>
      </c>
      <c r="C365" s="352"/>
      <c r="D365" s="352"/>
      <c r="E365" s="352"/>
      <c r="F365" s="352"/>
      <c r="G365" s="353"/>
      <c r="H365" s="508"/>
      <c r="I365" s="509"/>
      <c r="J365" s="510"/>
      <c r="K365" s="88"/>
      <c r="L365" s="140"/>
      <c r="M365" s="560"/>
      <c r="N365" s="485"/>
      <c r="O365" s="486"/>
      <c r="P365" s="486"/>
      <c r="Q365" s="481"/>
      <c r="R365" s="481"/>
      <c r="S365" s="481"/>
      <c r="T365" s="481"/>
      <c r="U365" s="481"/>
      <c r="V365" s="481"/>
      <c r="W365" s="481"/>
      <c r="X365" s="481"/>
    </row>
    <row r="366" spans="1:24" s="491" customFormat="1" ht="35.1" customHeight="1" x14ac:dyDescent="0.15">
      <c r="A366" s="541"/>
      <c r="B366" s="924" t="s">
        <v>200</v>
      </c>
      <c r="C366" s="915"/>
      <c r="D366" s="924" t="s">
        <v>190</v>
      </c>
      <c r="E366" s="935"/>
      <c r="H366" s="542" t="s">
        <v>437</v>
      </c>
      <c r="I366" s="933">
        <f>IFERROR(C370*E366,"")</f>
        <v>0</v>
      </c>
      <c r="J366" s="542" t="s">
        <v>375</v>
      </c>
      <c r="K366" s="933">
        <f>IFERROR(SUM(C370:C374,H370:H374)*E366,"")</f>
        <v>0</v>
      </c>
      <c r="M366" s="561"/>
      <c r="O366" s="488"/>
      <c r="P366" s="488"/>
      <c r="Q366" s="488"/>
      <c r="R366" s="488"/>
      <c r="S366" s="488"/>
      <c r="T366" s="488"/>
      <c r="U366" s="488"/>
      <c r="V366" s="488"/>
      <c r="W366" s="488"/>
      <c r="X366" s="488"/>
    </row>
    <row r="367" spans="1:24" s="491" customFormat="1" ht="20.100000000000001" customHeight="1" thickBot="1" x14ac:dyDescent="0.2">
      <c r="A367" s="541"/>
      <c r="B367" s="924"/>
      <c r="C367" s="915"/>
      <c r="D367" s="924"/>
      <c r="E367" s="935"/>
      <c r="H367" s="543" t="str">
        <f>IF($G$6="","-",IF($G$6="消費税を補助対象に含めない","（税抜）","（税込）"))</f>
        <v>-</v>
      </c>
      <c r="I367" s="934"/>
      <c r="J367" s="543" t="str">
        <f>IF($G$6="","-",IF($G$6="消費税を補助対象に含めない","（税抜）","（税込）"))</f>
        <v>-</v>
      </c>
      <c r="K367" s="934"/>
      <c r="M367" s="561"/>
      <c r="O367" s="488"/>
      <c r="P367" s="488"/>
      <c r="Q367" s="488"/>
      <c r="R367" s="488"/>
      <c r="S367" s="488"/>
      <c r="T367" s="488"/>
      <c r="U367" s="488"/>
      <c r="V367" s="488"/>
      <c r="W367" s="488"/>
      <c r="X367" s="488"/>
    </row>
    <row r="368" spans="1:24" s="491" customFormat="1" ht="20.100000000000001" customHeight="1" x14ac:dyDescent="0.15">
      <c r="A368" s="541"/>
      <c r="B368" s="925" t="s">
        <v>185</v>
      </c>
      <c r="C368" s="544" t="s">
        <v>483</v>
      </c>
      <c r="D368" s="927" t="s">
        <v>186</v>
      </c>
      <c r="E368" s="928"/>
      <c r="F368" s="929"/>
      <c r="G368" s="925" t="s">
        <v>185</v>
      </c>
      <c r="H368" s="545" t="s">
        <v>483</v>
      </c>
      <c r="I368" s="926" t="s">
        <v>186</v>
      </c>
      <c r="J368" s="926"/>
      <c r="K368" s="926"/>
      <c r="M368" s="561"/>
      <c r="O368" s="488"/>
      <c r="P368" s="488"/>
      <c r="Q368" s="488"/>
      <c r="R368" s="488"/>
      <c r="S368" s="488"/>
      <c r="T368" s="488"/>
      <c r="U368" s="488"/>
      <c r="V368" s="488"/>
      <c r="W368" s="488"/>
      <c r="X368" s="488"/>
    </row>
    <row r="369" spans="1:24" s="491" customFormat="1" ht="20.100000000000001" customHeight="1" x14ac:dyDescent="0.15">
      <c r="A369" s="541"/>
      <c r="B369" s="926"/>
      <c r="C369" s="520" t="str">
        <f>IF($G$6="","-",IF($G$6="消費税を補助対象に含めない","（税抜）","（税込）"))</f>
        <v>-</v>
      </c>
      <c r="D369" s="930"/>
      <c r="E369" s="931"/>
      <c r="F369" s="932"/>
      <c r="G369" s="926"/>
      <c r="H369" s="520" t="str">
        <f>IF($G$6="","-",IF($G$6="消費税を補助対象に含めない","（税抜）","（税込）"))</f>
        <v>-</v>
      </c>
      <c r="I369" s="924"/>
      <c r="J369" s="924"/>
      <c r="K369" s="924"/>
      <c r="M369" s="561"/>
      <c r="O369" s="488"/>
      <c r="P369" s="488"/>
      <c r="Q369" s="488"/>
      <c r="R369" s="488"/>
      <c r="S369" s="488"/>
      <c r="T369" s="488"/>
      <c r="U369" s="488"/>
      <c r="V369" s="488"/>
      <c r="W369" s="488"/>
      <c r="X369" s="488"/>
    </row>
    <row r="370" spans="1:24" s="491" customFormat="1" ht="39.950000000000003" customHeight="1" x14ac:dyDescent="0.15">
      <c r="A370" s="541"/>
      <c r="B370" s="546" t="s">
        <v>212</v>
      </c>
      <c r="C370" s="253"/>
      <c r="D370" s="921"/>
      <c r="E370" s="922"/>
      <c r="F370" s="923"/>
      <c r="G370" s="546" t="s">
        <v>370</v>
      </c>
      <c r="H370" s="253"/>
      <c r="I370" s="921"/>
      <c r="J370" s="922"/>
      <c r="K370" s="923"/>
      <c r="M370" s="561"/>
      <c r="O370" s="488"/>
      <c r="P370" s="488"/>
      <c r="Q370" s="488"/>
      <c r="R370" s="488"/>
      <c r="S370" s="488"/>
      <c r="T370" s="488"/>
      <c r="U370" s="488"/>
      <c r="V370" s="488"/>
      <c r="W370" s="488"/>
      <c r="X370" s="488"/>
    </row>
    <row r="371" spans="1:24" s="491" customFormat="1" ht="39.950000000000003" customHeight="1" x14ac:dyDescent="0.15">
      <c r="A371" s="541"/>
      <c r="B371" s="547" t="s">
        <v>187</v>
      </c>
      <c r="C371" s="254"/>
      <c r="D371" s="938"/>
      <c r="E371" s="939"/>
      <c r="F371" s="940"/>
      <c r="G371" s="547" t="s">
        <v>371</v>
      </c>
      <c r="H371" s="254"/>
      <c r="I371" s="938"/>
      <c r="J371" s="939"/>
      <c r="K371" s="940"/>
      <c r="L371" s="499"/>
      <c r="M371" s="552"/>
      <c r="N371" s="492"/>
      <c r="O371" s="488"/>
      <c r="P371" s="488"/>
      <c r="Q371" s="488"/>
      <c r="R371" s="488"/>
      <c r="S371" s="488"/>
      <c r="T371" s="488"/>
      <c r="U371" s="488"/>
      <c r="V371" s="488"/>
      <c r="W371" s="488"/>
      <c r="X371" s="488"/>
    </row>
    <row r="372" spans="1:24" s="504" customFormat="1" ht="39.950000000000003" customHeight="1" x14ac:dyDescent="0.15">
      <c r="A372" s="541"/>
      <c r="B372" s="547" t="s">
        <v>188</v>
      </c>
      <c r="C372" s="254"/>
      <c r="D372" s="938"/>
      <c r="E372" s="939"/>
      <c r="F372" s="940"/>
      <c r="G372" s="547" t="s">
        <v>372</v>
      </c>
      <c r="H372" s="254"/>
      <c r="I372" s="938"/>
      <c r="J372" s="939"/>
      <c r="K372" s="940"/>
      <c r="L372" s="548"/>
      <c r="M372" s="552"/>
      <c r="N372" s="549"/>
      <c r="O372" s="550"/>
      <c r="P372" s="550"/>
      <c r="Q372" s="550"/>
      <c r="R372" s="550"/>
      <c r="S372" s="550"/>
      <c r="T372" s="550"/>
      <c r="U372" s="550"/>
      <c r="V372" s="550"/>
      <c r="W372" s="550"/>
      <c r="X372" s="550"/>
    </row>
    <row r="373" spans="1:24" s="504" customFormat="1" ht="39.950000000000003" customHeight="1" x14ac:dyDescent="0.15">
      <c r="A373" s="541"/>
      <c r="B373" s="551" t="s">
        <v>189</v>
      </c>
      <c r="C373" s="255"/>
      <c r="D373" s="938"/>
      <c r="E373" s="939"/>
      <c r="F373" s="940"/>
      <c r="G373" s="551" t="s">
        <v>373</v>
      </c>
      <c r="H373" s="255"/>
      <c r="I373" s="938"/>
      <c r="J373" s="939"/>
      <c r="K373" s="940"/>
      <c r="L373" s="549"/>
      <c r="M373" s="552"/>
      <c r="O373" s="550"/>
      <c r="P373" s="550"/>
      <c r="Q373" s="550"/>
      <c r="R373" s="550"/>
      <c r="S373" s="550"/>
      <c r="T373" s="550"/>
      <c r="U373" s="550"/>
      <c r="V373" s="550"/>
      <c r="W373" s="550"/>
      <c r="X373" s="550"/>
    </row>
    <row r="374" spans="1:24" s="504" customFormat="1" ht="39.950000000000003" customHeight="1" x14ac:dyDescent="0.15">
      <c r="A374" s="541"/>
      <c r="B374" s="553" t="s">
        <v>215</v>
      </c>
      <c r="C374" s="256"/>
      <c r="D374" s="909"/>
      <c r="E374" s="910"/>
      <c r="F374" s="911"/>
      <c r="G374" s="553" t="s">
        <v>374</v>
      </c>
      <c r="H374" s="256"/>
      <c r="I374" s="909"/>
      <c r="J374" s="910"/>
      <c r="K374" s="911"/>
      <c r="L374" s="548"/>
      <c r="M374" s="552"/>
      <c r="N374" s="549"/>
      <c r="O374" s="550"/>
      <c r="P374" s="550"/>
      <c r="Q374" s="550"/>
      <c r="R374" s="550"/>
      <c r="S374" s="550"/>
      <c r="T374" s="550"/>
      <c r="U374" s="550"/>
      <c r="V374" s="550"/>
      <c r="W374" s="550"/>
      <c r="X374" s="550"/>
    </row>
    <row r="375" spans="1:24" s="504" customFormat="1" ht="39.950000000000003" customHeight="1" x14ac:dyDescent="0.15">
      <c r="A375" s="514"/>
      <c r="B375" s="554"/>
      <c r="C375" s="251"/>
      <c r="D375" s="251"/>
      <c r="E375" s="251"/>
      <c r="F375" s="252"/>
      <c r="G375" s="483"/>
      <c r="H375" s="484"/>
      <c r="I375" s="554"/>
      <c r="J375" s="937">
        <f>'補助事業概要説明書(別添１)１～２'!$E$6</f>
        <v>0</v>
      </c>
      <c r="K375" s="937"/>
      <c r="L375" s="548"/>
      <c r="M375" s="557"/>
      <c r="N375" s="558"/>
      <c r="O375" s="559"/>
      <c r="P375" s="559"/>
      <c r="Q375" s="550"/>
      <c r="R375" s="550"/>
      <c r="S375" s="550"/>
      <c r="T375" s="550"/>
      <c r="U375" s="550"/>
      <c r="V375" s="550"/>
      <c r="W375" s="550"/>
      <c r="X375" s="550"/>
    </row>
    <row r="376" spans="1:24" s="504" customFormat="1" ht="39.950000000000003" customHeight="1" x14ac:dyDescent="0.15">
      <c r="A376" s="514"/>
      <c r="B376" s="534" t="s">
        <v>572</v>
      </c>
      <c r="C376" s="251"/>
      <c r="D376" s="251"/>
      <c r="E376" s="251"/>
      <c r="F376" s="252"/>
      <c r="G376" s="535"/>
      <c r="H376" s="536"/>
      <c r="I376" s="537"/>
      <c r="J376" s="538"/>
      <c r="K376" s="539"/>
      <c r="L376" s="548"/>
      <c r="M376" s="557"/>
      <c r="N376" s="558"/>
      <c r="O376" s="559"/>
      <c r="P376" s="559"/>
      <c r="Q376" s="550"/>
      <c r="R376" s="550"/>
      <c r="S376" s="550"/>
      <c r="T376" s="550"/>
      <c r="U376" s="550"/>
      <c r="V376" s="550"/>
      <c r="W376" s="550"/>
      <c r="X376" s="550"/>
    </row>
    <row r="377" spans="1:24" s="89" customFormat="1" ht="32.25" customHeight="1" thickBot="1" x14ac:dyDescent="0.2">
      <c r="A377" s="481"/>
      <c r="B377" s="540" t="s">
        <v>394</v>
      </c>
      <c r="C377" s="251"/>
      <c r="D377" s="251"/>
      <c r="E377" s="251"/>
      <c r="F377" s="251"/>
      <c r="G377" s="252"/>
      <c r="H377" s="535"/>
      <c r="I377" s="536"/>
      <c r="J377" s="512"/>
      <c r="K377" s="88"/>
      <c r="L377" s="140"/>
      <c r="M377" s="560"/>
      <c r="N377" s="485"/>
      <c r="O377" s="486"/>
      <c r="P377" s="486"/>
      <c r="Q377" s="481"/>
      <c r="R377" s="481"/>
      <c r="S377" s="481"/>
      <c r="T377" s="481"/>
      <c r="U377" s="481"/>
      <c r="V377" s="481"/>
      <c r="W377" s="481"/>
      <c r="X377" s="481"/>
    </row>
    <row r="378" spans="1:24" s="504" customFormat="1" ht="35.1" customHeight="1" x14ac:dyDescent="0.15">
      <c r="A378" s="541"/>
      <c r="B378" s="924" t="s">
        <v>200</v>
      </c>
      <c r="C378" s="915"/>
      <c r="D378" s="924" t="s">
        <v>190</v>
      </c>
      <c r="E378" s="935"/>
      <c r="H378" s="542" t="s">
        <v>437</v>
      </c>
      <c r="I378" s="933">
        <f>IFERROR(C382*E378,"")</f>
        <v>0</v>
      </c>
      <c r="J378" s="542" t="s">
        <v>375</v>
      </c>
      <c r="K378" s="933">
        <f>IFERROR(SUM(C382:C386,H382:H386)*E378,"")</f>
        <v>0</v>
      </c>
      <c r="L378" s="549"/>
      <c r="M378" s="1022" t="s">
        <v>628</v>
      </c>
      <c r="N378" s="549"/>
      <c r="O378" s="550"/>
      <c r="P378" s="550"/>
      <c r="Q378" s="550"/>
      <c r="R378" s="550"/>
      <c r="S378" s="550"/>
      <c r="T378" s="550"/>
      <c r="U378" s="550"/>
      <c r="V378" s="550"/>
      <c r="W378" s="550"/>
      <c r="X378" s="550"/>
    </row>
    <row r="379" spans="1:24" s="491" customFormat="1" ht="20.100000000000001" customHeight="1" thickBot="1" x14ac:dyDescent="0.2">
      <c r="A379" s="541"/>
      <c r="B379" s="924"/>
      <c r="C379" s="915"/>
      <c r="D379" s="924"/>
      <c r="E379" s="935"/>
      <c r="H379" s="543" t="str">
        <f>IF($G$6="","-",IF($G$6="消費税を補助対象に含めない","（税抜）","（税込）"))</f>
        <v>-</v>
      </c>
      <c r="I379" s="934"/>
      <c r="J379" s="543" t="str">
        <f>IF($G$6="","-",IF($G$6="消費税を補助対象に含めない","（税抜）","（税込）"))</f>
        <v>-</v>
      </c>
      <c r="K379" s="934"/>
      <c r="M379" s="1023"/>
      <c r="O379" s="488"/>
      <c r="P379" s="488"/>
      <c r="Q379" s="488"/>
      <c r="R379" s="488"/>
      <c r="S379" s="488"/>
      <c r="T379" s="488"/>
      <c r="U379" s="488"/>
      <c r="V379" s="488"/>
      <c r="W379" s="488"/>
      <c r="X379" s="488"/>
    </row>
    <row r="380" spans="1:24" s="504" customFormat="1" ht="20.100000000000001" customHeight="1" x14ac:dyDescent="0.15">
      <c r="A380" s="541"/>
      <c r="B380" s="925" t="s">
        <v>185</v>
      </c>
      <c r="C380" s="544" t="s">
        <v>483</v>
      </c>
      <c r="D380" s="927" t="s">
        <v>186</v>
      </c>
      <c r="E380" s="928"/>
      <c r="F380" s="929"/>
      <c r="G380" s="925" t="s">
        <v>185</v>
      </c>
      <c r="H380" s="545" t="s">
        <v>483</v>
      </c>
      <c r="I380" s="926" t="s">
        <v>186</v>
      </c>
      <c r="J380" s="926"/>
      <c r="K380" s="926"/>
      <c r="L380" s="548"/>
      <c r="M380" s="1023"/>
      <c r="N380" s="549"/>
      <c r="O380" s="550"/>
      <c r="P380" s="550"/>
      <c r="Q380" s="550"/>
      <c r="R380" s="550"/>
      <c r="S380" s="550"/>
      <c r="T380" s="550"/>
      <c r="U380" s="550"/>
      <c r="V380" s="550"/>
      <c r="W380" s="550"/>
      <c r="X380" s="550"/>
    </row>
    <row r="381" spans="1:24" s="504" customFormat="1" ht="20.100000000000001" customHeight="1" x14ac:dyDescent="0.15">
      <c r="A381" s="541"/>
      <c r="B381" s="926"/>
      <c r="C381" s="520" t="str">
        <f>IF($G$6="","-",IF($G$6="消費税を補助対象に含めない","（税抜）","（税込）"))</f>
        <v>-</v>
      </c>
      <c r="D381" s="930"/>
      <c r="E381" s="931"/>
      <c r="F381" s="932"/>
      <c r="G381" s="926"/>
      <c r="H381" s="520" t="str">
        <f>IF($G$6="","-",IF($G$6="消費税を補助対象に含めない","（税抜）","（税込）"))</f>
        <v>-</v>
      </c>
      <c r="I381" s="924"/>
      <c r="J381" s="924"/>
      <c r="K381" s="924"/>
      <c r="L381" s="548"/>
      <c r="M381" s="1023"/>
      <c r="N381" s="549"/>
      <c r="O381" s="550"/>
      <c r="P381" s="550"/>
      <c r="Q381" s="550"/>
      <c r="R381" s="550"/>
      <c r="S381" s="550"/>
      <c r="T381" s="550"/>
      <c r="U381" s="550"/>
      <c r="V381" s="550"/>
      <c r="W381" s="550"/>
      <c r="X381" s="550"/>
    </row>
    <row r="382" spans="1:24" s="504" customFormat="1" ht="39.950000000000003" customHeight="1" x14ac:dyDescent="0.15">
      <c r="A382" s="541"/>
      <c r="B382" s="546" t="s">
        <v>212</v>
      </c>
      <c r="C382" s="253"/>
      <c r="D382" s="921"/>
      <c r="E382" s="922"/>
      <c r="F382" s="923"/>
      <c r="G382" s="546" t="s">
        <v>376</v>
      </c>
      <c r="H382" s="253"/>
      <c r="I382" s="921"/>
      <c r="J382" s="922"/>
      <c r="K382" s="923"/>
      <c r="L382" s="548"/>
      <c r="M382" s="1023"/>
      <c r="N382" s="549"/>
      <c r="O382" s="550"/>
      <c r="P382" s="550"/>
      <c r="Q382" s="550"/>
      <c r="R382" s="550"/>
      <c r="S382" s="550"/>
      <c r="T382" s="550"/>
      <c r="U382" s="550"/>
      <c r="V382" s="550"/>
      <c r="W382" s="550"/>
      <c r="X382" s="550"/>
    </row>
    <row r="383" spans="1:24" s="565" customFormat="1" ht="39.950000000000003" customHeight="1" x14ac:dyDescent="0.15">
      <c r="A383" s="541"/>
      <c r="B383" s="547" t="s">
        <v>187</v>
      </c>
      <c r="C383" s="254"/>
      <c r="D383" s="938"/>
      <c r="E383" s="939"/>
      <c r="F383" s="940"/>
      <c r="G383" s="547" t="s">
        <v>377</v>
      </c>
      <c r="H383" s="254"/>
      <c r="I383" s="938"/>
      <c r="J383" s="939"/>
      <c r="K383" s="940"/>
      <c r="L383" s="562"/>
      <c r="M383" s="1023"/>
      <c r="N383" s="563"/>
      <c r="O383" s="564"/>
      <c r="P383" s="564"/>
      <c r="Q383" s="564"/>
      <c r="R383" s="564"/>
      <c r="S383" s="564"/>
      <c r="T383" s="564"/>
      <c r="U383" s="564"/>
      <c r="V383" s="564"/>
      <c r="W383" s="564"/>
      <c r="X383" s="564"/>
    </row>
    <row r="384" spans="1:24" s="504" customFormat="1" ht="39.950000000000003" customHeight="1" x14ac:dyDescent="0.15">
      <c r="A384" s="566"/>
      <c r="B384" s="547" t="s">
        <v>188</v>
      </c>
      <c r="C384" s="254"/>
      <c r="D384" s="938"/>
      <c r="E384" s="939"/>
      <c r="F384" s="940"/>
      <c r="G384" s="547" t="s">
        <v>371</v>
      </c>
      <c r="H384" s="254"/>
      <c r="I384" s="938"/>
      <c r="J384" s="939"/>
      <c r="K384" s="940"/>
      <c r="L384" s="548"/>
      <c r="M384" s="1023"/>
      <c r="N384" s="549"/>
      <c r="O384" s="550"/>
      <c r="P384" s="550"/>
      <c r="Q384" s="550"/>
      <c r="R384" s="550"/>
      <c r="S384" s="550"/>
      <c r="T384" s="550"/>
      <c r="U384" s="550"/>
      <c r="V384" s="550"/>
      <c r="W384" s="550"/>
      <c r="X384" s="550"/>
    </row>
    <row r="385" spans="1:24" s="504" customFormat="1" ht="39.950000000000003" customHeight="1" x14ac:dyDescent="0.15">
      <c r="A385" s="541"/>
      <c r="B385" s="551" t="s">
        <v>189</v>
      </c>
      <c r="C385" s="255"/>
      <c r="D385" s="938"/>
      <c r="E385" s="939"/>
      <c r="F385" s="940"/>
      <c r="G385" s="551" t="s">
        <v>372</v>
      </c>
      <c r="H385" s="255"/>
      <c r="I385" s="938"/>
      <c r="J385" s="939"/>
      <c r="K385" s="940"/>
      <c r="L385" s="548"/>
      <c r="M385" s="1023"/>
      <c r="N385" s="549"/>
      <c r="O385" s="550"/>
      <c r="P385" s="550"/>
      <c r="Q385" s="550"/>
      <c r="R385" s="550"/>
      <c r="S385" s="550"/>
      <c r="T385" s="550"/>
      <c r="U385" s="550"/>
      <c r="V385" s="550"/>
      <c r="W385" s="550"/>
      <c r="X385" s="550"/>
    </row>
    <row r="386" spans="1:24" s="504" customFormat="1" ht="39.950000000000003" customHeight="1" x14ac:dyDescent="0.15">
      <c r="A386" s="541"/>
      <c r="B386" s="553" t="s">
        <v>215</v>
      </c>
      <c r="C386" s="256"/>
      <c r="D386" s="909"/>
      <c r="E386" s="910"/>
      <c r="F386" s="911"/>
      <c r="G386" s="553" t="s">
        <v>378</v>
      </c>
      <c r="H386" s="256"/>
      <c r="I386" s="909"/>
      <c r="J386" s="910"/>
      <c r="K386" s="911"/>
      <c r="L386" s="548"/>
      <c r="M386" s="1024"/>
      <c r="N386" s="549"/>
      <c r="O386" s="550"/>
      <c r="P386" s="550"/>
      <c r="Q386" s="550"/>
      <c r="R386" s="550"/>
      <c r="S386" s="550"/>
      <c r="T386" s="550"/>
      <c r="U386" s="550"/>
      <c r="V386" s="550"/>
      <c r="W386" s="550"/>
      <c r="X386" s="550"/>
    </row>
    <row r="387" spans="1:24" s="504" customFormat="1" ht="39.950000000000003" customHeight="1" thickBot="1" x14ac:dyDescent="0.2">
      <c r="A387" s="514"/>
      <c r="B387" s="554"/>
      <c r="C387" s="251"/>
      <c r="D387" s="251"/>
      <c r="E387" s="251"/>
      <c r="F387" s="252"/>
      <c r="G387" s="483"/>
      <c r="H387" s="484"/>
      <c r="I387" s="554"/>
      <c r="J387" s="555"/>
      <c r="K387" s="556"/>
      <c r="L387" s="548"/>
      <c r="M387" s="552"/>
      <c r="N387" s="558"/>
      <c r="O387" s="559"/>
      <c r="P387" s="559"/>
      <c r="Q387" s="550"/>
      <c r="R387" s="550"/>
      <c r="S387" s="550"/>
      <c r="T387" s="550"/>
      <c r="U387" s="550"/>
      <c r="V387" s="550"/>
      <c r="W387" s="550"/>
      <c r="X387" s="550"/>
    </row>
    <row r="388" spans="1:24" s="89" customFormat="1" ht="32.25" customHeight="1" thickBot="1" x14ac:dyDescent="0.2">
      <c r="A388" s="481"/>
      <c r="B388" s="507" t="s">
        <v>395</v>
      </c>
      <c r="C388" s="352"/>
      <c r="D388" s="352"/>
      <c r="E388" s="352"/>
      <c r="F388" s="352"/>
      <c r="G388" s="353"/>
      <c r="H388" s="508"/>
      <c r="I388" s="509"/>
      <c r="J388" s="510"/>
      <c r="K388" s="88"/>
      <c r="L388" s="140"/>
      <c r="M388" s="403"/>
      <c r="N388" s="485"/>
      <c r="O388" s="486"/>
      <c r="P388" s="486"/>
      <c r="Q388" s="481"/>
      <c r="R388" s="481"/>
      <c r="S388" s="481"/>
      <c r="T388" s="481"/>
      <c r="U388" s="481"/>
      <c r="V388" s="481"/>
      <c r="W388" s="481"/>
      <c r="X388" s="481"/>
    </row>
    <row r="389" spans="1:24" s="504" customFormat="1" ht="35.1" customHeight="1" x14ac:dyDescent="0.15">
      <c r="A389" s="541"/>
      <c r="B389" s="924" t="s">
        <v>200</v>
      </c>
      <c r="C389" s="915"/>
      <c r="D389" s="924" t="s">
        <v>190</v>
      </c>
      <c r="E389" s="935"/>
      <c r="H389" s="542" t="s">
        <v>437</v>
      </c>
      <c r="I389" s="933">
        <f>IFERROR(C393*E389,"")</f>
        <v>0</v>
      </c>
      <c r="J389" s="542" t="s">
        <v>375</v>
      </c>
      <c r="K389" s="933">
        <f>IFERROR(SUM(C393:C397,H393:H397)*E389,"")</f>
        <v>0</v>
      </c>
      <c r="L389" s="549"/>
      <c r="M389" s="570"/>
      <c r="N389" s="549"/>
      <c r="O389" s="550"/>
      <c r="P389" s="550"/>
      <c r="Q389" s="550"/>
      <c r="R389" s="550"/>
      <c r="S389" s="550"/>
      <c r="T389" s="550"/>
      <c r="U389" s="550"/>
      <c r="V389" s="550"/>
      <c r="W389" s="550"/>
      <c r="X389" s="550"/>
    </row>
    <row r="390" spans="1:24" s="491" customFormat="1" ht="20.100000000000001" customHeight="1" thickBot="1" x14ac:dyDescent="0.2">
      <c r="A390" s="541"/>
      <c r="B390" s="924"/>
      <c r="C390" s="915"/>
      <c r="D390" s="924"/>
      <c r="E390" s="935"/>
      <c r="H390" s="543" t="str">
        <f>IF($G$6="","-",IF($G$6="消費税を補助対象に含めない","（税抜）","（税込）"))</f>
        <v>-</v>
      </c>
      <c r="I390" s="934"/>
      <c r="J390" s="543" t="str">
        <f>IF($G$6="","-",IF($G$6="消費税を補助対象に含めない","（税抜）","（税込）"))</f>
        <v>-</v>
      </c>
      <c r="K390" s="934"/>
      <c r="M390" s="561"/>
      <c r="O390" s="488"/>
      <c r="P390" s="488"/>
      <c r="Q390" s="488"/>
      <c r="R390" s="488"/>
      <c r="S390" s="488"/>
      <c r="T390" s="488"/>
      <c r="U390" s="488"/>
      <c r="V390" s="488"/>
      <c r="W390" s="488"/>
      <c r="X390" s="488"/>
    </row>
    <row r="391" spans="1:24" s="504" customFormat="1" ht="20.100000000000001" customHeight="1" x14ac:dyDescent="0.15">
      <c r="A391" s="541"/>
      <c r="B391" s="925" t="s">
        <v>185</v>
      </c>
      <c r="C391" s="544" t="s">
        <v>483</v>
      </c>
      <c r="D391" s="927" t="s">
        <v>186</v>
      </c>
      <c r="E391" s="928"/>
      <c r="F391" s="929"/>
      <c r="G391" s="925" t="s">
        <v>185</v>
      </c>
      <c r="H391" s="545" t="s">
        <v>483</v>
      </c>
      <c r="I391" s="926" t="s">
        <v>186</v>
      </c>
      <c r="J391" s="926"/>
      <c r="K391" s="926"/>
      <c r="L391" s="548"/>
      <c r="M391" s="571"/>
      <c r="N391" s="549"/>
      <c r="O391" s="550"/>
      <c r="P391" s="550"/>
      <c r="Q391" s="550"/>
      <c r="R391" s="550"/>
      <c r="S391" s="550"/>
      <c r="T391" s="550"/>
      <c r="U391" s="550"/>
      <c r="V391" s="550"/>
      <c r="W391" s="550"/>
      <c r="X391" s="550"/>
    </row>
    <row r="392" spans="1:24" s="504" customFormat="1" ht="20.100000000000001" customHeight="1" x14ac:dyDescent="0.15">
      <c r="A392" s="541"/>
      <c r="B392" s="926"/>
      <c r="C392" s="520" t="str">
        <f>IF($G$6="","-",IF($G$6="消費税を補助対象に含めない","（税抜）","（税込）"))</f>
        <v>-</v>
      </c>
      <c r="D392" s="930"/>
      <c r="E392" s="931"/>
      <c r="F392" s="932"/>
      <c r="G392" s="926"/>
      <c r="H392" s="520" t="str">
        <f>IF($G$6="","-",IF($G$6="消費税を補助対象に含めない","（税抜）","（税込）"))</f>
        <v>-</v>
      </c>
      <c r="I392" s="924"/>
      <c r="J392" s="924"/>
      <c r="K392" s="924"/>
      <c r="L392" s="548"/>
      <c r="M392" s="571"/>
      <c r="N392" s="549"/>
      <c r="O392" s="550"/>
      <c r="P392" s="550"/>
      <c r="Q392" s="550"/>
      <c r="R392" s="550"/>
      <c r="S392" s="550"/>
      <c r="T392" s="550"/>
      <c r="U392" s="550"/>
      <c r="V392" s="550"/>
      <c r="W392" s="550"/>
      <c r="X392" s="550"/>
    </row>
    <row r="393" spans="1:24" s="504" customFormat="1" ht="39.950000000000003" customHeight="1" x14ac:dyDescent="0.15">
      <c r="A393" s="541"/>
      <c r="B393" s="546" t="s">
        <v>212</v>
      </c>
      <c r="C393" s="253"/>
      <c r="D393" s="921"/>
      <c r="E393" s="922"/>
      <c r="F393" s="923"/>
      <c r="G393" s="546" t="s">
        <v>376</v>
      </c>
      <c r="H393" s="253"/>
      <c r="I393" s="921"/>
      <c r="J393" s="922"/>
      <c r="K393" s="923"/>
      <c r="L393" s="548"/>
      <c r="M393" s="571"/>
      <c r="N393" s="549"/>
      <c r="O393" s="550"/>
      <c r="P393" s="550"/>
      <c r="Q393" s="550"/>
      <c r="R393" s="550"/>
      <c r="S393" s="550"/>
      <c r="T393" s="550"/>
      <c r="U393" s="550"/>
      <c r="V393" s="550"/>
      <c r="W393" s="550"/>
      <c r="X393" s="550"/>
    </row>
    <row r="394" spans="1:24" s="565" customFormat="1" ht="39.950000000000003" customHeight="1" x14ac:dyDescent="0.15">
      <c r="A394" s="541"/>
      <c r="B394" s="547" t="s">
        <v>187</v>
      </c>
      <c r="C394" s="254"/>
      <c r="D394" s="938"/>
      <c r="E394" s="939"/>
      <c r="F394" s="940"/>
      <c r="G394" s="547" t="s">
        <v>377</v>
      </c>
      <c r="H394" s="254"/>
      <c r="I394" s="938"/>
      <c r="J394" s="939"/>
      <c r="K394" s="940"/>
      <c r="L394" s="562"/>
      <c r="M394" s="571"/>
      <c r="N394" s="563"/>
      <c r="O394" s="564"/>
      <c r="P394" s="564"/>
      <c r="Q394" s="564"/>
      <c r="R394" s="564"/>
      <c r="S394" s="564"/>
      <c r="T394" s="564"/>
      <c r="U394" s="564"/>
      <c r="V394" s="564"/>
      <c r="W394" s="564"/>
      <c r="X394" s="564"/>
    </row>
    <row r="395" spans="1:24" s="504" customFormat="1" ht="39.950000000000003" customHeight="1" x14ac:dyDescent="0.15">
      <c r="A395" s="566"/>
      <c r="B395" s="547" t="s">
        <v>188</v>
      </c>
      <c r="C395" s="254"/>
      <c r="D395" s="938"/>
      <c r="E395" s="939"/>
      <c r="F395" s="940"/>
      <c r="G395" s="547" t="s">
        <v>371</v>
      </c>
      <c r="H395" s="254"/>
      <c r="I395" s="938"/>
      <c r="J395" s="939"/>
      <c r="K395" s="940"/>
      <c r="L395" s="548"/>
      <c r="M395" s="567"/>
      <c r="N395" s="549"/>
      <c r="O395" s="550"/>
      <c r="P395" s="550"/>
      <c r="Q395" s="550"/>
      <c r="R395" s="550"/>
      <c r="S395" s="550"/>
      <c r="T395" s="550"/>
      <c r="U395" s="550"/>
      <c r="V395" s="550"/>
      <c r="W395" s="550"/>
      <c r="X395" s="550"/>
    </row>
    <row r="396" spans="1:24" s="504" customFormat="1" ht="39.950000000000003" customHeight="1" x14ac:dyDescent="0.15">
      <c r="A396" s="541"/>
      <c r="B396" s="551" t="s">
        <v>189</v>
      </c>
      <c r="C396" s="255"/>
      <c r="D396" s="938"/>
      <c r="E396" s="939"/>
      <c r="F396" s="940"/>
      <c r="G396" s="551" t="s">
        <v>372</v>
      </c>
      <c r="H396" s="255"/>
      <c r="I396" s="938"/>
      <c r="J396" s="939"/>
      <c r="K396" s="940"/>
      <c r="L396" s="548"/>
      <c r="M396" s="568"/>
      <c r="N396" s="549"/>
      <c r="O396" s="550"/>
      <c r="P396" s="550"/>
      <c r="Q396" s="550"/>
      <c r="R396" s="550"/>
      <c r="S396" s="550"/>
      <c r="T396" s="550"/>
      <c r="U396" s="550"/>
      <c r="V396" s="550"/>
      <c r="W396" s="550"/>
      <c r="X396" s="550"/>
    </row>
    <row r="397" spans="1:24" s="504" customFormat="1" ht="39.950000000000003" customHeight="1" x14ac:dyDescent="0.15">
      <c r="A397" s="541"/>
      <c r="B397" s="553" t="s">
        <v>215</v>
      </c>
      <c r="C397" s="256"/>
      <c r="D397" s="909"/>
      <c r="E397" s="910"/>
      <c r="F397" s="911"/>
      <c r="G397" s="553" t="s">
        <v>378</v>
      </c>
      <c r="H397" s="256"/>
      <c r="I397" s="909"/>
      <c r="J397" s="910"/>
      <c r="K397" s="911"/>
      <c r="L397" s="548"/>
      <c r="M397" s="569"/>
      <c r="N397" s="549"/>
      <c r="O397" s="550"/>
      <c r="P397" s="550"/>
      <c r="Q397" s="550"/>
      <c r="R397" s="550"/>
      <c r="S397" s="550"/>
      <c r="T397" s="550"/>
      <c r="U397" s="550"/>
      <c r="V397" s="550"/>
      <c r="W397" s="550"/>
      <c r="X397" s="550"/>
    </row>
    <row r="398" spans="1:24" s="504" customFormat="1" ht="39.950000000000003" customHeight="1" thickBot="1" x14ac:dyDescent="0.2">
      <c r="A398" s="514"/>
      <c r="B398" s="554"/>
      <c r="C398" s="251"/>
      <c r="D398" s="251"/>
      <c r="E398" s="251"/>
      <c r="F398" s="252"/>
      <c r="G398" s="483"/>
      <c r="H398" s="484"/>
      <c r="I398" s="554"/>
      <c r="J398" s="555"/>
      <c r="K398" s="556"/>
      <c r="L398" s="548"/>
      <c r="M398" s="571"/>
      <c r="N398" s="558"/>
      <c r="O398" s="559"/>
      <c r="P398" s="559"/>
      <c r="Q398" s="550"/>
      <c r="R398" s="550"/>
      <c r="S398" s="550"/>
      <c r="T398" s="550"/>
      <c r="U398" s="550"/>
      <c r="V398" s="550"/>
      <c r="W398" s="550"/>
      <c r="X398" s="550"/>
    </row>
    <row r="399" spans="1:24" s="89" customFormat="1" ht="32.25" customHeight="1" thickBot="1" x14ac:dyDescent="0.2">
      <c r="A399" s="481"/>
      <c r="B399" s="507" t="s">
        <v>396</v>
      </c>
      <c r="C399" s="352"/>
      <c r="D399" s="352"/>
      <c r="E399" s="352"/>
      <c r="F399" s="352"/>
      <c r="G399" s="353"/>
      <c r="H399" s="508"/>
      <c r="I399" s="509"/>
      <c r="J399" s="510"/>
      <c r="K399" s="88"/>
      <c r="L399" s="140"/>
      <c r="M399" s="403"/>
      <c r="N399" s="485"/>
      <c r="O399" s="486"/>
      <c r="P399" s="486"/>
      <c r="Q399" s="481"/>
      <c r="R399" s="481"/>
      <c r="S399" s="481"/>
      <c r="T399" s="481"/>
      <c r="U399" s="481"/>
      <c r="V399" s="481"/>
      <c r="W399" s="481"/>
      <c r="X399" s="481"/>
    </row>
    <row r="400" spans="1:24" s="504" customFormat="1" ht="35.1" customHeight="1" x14ac:dyDescent="0.15">
      <c r="A400" s="541"/>
      <c r="B400" s="924" t="s">
        <v>200</v>
      </c>
      <c r="C400" s="915"/>
      <c r="D400" s="924" t="s">
        <v>190</v>
      </c>
      <c r="E400" s="935"/>
      <c r="H400" s="542" t="s">
        <v>437</v>
      </c>
      <c r="I400" s="933">
        <f>IFERROR(C404*E400,"")</f>
        <v>0</v>
      </c>
      <c r="J400" s="542" t="s">
        <v>375</v>
      </c>
      <c r="K400" s="933">
        <f>IFERROR(SUM(C404:C408,H404:H408)*E400,"")</f>
        <v>0</v>
      </c>
      <c r="L400" s="549"/>
      <c r="M400" s="570"/>
      <c r="N400" s="549"/>
      <c r="O400" s="550"/>
      <c r="P400" s="550"/>
      <c r="Q400" s="550"/>
      <c r="R400" s="550"/>
      <c r="S400" s="550"/>
      <c r="T400" s="550"/>
      <c r="U400" s="550"/>
      <c r="V400" s="550"/>
      <c r="W400" s="550"/>
      <c r="X400" s="550"/>
    </row>
    <row r="401" spans="1:24" s="491" customFormat="1" ht="20.100000000000001" customHeight="1" thickBot="1" x14ac:dyDescent="0.2">
      <c r="A401" s="541"/>
      <c r="B401" s="924"/>
      <c r="C401" s="915"/>
      <c r="D401" s="924"/>
      <c r="E401" s="935"/>
      <c r="H401" s="543" t="str">
        <f>IF($G$6="","-",IF($G$6="消費税を補助対象に含めない","（税抜）","（税込）"))</f>
        <v>-</v>
      </c>
      <c r="I401" s="934"/>
      <c r="J401" s="543" t="str">
        <f>IF($G$6="","-",IF($G$6="消費税を補助対象に含めない","（税抜）","（税込）"))</f>
        <v>-</v>
      </c>
      <c r="K401" s="934"/>
      <c r="M401" s="561"/>
      <c r="O401" s="488"/>
      <c r="P401" s="488"/>
      <c r="Q401" s="488"/>
      <c r="R401" s="488"/>
      <c r="S401" s="488"/>
      <c r="T401" s="488"/>
      <c r="U401" s="488"/>
      <c r="V401" s="488"/>
      <c r="W401" s="488"/>
      <c r="X401" s="488"/>
    </row>
    <row r="402" spans="1:24" s="504" customFormat="1" ht="20.100000000000001" customHeight="1" x14ac:dyDescent="0.15">
      <c r="A402" s="541"/>
      <c r="B402" s="925" t="s">
        <v>185</v>
      </c>
      <c r="C402" s="544" t="s">
        <v>483</v>
      </c>
      <c r="D402" s="927" t="s">
        <v>186</v>
      </c>
      <c r="E402" s="928"/>
      <c r="F402" s="929"/>
      <c r="G402" s="925" t="s">
        <v>185</v>
      </c>
      <c r="H402" s="545" t="s">
        <v>483</v>
      </c>
      <c r="I402" s="926" t="s">
        <v>186</v>
      </c>
      <c r="J402" s="926"/>
      <c r="K402" s="926"/>
      <c r="L402" s="548"/>
      <c r="M402" s="571"/>
      <c r="N402" s="549"/>
      <c r="O402" s="550"/>
      <c r="P402" s="550"/>
      <c r="Q402" s="550"/>
      <c r="R402" s="550"/>
      <c r="S402" s="550"/>
      <c r="T402" s="550"/>
      <c r="U402" s="550"/>
      <c r="V402" s="550"/>
      <c r="W402" s="550"/>
      <c r="X402" s="550"/>
    </row>
    <row r="403" spans="1:24" s="504" customFormat="1" ht="20.100000000000001" customHeight="1" x14ac:dyDescent="0.15">
      <c r="A403" s="541"/>
      <c r="B403" s="926"/>
      <c r="C403" s="520" t="str">
        <f>IF($G$6="","-",IF($G$6="消費税を補助対象に含めない","（税抜）","（税込）"))</f>
        <v>-</v>
      </c>
      <c r="D403" s="930"/>
      <c r="E403" s="931"/>
      <c r="F403" s="932"/>
      <c r="G403" s="926"/>
      <c r="H403" s="520" t="str">
        <f>IF($G$6="","-",IF($G$6="消費税を補助対象に含めない","（税抜）","（税込）"))</f>
        <v>-</v>
      </c>
      <c r="I403" s="924"/>
      <c r="J403" s="924"/>
      <c r="K403" s="924"/>
      <c r="L403" s="548"/>
      <c r="M403" s="571"/>
      <c r="N403" s="549"/>
      <c r="O403" s="550"/>
      <c r="P403" s="550"/>
      <c r="Q403" s="550"/>
      <c r="R403" s="550"/>
      <c r="S403" s="550"/>
      <c r="T403" s="550"/>
      <c r="U403" s="550"/>
      <c r="V403" s="550"/>
      <c r="W403" s="550"/>
      <c r="X403" s="550"/>
    </row>
    <row r="404" spans="1:24" s="504" customFormat="1" ht="39.950000000000003" customHeight="1" x14ac:dyDescent="0.15">
      <c r="A404" s="541"/>
      <c r="B404" s="546" t="s">
        <v>212</v>
      </c>
      <c r="C404" s="253"/>
      <c r="D404" s="921"/>
      <c r="E404" s="922"/>
      <c r="F404" s="923"/>
      <c r="G404" s="546" t="s">
        <v>376</v>
      </c>
      <c r="H404" s="253"/>
      <c r="I404" s="921"/>
      <c r="J404" s="922"/>
      <c r="K404" s="923"/>
      <c r="L404" s="548"/>
      <c r="M404" s="571"/>
      <c r="N404" s="549"/>
      <c r="O404" s="550"/>
      <c r="P404" s="550"/>
      <c r="Q404" s="550"/>
      <c r="R404" s="550"/>
      <c r="S404" s="550"/>
      <c r="T404" s="550"/>
      <c r="U404" s="550"/>
      <c r="V404" s="550"/>
      <c r="W404" s="550"/>
      <c r="X404" s="550"/>
    </row>
    <row r="405" spans="1:24" s="565" customFormat="1" ht="39.950000000000003" customHeight="1" x14ac:dyDescent="0.15">
      <c r="A405" s="541"/>
      <c r="B405" s="547" t="s">
        <v>187</v>
      </c>
      <c r="C405" s="254"/>
      <c r="D405" s="938"/>
      <c r="E405" s="939"/>
      <c r="F405" s="940"/>
      <c r="G405" s="547" t="s">
        <v>377</v>
      </c>
      <c r="H405" s="254"/>
      <c r="I405" s="938"/>
      <c r="J405" s="939"/>
      <c r="K405" s="940"/>
      <c r="L405" s="562"/>
      <c r="M405" s="571"/>
      <c r="N405" s="563"/>
      <c r="O405" s="564"/>
      <c r="P405" s="564"/>
      <c r="Q405" s="564"/>
      <c r="R405" s="564"/>
      <c r="S405" s="564"/>
      <c r="T405" s="564"/>
      <c r="U405" s="564"/>
      <c r="V405" s="564"/>
      <c r="W405" s="564"/>
      <c r="X405" s="564"/>
    </row>
    <row r="406" spans="1:24" s="504" customFormat="1" ht="39.950000000000003" customHeight="1" x14ac:dyDescent="0.15">
      <c r="A406" s="566"/>
      <c r="B406" s="547" t="s">
        <v>188</v>
      </c>
      <c r="C406" s="254"/>
      <c r="D406" s="938"/>
      <c r="E406" s="939"/>
      <c r="F406" s="940"/>
      <c r="G406" s="547" t="s">
        <v>371</v>
      </c>
      <c r="H406" s="254"/>
      <c r="I406" s="938"/>
      <c r="J406" s="939"/>
      <c r="K406" s="940"/>
      <c r="L406" s="548"/>
      <c r="M406" s="567"/>
      <c r="N406" s="549"/>
      <c r="O406" s="550"/>
      <c r="P406" s="550"/>
      <c r="Q406" s="550"/>
      <c r="R406" s="550"/>
      <c r="S406" s="550"/>
      <c r="T406" s="550"/>
      <c r="U406" s="550"/>
      <c r="V406" s="550"/>
      <c r="W406" s="550"/>
      <c r="X406" s="550"/>
    </row>
    <row r="407" spans="1:24" s="504" customFormat="1" ht="39.950000000000003" customHeight="1" x14ac:dyDescent="0.15">
      <c r="A407" s="541"/>
      <c r="B407" s="551" t="s">
        <v>189</v>
      </c>
      <c r="C407" s="255"/>
      <c r="D407" s="938"/>
      <c r="E407" s="939"/>
      <c r="F407" s="940"/>
      <c r="G407" s="551" t="s">
        <v>372</v>
      </c>
      <c r="H407" s="255"/>
      <c r="I407" s="938"/>
      <c r="J407" s="939"/>
      <c r="K407" s="940"/>
      <c r="L407" s="548"/>
      <c r="M407" s="568"/>
      <c r="N407" s="549"/>
      <c r="O407" s="550"/>
      <c r="P407" s="550"/>
      <c r="Q407" s="550"/>
      <c r="R407" s="550"/>
      <c r="S407" s="550"/>
      <c r="T407" s="550"/>
      <c r="U407" s="550"/>
      <c r="V407" s="550"/>
      <c r="W407" s="550"/>
      <c r="X407" s="550"/>
    </row>
    <row r="408" spans="1:24" s="504" customFormat="1" ht="39.950000000000003" customHeight="1" x14ac:dyDescent="0.15">
      <c r="A408" s="541"/>
      <c r="B408" s="553" t="s">
        <v>215</v>
      </c>
      <c r="C408" s="256"/>
      <c r="D408" s="909"/>
      <c r="E408" s="910"/>
      <c r="F408" s="911"/>
      <c r="G408" s="553" t="s">
        <v>378</v>
      </c>
      <c r="H408" s="256"/>
      <c r="I408" s="909"/>
      <c r="J408" s="910"/>
      <c r="K408" s="911"/>
      <c r="L408" s="548"/>
      <c r="M408" s="569"/>
      <c r="N408" s="549"/>
      <c r="O408" s="550"/>
      <c r="P408" s="550"/>
      <c r="Q408" s="550"/>
      <c r="R408" s="550"/>
      <c r="S408" s="550"/>
      <c r="T408" s="550"/>
      <c r="U408" s="550"/>
      <c r="V408" s="550"/>
      <c r="W408" s="550"/>
      <c r="X408" s="550"/>
    </row>
    <row r="409" spans="1:24" s="504" customFormat="1" ht="39.950000000000003" customHeight="1" thickBot="1" x14ac:dyDescent="0.2">
      <c r="A409" s="514"/>
      <c r="B409" s="554"/>
      <c r="C409" s="251"/>
      <c r="D409" s="251"/>
      <c r="E409" s="251"/>
      <c r="F409" s="252"/>
      <c r="G409" s="483"/>
      <c r="H409" s="484"/>
      <c r="I409" s="554"/>
      <c r="J409" s="555"/>
      <c r="K409" s="556"/>
      <c r="L409" s="548"/>
      <c r="M409" s="571"/>
      <c r="N409" s="558"/>
      <c r="O409" s="559"/>
      <c r="P409" s="559"/>
      <c r="Q409" s="550"/>
      <c r="R409" s="550"/>
      <c r="S409" s="550"/>
      <c r="T409" s="550"/>
      <c r="U409" s="550"/>
      <c r="V409" s="550"/>
      <c r="W409" s="550"/>
      <c r="X409" s="550"/>
    </row>
    <row r="410" spans="1:24" s="89" customFormat="1" ht="32.25" customHeight="1" thickBot="1" x14ac:dyDescent="0.2">
      <c r="A410" s="481"/>
      <c r="B410" s="507" t="s">
        <v>397</v>
      </c>
      <c r="C410" s="352"/>
      <c r="D410" s="352"/>
      <c r="E410" s="352"/>
      <c r="F410" s="352"/>
      <c r="G410" s="353"/>
      <c r="H410" s="508"/>
      <c r="I410" s="509"/>
      <c r="J410" s="510"/>
      <c r="K410" s="88"/>
      <c r="L410" s="140"/>
      <c r="M410" s="403"/>
      <c r="N410" s="485"/>
      <c r="O410" s="486"/>
      <c r="P410" s="486"/>
      <c r="Q410" s="481"/>
      <c r="R410" s="481"/>
      <c r="S410" s="481"/>
      <c r="T410" s="481"/>
      <c r="U410" s="481"/>
      <c r="V410" s="481"/>
      <c r="W410" s="481"/>
      <c r="X410" s="481"/>
    </row>
    <row r="411" spans="1:24" s="504" customFormat="1" ht="35.1" customHeight="1" x14ac:dyDescent="0.15">
      <c r="A411" s="541"/>
      <c r="B411" s="924" t="s">
        <v>200</v>
      </c>
      <c r="C411" s="915"/>
      <c r="D411" s="924" t="s">
        <v>190</v>
      </c>
      <c r="E411" s="935"/>
      <c r="H411" s="542" t="s">
        <v>437</v>
      </c>
      <c r="I411" s="933">
        <f>IFERROR(C415*E411,"")</f>
        <v>0</v>
      </c>
      <c r="J411" s="542" t="s">
        <v>375</v>
      </c>
      <c r="K411" s="933">
        <f>IFERROR(SUM(C415:C419,H415:H419)*E411,"")</f>
        <v>0</v>
      </c>
      <c r="L411" s="549"/>
      <c r="M411" s="570"/>
      <c r="N411" s="549"/>
      <c r="O411" s="550"/>
      <c r="P411" s="550"/>
      <c r="Q411" s="550"/>
      <c r="R411" s="550"/>
      <c r="S411" s="550"/>
      <c r="T411" s="550"/>
      <c r="U411" s="550"/>
      <c r="V411" s="550"/>
      <c r="W411" s="550"/>
      <c r="X411" s="550"/>
    </row>
    <row r="412" spans="1:24" s="491" customFormat="1" ht="20.100000000000001" customHeight="1" thickBot="1" x14ac:dyDescent="0.2">
      <c r="A412" s="541"/>
      <c r="B412" s="924"/>
      <c r="C412" s="915"/>
      <c r="D412" s="924"/>
      <c r="E412" s="935"/>
      <c r="H412" s="543" t="str">
        <f>IF($G$6="","-",IF($G$6="消費税を補助対象に含めない","（税抜）","（税込）"))</f>
        <v>-</v>
      </c>
      <c r="I412" s="934"/>
      <c r="J412" s="543" t="str">
        <f>IF($G$6="","-",IF($G$6="消費税を補助対象に含めない","（税抜）","（税込）"))</f>
        <v>-</v>
      </c>
      <c r="K412" s="934"/>
      <c r="M412" s="561"/>
      <c r="O412" s="488"/>
      <c r="P412" s="488"/>
      <c r="Q412" s="488"/>
      <c r="R412" s="488"/>
      <c r="S412" s="488"/>
      <c r="T412" s="488"/>
      <c r="U412" s="488"/>
      <c r="V412" s="488"/>
      <c r="W412" s="488"/>
      <c r="X412" s="488"/>
    </row>
    <row r="413" spans="1:24" s="504" customFormat="1" ht="20.100000000000001" customHeight="1" x14ac:dyDescent="0.15">
      <c r="A413" s="541"/>
      <c r="B413" s="925" t="s">
        <v>185</v>
      </c>
      <c r="C413" s="544" t="s">
        <v>483</v>
      </c>
      <c r="D413" s="927" t="s">
        <v>186</v>
      </c>
      <c r="E413" s="928"/>
      <c r="F413" s="929"/>
      <c r="G413" s="925" t="s">
        <v>185</v>
      </c>
      <c r="H413" s="545" t="s">
        <v>483</v>
      </c>
      <c r="I413" s="926" t="s">
        <v>186</v>
      </c>
      <c r="J413" s="926"/>
      <c r="K413" s="926"/>
      <c r="L413" s="548"/>
      <c r="M413" s="571"/>
      <c r="N413" s="549"/>
      <c r="O413" s="550"/>
      <c r="P413" s="550"/>
      <c r="Q413" s="550"/>
      <c r="R413" s="550"/>
      <c r="S413" s="550"/>
      <c r="T413" s="550"/>
      <c r="U413" s="550"/>
      <c r="V413" s="550"/>
      <c r="W413" s="550"/>
      <c r="X413" s="550"/>
    </row>
    <row r="414" spans="1:24" s="504" customFormat="1" ht="20.100000000000001" customHeight="1" x14ac:dyDescent="0.15">
      <c r="A414" s="541"/>
      <c r="B414" s="926"/>
      <c r="C414" s="520" t="str">
        <f>IF($G$6="","-",IF($G$6="消費税を補助対象に含めない","（税抜）","（税込）"))</f>
        <v>-</v>
      </c>
      <c r="D414" s="930"/>
      <c r="E414" s="931"/>
      <c r="F414" s="932"/>
      <c r="G414" s="926"/>
      <c r="H414" s="520" t="str">
        <f>IF($G$6="","-",IF($G$6="消費税を補助対象に含めない","（税抜）","（税込）"))</f>
        <v>-</v>
      </c>
      <c r="I414" s="924"/>
      <c r="J414" s="924"/>
      <c r="K414" s="924"/>
      <c r="L414" s="548"/>
      <c r="M414" s="571"/>
      <c r="N414" s="549"/>
      <c r="O414" s="550"/>
      <c r="P414" s="550"/>
      <c r="Q414" s="550"/>
      <c r="R414" s="550"/>
      <c r="S414" s="550"/>
      <c r="T414" s="550"/>
      <c r="U414" s="550"/>
      <c r="V414" s="550"/>
      <c r="W414" s="550"/>
      <c r="X414" s="550"/>
    </row>
    <row r="415" spans="1:24" s="504" customFormat="1" ht="39.950000000000003" customHeight="1" x14ac:dyDescent="0.15">
      <c r="A415" s="541"/>
      <c r="B415" s="546" t="s">
        <v>212</v>
      </c>
      <c r="C415" s="253"/>
      <c r="D415" s="921"/>
      <c r="E415" s="922"/>
      <c r="F415" s="923"/>
      <c r="G415" s="546" t="s">
        <v>376</v>
      </c>
      <c r="H415" s="253"/>
      <c r="I415" s="921"/>
      <c r="J415" s="922"/>
      <c r="K415" s="923"/>
      <c r="L415" s="548"/>
      <c r="M415" s="571"/>
      <c r="N415" s="549"/>
      <c r="O415" s="550"/>
      <c r="P415" s="550"/>
      <c r="Q415" s="550"/>
      <c r="R415" s="550"/>
      <c r="S415" s="550"/>
      <c r="T415" s="550"/>
      <c r="U415" s="550"/>
      <c r="V415" s="550"/>
      <c r="W415" s="550"/>
      <c r="X415" s="550"/>
    </row>
    <row r="416" spans="1:24" s="565" customFormat="1" ht="39.950000000000003" customHeight="1" x14ac:dyDescent="0.15">
      <c r="A416" s="541"/>
      <c r="B416" s="547" t="s">
        <v>187</v>
      </c>
      <c r="C416" s="254"/>
      <c r="D416" s="938"/>
      <c r="E416" s="939"/>
      <c r="F416" s="940"/>
      <c r="G416" s="547" t="s">
        <v>377</v>
      </c>
      <c r="H416" s="254"/>
      <c r="I416" s="938"/>
      <c r="J416" s="939"/>
      <c r="K416" s="940"/>
      <c r="L416" s="562"/>
      <c r="M416" s="571"/>
      <c r="N416" s="563"/>
      <c r="O416" s="564"/>
      <c r="P416" s="564"/>
      <c r="Q416" s="564"/>
      <c r="R416" s="564"/>
      <c r="S416" s="564"/>
      <c r="T416" s="564"/>
      <c r="U416" s="564"/>
      <c r="V416" s="564"/>
      <c r="W416" s="564"/>
      <c r="X416" s="564"/>
    </row>
    <row r="417" spans="1:24" s="504" customFormat="1" ht="39.950000000000003" customHeight="1" x14ac:dyDescent="0.15">
      <c r="A417" s="566"/>
      <c r="B417" s="547" t="s">
        <v>188</v>
      </c>
      <c r="C417" s="254"/>
      <c r="D417" s="938"/>
      <c r="E417" s="939"/>
      <c r="F417" s="940"/>
      <c r="G417" s="547" t="s">
        <v>371</v>
      </c>
      <c r="H417" s="254"/>
      <c r="I417" s="938"/>
      <c r="J417" s="939"/>
      <c r="K417" s="940"/>
      <c r="L417" s="548"/>
      <c r="M417" s="567"/>
      <c r="N417" s="549"/>
      <c r="O417" s="550"/>
      <c r="P417" s="550"/>
      <c r="Q417" s="550"/>
      <c r="R417" s="550"/>
      <c r="S417" s="550"/>
      <c r="T417" s="550"/>
      <c r="U417" s="550"/>
      <c r="V417" s="550"/>
      <c r="W417" s="550"/>
      <c r="X417" s="550"/>
    </row>
    <row r="418" spans="1:24" s="504" customFormat="1" ht="39.950000000000003" customHeight="1" x14ac:dyDescent="0.15">
      <c r="A418" s="541"/>
      <c r="B418" s="551" t="s">
        <v>189</v>
      </c>
      <c r="C418" s="255"/>
      <c r="D418" s="938"/>
      <c r="E418" s="939"/>
      <c r="F418" s="940"/>
      <c r="G418" s="551" t="s">
        <v>372</v>
      </c>
      <c r="H418" s="255"/>
      <c r="I418" s="938"/>
      <c r="J418" s="939"/>
      <c r="K418" s="940"/>
      <c r="L418" s="548"/>
      <c r="M418" s="568"/>
      <c r="N418" s="549"/>
      <c r="O418" s="550"/>
      <c r="P418" s="550"/>
      <c r="Q418" s="550"/>
      <c r="R418" s="550"/>
      <c r="S418" s="550"/>
      <c r="T418" s="550"/>
      <c r="U418" s="550"/>
      <c r="V418" s="550"/>
      <c r="W418" s="550"/>
      <c r="X418" s="550"/>
    </row>
    <row r="419" spans="1:24" s="504" customFormat="1" ht="39.950000000000003" customHeight="1" x14ac:dyDescent="0.15">
      <c r="A419" s="541"/>
      <c r="B419" s="553" t="s">
        <v>215</v>
      </c>
      <c r="C419" s="256"/>
      <c r="D419" s="909"/>
      <c r="E419" s="910"/>
      <c r="F419" s="911"/>
      <c r="G419" s="553" t="s">
        <v>378</v>
      </c>
      <c r="H419" s="256"/>
      <c r="I419" s="909"/>
      <c r="J419" s="910"/>
      <c r="K419" s="911"/>
      <c r="L419" s="548"/>
      <c r="M419" s="569"/>
      <c r="N419" s="549"/>
      <c r="O419" s="550"/>
      <c r="P419" s="550"/>
      <c r="Q419" s="550"/>
      <c r="R419" s="550"/>
      <c r="S419" s="550"/>
      <c r="T419" s="550"/>
      <c r="U419" s="550"/>
      <c r="V419" s="550"/>
      <c r="W419" s="550"/>
      <c r="X419" s="550"/>
    </row>
    <row r="420" spans="1:24" s="504" customFormat="1" ht="39.950000000000003" customHeight="1" thickBot="1" x14ac:dyDescent="0.2">
      <c r="A420" s="514"/>
      <c r="B420" s="554"/>
      <c r="C420" s="251"/>
      <c r="D420" s="251"/>
      <c r="E420" s="251"/>
      <c r="F420" s="252"/>
      <c r="G420" s="483"/>
      <c r="H420" s="484"/>
      <c r="I420" s="554"/>
      <c r="J420" s="555"/>
      <c r="K420" s="556"/>
      <c r="L420" s="548"/>
      <c r="M420" s="571"/>
      <c r="N420" s="558"/>
      <c r="O420" s="559"/>
      <c r="P420" s="559"/>
      <c r="Q420" s="550"/>
      <c r="R420" s="550"/>
      <c r="S420" s="550"/>
      <c r="T420" s="550"/>
      <c r="U420" s="550"/>
      <c r="V420" s="550"/>
      <c r="W420" s="550"/>
      <c r="X420" s="550"/>
    </row>
    <row r="421" spans="1:24" s="89" customFormat="1" ht="32.25" customHeight="1" thickBot="1" x14ac:dyDescent="0.2">
      <c r="A421" s="481"/>
      <c r="B421" s="507" t="s">
        <v>398</v>
      </c>
      <c r="C421" s="352"/>
      <c r="D421" s="352"/>
      <c r="E421" s="352"/>
      <c r="F421" s="352"/>
      <c r="G421" s="353"/>
      <c r="H421" s="508"/>
      <c r="I421" s="509"/>
      <c r="J421" s="510"/>
      <c r="K421" s="88"/>
      <c r="L421" s="140"/>
      <c r="M421" s="403"/>
      <c r="N421" s="485"/>
      <c r="O421" s="486"/>
      <c r="P421" s="486"/>
      <c r="Q421" s="481"/>
      <c r="R421" s="481"/>
      <c r="S421" s="481"/>
      <c r="T421" s="481"/>
      <c r="U421" s="481"/>
      <c r="V421" s="481"/>
      <c r="W421" s="481"/>
      <c r="X421" s="481"/>
    </row>
    <row r="422" spans="1:24" s="504" customFormat="1" ht="35.1" customHeight="1" x14ac:dyDescent="0.15">
      <c r="A422" s="541"/>
      <c r="B422" s="924" t="s">
        <v>200</v>
      </c>
      <c r="C422" s="915"/>
      <c r="D422" s="924" t="s">
        <v>190</v>
      </c>
      <c r="E422" s="935"/>
      <c r="H422" s="542" t="s">
        <v>437</v>
      </c>
      <c r="I422" s="933">
        <f>IFERROR(C426*E422,"")</f>
        <v>0</v>
      </c>
      <c r="J422" s="542" t="s">
        <v>375</v>
      </c>
      <c r="K422" s="933">
        <f>IFERROR(SUM(C426:C430,H426:H430)*E422,"")</f>
        <v>0</v>
      </c>
      <c r="L422" s="549"/>
      <c r="M422" s="570"/>
      <c r="N422" s="549"/>
      <c r="O422" s="550"/>
      <c r="P422" s="550"/>
      <c r="Q422" s="550"/>
      <c r="R422" s="550"/>
      <c r="S422" s="550"/>
      <c r="T422" s="550"/>
      <c r="U422" s="550"/>
      <c r="V422" s="550"/>
      <c r="W422" s="550"/>
      <c r="X422" s="550"/>
    </row>
    <row r="423" spans="1:24" s="491" customFormat="1" ht="20.100000000000001" customHeight="1" thickBot="1" x14ac:dyDescent="0.2">
      <c r="A423" s="541"/>
      <c r="B423" s="924"/>
      <c r="C423" s="915"/>
      <c r="D423" s="924"/>
      <c r="E423" s="935"/>
      <c r="H423" s="543" t="str">
        <f>IF($G$6="","-",IF($G$6="消費税を補助対象に含めない","（税抜）","（税込）"))</f>
        <v>-</v>
      </c>
      <c r="I423" s="934"/>
      <c r="J423" s="543" t="str">
        <f>IF($G$6="","-",IF($G$6="消費税を補助対象に含めない","（税抜）","（税込）"))</f>
        <v>-</v>
      </c>
      <c r="K423" s="934"/>
      <c r="M423" s="561"/>
      <c r="O423" s="488"/>
      <c r="P423" s="488"/>
      <c r="Q423" s="488"/>
      <c r="R423" s="488"/>
      <c r="S423" s="488"/>
      <c r="T423" s="488"/>
      <c r="U423" s="488"/>
      <c r="V423" s="488"/>
      <c r="W423" s="488"/>
      <c r="X423" s="488"/>
    </row>
    <row r="424" spans="1:24" s="504" customFormat="1" ht="20.100000000000001" customHeight="1" x14ac:dyDescent="0.15">
      <c r="A424" s="541"/>
      <c r="B424" s="925" t="s">
        <v>185</v>
      </c>
      <c r="C424" s="544" t="s">
        <v>483</v>
      </c>
      <c r="D424" s="927" t="s">
        <v>186</v>
      </c>
      <c r="E424" s="928"/>
      <c r="F424" s="929"/>
      <c r="G424" s="925" t="s">
        <v>185</v>
      </c>
      <c r="H424" s="545" t="s">
        <v>483</v>
      </c>
      <c r="I424" s="926" t="s">
        <v>186</v>
      </c>
      <c r="J424" s="926"/>
      <c r="K424" s="926"/>
      <c r="L424" s="548"/>
      <c r="M424" s="571"/>
      <c r="N424" s="549"/>
      <c r="O424" s="550"/>
      <c r="P424" s="550"/>
      <c r="Q424" s="550"/>
      <c r="R424" s="550"/>
      <c r="S424" s="550"/>
      <c r="T424" s="550"/>
      <c r="U424" s="550"/>
      <c r="V424" s="550"/>
      <c r="W424" s="550"/>
      <c r="X424" s="550"/>
    </row>
    <row r="425" spans="1:24" s="504" customFormat="1" ht="20.100000000000001" customHeight="1" x14ac:dyDescent="0.15">
      <c r="A425" s="541"/>
      <c r="B425" s="926"/>
      <c r="C425" s="520" t="str">
        <f>IF($G$6="","-",IF($G$6="消費税を補助対象に含めない","（税抜）","（税込）"))</f>
        <v>-</v>
      </c>
      <c r="D425" s="930"/>
      <c r="E425" s="931"/>
      <c r="F425" s="932"/>
      <c r="G425" s="926"/>
      <c r="H425" s="520" t="str">
        <f>IF($G$6="","-",IF($G$6="消費税を補助対象に含めない","（税抜）","（税込）"))</f>
        <v>-</v>
      </c>
      <c r="I425" s="924"/>
      <c r="J425" s="924"/>
      <c r="K425" s="924"/>
      <c r="L425" s="548"/>
      <c r="M425" s="571"/>
      <c r="N425" s="549"/>
      <c r="O425" s="550"/>
      <c r="P425" s="550"/>
      <c r="Q425" s="550"/>
      <c r="R425" s="550"/>
      <c r="S425" s="550"/>
      <c r="T425" s="550"/>
      <c r="U425" s="550"/>
      <c r="V425" s="550"/>
      <c r="W425" s="550"/>
      <c r="X425" s="550"/>
    </row>
    <row r="426" spans="1:24" s="504" customFormat="1" ht="39.950000000000003" customHeight="1" x14ac:dyDescent="0.15">
      <c r="A426" s="541"/>
      <c r="B426" s="546" t="s">
        <v>212</v>
      </c>
      <c r="C426" s="253"/>
      <c r="D426" s="921"/>
      <c r="E426" s="922"/>
      <c r="F426" s="923"/>
      <c r="G426" s="546" t="s">
        <v>376</v>
      </c>
      <c r="H426" s="253"/>
      <c r="I426" s="921"/>
      <c r="J426" s="922"/>
      <c r="K426" s="923"/>
      <c r="L426" s="548"/>
      <c r="M426" s="571"/>
      <c r="N426" s="549"/>
      <c r="O426" s="550"/>
      <c r="P426" s="550"/>
      <c r="Q426" s="550"/>
      <c r="R426" s="550"/>
      <c r="S426" s="550"/>
      <c r="T426" s="550"/>
      <c r="U426" s="550"/>
      <c r="V426" s="550"/>
      <c r="W426" s="550"/>
      <c r="X426" s="550"/>
    </row>
    <row r="427" spans="1:24" s="565" customFormat="1" ht="39.950000000000003" customHeight="1" x14ac:dyDescent="0.15">
      <c r="A427" s="541"/>
      <c r="B427" s="547" t="s">
        <v>187</v>
      </c>
      <c r="C427" s="254"/>
      <c r="D427" s="938"/>
      <c r="E427" s="939"/>
      <c r="F427" s="940"/>
      <c r="G427" s="547" t="s">
        <v>377</v>
      </c>
      <c r="H427" s="254"/>
      <c r="I427" s="938"/>
      <c r="J427" s="939"/>
      <c r="K427" s="940"/>
      <c r="L427" s="562"/>
      <c r="M427" s="571"/>
      <c r="N427" s="563"/>
      <c r="O427" s="564"/>
      <c r="P427" s="564"/>
      <c r="Q427" s="564"/>
      <c r="R427" s="564"/>
      <c r="S427" s="564"/>
      <c r="T427" s="564"/>
      <c r="U427" s="564"/>
      <c r="V427" s="564"/>
      <c r="W427" s="564"/>
      <c r="X427" s="564"/>
    </row>
    <row r="428" spans="1:24" s="504" customFormat="1" ht="39.950000000000003" customHeight="1" x14ac:dyDescent="0.15">
      <c r="A428" s="566"/>
      <c r="B428" s="547" t="s">
        <v>188</v>
      </c>
      <c r="C428" s="254"/>
      <c r="D428" s="938"/>
      <c r="E428" s="939"/>
      <c r="F428" s="940"/>
      <c r="G428" s="547" t="s">
        <v>371</v>
      </c>
      <c r="H428" s="254"/>
      <c r="I428" s="938"/>
      <c r="J428" s="939"/>
      <c r="K428" s="940"/>
      <c r="L428" s="548"/>
      <c r="M428" s="567"/>
      <c r="N428" s="549"/>
      <c r="O428" s="550"/>
      <c r="P428" s="550"/>
      <c r="Q428" s="550"/>
      <c r="R428" s="550"/>
      <c r="S428" s="550"/>
      <c r="T428" s="550"/>
      <c r="U428" s="550"/>
      <c r="V428" s="550"/>
      <c r="W428" s="550"/>
      <c r="X428" s="550"/>
    </row>
    <row r="429" spans="1:24" s="504" customFormat="1" ht="39.950000000000003" customHeight="1" x14ac:dyDescent="0.15">
      <c r="A429" s="541"/>
      <c r="B429" s="551" t="s">
        <v>189</v>
      </c>
      <c r="C429" s="255"/>
      <c r="D429" s="938"/>
      <c r="E429" s="939"/>
      <c r="F429" s="940"/>
      <c r="G429" s="551" t="s">
        <v>372</v>
      </c>
      <c r="H429" s="255"/>
      <c r="I429" s="938"/>
      <c r="J429" s="939"/>
      <c r="K429" s="940"/>
      <c r="L429" s="548"/>
      <c r="M429" s="568"/>
      <c r="N429" s="549"/>
      <c r="O429" s="550"/>
      <c r="P429" s="550"/>
      <c r="Q429" s="550"/>
      <c r="R429" s="550"/>
      <c r="S429" s="550"/>
      <c r="T429" s="550"/>
      <c r="U429" s="550"/>
      <c r="V429" s="550"/>
      <c r="W429" s="550"/>
      <c r="X429" s="550"/>
    </row>
    <row r="430" spans="1:24" s="504" customFormat="1" ht="39.950000000000003" customHeight="1" x14ac:dyDescent="0.15">
      <c r="A430" s="541"/>
      <c r="B430" s="553" t="s">
        <v>215</v>
      </c>
      <c r="C430" s="256"/>
      <c r="D430" s="909"/>
      <c r="E430" s="910"/>
      <c r="F430" s="911"/>
      <c r="G430" s="553" t="s">
        <v>378</v>
      </c>
      <c r="H430" s="256"/>
      <c r="I430" s="909"/>
      <c r="J430" s="910"/>
      <c r="K430" s="911"/>
      <c r="L430" s="548"/>
      <c r="M430" s="569"/>
      <c r="N430" s="549"/>
      <c r="O430" s="550"/>
      <c r="P430" s="550"/>
      <c r="Q430" s="550"/>
      <c r="R430" s="550"/>
      <c r="S430" s="550"/>
      <c r="T430" s="550"/>
      <c r="U430" s="550"/>
      <c r="V430" s="550"/>
      <c r="W430" s="550"/>
      <c r="X430" s="550"/>
    </row>
    <row r="431" spans="1:24" s="504" customFormat="1" ht="39.950000000000003" customHeight="1" thickBot="1" x14ac:dyDescent="0.2">
      <c r="A431" s="514"/>
      <c r="B431" s="554"/>
      <c r="C431" s="251"/>
      <c r="D431" s="251"/>
      <c r="E431" s="251"/>
      <c r="F431" s="252"/>
      <c r="G431" s="483"/>
      <c r="H431" s="484"/>
      <c r="I431" s="554"/>
      <c r="J431" s="937">
        <f>'補助事業概要説明書(別添１)１～２'!$E$6</f>
        <v>0</v>
      </c>
      <c r="K431" s="937"/>
      <c r="L431" s="548"/>
      <c r="M431" s="571"/>
      <c r="N431" s="558"/>
      <c r="O431" s="559"/>
      <c r="P431" s="559"/>
      <c r="Q431" s="550"/>
      <c r="R431" s="550"/>
      <c r="S431" s="550"/>
      <c r="T431" s="550"/>
      <c r="U431" s="550"/>
      <c r="V431" s="550"/>
      <c r="W431" s="550"/>
      <c r="X431" s="550"/>
    </row>
    <row r="432" spans="1:24" s="89" customFormat="1" ht="32.25" customHeight="1" thickBot="1" x14ac:dyDescent="0.2">
      <c r="A432" s="481"/>
      <c r="B432" s="507" t="s">
        <v>412</v>
      </c>
      <c r="C432" s="352"/>
      <c r="D432" s="352"/>
      <c r="E432" s="352"/>
      <c r="F432" s="352"/>
      <c r="G432" s="353"/>
      <c r="H432" s="508"/>
      <c r="I432" s="509"/>
      <c r="J432" s="510"/>
      <c r="K432" s="510"/>
      <c r="L432" s="140"/>
      <c r="M432" s="403"/>
      <c r="N432" s="485"/>
      <c r="O432" s="486"/>
      <c r="P432" s="486"/>
      <c r="Q432" s="481"/>
      <c r="R432" s="481"/>
      <c r="S432" s="481"/>
      <c r="T432" s="481"/>
      <c r="U432" s="481"/>
      <c r="V432" s="481"/>
      <c r="W432" s="481"/>
      <c r="X432" s="481"/>
    </row>
    <row r="433" spans="1:24" s="504" customFormat="1" ht="34.5" customHeight="1" x14ac:dyDescent="0.15">
      <c r="A433" s="541"/>
      <c r="B433" s="924" t="s">
        <v>200</v>
      </c>
      <c r="C433" s="915"/>
      <c r="D433" s="924" t="s">
        <v>190</v>
      </c>
      <c r="E433" s="935"/>
      <c r="H433" s="542" t="s">
        <v>437</v>
      </c>
      <c r="I433" s="933">
        <f>IFERROR(C437*E433,"")</f>
        <v>0</v>
      </c>
      <c r="J433" s="542" t="s">
        <v>375</v>
      </c>
      <c r="K433" s="933">
        <f>IFERROR(SUM(C437:C441,H437:H441)*E433,"")</f>
        <v>0</v>
      </c>
      <c r="L433" s="549"/>
      <c r="M433" s="570"/>
      <c r="N433" s="549"/>
      <c r="O433" s="550"/>
      <c r="P433" s="550"/>
      <c r="Q433" s="550"/>
      <c r="R433" s="550"/>
      <c r="S433" s="550"/>
      <c r="T433" s="550"/>
      <c r="U433" s="550"/>
      <c r="V433" s="550"/>
      <c r="W433" s="550"/>
      <c r="X433" s="550"/>
    </row>
    <row r="434" spans="1:24" s="491" customFormat="1" ht="20.100000000000001" customHeight="1" thickBot="1" x14ac:dyDescent="0.2">
      <c r="A434" s="541"/>
      <c r="B434" s="924"/>
      <c r="C434" s="915"/>
      <c r="D434" s="924"/>
      <c r="E434" s="935"/>
      <c r="H434" s="543" t="str">
        <f>IF($G$6="","-",IF($G$6="消費税を補助対象に含めない","（税抜）","（税込）"))</f>
        <v>-</v>
      </c>
      <c r="I434" s="934"/>
      <c r="J434" s="543" t="str">
        <f>IF($G$6="","-",IF($G$6="消費税を補助対象に含めない","（税抜）","（税込）"))</f>
        <v>-</v>
      </c>
      <c r="K434" s="934"/>
      <c r="M434" s="561"/>
      <c r="O434" s="488"/>
      <c r="P434" s="488"/>
      <c r="Q434" s="488"/>
      <c r="R434" s="488"/>
      <c r="S434" s="488"/>
      <c r="T434" s="488"/>
      <c r="U434" s="488"/>
      <c r="V434" s="488"/>
      <c r="W434" s="488"/>
      <c r="X434" s="488"/>
    </row>
    <row r="435" spans="1:24" s="504" customFormat="1" ht="20.100000000000001" customHeight="1" x14ac:dyDescent="0.15">
      <c r="A435" s="541"/>
      <c r="B435" s="925" t="s">
        <v>185</v>
      </c>
      <c r="C435" s="544" t="s">
        <v>483</v>
      </c>
      <c r="D435" s="927" t="s">
        <v>186</v>
      </c>
      <c r="E435" s="928"/>
      <c r="F435" s="929"/>
      <c r="G435" s="925" t="s">
        <v>185</v>
      </c>
      <c r="H435" s="545" t="s">
        <v>483</v>
      </c>
      <c r="I435" s="926" t="s">
        <v>186</v>
      </c>
      <c r="J435" s="926"/>
      <c r="K435" s="926"/>
      <c r="L435" s="548"/>
      <c r="M435" s="571"/>
      <c r="N435" s="549"/>
      <c r="O435" s="550"/>
      <c r="P435" s="550"/>
      <c r="Q435" s="550"/>
      <c r="R435" s="550"/>
      <c r="S435" s="550"/>
      <c r="T435" s="550"/>
      <c r="U435" s="550"/>
      <c r="V435" s="550"/>
      <c r="W435" s="550"/>
      <c r="X435" s="550"/>
    </row>
    <row r="436" spans="1:24" s="504" customFormat="1" ht="20.100000000000001" customHeight="1" x14ac:dyDescent="0.15">
      <c r="A436" s="541"/>
      <c r="B436" s="926"/>
      <c r="C436" s="520" t="str">
        <f>IF($G$6="","-",IF($G$6="消費税を補助対象に含めない","（税抜）","（税込）"))</f>
        <v>-</v>
      </c>
      <c r="D436" s="930"/>
      <c r="E436" s="931"/>
      <c r="F436" s="932"/>
      <c r="G436" s="926"/>
      <c r="H436" s="520" t="str">
        <f>IF($G$6="","-",IF($G$6="消費税を補助対象に含めない","（税抜）","（税込）"))</f>
        <v>-</v>
      </c>
      <c r="I436" s="924"/>
      <c r="J436" s="924"/>
      <c r="K436" s="924"/>
      <c r="L436" s="548"/>
      <c r="M436" s="571"/>
      <c r="N436" s="549"/>
      <c r="O436" s="550"/>
      <c r="P436" s="550"/>
      <c r="Q436" s="550"/>
      <c r="R436" s="550"/>
      <c r="S436" s="550"/>
      <c r="T436" s="550"/>
      <c r="U436" s="550"/>
      <c r="V436" s="550"/>
      <c r="W436" s="550"/>
      <c r="X436" s="550"/>
    </row>
    <row r="437" spans="1:24" s="504" customFormat="1" ht="39.950000000000003" customHeight="1" x14ac:dyDescent="0.15">
      <c r="A437" s="541"/>
      <c r="B437" s="546" t="s">
        <v>212</v>
      </c>
      <c r="C437" s="253"/>
      <c r="D437" s="921"/>
      <c r="E437" s="922"/>
      <c r="F437" s="923"/>
      <c r="G437" s="546" t="s">
        <v>376</v>
      </c>
      <c r="H437" s="253"/>
      <c r="I437" s="921"/>
      <c r="J437" s="922"/>
      <c r="K437" s="923"/>
      <c r="L437" s="548"/>
      <c r="M437" s="571"/>
      <c r="N437" s="549"/>
      <c r="O437" s="550"/>
      <c r="P437" s="550"/>
      <c r="Q437" s="550"/>
      <c r="R437" s="550"/>
      <c r="S437" s="550"/>
      <c r="T437" s="550"/>
      <c r="U437" s="550"/>
      <c r="V437" s="550"/>
      <c r="W437" s="550"/>
      <c r="X437" s="550"/>
    </row>
    <row r="438" spans="1:24" s="565" customFormat="1" ht="39.950000000000003" customHeight="1" x14ac:dyDescent="0.15">
      <c r="A438" s="541"/>
      <c r="B438" s="547" t="s">
        <v>187</v>
      </c>
      <c r="C438" s="254"/>
      <c r="D438" s="938"/>
      <c r="E438" s="939"/>
      <c r="F438" s="940"/>
      <c r="G438" s="547" t="s">
        <v>377</v>
      </c>
      <c r="H438" s="254"/>
      <c r="I438" s="938"/>
      <c r="J438" s="939"/>
      <c r="K438" s="940"/>
      <c r="L438" s="562"/>
      <c r="M438" s="571"/>
      <c r="N438" s="563"/>
      <c r="O438" s="564"/>
      <c r="P438" s="564"/>
      <c r="Q438" s="564"/>
      <c r="R438" s="564"/>
      <c r="S438" s="564"/>
      <c r="T438" s="564"/>
      <c r="U438" s="564"/>
      <c r="V438" s="564"/>
      <c r="W438" s="564"/>
      <c r="X438" s="564"/>
    </row>
    <row r="439" spans="1:24" s="504" customFormat="1" ht="39.950000000000003" customHeight="1" x14ac:dyDescent="0.15">
      <c r="A439" s="566"/>
      <c r="B439" s="547" t="s">
        <v>188</v>
      </c>
      <c r="C439" s="254"/>
      <c r="D439" s="938"/>
      <c r="E439" s="939"/>
      <c r="F439" s="940"/>
      <c r="G439" s="547" t="s">
        <v>371</v>
      </c>
      <c r="H439" s="254"/>
      <c r="I439" s="938"/>
      <c r="J439" s="939"/>
      <c r="K439" s="940"/>
      <c r="L439" s="548"/>
      <c r="M439" s="567"/>
      <c r="N439" s="549"/>
      <c r="O439" s="550"/>
      <c r="P439" s="550"/>
      <c r="Q439" s="550"/>
      <c r="R439" s="550"/>
      <c r="S439" s="550"/>
      <c r="T439" s="550"/>
      <c r="U439" s="550"/>
      <c r="V439" s="550"/>
      <c r="W439" s="550"/>
      <c r="X439" s="550"/>
    </row>
    <row r="440" spans="1:24" s="504" customFormat="1" ht="39.950000000000003" customHeight="1" x14ac:dyDescent="0.15">
      <c r="A440" s="541"/>
      <c r="B440" s="551" t="s">
        <v>189</v>
      </c>
      <c r="C440" s="255"/>
      <c r="D440" s="938"/>
      <c r="E440" s="939"/>
      <c r="F440" s="940"/>
      <c r="G440" s="551" t="s">
        <v>372</v>
      </c>
      <c r="H440" s="255"/>
      <c r="I440" s="938"/>
      <c r="J440" s="939"/>
      <c r="K440" s="940"/>
      <c r="L440" s="548"/>
      <c r="M440" s="568"/>
      <c r="N440" s="549"/>
      <c r="O440" s="550"/>
      <c r="P440" s="550"/>
      <c r="Q440" s="550"/>
      <c r="R440" s="550"/>
      <c r="S440" s="550"/>
      <c r="T440" s="550"/>
      <c r="U440" s="550"/>
      <c r="V440" s="550"/>
      <c r="W440" s="550"/>
      <c r="X440" s="550"/>
    </row>
    <row r="441" spans="1:24" s="504" customFormat="1" ht="39.950000000000003" customHeight="1" x14ac:dyDescent="0.15">
      <c r="A441" s="541"/>
      <c r="B441" s="553" t="s">
        <v>215</v>
      </c>
      <c r="C441" s="256"/>
      <c r="D441" s="909"/>
      <c r="E441" s="910"/>
      <c r="F441" s="911"/>
      <c r="G441" s="553" t="s">
        <v>378</v>
      </c>
      <c r="H441" s="256"/>
      <c r="I441" s="909"/>
      <c r="J441" s="910"/>
      <c r="K441" s="911"/>
      <c r="L441" s="548"/>
      <c r="M441" s="569"/>
      <c r="N441" s="549"/>
      <c r="O441" s="550"/>
      <c r="P441" s="550"/>
      <c r="Q441" s="550"/>
      <c r="R441" s="550"/>
      <c r="S441" s="550"/>
      <c r="T441" s="550"/>
      <c r="U441" s="550"/>
      <c r="V441" s="550"/>
      <c r="W441" s="550"/>
      <c r="X441" s="550"/>
    </row>
    <row r="442" spans="1:24" s="504" customFormat="1" ht="39.950000000000003" customHeight="1" thickBot="1" x14ac:dyDescent="0.2">
      <c r="A442" s="514"/>
      <c r="B442" s="554"/>
      <c r="C442" s="251"/>
      <c r="D442" s="251"/>
      <c r="E442" s="251"/>
      <c r="F442" s="252"/>
      <c r="G442" s="483"/>
      <c r="H442" s="484"/>
      <c r="I442" s="554"/>
      <c r="J442" s="555"/>
      <c r="K442" s="556"/>
      <c r="L442" s="548"/>
      <c r="M442" s="571"/>
      <c r="N442" s="558"/>
      <c r="O442" s="559"/>
      <c r="P442" s="559"/>
      <c r="Q442" s="550"/>
      <c r="R442" s="550"/>
      <c r="S442" s="550"/>
      <c r="T442" s="550"/>
      <c r="U442" s="550"/>
      <c r="V442" s="550"/>
      <c r="W442" s="550"/>
      <c r="X442" s="550"/>
    </row>
    <row r="443" spans="1:24" s="89" customFormat="1" ht="32.25" customHeight="1" thickBot="1" x14ac:dyDescent="0.2">
      <c r="A443" s="481"/>
      <c r="B443" s="507" t="s">
        <v>413</v>
      </c>
      <c r="C443" s="352"/>
      <c r="D443" s="352"/>
      <c r="E443" s="352"/>
      <c r="F443" s="352"/>
      <c r="G443" s="353"/>
      <c r="H443" s="508"/>
      <c r="I443" s="509"/>
      <c r="J443" s="510"/>
      <c r="K443" s="88"/>
      <c r="L443" s="140"/>
      <c r="M443" s="403"/>
      <c r="N443" s="485"/>
      <c r="O443" s="486"/>
      <c r="P443" s="486"/>
      <c r="Q443" s="481"/>
      <c r="R443" s="481"/>
      <c r="S443" s="481"/>
      <c r="T443" s="481"/>
      <c r="U443" s="481"/>
      <c r="V443" s="481"/>
      <c r="W443" s="481"/>
      <c r="X443" s="481"/>
    </row>
    <row r="444" spans="1:24" s="504" customFormat="1" ht="35.1" customHeight="1" x14ac:dyDescent="0.15">
      <c r="A444" s="541"/>
      <c r="B444" s="924" t="s">
        <v>200</v>
      </c>
      <c r="C444" s="915"/>
      <c r="D444" s="924" t="s">
        <v>190</v>
      </c>
      <c r="E444" s="935"/>
      <c r="H444" s="542" t="s">
        <v>437</v>
      </c>
      <c r="I444" s="933">
        <f>IFERROR(C448*E444,"")</f>
        <v>0</v>
      </c>
      <c r="J444" s="542" t="s">
        <v>375</v>
      </c>
      <c r="K444" s="933">
        <f>IFERROR(SUM(C448:C452,H448:H452)*E444,"")</f>
        <v>0</v>
      </c>
      <c r="L444" s="549"/>
      <c r="M444" s="570"/>
      <c r="N444" s="549"/>
      <c r="O444" s="550"/>
      <c r="P444" s="550"/>
      <c r="Q444" s="550"/>
      <c r="R444" s="550"/>
      <c r="S444" s="550"/>
      <c r="T444" s="550"/>
      <c r="U444" s="550"/>
      <c r="V444" s="550"/>
      <c r="W444" s="550"/>
      <c r="X444" s="550"/>
    </row>
    <row r="445" spans="1:24" s="491" customFormat="1" ht="20.100000000000001" customHeight="1" thickBot="1" x14ac:dyDescent="0.2">
      <c r="A445" s="541"/>
      <c r="B445" s="924"/>
      <c r="C445" s="915"/>
      <c r="D445" s="924"/>
      <c r="E445" s="935"/>
      <c r="H445" s="543" t="str">
        <f>IF($G$6="","-",IF($G$6="消費税を補助対象に含めない","（税抜）","（税込）"))</f>
        <v>-</v>
      </c>
      <c r="I445" s="934"/>
      <c r="J445" s="543" t="str">
        <f>IF($G$6="","-",IF($G$6="消費税を補助対象に含めない","（税抜）","（税込）"))</f>
        <v>-</v>
      </c>
      <c r="K445" s="934"/>
      <c r="M445" s="561"/>
      <c r="O445" s="488"/>
      <c r="P445" s="488"/>
      <c r="Q445" s="488"/>
      <c r="R445" s="488"/>
      <c r="S445" s="488"/>
      <c r="T445" s="488"/>
      <c r="U445" s="488"/>
      <c r="V445" s="488"/>
      <c r="W445" s="488"/>
      <c r="X445" s="488"/>
    </row>
    <row r="446" spans="1:24" s="504" customFormat="1" ht="20.100000000000001" customHeight="1" x14ac:dyDescent="0.15">
      <c r="A446" s="541"/>
      <c r="B446" s="925" t="s">
        <v>185</v>
      </c>
      <c r="C446" s="544" t="s">
        <v>483</v>
      </c>
      <c r="D446" s="927" t="s">
        <v>186</v>
      </c>
      <c r="E446" s="928"/>
      <c r="F446" s="929"/>
      <c r="G446" s="925" t="s">
        <v>185</v>
      </c>
      <c r="H446" s="545" t="s">
        <v>483</v>
      </c>
      <c r="I446" s="926" t="s">
        <v>186</v>
      </c>
      <c r="J446" s="926"/>
      <c r="K446" s="926"/>
      <c r="L446" s="548"/>
      <c r="M446" s="571"/>
      <c r="N446" s="549"/>
      <c r="O446" s="550"/>
      <c r="P446" s="550"/>
      <c r="Q446" s="550"/>
      <c r="R446" s="550"/>
      <c r="S446" s="550"/>
      <c r="T446" s="550"/>
      <c r="U446" s="550"/>
      <c r="V446" s="550"/>
      <c r="W446" s="550"/>
      <c r="X446" s="550"/>
    </row>
    <row r="447" spans="1:24" s="504" customFormat="1" ht="20.100000000000001" customHeight="1" x14ac:dyDescent="0.15">
      <c r="A447" s="541"/>
      <c r="B447" s="926"/>
      <c r="C447" s="520" t="str">
        <f>IF($G$6="","-",IF($G$6="消費税を補助対象に含めない","（税抜）","（税込）"))</f>
        <v>-</v>
      </c>
      <c r="D447" s="930"/>
      <c r="E447" s="931"/>
      <c r="F447" s="932"/>
      <c r="G447" s="926"/>
      <c r="H447" s="520" t="str">
        <f>IF($G$6="","-",IF($G$6="消費税を補助対象に含めない","（税抜）","（税込）"))</f>
        <v>-</v>
      </c>
      <c r="I447" s="924"/>
      <c r="J447" s="924"/>
      <c r="K447" s="924"/>
      <c r="L447" s="548"/>
      <c r="M447" s="571"/>
      <c r="N447" s="549"/>
      <c r="O447" s="550"/>
      <c r="P447" s="550"/>
      <c r="Q447" s="550"/>
      <c r="R447" s="550"/>
      <c r="S447" s="550"/>
      <c r="T447" s="550"/>
      <c r="U447" s="550"/>
      <c r="V447" s="550"/>
      <c r="W447" s="550"/>
      <c r="X447" s="550"/>
    </row>
    <row r="448" spans="1:24" s="504" customFormat="1" ht="39.950000000000003" customHeight="1" x14ac:dyDescent="0.15">
      <c r="A448" s="541"/>
      <c r="B448" s="546" t="s">
        <v>212</v>
      </c>
      <c r="C448" s="253"/>
      <c r="D448" s="921"/>
      <c r="E448" s="922"/>
      <c r="F448" s="923"/>
      <c r="G448" s="546" t="s">
        <v>376</v>
      </c>
      <c r="H448" s="253"/>
      <c r="I448" s="921"/>
      <c r="J448" s="922"/>
      <c r="K448" s="923"/>
      <c r="L448" s="548"/>
      <c r="M448" s="571"/>
      <c r="N448" s="549"/>
      <c r="O448" s="550"/>
      <c r="P448" s="550"/>
      <c r="Q448" s="550"/>
      <c r="R448" s="550"/>
      <c r="S448" s="550"/>
      <c r="T448" s="550"/>
      <c r="U448" s="550"/>
      <c r="V448" s="550"/>
      <c r="W448" s="550"/>
      <c r="X448" s="550"/>
    </row>
    <row r="449" spans="1:24" s="565" customFormat="1" ht="39.950000000000003" customHeight="1" x14ac:dyDescent="0.15">
      <c r="A449" s="541"/>
      <c r="B449" s="547" t="s">
        <v>187</v>
      </c>
      <c r="C449" s="254"/>
      <c r="D449" s="938"/>
      <c r="E449" s="939"/>
      <c r="F449" s="940"/>
      <c r="G449" s="547" t="s">
        <v>377</v>
      </c>
      <c r="H449" s="254"/>
      <c r="I449" s="938"/>
      <c r="J449" s="939"/>
      <c r="K449" s="940"/>
      <c r="L449" s="562"/>
      <c r="M449" s="571"/>
      <c r="N449" s="563"/>
      <c r="O449" s="564"/>
      <c r="P449" s="564"/>
      <c r="Q449" s="564"/>
      <c r="R449" s="564"/>
      <c r="S449" s="564"/>
      <c r="T449" s="564"/>
      <c r="U449" s="564"/>
      <c r="V449" s="564"/>
      <c r="W449" s="564"/>
      <c r="X449" s="564"/>
    </row>
    <row r="450" spans="1:24" s="504" customFormat="1" ht="39.950000000000003" customHeight="1" x14ac:dyDescent="0.15">
      <c r="A450" s="566"/>
      <c r="B450" s="547" t="s">
        <v>188</v>
      </c>
      <c r="C450" s="254"/>
      <c r="D450" s="938"/>
      <c r="E450" s="939"/>
      <c r="F450" s="940"/>
      <c r="G450" s="547" t="s">
        <v>371</v>
      </c>
      <c r="H450" s="254"/>
      <c r="I450" s="938"/>
      <c r="J450" s="939"/>
      <c r="K450" s="940"/>
      <c r="L450" s="548"/>
      <c r="M450" s="567"/>
      <c r="N450" s="549"/>
      <c r="O450" s="550"/>
      <c r="P450" s="550"/>
      <c r="Q450" s="550"/>
      <c r="R450" s="550"/>
      <c r="S450" s="550"/>
      <c r="T450" s="550"/>
      <c r="U450" s="550"/>
      <c r="V450" s="550"/>
      <c r="W450" s="550"/>
      <c r="X450" s="550"/>
    </row>
    <row r="451" spans="1:24" s="504" customFormat="1" ht="39.950000000000003" customHeight="1" x14ac:dyDescent="0.15">
      <c r="A451" s="541"/>
      <c r="B451" s="551" t="s">
        <v>189</v>
      </c>
      <c r="C451" s="255"/>
      <c r="D451" s="938"/>
      <c r="E451" s="939"/>
      <c r="F451" s="940"/>
      <c r="G451" s="551" t="s">
        <v>372</v>
      </c>
      <c r="H451" s="255"/>
      <c r="I451" s="938"/>
      <c r="J451" s="939"/>
      <c r="K451" s="940"/>
      <c r="L451" s="548"/>
      <c r="M451" s="568"/>
      <c r="N451" s="549"/>
      <c r="O451" s="550"/>
      <c r="P451" s="550"/>
      <c r="Q451" s="550"/>
      <c r="R451" s="550"/>
      <c r="S451" s="550"/>
      <c r="T451" s="550"/>
      <c r="U451" s="550"/>
      <c r="V451" s="550"/>
      <c r="W451" s="550"/>
      <c r="X451" s="550"/>
    </row>
    <row r="452" spans="1:24" s="504" customFormat="1" ht="39.950000000000003" customHeight="1" x14ac:dyDescent="0.15">
      <c r="A452" s="541"/>
      <c r="B452" s="553" t="s">
        <v>215</v>
      </c>
      <c r="C452" s="256"/>
      <c r="D452" s="909"/>
      <c r="E452" s="910"/>
      <c r="F452" s="911"/>
      <c r="G452" s="553" t="s">
        <v>378</v>
      </c>
      <c r="H452" s="256"/>
      <c r="I452" s="909"/>
      <c r="J452" s="910"/>
      <c r="K452" s="911"/>
      <c r="L452" s="548"/>
      <c r="M452" s="569"/>
      <c r="N452" s="549"/>
      <c r="O452" s="550"/>
      <c r="P452" s="550"/>
      <c r="Q452" s="550"/>
      <c r="R452" s="550"/>
      <c r="S452" s="550"/>
      <c r="T452" s="550"/>
      <c r="U452" s="550"/>
      <c r="V452" s="550"/>
      <c r="W452" s="550"/>
      <c r="X452" s="550"/>
    </row>
    <row r="453" spans="1:24" s="504" customFormat="1" ht="39.950000000000003" customHeight="1" thickBot="1" x14ac:dyDescent="0.2">
      <c r="A453" s="514"/>
      <c r="B453" s="554"/>
      <c r="C453" s="251"/>
      <c r="D453" s="251"/>
      <c r="E453" s="251"/>
      <c r="F453" s="252"/>
      <c r="G453" s="483"/>
      <c r="H453" s="484"/>
      <c r="I453" s="554"/>
      <c r="J453" s="555"/>
      <c r="K453" s="556"/>
      <c r="L453" s="548"/>
      <c r="M453" s="552"/>
      <c r="N453" s="558"/>
      <c r="O453" s="559"/>
      <c r="P453" s="559"/>
      <c r="Q453" s="550"/>
      <c r="R453" s="550"/>
      <c r="S453" s="550"/>
      <c r="T453" s="550"/>
      <c r="U453" s="550"/>
      <c r="V453" s="550"/>
      <c r="W453" s="550"/>
      <c r="X453" s="550"/>
    </row>
    <row r="454" spans="1:24" s="89" customFormat="1" ht="32.25" customHeight="1" thickBot="1" x14ac:dyDescent="0.2">
      <c r="A454" s="481"/>
      <c r="B454" s="507" t="s">
        <v>414</v>
      </c>
      <c r="C454" s="352"/>
      <c r="D454" s="352"/>
      <c r="E454" s="352"/>
      <c r="F454" s="352"/>
      <c r="G454" s="353"/>
      <c r="H454" s="508"/>
      <c r="I454" s="509"/>
      <c r="J454" s="510"/>
      <c r="K454" s="88"/>
      <c r="L454" s="140"/>
      <c r="M454" s="560"/>
      <c r="N454" s="485"/>
      <c r="O454" s="486"/>
      <c r="P454" s="486"/>
      <c r="Q454" s="481"/>
      <c r="R454" s="481"/>
      <c r="S454" s="481"/>
      <c r="T454" s="481"/>
      <c r="U454" s="481"/>
      <c r="V454" s="481"/>
      <c r="W454" s="481"/>
      <c r="X454" s="481"/>
    </row>
    <row r="455" spans="1:24" s="504" customFormat="1" ht="35.1" customHeight="1" x14ac:dyDescent="0.15">
      <c r="A455" s="541"/>
      <c r="B455" s="924" t="s">
        <v>200</v>
      </c>
      <c r="C455" s="915"/>
      <c r="D455" s="924" t="s">
        <v>190</v>
      </c>
      <c r="E455" s="935"/>
      <c r="H455" s="542" t="s">
        <v>437</v>
      </c>
      <c r="I455" s="933">
        <f>IFERROR(C459*E455,"")</f>
        <v>0</v>
      </c>
      <c r="J455" s="542" t="s">
        <v>375</v>
      </c>
      <c r="K455" s="933">
        <f>IFERROR(SUM(C459:C463,H459:H463)*E455,"")</f>
        <v>0</v>
      </c>
      <c r="L455" s="549"/>
      <c r="M455" s="572"/>
      <c r="N455" s="549"/>
      <c r="O455" s="550"/>
      <c r="P455" s="550"/>
      <c r="Q455" s="550"/>
      <c r="R455" s="550"/>
      <c r="S455" s="550"/>
      <c r="T455" s="550"/>
      <c r="U455" s="550"/>
      <c r="V455" s="550"/>
      <c r="W455" s="550"/>
      <c r="X455" s="550"/>
    </row>
    <row r="456" spans="1:24" s="491" customFormat="1" ht="20.100000000000001" customHeight="1" thickBot="1" x14ac:dyDescent="0.2">
      <c r="A456" s="541"/>
      <c r="B456" s="924"/>
      <c r="C456" s="915"/>
      <c r="D456" s="924"/>
      <c r="E456" s="935"/>
      <c r="H456" s="543" t="str">
        <f>IF($G$6="","-",IF($G$6="消費税を補助対象に含めない","（税抜）","（税込）"))</f>
        <v>-</v>
      </c>
      <c r="I456" s="934"/>
      <c r="J456" s="543" t="str">
        <f>IF($G$6="","-",IF($G$6="消費税を補助対象に含めない","（税抜）","（税込）"))</f>
        <v>-</v>
      </c>
      <c r="K456" s="934"/>
      <c r="M456" s="561"/>
      <c r="O456" s="488"/>
      <c r="P456" s="488"/>
      <c r="Q456" s="488"/>
      <c r="R456" s="488"/>
      <c r="S456" s="488"/>
      <c r="T456" s="488"/>
      <c r="U456" s="488"/>
      <c r="V456" s="488"/>
      <c r="W456" s="488"/>
      <c r="X456" s="488"/>
    </row>
    <row r="457" spans="1:24" s="504" customFormat="1" ht="20.100000000000001" customHeight="1" x14ac:dyDescent="0.15">
      <c r="A457" s="541"/>
      <c r="B457" s="925" t="s">
        <v>185</v>
      </c>
      <c r="C457" s="544" t="s">
        <v>483</v>
      </c>
      <c r="D457" s="927" t="s">
        <v>186</v>
      </c>
      <c r="E457" s="928"/>
      <c r="F457" s="929"/>
      <c r="G457" s="925" t="s">
        <v>185</v>
      </c>
      <c r="H457" s="545" t="s">
        <v>483</v>
      </c>
      <c r="I457" s="926" t="s">
        <v>186</v>
      </c>
      <c r="J457" s="926"/>
      <c r="K457" s="926"/>
      <c r="L457" s="548"/>
      <c r="M457" s="552"/>
      <c r="N457" s="549"/>
      <c r="O457" s="550"/>
      <c r="P457" s="550"/>
      <c r="Q457" s="550"/>
      <c r="R457" s="550"/>
      <c r="S457" s="550"/>
      <c r="T457" s="550"/>
      <c r="U457" s="550"/>
      <c r="V457" s="550"/>
      <c r="W457" s="550"/>
      <c r="X457" s="550"/>
    </row>
    <row r="458" spans="1:24" s="504" customFormat="1" ht="20.100000000000001" customHeight="1" x14ac:dyDescent="0.15">
      <c r="A458" s="541"/>
      <c r="B458" s="926"/>
      <c r="C458" s="520" t="str">
        <f>IF($G$6="","-",IF($G$6="消費税を補助対象に含めない","（税抜）","（税込）"))</f>
        <v>-</v>
      </c>
      <c r="D458" s="930"/>
      <c r="E458" s="931"/>
      <c r="F458" s="932"/>
      <c r="G458" s="926"/>
      <c r="H458" s="520" t="str">
        <f>IF($G$6="","-",IF($G$6="消費税を補助対象に含めない","（税抜）","（税込）"))</f>
        <v>-</v>
      </c>
      <c r="I458" s="924"/>
      <c r="J458" s="924"/>
      <c r="K458" s="924"/>
      <c r="L458" s="548"/>
      <c r="M458" s="552"/>
      <c r="N458" s="549"/>
      <c r="O458" s="550"/>
      <c r="P458" s="550"/>
      <c r="Q458" s="550"/>
      <c r="R458" s="550"/>
      <c r="S458" s="550"/>
      <c r="T458" s="550"/>
      <c r="U458" s="550"/>
      <c r="V458" s="550"/>
      <c r="W458" s="550"/>
      <c r="X458" s="550"/>
    </row>
    <row r="459" spans="1:24" s="504" customFormat="1" ht="39.950000000000003" customHeight="1" x14ac:dyDescent="0.15">
      <c r="A459" s="541"/>
      <c r="B459" s="546" t="s">
        <v>212</v>
      </c>
      <c r="C459" s="253"/>
      <c r="D459" s="921"/>
      <c r="E459" s="922"/>
      <c r="F459" s="923"/>
      <c r="G459" s="546" t="s">
        <v>376</v>
      </c>
      <c r="H459" s="253"/>
      <c r="I459" s="921"/>
      <c r="J459" s="922"/>
      <c r="K459" s="923"/>
      <c r="L459" s="548"/>
      <c r="M459" s="552"/>
      <c r="N459" s="549"/>
      <c r="O459" s="550"/>
      <c r="P459" s="550"/>
      <c r="Q459" s="550"/>
      <c r="R459" s="550"/>
      <c r="S459" s="550"/>
      <c r="T459" s="550"/>
      <c r="U459" s="550"/>
      <c r="V459" s="550"/>
      <c r="W459" s="550"/>
      <c r="X459" s="550"/>
    </row>
    <row r="460" spans="1:24" s="565" customFormat="1" ht="39.950000000000003" customHeight="1" x14ac:dyDescent="0.15">
      <c r="A460" s="541"/>
      <c r="B460" s="547" t="s">
        <v>187</v>
      </c>
      <c r="C460" s="254"/>
      <c r="D460" s="938"/>
      <c r="E460" s="939"/>
      <c r="F460" s="940"/>
      <c r="G460" s="547" t="s">
        <v>377</v>
      </c>
      <c r="H460" s="254"/>
      <c r="I460" s="938"/>
      <c r="J460" s="939"/>
      <c r="K460" s="940"/>
      <c r="L460" s="562"/>
      <c r="M460" s="552"/>
      <c r="N460" s="563"/>
      <c r="O460" s="564"/>
      <c r="P460" s="564"/>
      <c r="Q460" s="564"/>
      <c r="R460" s="564"/>
      <c r="S460" s="564"/>
      <c r="T460" s="564"/>
      <c r="U460" s="564"/>
      <c r="V460" s="564"/>
      <c r="W460" s="564"/>
      <c r="X460" s="564"/>
    </row>
    <row r="461" spans="1:24" s="504" customFormat="1" ht="39.950000000000003" customHeight="1" x14ac:dyDescent="0.15">
      <c r="A461" s="566"/>
      <c r="B461" s="547" t="s">
        <v>188</v>
      </c>
      <c r="C461" s="254"/>
      <c r="D461" s="938"/>
      <c r="E461" s="939"/>
      <c r="F461" s="940"/>
      <c r="G461" s="547" t="s">
        <v>371</v>
      </c>
      <c r="H461" s="254"/>
      <c r="I461" s="938"/>
      <c r="J461" s="939"/>
      <c r="K461" s="940"/>
      <c r="L461" s="548"/>
      <c r="M461" s="567"/>
      <c r="N461" s="549"/>
      <c r="O461" s="550"/>
      <c r="P461" s="550"/>
      <c r="Q461" s="550"/>
      <c r="R461" s="550"/>
      <c r="S461" s="550"/>
      <c r="T461" s="550"/>
      <c r="U461" s="550"/>
      <c r="V461" s="550"/>
      <c r="W461" s="550"/>
      <c r="X461" s="550"/>
    </row>
    <row r="462" spans="1:24" s="504" customFormat="1" ht="39.950000000000003" customHeight="1" x14ac:dyDescent="0.15">
      <c r="A462" s="541"/>
      <c r="B462" s="551" t="s">
        <v>189</v>
      </c>
      <c r="C462" s="255"/>
      <c r="D462" s="938"/>
      <c r="E462" s="939"/>
      <c r="F462" s="940"/>
      <c r="G462" s="551" t="s">
        <v>372</v>
      </c>
      <c r="H462" s="255"/>
      <c r="I462" s="938"/>
      <c r="J462" s="939"/>
      <c r="K462" s="940"/>
      <c r="L462" s="548"/>
      <c r="M462" s="568"/>
      <c r="N462" s="549"/>
      <c r="O462" s="550"/>
      <c r="P462" s="550"/>
      <c r="Q462" s="550"/>
      <c r="R462" s="550"/>
      <c r="S462" s="550"/>
      <c r="T462" s="550"/>
      <c r="U462" s="550"/>
      <c r="V462" s="550"/>
      <c r="W462" s="550"/>
      <c r="X462" s="550"/>
    </row>
    <row r="463" spans="1:24" s="504" customFormat="1" ht="39.950000000000003" customHeight="1" x14ac:dyDescent="0.15">
      <c r="A463" s="541"/>
      <c r="B463" s="553" t="s">
        <v>215</v>
      </c>
      <c r="C463" s="256"/>
      <c r="D463" s="909"/>
      <c r="E463" s="910"/>
      <c r="F463" s="911"/>
      <c r="G463" s="553" t="s">
        <v>378</v>
      </c>
      <c r="H463" s="256"/>
      <c r="I463" s="909"/>
      <c r="J463" s="910"/>
      <c r="K463" s="911"/>
      <c r="L463" s="548"/>
      <c r="M463" s="569"/>
      <c r="N463" s="549"/>
      <c r="O463" s="550"/>
      <c r="P463" s="550"/>
      <c r="Q463" s="550"/>
      <c r="R463" s="550"/>
      <c r="S463" s="550"/>
      <c r="T463" s="550"/>
      <c r="U463" s="550"/>
      <c r="V463" s="550"/>
      <c r="W463" s="550"/>
      <c r="X463" s="550"/>
    </row>
    <row r="464" spans="1:24" s="504" customFormat="1" ht="39.950000000000003" customHeight="1" thickBot="1" x14ac:dyDescent="0.2">
      <c r="A464" s="514"/>
      <c r="B464" s="554"/>
      <c r="C464" s="251"/>
      <c r="D464" s="251"/>
      <c r="E464" s="251"/>
      <c r="F464" s="252"/>
      <c r="G464" s="483"/>
      <c r="H464" s="484"/>
      <c r="I464" s="554"/>
      <c r="J464" s="555"/>
      <c r="K464" s="556"/>
      <c r="L464" s="548"/>
      <c r="M464" s="571"/>
      <c r="N464" s="558"/>
      <c r="O464" s="559"/>
      <c r="P464" s="559"/>
      <c r="Q464" s="550"/>
      <c r="R464" s="550"/>
      <c r="S464" s="550"/>
      <c r="T464" s="550"/>
      <c r="U464" s="550"/>
      <c r="V464" s="550"/>
      <c r="W464" s="550"/>
      <c r="X464" s="550"/>
    </row>
    <row r="465" spans="1:24" s="89" customFormat="1" ht="32.25" customHeight="1" thickBot="1" x14ac:dyDescent="0.2">
      <c r="A465" s="481"/>
      <c r="B465" s="507" t="s">
        <v>415</v>
      </c>
      <c r="C465" s="352"/>
      <c r="D465" s="352"/>
      <c r="E465" s="352"/>
      <c r="F465" s="352"/>
      <c r="G465" s="353"/>
      <c r="H465" s="508"/>
      <c r="I465" s="509"/>
      <c r="J465" s="510"/>
      <c r="K465" s="88"/>
      <c r="L465" s="140"/>
      <c r="M465" s="403"/>
      <c r="N465" s="485"/>
      <c r="O465" s="486"/>
      <c r="P465" s="486"/>
      <c r="Q465" s="481"/>
      <c r="R465" s="481"/>
      <c r="S465" s="481"/>
      <c r="T465" s="481"/>
      <c r="U465" s="481"/>
      <c r="V465" s="481"/>
      <c r="W465" s="481"/>
      <c r="X465" s="481"/>
    </row>
    <row r="466" spans="1:24" s="504" customFormat="1" ht="35.1" customHeight="1" x14ac:dyDescent="0.15">
      <c r="A466" s="541"/>
      <c r="B466" s="924" t="s">
        <v>200</v>
      </c>
      <c r="C466" s="915"/>
      <c r="D466" s="924" t="s">
        <v>190</v>
      </c>
      <c r="E466" s="935"/>
      <c r="H466" s="542" t="s">
        <v>437</v>
      </c>
      <c r="I466" s="933">
        <f>IFERROR(C470*E466,"")</f>
        <v>0</v>
      </c>
      <c r="J466" s="542" t="s">
        <v>375</v>
      </c>
      <c r="K466" s="933">
        <f>IFERROR(SUM(C470:C474,H470:H474)*E466,"")</f>
        <v>0</v>
      </c>
      <c r="L466" s="549"/>
      <c r="M466" s="570"/>
      <c r="N466" s="549"/>
      <c r="O466" s="550"/>
      <c r="P466" s="550"/>
      <c r="Q466" s="550"/>
      <c r="R466" s="550"/>
      <c r="S466" s="550"/>
      <c r="T466" s="550"/>
      <c r="U466" s="550"/>
      <c r="V466" s="550"/>
      <c r="W466" s="550"/>
      <c r="X466" s="550"/>
    </row>
    <row r="467" spans="1:24" s="491" customFormat="1" ht="20.100000000000001" customHeight="1" thickBot="1" x14ac:dyDescent="0.2">
      <c r="A467" s="541"/>
      <c r="B467" s="924"/>
      <c r="C467" s="915"/>
      <c r="D467" s="924"/>
      <c r="E467" s="935"/>
      <c r="H467" s="543" t="str">
        <f>IF($G$6="","-",IF($G$6="消費税を補助対象に含めない","（税抜）","（税込）"))</f>
        <v>-</v>
      </c>
      <c r="I467" s="934"/>
      <c r="J467" s="543" t="str">
        <f>IF($G$6="","-",IF($G$6="消費税を補助対象に含めない","（税抜）","（税込）"))</f>
        <v>-</v>
      </c>
      <c r="K467" s="934"/>
      <c r="M467" s="561"/>
      <c r="O467" s="488"/>
      <c r="P467" s="488"/>
      <c r="Q467" s="488"/>
      <c r="R467" s="488"/>
      <c r="S467" s="488"/>
      <c r="T467" s="488"/>
      <c r="U467" s="488"/>
      <c r="V467" s="488"/>
      <c r="W467" s="488"/>
      <c r="X467" s="488"/>
    </row>
    <row r="468" spans="1:24" s="504" customFormat="1" ht="20.100000000000001" customHeight="1" x14ac:dyDescent="0.15">
      <c r="A468" s="541"/>
      <c r="B468" s="925" t="s">
        <v>185</v>
      </c>
      <c r="C468" s="544" t="s">
        <v>483</v>
      </c>
      <c r="D468" s="927" t="s">
        <v>186</v>
      </c>
      <c r="E468" s="928"/>
      <c r="F468" s="929"/>
      <c r="G468" s="925" t="s">
        <v>185</v>
      </c>
      <c r="H468" s="545" t="s">
        <v>483</v>
      </c>
      <c r="I468" s="926" t="s">
        <v>186</v>
      </c>
      <c r="J468" s="926"/>
      <c r="K468" s="926"/>
      <c r="L468" s="548"/>
      <c r="M468" s="571"/>
      <c r="N468" s="549"/>
      <c r="O468" s="550"/>
      <c r="P468" s="550"/>
      <c r="Q468" s="550"/>
      <c r="R468" s="550"/>
      <c r="S468" s="550"/>
      <c r="T468" s="550"/>
      <c r="U468" s="550"/>
      <c r="V468" s="550"/>
      <c r="W468" s="550"/>
      <c r="X468" s="550"/>
    </row>
    <row r="469" spans="1:24" s="504" customFormat="1" ht="20.100000000000001" customHeight="1" x14ac:dyDescent="0.15">
      <c r="A469" s="541"/>
      <c r="B469" s="926"/>
      <c r="C469" s="520" t="str">
        <f>IF($G$6="","-",IF($G$6="消費税を補助対象に含めない","（税抜）","（税込）"))</f>
        <v>-</v>
      </c>
      <c r="D469" s="930"/>
      <c r="E469" s="931"/>
      <c r="F469" s="932"/>
      <c r="G469" s="926"/>
      <c r="H469" s="520" t="str">
        <f>IF($G$6="","-",IF($G$6="消費税を補助対象に含めない","（税抜）","（税込）"))</f>
        <v>-</v>
      </c>
      <c r="I469" s="924"/>
      <c r="J469" s="924"/>
      <c r="K469" s="924"/>
      <c r="L469" s="548"/>
      <c r="M469" s="571"/>
      <c r="N469" s="549"/>
      <c r="O469" s="550"/>
      <c r="P469" s="550"/>
      <c r="Q469" s="550"/>
      <c r="R469" s="550"/>
      <c r="S469" s="550"/>
      <c r="T469" s="550"/>
      <c r="U469" s="550"/>
      <c r="V469" s="550"/>
      <c r="W469" s="550"/>
      <c r="X469" s="550"/>
    </row>
    <row r="470" spans="1:24" s="504" customFormat="1" ht="39.950000000000003" customHeight="1" x14ac:dyDescent="0.15">
      <c r="A470" s="541"/>
      <c r="B470" s="546" t="s">
        <v>212</v>
      </c>
      <c r="C470" s="253"/>
      <c r="D470" s="921"/>
      <c r="E470" s="922"/>
      <c r="F470" s="923"/>
      <c r="G470" s="546" t="s">
        <v>376</v>
      </c>
      <c r="H470" s="253"/>
      <c r="I470" s="921"/>
      <c r="J470" s="922"/>
      <c r="K470" s="923"/>
      <c r="L470" s="548"/>
      <c r="M470" s="571"/>
      <c r="N470" s="549"/>
      <c r="O470" s="550"/>
      <c r="P470" s="550"/>
      <c r="Q470" s="550"/>
      <c r="R470" s="550"/>
      <c r="S470" s="550"/>
      <c r="T470" s="550"/>
      <c r="U470" s="550"/>
      <c r="V470" s="550"/>
      <c r="W470" s="550"/>
      <c r="X470" s="550"/>
    </row>
    <row r="471" spans="1:24" s="565" customFormat="1" ht="39.950000000000003" customHeight="1" x14ac:dyDescent="0.15">
      <c r="A471" s="541"/>
      <c r="B471" s="547" t="s">
        <v>187</v>
      </c>
      <c r="C471" s="254"/>
      <c r="D471" s="938"/>
      <c r="E471" s="939"/>
      <c r="F471" s="940"/>
      <c r="G471" s="547" t="s">
        <v>377</v>
      </c>
      <c r="H471" s="254"/>
      <c r="I471" s="938"/>
      <c r="J471" s="939"/>
      <c r="K471" s="940"/>
      <c r="L471" s="562"/>
      <c r="M471" s="571"/>
      <c r="N471" s="563"/>
      <c r="O471" s="564"/>
      <c r="P471" s="564"/>
      <c r="Q471" s="564"/>
      <c r="R471" s="564"/>
      <c r="S471" s="564"/>
      <c r="T471" s="564"/>
      <c r="U471" s="564"/>
      <c r="V471" s="564"/>
      <c r="W471" s="564"/>
      <c r="X471" s="564"/>
    </row>
    <row r="472" spans="1:24" s="504" customFormat="1" ht="39.950000000000003" customHeight="1" x14ac:dyDescent="0.15">
      <c r="A472" s="566"/>
      <c r="B472" s="547" t="s">
        <v>188</v>
      </c>
      <c r="C472" s="254"/>
      <c r="D472" s="938"/>
      <c r="E472" s="939"/>
      <c r="F472" s="940"/>
      <c r="G472" s="547" t="s">
        <v>371</v>
      </c>
      <c r="H472" s="254"/>
      <c r="I472" s="938"/>
      <c r="J472" s="939"/>
      <c r="K472" s="940"/>
      <c r="L472" s="548"/>
      <c r="M472" s="567"/>
      <c r="N472" s="549"/>
      <c r="O472" s="550"/>
      <c r="P472" s="550"/>
      <c r="Q472" s="550"/>
      <c r="R472" s="550"/>
      <c r="S472" s="550"/>
      <c r="T472" s="550"/>
      <c r="U472" s="550"/>
      <c r="V472" s="550"/>
      <c r="W472" s="550"/>
      <c r="X472" s="550"/>
    </row>
    <row r="473" spans="1:24" s="504" customFormat="1" ht="39.950000000000003" customHeight="1" x14ac:dyDescent="0.15">
      <c r="A473" s="541"/>
      <c r="B473" s="551" t="s">
        <v>189</v>
      </c>
      <c r="C473" s="255"/>
      <c r="D473" s="938"/>
      <c r="E473" s="939"/>
      <c r="F473" s="940"/>
      <c r="G473" s="551" t="s">
        <v>372</v>
      </c>
      <c r="H473" s="255"/>
      <c r="I473" s="938"/>
      <c r="J473" s="939"/>
      <c r="K473" s="940"/>
      <c r="L473" s="548"/>
      <c r="M473" s="568"/>
      <c r="N473" s="549"/>
      <c r="O473" s="550"/>
      <c r="P473" s="550"/>
      <c r="Q473" s="550"/>
      <c r="R473" s="550"/>
      <c r="S473" s="550"/>
      <c r="T473" s="550"/>
      <c r="U473" s="550"/>
      <c r="V473" s="550"/>
      <c r="W473" s="550"/>
      <c r="X473" s="550"/>
    </row>
    <row r="474" spans="1:24" s="504" customFormat="1" ht="39.950000000000003" customHeight="1" x14ac:dyDescent="0.15">
      <c r="A474" s="541"/>
      <c r="B474" s="553" t="s">
        <v>215</v>
      </c>
      <c r="C474" s="256"/>
      <c r="D474" s="909"/>
      <c r="E474" s="910"/>
      <c r="F474" s="911"/>
      <c r="G474" s="553" t="s">
        <v>378</v>
      </c>
      <c r="H474" s="256"/>
      <c r="I474" s="909"/>
      <c r="J474" s="910"/>
      <c r="K474" s="911"/>
      <c r="L474" s="548"/>
      <c r="M474" s="569"/>
      <c r="N474" s="549"/>
      <c r="O474" s="550"/>
      <c r="P474" s="550"/>
      <c r="Q474" s="550"/>
      <c r="R474" s="550"/>
      <c r="S474" s="550"/>
      <c r="T474" s="550"/>
      <c r="U474" s="550"/>
      <c r="V474" s="550"/>
      <c r="W474" s="550"/>
      <c r="X474" s="550"/>
    </row>
    <row r="475" spans="1:24" s="504" customFormat="1" ht="39.950000000000003" customHeight="1" thickBot="1" x14ac:dyDescent="0.2">
      <c r="A475" s="514"/>
      <c r="B475" s="554"/>
      <c r="C475" s="251"/>
      <c r="D475" s="251"/>
      <c r="E475" s="251"/>
      <c r="F475" s="252"/>
      <c r="G475" s="483"/>
      <c r="H475" s="484"/>
      <c r="I475" s="554"/>
      <c r="J475" s="555"/>
      <c r="K475" s="556"/>
      <c r="L475" s="548"/>
      <c r="M475" s="571"/>
      <c r="N475" s="558"/>
      <c r="O475" s="559"/>
      <c r="P475" s="559"/>
      <c r="Q475" s="550"/>
      <c r="R475" s="550"/>
      <c r="S475" s="550"/>
      <c r="T475" s="550"/>
      <c r="U475" s="550"/>
      <c r="V475" s="550"/>
      <c r="W475" s="550"/>
      <c r="X475" s="550"/>
    </row>
    <row r="476" spans="1:24" s="89" customFormat="1" ht="32.25" customHeight="1" thickBot="1" x14ac:dyDescent="0.2">
      <c r="A476" s="481"/>
      <c r="B476" s="507" t="s">
        <v>416</v>
      </c>
      <c r="C476" s="352"/>
      <c r="D476" s="352"/>
      <c r="E476" s="352"/>
      <c r="F476" s="352"/>
      <c r="G476" s="353"/>
      <c r="H476" s="508"/>
      <c r="I476" s="509"/>
      <c r="J476" s="510"/>
      <c r="K476" s="88"/>
      <c r="L476" s="140"/>
      <c r="M476" s="403"/>
      <c r="N476" s="485"/>
      <c r="O476" s="486"/>
      <c r="P476" s="486"/>
      <c r="Q476" s="481"/>
      <c r="R476" s="481"/>
      <c r="S476" s="481"/>
      <c r="T476" s="481"/>
      <c r="U476" s="481"/>
      <c r="V476" s="481"/>
      <c r="W476" s="481"/>
      <c r="X476" s="481"/>
    </row>
    <row r="477" spans="1:24" s="504" customFormat="1" ht="35.1" customHeight="1" x14ac:dyDescent="0.15">
      <c r="A477" s="541"/>
      <c r="B477" s="924" t="s">
        <v>200</v>
      </c>
      <c r="C477" s="915"/>
      <c r="D477" s="924" t="s">
        <v>190</v>
      </c>
      <c r="E477" s="935"/>
      <c r="H477" s="542" t="s">
        <v>437</v>
      </c>
      <c r="I477" s="933">
        <f>IFERROR(C481*E477,"")</f>
        <v>0</v>
      </c>
      <c r="J477" s="542" t="s">
        <v>375</v>
      </c>
      <c r="K477" s="933">
        <f>IFERROR(SUM(C481:C485,H481:H485)*E477,"")</f>
        <v>0</v>
      </c>
      <c r="L477" s="549"/>
      <c r="M477" s="570"/>
      <c r="N477" s="549"/>
      <c r="O477" s="550"/>
      <c r="P477" s="550"/>
      <c r="Q477" s="550"/>
      <c r="R477" s="550"/>
      <c r="S477" s="550"/>
      <c r="T477" s="550"/>
      <c r="U477" s="550"/>
      <c r="V477" s="550"/>
      <c r="W477" s="550"/>
      <c r="X477" s="550"/>
    </row>
    <row r="478" spans="1:24" s="491" customFormat="1" ht="20.100000000000001" customHeight="1" thickBot="1" x14ac:dyDescent="0.2">
      <c r="A478" s="541"/>
      <c r="B478" s="924"/>
      <c r="C478" s="915"/>
      <c r="D478" s="924"/>
      <c r="E478" s="935"/>
      <c r="H478" s="543" t="str">
        <f>IF($G$6="","-",IF($G$6="消費税を補助対象に含めない","（税抜）","（税込）"))</f>
        <v>-</v>
      </c>
      <c r="I478" s="934"/>
      <c r="J478" s="543" t="str">
        <f>IF($G$6="","-",IF($G$6="消費税を補助対象に含めない","（税抜）","（税込）"))</f>
        <v>-</v>
      </c>
      <c r="K478" s="934"/>
      <c r="M478" s="561"/>
      <c r="O478" s="488"/>
      <c r="P478" s="488"/>
      <c r="Q478" s="488"/>
      <c r="R478" s="488"/>
      <c r="S478" s="488"/>
      <c r="T478" s="488"/>
      <c r="U478" s="488"/>
      <c r="V478" s="488"/>
      <c r="W478" s="488"/>
      <c r="X478" s="488"/>
    </row>
    <row r="479" spans="1:24" s="504" customFormat="1" ht="20.100000000000001" customHeight="1" x14ac:dyDescent="0.15">
      <c r="A479" s="541"/>
      <c r="B479" s="925" t="s">
        <v>185</v>
      </c>
      <c r="C479" s="544" t="s">
        <v>483</v>
      </c>
      <c r="D479" s="927" t="s">
        <v>186</v>
      </c>
      <c r="E479" s="928"/>
      <c r="F479" s="929"/>
      <c r="G479" s="925" t="s">
        <v>185</v>
      </c>
      <c r="H479" s="545" t="s">
        <v>483</v>
      </c>
      <c r="I479" s="926" t="s">
        <v>186</v>
      </c>
      <c r="J479" s="926"/>
      <c r="K479" s="926"/>
      <c r="L479" s="548"/>
      <c r="M479" s="571"/>
      <c r="N479" s="549"/>
      <c r="O479" s="550"/>
      <c r="P479" s="550"/>
      <c r="Q479" s="550"/>
      <c r="R479" s="550"/>
      <c r="S479" s="550"/>
      <c r="T479" s="550"/>
      <c r="U479" s="550"/>
      <c r="V479" s="550"/>
      <c r="W479" s="550"/>
      <c r="X479" s="550"/>
    </row>
    <row r="480" spans="1:24" s="504" customFormat="1" ht="20.100000000000001" customHeight="1" x14ac:dyDescent="0.15">
      <c r="A480" s="541"/>
      <c r="B480" s="926"/>
      <c r="C480" s="520" t="str">
        <f>IF($G$6="","-",IF($G$6="消費税を補助対象に含めない","（税抜）","（税込）"))</f>
        <v>-</v>
      </c>
      <c r="D480" s="930"/>
      <c r="E480" s="931"/>
      <c r="F480" s="932"/>
      <c r="G480" s="926"/>
      <c r="H480" s="520" t="str">
        <f>IF($G$6="","-",IF($G$6="消費税を補助対象に含めない","（税抜）","（税込）"))</f>
        <v>-</v>
      </c>
      <c r="I480" s="924"/>
      <c r="J480" s="924"/>
      <c r="K480" s="924"/>
      <c r="L480" s="548"/>
      <c r="M480" s="571"/>
      <c r="N480" s="549"/>
      <c r="O480" s="550"/>
      <c r="P480" s="550"/>
      <c r="Q480" s="550"/>
      <c r="R480" s="550"/>
      <c r="S480" s="550"/>
      <c r="T480" s="550"/>
      <c r="U480" s="550"/>
      <c r="V480" s="550"/>
      <c r="W480" s="550"/>
      <c r="X480" s="550"/>
    </row>
    <row r="481" spans="1:24" s="504" customFormat="1" ht="39.950000000000003" customHeight="1" x14ac:dyDescent="0.15">
      <c r="A481" s="541"/>
      <c r="B481" s="546" t="s">
        <v>212</v>
      </c>
      <c r="C481" s="253"/>
      <c r="D481" s="921"/>
      <c r="E481" s="922"/>
      <c r="F481" s="923"/>
      <c r="G481" s="546" t="s">
        <v>376</v>
      </c>
      <c r="H481" s="253"/>
      <c r="I481" s="921"/>
      <c r="J481" s="922"/>
      <c r="K481" s="923"/>
      <c r="L481" s="548"/>
      <c r="M481" s="571"/>
      <c r="N481" s="549"/>
      <c r="O481" s="550"/>
      <c r="P481" s="550"/>
      <c r="Q481" s="550"/>
      <c r="R481" s="550"/>
      <c r="S481" s="550"/>
      <c r="T481" s="550"/>
      <c r="U481" s="550"/>
      <c r="V481" s="550"/>
      <c r="W481" s="550"/>
      <c r="X481" s="550"/>
    </row>
    <row r="482" spans="1:24" s="565" customFormat="1" ht="39.950000000000003" customHeight="1" x14ac:dyDescent="0.15">
      <c r="A482" s="541"/>
      <c r="B482" s="547" t="s">
        <v>187</v>
      </c>
      <c r="C482" s="254"/>
      <c r="D482" s="938"/>
      <c r="E482" s="939"/>
      <c r="F482" s="940"/>
      <c r="G482" s="547" t="s">
        <v>377</v>
      </c>
      <c r="H482" s="254"/>
      <c r="I482" s="938"/>
      <c r="J482" s="939"/>
      <c r="K482" s="940"/>
      <c r="L482" s="562"/>
      <c r="M482" s="571"/>
      <c r="N482" s="563"/>
      <c r="O482" s="564"/>
      <c r="P482" s="564"/>
      <c r="Q482" s="564"/>
      <c r="R482" s="564"/>
      <c r="S482" s="564"/>
      <c r="T482" s="564"/>
      <c r="U482" s="564"/>
      <c r="V482" s="564"/>
      <c r="W482" s="564"/>
      <c r="X482" s="564"/>
    </row>
    <row r="483" spans="1:24" s="504" customFormat="1" ht="39.950000000000003" customHeight="1" x14ac:dyDescent="0.15">
      <c r="A483" s="566"/>
      <c r="B483" s="547" t="s">
        <v>188</v>
      </c>
      <c r="C483" s="254"/>
      <c r="D483" s="938"/>
      <c r="E483" s="939"/>
      <c r="F483" s="940"/>
      <c r="G483" s="547" t="s">
        <v>371</v>
      </c>
      <c r="H483" s="254"/>
      <c r="I483" s="938"/>
      <c r="J483" s="939"/>
      <c r="K483" s="940"/>
      <c r="L483" s="548"/>
      <c r="M483" s="567"/>
      <c r="N483" s="549"/>
      <c r="O483" s="550"/>
      <c r="P483" s="550"/>
      <c r="Q483" s="550"/>
      <c r="R483" s="550"/>
      <c r="S483" s="550"/>
      <c r="T483" s="550"/>
      <c r="U483" s="550"/>
      <c r="V483" s="550"/>
      <c r="W483" s="550"/>
      <c r="X483" s="550"/>
    </row>
    <row r="484" spans="1:24" s="504" customFormat="1" ht="39.950000000000003" customHeight="1" x14ac:dyDescent="0.15">
      <c r="A484" s="541"/>
      <c r="B484" s="551" t="s">
        <v>189</v>
      </c>
      <c r="C484" s="255"/>
      <c r="D484" s="938"/>
      <c r="E484" s="939"/>
      <c r="F484" s="940"/>
      <c r="G484" s="551" t="s">
        <v>372</v>
      </c>
      <c r="H484" s="255"/>
      <c r="I484" s="938"/>
      <c r="J484" s="939"/>
      <c r="K484" s="940"/>
      <c r="L484" s="548"/>
      <c r="M484" s="568"/>
      <c r="N484" s="549"/>
      <c r="O484" s="550"/>
      <c r="P484" s="550"/>
      <c r="Q484" s="550"/>
      <c r="R484" s="550"/>
      <c r="S484" s="550"/>
      <c r="T484" s="550"/>
      <c r="U484" s="550"/>
      <c r="V484" s="550"/>
      <c r="W484" s="550"/>
      <c r="X484" s="550"/>
    </row>
    <row r="485" spans="1:24" s="504" customFormat="1" ht="39.950000000000003" customHeight="1" x14ac:dyDescent="0.15">
      <c r="A485" s="541"/>
      <c r="B485" s="553" t="s">
        <v>215</v>
      </c>
      <c r="C485" s="256"/>
      <c r="D485" s="909"/>
      <c r="E485" s="910"/>
      <c r="F485" s="911"/>
      <c r="G485" s="553" t="s">
        <v>378</v>
      </c>
      <c r="H485" s="256"/>
      <c r="I485" s="909"/>
      <c r="J485" s="910"/>
      <c r="K485" s="911"/>
      <c r="L485" s="548"/>
      <c r="M485" s="569"/>
      <c r="N485" s="549"/>
      <c r="O485" s="550"/>
      <c r="P485" s="550"/>
      <c r="Q485" s="550"/>
      <c r="R485" s="550"/>
      <c r="S485" s="550"/>
      <c r="T485" s="550"/>
      <c r="U485" s="550"/>
      <c r="V485" s="550"/>
      <c r="W485" s="550"/>
      <c r="X485" s="550"/>
    </row>
    <row r="486" spans="1:24" s="504" customFormat="1" ht="20.100000000000001" customHeight="1" x14ac:dyDescent="0.15">
      <c r="A486" s="514"/>
      <c r="B486" s="554"/>
      <c r="C486" s="251"/>
      <c r="D486" s="251"/>
      <c r="E486" s="251"/>
      <c r="F486" s="252"/>
      <c r="G486" s="483"/>
      <c r="H486" s="484"/>
      <c r="I486" s="554"/>
      <c r="J486" s="555"/>
      <c r="K486" s="539"/>
      <c r="L486" s="548"/>
      <c r="M486" s="552"/>
      <c r="N486" s="558"/>
      <c r="O486" s="559"/>
      <c r="P486" s="559"/>
      <c r="Q486" s="550"/>
      <c r="R486" s="550"/>
      <c r="S486" s="550"/>
      <c r="T486" s="550"/>
      <c r="U486" s="550"/>
      <c r="V486" s="550"/>
      <c r="W486" s="550"/>
      <c r="X486" s="550"/>
    </row>
    <row r="487" spans="1:24" s="504" customFormat="1" ht="39.950000000000003" customHeight="1" x14ac:dyDescent="0.15">
      <c r="A487" s="514"/>
      <c r="B487" s="534" t="s">
        <v>573</v>
      </c>
      <c r="C487" s="251"/>
      <c r="D487" s="251"/>
      <c r="E487" s="251"/>
      <c r="F487" s="252"/>
      <c r="G487" s="535"/>
      <c r="H487" s="536"/>
      <c r="I487" s="537"/>
      <c r="J487" s="936">
        <f>'補助事業概要説明書(別添１)１～２'!$E$6</f>
        <v>0</v>
      </c>
      <c r="K487" s="936"/>
      <c r="L487" s="548"/>
      <c r="M487" s="552"/>
      <c r="N487" s="558"/>
      <c r="O487" s="559"/>
      <c r="P487" s="559"/>
      <c r="Q487" s="550"/>
      <c r="R487" s="550"/>
      <c r="S487" s="550"/>
      <c r="T487" s="550"/>
      <c r="U487" s="550"/>
      <c r="V487" s="550"/>
      <c r="W487" s="550"/>
      <c r="X487" s="550"/>
    </row>
    <row r="488" spans="1:24" s="89" customFormat="1" ht="32.25" customHeight="1" thickBot="1" x14ac:dyDescent="0.2">
      <c r="A488" s="481"/>
      <c r="B488" s="540" t="s">
        <v>394</v>
      </c>
      <c r="C488" s="251"/>
      <c r="D488" s="251"/>
      <c r="E488" s="251"/>
      <c r="F488" s="251"/>
      <c r="G488" s="252"/>
      <c r="H488" s="535"/>
      <c r="I488" s="536"/>
      <c r="J488" s="512"/>
      <c r="K488" s="88"/>
      <c r="L488" s="140"/>
      <c r="M488" s="560"/>
      <c r="N488" s="485"/>
      <c r="O488" s="486"/>
      <c r="P488" s="486"/>
      <c r="Q488" s="481"/>
      <c r="R488" s="481"/>
      <c r="S488" s="481"/>
      <c r="T488" s="481"/>
      <c r="U488" s="481"/>
      <c r="V488" s="481"/>
      <c r="W488" s="481"/>
      <c r="X488" s="481"/>
    </row>
    <row r="489" spans="1:24" s="504" customFormat="1" ht="35.1" customHeight="1" x14ac:dyDescent="0.15">
      <c r="A489" s="541"/>
      <c r="B489" s="924" t="s">
        <v>200</v>
      </c>
      <c r="C489" s="915"/>
      <c r="D489" s="924" t="s">
        <v>190</v>
      </c>
      <c r="E489" s="935"/>
      <c r="H489" s="542" t="s">
        <v>437</v>
      </c>
      <c r="I489" s="933">
        <f>IFERROR(C493*E489,"")</f>
        <v>0</v>
      </c>
      <c r="J489" s="542" t="s">
        <v>375</v>
      </c>
      <c r="K489" s="933">
        <f>IFERROR(SUM(C493:C494,H493:H494)*E489,"")</f>
        <v>0</v>
      </c>
      <c r="L489" s="549"/>
      <c r="M489" s="1022" t="s">
        <v>629</v>
      </c>
      <c r="O489" s="550"/>
      <c r="P489" s="550"/>
      <c r="Q489" s="550"/>
      <c r="R489" s="550"/>
      <c r="S489" s="550"/>
      <c r="T489" s="550"/>
      <c r="U489" s="550"/>
      <c r="V489" s="550"/>
      <c r="W489" s="550"/>
      <c r="X489" s="550"/>
    </row>
    <row r="490" spans="1:24" s="491" customFormat="1" ht="20.100000000000001" customHeight="1" thickBot="1" x14ac:dyDescent="0.2">
      <c r="A490" s="541"/>
      <c r="B490" s="924"/>
      <c r="C490" s="915"/>
      <c r="D490" s="924"/>
      <c r="E490" s="935"/>
      <c r="H490" s="543" t="str">
        <f>IF($G$6="","-",IF($G$6="消費税を補助対象に含めない","（税抜）","（税込）"))</f>
        <v>-</v>
      </c>
      <c r="I490" s="934"/>
      <c r="J490" s="543" t="str">
        <f>IF($G$6="","-",IF($G$6="消費税を補助対象に含めない","（税抜）","（税込）"))</f>
        <v>-</v>
      </c>
      <c r="K490" s="934"/>
      <c r="M490" s="1023"/>
      <c r="O490" s="488"/>
      <c r="P490" s="488"/>
      <c r="Q490" s="488"/>
      <c r="R490" s="488"/>
      <c r="S490" s="488"/>
      <c r="T490" s="488"/>
      <c r="U490" s="488"/>
      <c r="V490" s="488"/>
      <c r="W490" s="488"/>
      <c r="X490" s="488"/>
    </row>
    <row r="491" spans="1:24" s="504" customFormat="1" ht="20.100000000000001" customHeight="1" x14ac:dyDescent="0.15">
      <c r="A491" s="541"/>
      <c r="B491" s="925" t="s">
        <v>185</v>
      </c>
      <c r="C491" s="544" t="s">
        <v>483</v>
      </c>
      <c r="D491" s="927" t="s">
        <v>186</v>
      </c>
      <c r="E491" s="928"/>
      <c r="F491" s="929"/>
      <c r="G491" s="925" t="s">
        <v>185</v>
      </c>
      <c r="H491" s="545" t="s">
        <v>483</v>
      </c>
      <c r="I491" s="926" t="s">
        <v>186</v>
      </c>
      <c r="J491" s="926"/>
      <c r="K491" s="926"/>
      <c r="L491" s="548"/>
      <c r="M491" s="1023"/>
      <c r="N491" s="549"/>
      <c r="O491" s="550"/>
      <c r="P491" s="550"/>
      <c r="Q491" s="550"/>
      <c r="R491" s="550"/>
      <c r="S491" s="550"/>
      <c r="T491" s="550"/>
      <c r="U491" s="550"/>
      <c r="V491" s="550"/>
      <c r="W491" s="550"/>
      <c r="X491" s="550"/>
    </row>
    <row r="492" spans="1:24" s="504" customFormat="1" ht="20.100000000000001" customHeight="1" x14ac:dyDescent="0.15">
      <c r="A492" s="541"/>
      <c r="B492" s="926"/>
      <c r="C492" s="520" t="str">
        <f>IF($G$6="","-",IF($G$6="消費税を補助対象に含めない","（税抜）","（税込）"))</f>
        <v>-</v>
      </c>
      <c r="D492" s="930"/>
      <c r="E492" s="931"/>
      <c r="F492" s="932"/>
      <c r="G492" s="926"/>
      <c r="H492" s="520" t="str">
        <f>IF($G$6="","-",IF($G$6="消費税を補助対象に含めない","（税抜）","（税込）"))</f>
        <v>-</v>
      </c>
      <c r="I492" s="924"/>
      <c r="J492" s="924"/>
      <c r="K492" s="924"/>
      <c r="L492" s="548"/>
      <c r="M492" s="1023"/>
      <c r="N492" s="549"/>
      <c r="O492" s="550"/>
      <c r="P492" s="550"/>
      <c r="Q492" s="550"/>
      <c r="R492" s="550"/>
      <c r="S492" s="550"/>
      <c r="T492" s="550"/>
      <c r="U492" s="550"/>
      <c r="V492" s="550"/>
      <c r="W492" s="550"/>
      <c r="X492" s="550"/>
    </row>
    <row r="493" spans="1:24" s="504" customFormat="1" ht="39.950000000000003" customHeight="1" x14ac:dyDescent="0.15">
      <c r="A493" s="541"/>
      <c r="B493" s="546" t="s">
        <v>212</v>
      </c>
      <c r="C493" s="253"/>
      <c r="D493" s="921"/>
      <c r="E493" s="922"/>
      <c r="F493" s="923"/>
      <c r="G493" s="546" t="s">
        <v>380</v>
      </c>
      <c r="H493" s="253"/>
      <c r="I493" s="921"/>
      <c r="J493" s="922"/>
      <c r="K493" s="923"/>
      <c r="L493" s="548"/>
      <c r="M493" s="1023"/>
      <c r="N493" s="549"/>
      <c r="O493" s="550"/>
      <c r="P493" s="550"/>
      <c r="Q493" s="550"/>
      <c r="R493" s="550"/>
      <c r="S493" s="550"/>
      <c r="T493" s="550"/>
      <c r="U493" s="550"/>
      <c r="V493" s="550"/>
      <c r="W493" s="550"/>
      <c r="X493" s="550"/>
    </row>
    <row r="494" spans="1:24" s="504" customFormat="1" ht="39.950000000000003" customHeight="1" x14ac:dyDescent="0.15">
      <c r="A494" s="541"/>
      <c r="B494" s="553" t="s">
        <v>371</v>
      </c>
      <c r="C494" s="256"/>
      <c r="D494" s="909"/>
      <c r="E494" s="910"/>
      <c r="F494" s="911"/>
      <c r="G494" s="553" t="s">
        <v>381</v>
      </c>
      <c r="H494" s="256"/>
      <c r="I494" s="909"/>
      <c r="J494" s="910"/>
      <c r="K494" s="911"/>
      <c r="L494" s="548"/>
      <c r="M494" s="1024"/>
      <c r="N494" s="549"/>
      <c r="O494" s="550"/>
      <c r="P494" s="550"/>
      <c r="Q494" s="550"/>
      <c r="R494" s="550"/>
      <c r="S494" s="550"/>
      <c r="T494" s="550"/>
      <c r="U494" s="550"/>
      <c r="V494" s="550"/>
      <c r="W494" s="550"/>
      <c r="X494" s="550"/>
    </row>
    <row r="495" spans="1:24" s="504" customFormat="1" ht="20.100000000000001" customHeight="1" thickBot="1" x14ac:dyDescent="0.2">
      <c r="A495" s="514"/>
      <c r="B495" s="573"/>
      <c r="C495" s="573"/>
      <c r="D495" s="573"/>
      <c r="E495" s="573"/>
      <c r="F495" s="573"/>
      <c r="G495" s="573"/>
      <c r="H495" s="573"/>
      <c r="I495" s="573"/>
      <c r="J495" s="573"/>
      <c r="K495" s="574"/>
      <c r="L495" s="548"/>
      <c r="M495" s="575"/>
      <c r="N495" s="558"/>
      <c r="O495" s="559"/>
      <c r="P495" s="559"/>
      <c r="Q495" s="550"/>
      <c r="R495" s="550"/>
      <c r="S495" s="550"/>
      <c r="T495" s="550"/>
      <c r="U495" s="550"/>
      <c r="V495" s="550"/>
      <c r="W495" s="550"/>
      <c r="X495" s="550"/>
    </row>
    <row r="496" spans="1:24" s="89" customFormat="1" ht="32.25" customHeight="1" thickBot="1" x14ac:dyDescent="0.2">
      <c r="A496" s="481"/>
      <c r="B496" s="507" t="s">
        <v>395</v>
      </c>
      <c r="C496" s="352"/>
      <c r="D496" s="352"/>
      <c r="E496" s="352"/>
      <c r="F496" s="352"/>
      <c r="G496" s="353"/>
      <c r="H496" s="508"/>
      <c r="I496" s="509"/>
      <c r="J496" s="510"/>
      <c r="K496" s="88"/>
      <c r="L496" s="140"/>
      <c r="M496" s="560"/>
      <c r="N496" s="485"/>
      <c r="O496" s="486"/>
      <c r="P496" s="486"/>
      <c r="Q496" s="481"/>
      <c r="R496" s="481"/>
      <c r="S496" s="481"/>
      <c r="T496" s="481"/>
      <c r="U496" s="481"/>
      <c r="V496" s="481"/>
      <c r="W496" s="481"/>
      <c r="X496" s="481"/>
    </row>
    <row r="497" spans="1:24" s="504" customFormat="1" ht="35.1" customHeight="1" x14ac:dyDescent="0.15">
      <c r="A497" s="541"/>
      <c r="B497" s="924" t="s">
        <v>200</v>
      </c>
      <c r="C497" s="915"/>
      <c r="D497" s="924" t="s">
        <v>190</v>
      </c>
      <c r="E497" s="935"/>
      <c r="H497" s="542" t="s">
        <v>437</v>
      </c>
      <c r="I497" s="933">
        <f>IFERROR(C501*E497,"")</f>
        <v>0</v>
      </c>
      <c r="J497" s="542" t="s">
        <v>375</v>
      </c>
      <c r="K497" s="933">
        <f>IFERROR(SUM(C501:C502,H501:H502)*E497,"")</f>
        <v>0</v>
      </c>
      <c r="L497" s="549"/>
      <c r="M497" s="552"/>
      <c r="O497" s="550"/>
      <c r="P497" s="550"/>
      <c r="Q497" s="550"/>
      <c r="R497" s="550"/>
      <c r="S497" s="550"/>
      <c r="T497" s="550"/>
      <c r="U497" s="550"/>
      <c r="V497" s="550"/>
      <c r="W497" s="550"/>
      <c r="X497" s="550"/>
    </row>
    <row r="498" spans="1:24" s="491" customFormat="1" ht="20.100000000000001" customHeight="1" thickBot="1" x14ac:dyDescent="0.2">
      <c r="A498" s="541"/>
      <c r="B498" s="924"/>
      <c r="C498" s="915"/>
      <c r="D498" s="924"/>
      <c r="E498" s="935"/>
      <c r="H498" s="543" t="str">
        <f>IF($G$6="","-",IF($G$6="消費税を補助対象に含めない","（税抜）","（税込）"))</f>
        <v>-</v>
      </c>
      <c r="I498" s="934"/>
      <c r="J498" s="543" t="str">
        <f>IF($G$6="","-",IF($G$6="消費税を補助対象に含めない","（税抜）","（税込）"))</f>
        <v>-</v>
      </c>
      <c r="K498" s="934"/>
      <c r="M498" s="561"/>
      <c r="O498" s="488"/>
      <c r="P498" s="488"/>
      <c r="Q498" s="488"/>
      <c r="R498" s="488"/>
      <c r="S498" s="488"/>
      <c r="T498" s="488"/>
      <c r="U498" s="488"/>
      <c r="V498" s="488"/>
      <c r="W498" s="488"/>
      <c r="X498" s="488"/>
    </row>
    <row r="499" spans="1:24" s="504" customFormat="1" ht="20.100000000000001" customHeight="1" x14ac:dyDescent="0.15">
      <c r="A499" s="541"/>
      <c r="B499" s="925" t="s">
        <v>185</v>
      </c>
      <c r="C499" s="544" t="s">
        <v>483</v>
      </c>
      <c r="D499" s="927" t="s">
        <v>186</v>
      </c>
      <c r="E499" s="928"/>
      <c r="F499" s="929"/>
      <c r="G499" s="925" t="s">
        <v>185</v>
      </c>
      <c r="H499" s="545" t="s">
        <v>483</v>
      </c>
      <c r="I499" s="926" t="s">
        <v>186</v>
      </c>
      <c r="J499" s="926"/>
      <c r="K499" s="926"/>
      <c r="L499" s="548"/>
      <c r="M499" s="552"/>
      <c r="N499" s="549"/>
      <c r="O499" s="550"/>
      <c r="P499" s="550"/>
      <c r="Q499" s="550"/>
      <c r="R499" s="550"/>
      <c r="S499" s="550"/>
      <c r="T499" s="550"/>
      <c r="U499" s="550"/>
      <c r="V499" s="550"/>
      <c r="W499" s="550"/>
      <c r="X499" s="550"/>
    </row>
    <row r="500" spans="1:24" s="504" customFormat="1" ht="20.100000000000001" customHeight="1" x14ac:dyDescent="0.15">
      <c r="A500" s="541"/>
      <c r="B500" s="926"/>
      <c r="C500" s="520" t="str">
        <f>IF($G$6="","-",IF($G$6="消費税を補助対象に含めない","（税抜）","（税込）"))</f>
        <v>-</v>
      </c>
      <c r="D500" s="930"/>
      <c r="E500" s="931"/>
      <c r="F500" s="932"/>
      <c r="G500" s="926"/>
      <c r="H500" s="520" t="str">
        <f>IF($G$6="","-",IF($G$6="消費税を補助対象に含めない","（税抜）","（税込）"))</f>
        <v>-</v>
      </c>
      <c r="I500" s="924"/>
      <c r="J500" s="924"/>
      <c r="K500" s="924"/>
      <c r="L500" s="548"/>
      <c r="M500" s="552"/>
      <c r="N500" s="549"/>
      <c r="O500" s="550"/>
      <c r="P500" s="550"/>
      <c r="Q500" s="550"/>
      <c r="R500" s="550"/>
      <c r="S500" s="550"/>
      <c r="T500" s="550"/>
      <c r="U500" s="550"/>
      <c r="V500" s="550"/>
      <c r="W500" s="550"/>
      <c r="X500" s="550"/>
    </row>
    <row r="501" spans="1:24" s="504" customFormat="1" ht="39.950000000000003" customHeight="1" x14ac:dyDescent="0.15">
      <c r="A501" s="541"/>
      <c r="B501" s="546" t="s">
        <v>212</v>
      </c>
      <c r="C501" s="253"/>
      <c r="D501" s="921"/>
      <c r="E501" s="922"/>
      <c r="F501" s="923"/>
      <c r="G501" s="546" t="s">
        <v>380</v>
      </c>
      <c r="H501" s="253"/>
      <c r="I501" s="921"/>
      <c r="J501" s="922"/>
      <c r="K501" s="923"/>
      <c r="L501" s="548"/>
      <c r="M501" s="552"/>
      <c r="N501" s="549"/>
      <c r="O501" s="550"/>
      <c r="P501" s="550"/>
      <c r="Q501" s="550"/>
      <c r="R501" s="550"/>
      <c r="S501" s="550"/>
      <c r="T501" s="550"/>
      <c r="U501" s="550"/>
      <c r="V501" s="550"/>
      <c r="W501" s="550"/>
      <c r="X501" s="550"/>
    </row>
    <row r="502" spans="1:24" s="504" customFormat="1" ht="39.950000000000003" customHeight="1" x14ac:dyDescent="0.15">
      <c r="A502" s="541"/>
      <c r="B502" s="553" t="s">
        <v>371</v>
      </c>
      <c r="C502" s="256"/>
      <c r="D502" s="909"/>
      <c r="E502" s="910"/>
      <c r="F502" s="911"/>
      <c r="G502" s="553" t="s">
        <v>381</v>
      </c>
      <c r="H502" s="256"/>
      <c r="I502" s="909"/>
      <c r="J502" s="910"/>
      <c r="K502" s="911"/>
      <c r="L502" s="548"/>
      <c r="M502" s="552"/>
      <c r="N502" s="549"/>
      <c r="O502" s="550"/>
      <c r="P502" s="550"/>
      <c r="Q502" s="550"/>
      <c r="R502" s="550"/>
      <c r="S502" s="550"/>
      <c r="T502" s="550"/>
      <c r="U502" s="550"/>
      <c r="V502" s="550"/>
      <c r="W502" s="550"/>
      <c r="X502" s="550"/>
    </row>
    <row r="503" spans="1:24" s="504" customFormat="1" ht="20.100000000000001" customHeight="1" thickBot="1" x14ac:dyDescent="0.2">
      <c r="A503" s="514"/>
      <c r="B503" s="573"/>
      <c r="C503" s="573"/>
      <c r="D503" s="573"/>
      <c r="E503" s="573"/>
      <c r="F503" s="573"/>
      <c r="G503" s="573"/>
      <c r="H503" s="573"/>
      <c r="I503" s="573"/>
      <c r="J503" s="573"/>
      <c r="K503" s="574"/>
      <c r="L503" s="548"/>
      <c r="M503" s="575"/>
      <c r="N503" s="558"/>
      <c r="O503" s="559"/>
      <c r="P503" s="559"/>
      <c r="Q503" s="550"/>
      <c r="R503" s="550"/>
      <c r="S503" s="550"/>
      <c r="T503" s="550"/>
      <c r="U503" s="550"/>
      <c r="V503" s="550"/>
      <c r="W503" s="550"/>
      <c r="X503" s="550"/>
    </row>
    <row r="504" spans="1:24" s="89" customFormat="1" ht="32.25" customHeight="1" thickBot="1" x14ac:dyDescent="0.2">
      <c r="A504" s="481"/>
      <c r="B504" s="507" t="s">
        <v>396</v>
      </c>
      <c r="C504" s="352"/>
      <c r="D504" s="352"/>
      <c r="E504" s="352"/>
      <c r="F504" s="352"/>
      <c r="G504" s="353"/>
      <c r="H504" s="508"/>
      <c r="I504" s="509"/>
      <c r="J504" s="510"/>
      <c r="K504" s="88"/>
      <c r="L504" s="140"/>
      <c r="M504" s="109"/>
      <c r="N504" s="485"/>
      <c r="O504" s="486"/>
      <c r="P504" s="486"/>
      <c r="Q504" s="481"/>
      <c r="R504" s="481"/>
      <c r="S504" s="481"/>
      <c r="T504" s="481"/>
      <c r="U504" s="481"/>
      <c r="V504" s="481"/>
      <c r="W504" s="481"/>
      <c r="X504" s="481"/>
    </row>
    <row r="505" spans="1:24" s="504" customFormat="1" ht="35.1" customHeight="1" x14ac:dyDescent="0.15">
      <c r="A505" s="541"/>
      <c r="B505" s="924" t="s">
        <v>200</v>
      </c>
      <c r="C505" s="915"/>
      <c r="D505" s="924" t="s">
        <v>190</v>
      </c>
      <c r="E505" s="935"/>
      <c r="H505" s="542" t="s">
        <v>437</v>
      </c>
      <c r="I505" s="933">
        <f>IFERROR(C509*E505,"")</f>
        <v>0</v>
      </c>
      <c r="J505" s="542" t="s">
        <v>375</v>
      </c>
      <c r="K505" s="933">
        <f>IFERROR(SUM(C509:C510,H509:H510)*E505,"")</f>
        <v>0</v>
      </c>
      <c r="L505" s="549"/>
      <c r="O505" s="550"/>
      <c r="P505" s="550"/>
      <c r="Q505" s="550"/>
      <c r="R505" s="550"/>
      <c r="S505" s="550"/>
      <c r="T505" s="550"/>
      <c r="U505" s="550"/>
      <c r="V505" s="550"/>
      <c r="W505" s="550"/>
      <c r="X505" s="550"/>
    </row>
    <row r="506" spans="1:24" s="491" customFormat="1" ht="20.100000000000001" customHeight="1" thickBot="1" x14ac:dyDescent="0.2">
      <c r="A506" s="541"/>
      <c r="B506" s="924"/>
      <c r="C506" s="915"/>
      <c r="D506" s="924"/>
      <c r="E506" s="935"/>
      <c r="H506" s="543" t="str">
        <f>IF($G$6="","-",IF($G$6="消費税を補助対象に含めない","（税抜）","（税込）"))</f>
        <v>-</v>
      </c>
      <c r="I506" s="934"/>
      <c r="J506" s="543" t="str">
        <f>IF($G$6="","-",IF($G$6="消費税を補助対象に含めない","（税抜）","（税込）"))</f>
        <v>-</v>
      </c>
      <c r="K506" s="934"/>
      <c r="M506" s="561"/>
      <c r="O506" s="488"/>
      <c r="P506" s="488"/>
      <c r="Q506" s="488"/>
      <c r="R506" s="488"/>
      <c r="S506" s="488"/>
      <c r="T506" s="488"/>
      <c r="U506" s="488"/>
      <c r="V506" s="488"/>
      <c r="W506" s="488"/>
      <c r="X506" s="488"/>
    </row>
    <row r="507" spans="1:24" s="504" customFormat="1" ht="20.100000000000001" customHeight="1" x14ac:dyDescent="0.15">
      <c r="A507" s="541"/>
      <c r="B507" s="925" t="s">
        <v>185</v>
      </c>
      <c r="C507" s="544" t="s">
        <v>483</v>
      </c>
      <c r="D507" s="927" t="s">
        <v>186</v>
      </c>
      <c r="E507" s="928"/>
      <c r="F507" s="929"/>
      <c r="G507" s="925" t="s">
        <v>185</v>
      </c>
      <c r="H507" s="545" t="s">
        <v>483</v>
      </c>
      <c r="I507" s="926" t="s">
        <v>186</v>
      </c>
      <c r="J507" s="926"/>
      <c r="K507" s="926"/>
      <c r="L507" s="548"/>
      <c r="N507" s="549"/>
      <c r="O507" s="550"/>
      <c r="P507" s="550"/>
      <c r="Q507" s="550"/>
      <c r="R507" s="550"/>
      <c r="S507" s="550"/>
      <c r="T507" s="550"/>
      <c r="U507" s="550"/>
      <c r="V507" s="550"/>
      <c r="W507" s="550"/>
      <c r="X507" s="550"/>
    </row>
    <row r="508" spans="1:24" s="504" customFormat="1" ht="20.100000000000001" customHeight="1" x14ac:dyDescent="0.15">
      <c r="A508" s="541"/>
      <c r="B508" s="926"/>
      <c r="C508" s="520" t="str">
        <f>IF($G$6="","-",IF($G$6="消費税を補助対象に含めない","（税抜）","（税込）"))</f>
        <v>-</v>
      </c>
      <c r="D508" s="930"/>
      <c r="E508" s="931"/>
      <c r="F508" s="932"/>
      <c r="G508" s="926"/>
      <c r="H508" s="520" t="str">
        <f>IF($G$6="","-",IF($G$6="消費税を補助対象に含めない","（税抜）","（税込）"))</f>
        <v>-</v>
      </c>
      <c r="I508" s="924"/>
      <c r="J508" s="924"/>
      <c r="K508" s="924"/>
      <c r="L508" s="548"/>
      <c r="N508" s="549"/>
      <c r="O508" s="550"/>
      <c r="P508" s="550"/>
      <c r="Q508" s="550"/>
      <c r="R508" s="550"/>
      <c r="S508" s="550"/>
      <c r="T508" s="550"/>
      <c r="U508" s="550"/>
      <c r="V508" s="550"/>
      <c r="W508" s="550"/>
      <c r="X508" s="550"/>
    </row>
    <row r="509" spans="1:24" s="504" customFormat="1" ht="39.950000000000003" customHeight="1" x14ac:dyDescent="0.15">
      <c r="A509" s="541"/>
      <c r="B509" s="546" t="s">
        <v>212</v>
      </c>
      <c r="C509" s="253"/>
      <c r="D509" s="921"/>
      <c r="E509" s="922"/>
      <c r="F509" s="923"/>
      <c r="G509" s="546" t="s">
        <v>380</v>
      </c>
      <c r="H509" s="253"/>
      <c r="I509" s="921"/>
      <c r="J509" s="922"/>
      <c r="K509" s="923"/>
      <c r="L509" s="548"/>
      <c r="N509" s="549"/>
      <c r="O509" s="550"/>
      <c r="P509" s="550"/>
      <c r="Q509" s="550"/>
      <c r="R509" s="550"/>
      <c r="S509" s="550"/>
      <c r="T509" s="550"/>
      <c r="U509" s="550"/>
      <c r="V509" s="550"/>
      <c r="W509" s="550"/>
      <c r="X509" s="550"/>
    </row>
    <row r="510" spans="1:24" s="504" customFormat="1" ht="39.950000000000003" customHeight="1" x14ac:dyDescent="0.15">
      <c r="A510" s="541"/>
      <c r="B510" s="553" t="s">
        <v>371</v>
      </c>
      <c r="C510" s="256"/>
      <c r="D510" s="909"/>
      <c r="E510" s="910"/>
      <c r="F510" s="911"/>
      <c r="G510" s="553" t="s">
        <v>381</v>
      </c>
      <c r="H510" s="256"/>
      <c r="I510" s="909"/>
      <c r="J510" s="910"/>
      <c r="K510" s="911"/>
      <c r="L510" s="548"/>
      <c r="N510" s="549"/>
      <c r="O510" s="550"/>
      <c r="P510" s="550"/>
      <c r="Q510" s="550"/>
      <c r="R510" s="550"/>
      <c r="S510" s="550"/>
      <c r="T510" s="550"/>
      <c r="U510" s="550"/>
      <c r="V510" s="550"/>
      <c r="W510" s="550"/>
      <c r="X510" s="550"/>
    </row>
    <row r="511" spans="1:24" s="504" customFormat="1" ht="20.100000000000001" customHeight="1" thickBot="1" x14ac:dyDescent="0.2">
      <c r="A511" s="514"/>
      <c r="B511" s="573"/>
      <c r="C511" s="573"/>
      <c r="D511" s="573"/>
      <c r="E511" s="573"/>
      <c r="F511" s="573"/>
      <c r="G511" s="573"/>
      <c r="H511" s="573"/>
      <c r="I511" s="573"/>
      <c r="J511" s="573"/>
      <c r="K511" s="574"/>
      <c r="L511" s="548"/>
      <c r="M511" s="548"/>
      <c r="N511" s="558"/>
      <c r="O511" s="559"/>
      <c r="P511" s="559"/>
      <c r="Q511" s="550"/>
      <c r="R511" s="550"/>
      <c r="S511" s="550"/>
      <c r="T511" s="550"/>
      <c r="U511" s="550"/>
      <c r="V511" s="550"/>
      <c r="W511" s="550"/>
      <c r="X511" s="550"/>
    </row>
    <row r="512" spans="1:24" s="89" customFormat="1" ht="32.25" customHeight="1" thickBot="1" x14ac:dyDescent="0.2">
      <c r="A512" s="481"/>
      <c r="B512" s="507" t="s">
        <v>397</v>
      </c>
      <c r="C512" s="352"/>
      <c r="D512" s="352"/>
      <c r="E512" s="352"/>
      <c r="F512" s="352"/>
      <c r="G512" s="353"/>
      <c r="H512" s="508"/>
      <c r="I512" s="509"/>
      <c r="J512" s="510"/>
      <c r="K512" s="88"/>
      <c r="L512" s="140"/>
      <c r="M512" s="109"/>
      <c r="N512" s="485"/>
      <c r="O512" s="486"/>
      <c r="P512" s="486"/>
      <c r="Q512" s="481"/>
      <c r="R512" s="481"/>
      <c r="S512" s="481"/>
      <c r="T512" s="481"/>
      <c r="U512" s="481"/>
      <c r="V512" s="481"/>
      <c r="W512" s="481"/>
      <c r="X512" s="481"/>
    </row>
    <row r="513" spans="1:24" s="504" customFormat="1" ht="35.1" customHeight="1" x14ac:dyDescent="0.15">
      <c r="A513" s="541"/>
      <c r="B513" s="924" t="s">
        <v>200</v>
      </c>
      <c r="C513" s="915"/>
      <c r="D513" s="924" t="s">
        <v>190</v>
      </c>
      <c r="E513" s="935"/>
      <c r="H513" s="542" t="s">
        <v>437</v>
      </c>
      <c r="I513" s="933">
        <f>IFERROR(C517*E513,"")</f>
        <v>0</v>
      </c>
      <c r="J513" s="542" t="s">
        <v>375</v>
      </c>
      <c r="K513" s="933">
        <f>IFERROR(SUM(C517:C518,H517:H518)*E513,"")</f>
        <v>0</v>
      </c>
      <c r="L513" s="549"/>
      <c r="O513" s="550"/>
      <c r="P513" s="550"/>
      <c r="Q513" s="550"/>
      <c r="R513" s="550"/>
      <c r="S513" s="550"/>
      <c r="T513" s="550"/>
      <c r="U513" s="550"/>
      <c r="V513" s="550"/>
      <c r="W513" s="550"/>
      <c r="X513" s="550"/>
    </row>
    <row r="514" spans="1:24" s="491" customFormat="1" ht="20.100000000000001" customHeight="1" thickBot="1" x14ac:dyDescent="0.2">
      <c r="A514" s="541"/>
      <c r="B514" s="924"/>
      <c r="C514" s="915"/>
      <c r="D514" s="924"/>
      <c r="E514" s="935"/>
      <c r="H514" s="543" t="str">
        <f>IF($G$6="","-",IF($G$6="消費税を補助対象に含めない","（税抜）","（税込）"))</f>
        <v>-</v>
      </c>
      <c r="I514" s="934"/>
      <c r="J514" s="543" t="str">
        <f>IF($G$6="","-",IF($G$6="消費税を補助対象に含めない","（税抜）","（税込）"))</f>
        <v>-</v>
      </c>
      <c r="K514" s="934"/>
      <c r="M514" s="561"/>
      <c r="O514" s="488"/>
      <c r="P514" s="488"/>
      <c r="Q514" s="488"/>
      <c r="R514" s="488"/>
      <c r="S514" s="488"/>
      <c r="T514" s="488"/>
      <c r="U514" s="488"/>
      <c r="V514" s="488"/>
      <c r="W514" s="488"/>
      <c r="X514" s="488"/>
    </row>
    <row r="515" spans="1:24" s="504" customFormat="1" ht="20.100000000000001" customHeight="1" x14ac:dyDescent="0.15">
      <c r="A515" s="541"/>
      <c r="B515" s="925" t="s">
        <v>185</v>
      </c>
      <c r="C515" s="544" t="s">
        <v>483</v>
      </c>
      <c r="D515" s="927" t="s">
        <v>186</v>
      </c>
      <c r="E515" s="928"/>
      <c r="F515" s="929"/>
      <c r="G515" s="925" t="s">
        <v>185</v>
      </c>
      <c r="H515" s="545" t="s">
        <v>483</v>
      </c>
      <c r="I515" s="926" t="s">
        <v>186</v>
      </c>
      <c r="J515" s="926"/>
      <c r="K515" s="926"/>
      <c r="L515" s="548"/>
      <c r="N515" s="549"/>
      <c r="O515" s="550"/>
      <c r="P515" s="550"/>
      <c r="Q515" s="550"/>
      <c r="R515" s="550"/>
      <c r="S515" s="550"/>
      <c r="T515" s="550"/>
      <c r="U515" s="550"/>
      <c r="V515" s="550"/>
      <c r="W515" s="550"/>
      <c r="X515" s="550"/>
    </row>
    <row r="516" spans="1:24" s="504" customFormat="1" ht="20.100000000000001" customHeight="1" x14ac:dyDescent="0.15">
      <c r="A516" s="541"/>
      <c r="B516" s="926"/>
      <c r="C516" s="520" t="str">
        <f>IF($G$6="","-",IF($G$6="消費税を補助対象に含めない","（税抜）","（税込）"))</f>
        <v>-</v>
      </c>
      <c r="D516" s="930"/>
      <c r="E516" s="931"/>
      <c r="F516" s="932"/>
      <c r="G516" s="926"/>
      <c r="H516" s="520" t="str">
        <f>IF($G$6="","-",IF($G$6="消費税を補助対象に含めない","（税抜）","（税込）"))</f>
        <v>-</v>
      </c>
      <c r="I516" s="924"/>
      <c r="J516" s="924"/>
      <c r="K516" s="924"/>
      <c r="L516" s="548"/>
      <c r="N516" s="549"/>
      <c r="O516" s="550"/>
      <c r="P516" s="550"/>
      <c r="Q516" s="550"/>
      <c r="R516" s="550"/>
      <c r="S516" s="550"/>
      <c r="T516" s="550"/>
      <c r="U516" s="550"/>
      <c r="V516" s="550"/>
      <c r="W516" s="550"/>
      <c r="X516" s="550"/>
    </row>
    <row r="517" spans="1:24" s="504" customFormat="1" ht="39.950000000000003" customHeight="1" x14ac:dyDescent="0.15">
      <c r="A517" s="541"/>
      <c r="B517" s="546" t="s">
        <v>212</v>
      </c>
      <c r="C517" s="253"/>
      <c r="D517" s="921"/>
      <c r="E517" s="922"/>
      <c r="F517" s="923"/>
      <c r="G517" s="546" t="s">
        <v>380</v>
      </c>
      <c r="H517" s="253"/>
      <c r="I517" s="921"/>
      <c r="J517" s="922"/>
      <c r="K517" s="923"/>
      <c r="L517" s="548"/>
      <c r="N517" s="549"/>
      <c r="O517" s="550"/>
      <c r="P517" s="550"/>
      <c r="Q517" s="550"/>
      <c r="R517" s="550"/>
      <c r="S517" s="550"/>
      <c r="T517" s="550"/>
      <c r="U517" s="550"/>
      <c r="V517" s="550"/>
      <c r="W517" s="550"/>
      <c r="X517" s="550"/>
    </row>
    <row r="518" spans="1:24" s="504" customFormat="1" ht="39.950000000000003" customHeight="1" x14ac:dyDescent="0.15">
      <c r="A518" s="541"/>
      <c r="B518" s="553" t="s">
        <v>371</v>
      </c>
      <c r="C518" s="256"/>
      <c r="D518" s="909"/>
      <c r="E518" s="910"/>
      <c r="F518" s="911"/>
      <c r="G518" s="553" t="s">
        <v>381</v>
      </c>
      <c r="H518" s="256"/>
      <c r="I518" s="909"/>
      <c r="J518" s="910"/>
      <c r="K518" s="911"/>
      <c r="L518" s="548"/>
      <c r="N518" s="549"/>
      <c r="O518" s="550"/>
      <c r="P518" s="550"/>
      <c r="Q518" s="550"/>
      <c r="R518" s="550"/>
      <c r="S518" s="550"/>
      <c r="T518" s="550"/>
      <c r="U518" s="550"/>
      <c r="V518" s="550"/>
      <c r="W518" s="550"/>
      <c r="X518" s="550"/>
    </row>
    <row r="519" spans="1:24" s="504" customFormat="1" ht="20.100000000000001" customHeight="1" thickBot="1" x14ac:dyDescent="0.2">
      <c r="A519" s="514"/>
      <c r="B519" s="573"/>
      <c r="C519" s="573"/>
      <c r="D519" s="573"/>
      <c r="E519" s="573"/>
      <c r="F519" s="573"/>
      <c r="G519" s="573"/>
      <c r="H519" s="573"/>
      <c r="I519" s="573"/>
      <c r="J519" s="573"/>
      <c r="K519" s="574"/>
      <c r="L519" s="548"/>
      <c r="M519" s="548"/>
      <c r="N519" s="558"/>
      <c r="O519" s="559"/>
      <c r="P519" s="559"/>
      <c r="Q519" s="550"/>
      <c r="R519" s="550"/>
      <c r="S519" s="550"/>
      <c r="T519" s="550"/>
      <c r="U519" s="550"/>
      <c r="V519" s="550"/>
      <c r="W519" s="550"/>
      <c r="X519" s="550"/>
    </row>
    <row r="520" spans="1:24" s="89" customFormat="1" ht="32.25" customHeight="1" thickBot="1" x14ac:dyDescent="0.2">
      <c r="A520" s="481"/>
      <c r="B520" s="507" t="s">
        <v>398</v>
      </c>
      <c r="C520" s="352"/>
      <c r="D520" s="352"/>
      <c r="E520" s="352"/>
      <c r="F520" s="352"/>
      <c r="G520" s="353"/>
      <c r="H520" s="508"/>
      <c r="I520" s="509"/>
      <c r="J520" s="510"/>
      <c r="K520" s="88"/>
      <c r="L520" s="140"/>
      <c r="M520" s="109"/>
      <c r="N520" s="485"/>
      <c r="O520" s="486"/>
      <c r="P520" s="486"/>
      <c r="Q520" s="481"/>
      <c r="R520" s="481"/>
      <c r="S520" s="481"/>
      <c r="T520" s="481"/>
      <c r="U520" s="481"/>
      <c r="V520" s="481"/>
      <c r="W520" s="481"/>
      <c r="X520" s="481"/>
    </row>
    <row r="521" spans="1:24" s="504" customFormat="1" ht="35.1" customHeight="1" x14ac:dyDescent="0.15">
      <c r="A521" s="541"/>
      <c r="B521" s="924" t="s">
        <v>200</v>
      </c>
      <c r="C521" s="915"/>
      <c r="D521" s="924" t="s">
        <v>190</v>
      </c>
      <c r="E521" s="935"/>
      <c r="H521" s="542" t="s">
        <v>437</v>
      </c>
      <c r="I521" s="933">
        <f>IFERROR(C525*E521,"")</f>
        <v>0</v>
      </c>
      <c r="J521" s="542" t="s">
        <v>375</v>
      </c>
      <c r="K521" s="933">
        <f>IFERROR(SUM(C525:C526,H525:H526)*E521,"")</f>
        <v>0</v>
      </c>
      <c r="L521" s="549"/>
      <c r="O521" s="550"/>
      <c r="P521" s="550"/>
      <c r="Q521" s="550"/>
      <c r="R521" s="550"/>
      <c r="S521" s="550"/>
      <c r="T521" s="550"/>
      <c r="U521" s="550"/>
      <c r="V521" s="550"/>
      <c r="W521" s="550"/>
      <c r="X521" s="550"/>
    </row>
    <row r="522" spans="1:24" s="491" customFormat="1" ht="20.100000000000001" customHeight="1" thickBot="1" x14ac:dyDescent="0.2">
      <c r="A522" s="541"/>
      <c r="B522" s="924"/>
      <c r="C522" s="915"/>
      <c r="D522" s="924"/>
      <c r="E522" s="935"/>
      <c r="H522" s="543" t="str">
        <f>IF($G$6="","-",IF($G$6="消費税を補助対象に含めない","（税抜）","（税込）"))</f>
        <v>-</v>
      </c>
      <c r="I522" s="934"/>
      <c r="J522" s="543" t="str">
        <f>IF($G$6="","-",IF($G$6="消費税を補助対象に含めない","（税抜）","（税込）"))</f>
        <v>-</v>
      </c>
      <c r="K522" s="934"/>
      <c r="M522" s="561"/>
      <c r="O522" s="488"/>
      <c r="P522" s="488"/>
      <c r="Q522" s="488"/>
      <c r="R522" s="488"/>
      <c r="S522" s="488"/>
      <c r="T522" s="488"/>
      <c r="U522" s="488"/>
      <c r="V522" s="488"/>
      <c r="W522" s="488"/>
      <c r="X522" s="488"/>
    </row>
    <row r="523" spans="1:24" s="504" customFormat="1" ht="20.100000000000001" customHeight="1" x14ac:dyDescent="0.15">
      <c r="A523" s="541"/>
      <c r="B523" s="925" t="s">
        <v>185</v>
      </c>
      <c r="C523" s="544" t="s">
        <v>483</v>
      </c>
      <c r="D523" s="927" t="s">
        <v>186</v>
      </c>
      <c r="E523" s="928"/>
      <c r="F523" s="929"/>
      <c r="G523" s="925" t="s">
        <v>185</v>
      </c>
      <c r="H523" s="545" t="s">
        <v>483</v>
      </c>
      <c r="I523" s="926" t="s">
        <v>186</v>
      </c>
      <c r="J523" s="926"/>
      <c r="K523" s="926"/>
      <c r="L523" s="548"/>
      <c r="N523" s="549"/>
      <c r="O523" s="550"/>
      <c r="P523" s="550"/>
      <c r="Q523" s="550"/>
      <c r="R523" s="550"/>
      <c r="S523" s="550"/>
      <c r="T523" s="550"/>
      <c r="U523" s="550"/>
      <c r="V523" s="550"/>
      <c r="W523" s="550"/>
      <c r="X523" s="550"/>
    </row>
    <row r="524" spans="1:24" s="504" customFormat="1" ht="20.100000000000001" customHeight="1" x14ac:dyDescent="0.15">
      <c r="A524" s="541"/>
      <c r="B524" s="926"/>
      <c r="C524" s="520" t="str">
        <f>IF($G$6="","-",IF($G$6="消費税を補助対象に含めない","（税抜）","（税込）"))</f>
        <v>-</v>
      </c>
      <c r="D524" s="930"/>
      <c r="E524" s="931"/>
      <c r="F524" s="932"/>
      <c r="G524" s="926"/>
      <c r="H524" s="520" t="str">
        <f>IF($G$6="","-",IF($G$6="消費税を補助対象に含めない","（税抜）","（税込）"))</f>
        <v>-</v>
      </c>
      <c r="I524" s="924"/>
      <c r="J524" s="924"/>
      <c r="K524" s="924"/>
      <c r="L524" s="548"/>
      <c r="N524" s="549"/>
      <c r="O524" s="550"/>
      <c r="P524" s="550"/>
      <c r="Q524" s="550"/>
      <c r="R524" s="550"/>
      <c r="S524" s="550"/>
      <c r="T524" s="550"/>
      <c r="U524" s="550"/>
      <c r="V524" s="550"/>
      <c r="W524" s="550"/>
      <c r="X524" s="550"/>
    </row>
    <row r="525" spans="1:24" s="504" customFormat="1" ht="39.950000000000003" customHeight="1" x14ac:dyDescent="0.15">
      <c r="A525" s="541"/>
      <c r="B525" s="546" t="s">
        <v>212</v>
      </c>
      <c r="C525" s="253"/>
      <c r="D525" s="921"/>
      <c r="E525" s="922"/>
      <c r="F525" s="923"/>
      <c r="G525" s="546" t="s">
        <v>372</v>
      </c>
      <c r="H525" s="253"/>
      <c r="I525" s="921"/>
      <c r="J525" s="922"/>
      <c r="K525" s="923"/>
      <c r="L525" s="548"/>
      <c r="N525" s="549"/>
      <c r="O525" s="550"/>
      <c r="P525" s="550"/>
      <c r="Q525" s="550"/>
      <c r="R525" s="550"/>
      <c r="S525" s="550"/>
      <c r="T525" s="550"/>
      <c r="U525" s="550"/>
      <c r="V525" s="550"/>
      <c r="W525" s="550"/>
      <c r="X525" s="550"/>
    </row>
    <row r="526" spans="1:24" s="504" customFormat="1" ht="39.950000000000003" customHeight="1" x14ac:dyDescent="0.15">
      <c r="A526" s="541"/>
      <c r="B526" s="553" t="s">
        <v>371</v>
      </c>
      <c r="C526" s="256"/>
      <c r="D526" s="909"/>
      <c r="E526" s="910"/>
      <c r="F526" s="911"/>
      <c r="G526" s="553" t="s">
        <v>378</v>
      </c>
      <c r="H526" s="256"/>
      <c r="I526" s="909"/>
      <c r="J526" s="910"/>
      <c r="K526" s="911"/>
      <c r="L526" s="548"/>
      <c r="N526" s="549"/>
      <c r="O526" s="550"/>
      <c r="P526" s="550"/>
      <c r="Q526" s="550"/>
      <c r="R526" s="550"/>
      <c r="S526" s="550"/>
      <c r="T526" s="550"/>
      <c r="U526" s="550"/>
      <c r="V526" s="550"/>
      <c r="W526" s="550"/>
      <c r="X526" s="550"/>
    </row>
    <row r="527" spans="1:24" s="504" customFormat="1" ht="20.100000000000001" customHeight="1" thickBot="1" x14ac:dyDescent="0.2">
      <c r="A527" s="514"/>
      <c r="B527" s="573"/>
      <c r="C527" s="573"/>
      <c r="D527" s="573"/>
      <c r="E527" s="573"/>
      <c r="F527" s="573"/>
      <c r="G527" s="573"/>
      <c r="H527" s="573"/>
      <c r="I527" s="573"/>
      <c r="J527" s="936">
        <f>'補助事業概要説明書(別添１)１～２'!$E$6</f>
        <v>0</v>
      </c>
      <c r="K527" s="936"/>
      <c r="L527" s="548"/>
      <c r="M527" s="548"/>
      <c r="N527" s="558"/>
      <c r="O527" s="559"/>
      <c r="P527" s="559"/>
      <c r="Q527" s="550"/>
      <c r="R527" s="550"/>
      <c r="S527" s="550"/>
      <c r="T527" s="550"/>
      <c r="U527" s="550"/>
      <c r="V527" s="550"/>
      <c r="W527" s="550"/>
      <c r="X527" s="550"/>
    </row>
    <row r="528" spans="1:24" s="89" customFormat="1" ht="32.25" customHeight="1" thickBot="1" x14ac:dyDescent="0.2">
      <c r="A528" s="481"/>
      <c r="B528" s="507" t="s">
        <v>412</v>
      </c>
      <c r="C528" s="352"/>
      <c r="D528" s="352"/>
      <c r="E528" s="352"/>
      <c r="F528" s="352"/>
      <c r="G528" s="353"/>
      <c r="H528" s="508"/>
      <c r="I528" s="509"/>
      <c r="J528" s="510"/>
      <c r="K528" s="510"/>
      <c r="L528" s="140"/>
      <c r="M528" s="109"/>
      <c r="N528" s="485"/>
      <c r="O528" s="486"/>
      <c r="P528" s="486"/>
      <c r="Q528" s="481"/>
      <c r="R528" s="481"/>
      <c r="S528" s="481"/>
      <c r="T528" s="481"/>
      <c r="U528" s="481"/>
      <c r="V528" s="481"/>
      <c r="W528" s="481"/>
      <c r="X528" s="481"/>
    </row>
    <row r="529" spans="1:24" s="504" customFormat="1" ht="35.1" customHeight="1" x14ac:dyDescent="0.15">
      <c r="A529" s="541"/>
      <c r="B529" s="924" t="s">
        <v>200</v>
      </c>
      <c r="C529" s="915"/>
      <c r="D529" s="924" t="s">
        <v>190</v>
      </c>
      <c r="E529" s="935"/>
      <c r="H529" s="542" t="s">
        <v>437</v>
      </c>
      <c r="I529" s="933">
        <f>IFERROR(C533*E529,"")</f>
        <v>0</v>
      </c>
      <c r="J529" s="542" t="s">
        <v>375</v>
      </c>
      <c r="K529" s="933">
        <f>IFERROR(SUM(C533:C534,H533:H534)*E529,"")</f>
        <v>0</v>
      </c>
      <c r="L529" s="549"/>
      <c r="O529" s="550"/>
      <c r="P529" s="550"/>
      <c r="Q529" s="550"/>
      <c r="R529" s="550"/>
      <c r="S529" s="550"/>
      <c r="T529" s="550"/>
      <c r="U529" s="550"/>
      <c r="V529" s="550"/>
      <c r="W529" s="550"/>
      <c r="X529" s="550"/>
    </row>
    <row r="530" spans="1:24" s="491" customFormat="1" ht="20.100000000000001" customHeight="1" thickBot="1" x14ac:dyDescent="0.2">
      <c r="A530" s="541"/>
      <c r="B530" s="924"/>
      <c r="C530" s="915"/>
      <c r="D530" s="924"/>
      <c r="E530" s="935"/>
      <c r="H530" s="543" t="str">
        <f>IF($G$6="","-",IF($G$6="消費税を補助対象に含めない","（税抜）","（税込）"))</f>
        <v>-</v>
      </c>
      <c r="I530" s="934"/>
      <c r="J530" s="543" t="str">
        <f>IF($G$6="","-",IF($G$6="消費税を補助対象に含めない","（税抜）","（税込）"))</f>
        <v>-</v>
      </c>
      <c r="K530" s="934"/>
      <c r="M530" s="561"/>
      <c r="O530" s="488"/>
      <c r="P530" s="488"/>
      <c r="Q530" s="488"/>
      <c r="R530" s="488"/>
      <c r="S530" s="488"/>
      <c r="T530" s="488"/>
      <c r="U530" s="488"/>
      <c r="V530" s="488"/>
      <c r="W530" s="488"/>
      <c r="X530" s="488"/>
    </row>
    <row r="531" spans="1:24" s="504" customFormat="1" ht="20.100000000000001" customHeight="1" x14ac:dyDescent="0.15">
      <c r="A531" s="541"/>
      <c r="B531" s="925" t="s">
        <v>185</v>
      </c>
      <c r="C531" s="544" t="s">
        <v>483</v>
      </c>
      <c r="D531" s="927" t="s">
        <v>186</v>
      </c>
      <c r="E531" s="928"/>
      <c r="F531" s="929"/>
      <c r="G531" s="925" t="s">
        <v>185</v>
      </c>
      <c r="H531" s="545" t="s">
        <v>483</v>
      </c>
      <c r="I531" s="926" t="s">
        <v>186</v>
      </c>
      <c r="J531" s="926"/>
      <c r="K531" s="926"/>
      <c r="L531" s="548"/>
      <c r="N531" s="549"/>
      <c r="O531" s="550"/>
      <c r="P531" s="550"/>
      <c r="Q531" s="550"/>
      <c r="R531" s="550"/>
      <c r="S531" s="550"/>
      <c r="T531" s="550"/>
      <c r="U531" s="550"/>
      <c r="V531" s="550"/>
      <c r="W531" s="550"/>
      <c r="X531" s="550"/>
    </row>
    <row r="532" spans="1:24" s="504" customFormat="1" ht="20.100000000000001" customHeight="1" x14ac:dyDescent="0.15">
      <c r="A532" s="541"/>
      <c r="B532" s="926"/>
      <c r="C532" s="520" t="str">
        <f>IF($G$6="","-",IF($G$6="消費税を補助対象に含めない","（税抜）","（税込）"))</f>
        <v>-</v>
      </c>
      <c r="D532" s="930"/>
      <c r="E532" s="931"/>
      <c r="F532" s="932"/>
      <c r="G532" s="926"/>
      <c r="H532" s="520" t="str">
        <f>IF($G$6="","-",IF($G$6="消費税を補助対象に含めない","（税抜）","（税込）"))</f>
        <v>-</v>
      </c>
      <c r="I532" s="924"/>
      <c r="J532" s="924"/>
      <c r="K532" s="924"/>
      <c r="L532" s="548"/>
      <c r="N532" s="549"/>
      <c r="O532" s="550"/>
      <c r="P532" s="550"/>
      <c r="Q532" s="550"/>
      <c r="R532" s="550"/>
      <c r="S532" s="550"/>
      <c r="T532" s="550"/>
      <c r="U532" s="550"/>
      <c r="V532" s="550"/>
      <c r="W532" s="550"/>
      <c r="X532" s="550"/>
    </row>
    <row r="533" spans="1:24" s="504" customFormat="1" ht="39.950000000000003" customHeight="1" x14ac:dyDescent="0.15">
      <c r="A533" s="541"/>
      <c r="B533" s="546" t="s">
        <v>212</v>
      </c>
      <c r="C533" s="253"/>
      <c r="D533" s="921"/>
      <c r="E533" s="922"/>
      <c r="F533" s="923"/>
      <c r="G533" s="546" t="s">
        <v>372</v>
      </c>
      <c r="H533" s="253"/>
      <c r="I533" s="921"/>
      <c r="J533" s="922"/>
      <c r="K533" s="923"/>
      <c r="L533" s="548"/>
      <c r="N533" s="549"/>
      <c r="O533" s="550"/>
      <c r="P533" s="550"/>
      <c r="Q533" s="550"/>
      <c r="R533" s="550"/>
      <c r="S533" s="550"/>
      <c r="T533" s="550"/>
      <c r="U533" s="550"/>
      <c r="V533" s="550"/>
      <c r="W533" s="550"/>
      <c r="X533" s="550"/>
    </row>
    <row r="534" spans="1:24" s="504" customFormat="1" ht="39.950000000000003" customHeight="1" x14ac:dyDescent="0.15">
      <c r="A534" s="541"/>
      <c r="B534" s="553" t="s">
        <v>371</v>
      </c>
      <c r="C534" s="256"/>
      <c r="D534" s="909"/>
      <c r="E534" s="910"/>
      <c r="F534" s="911"/>
      <c r="G534" s="553" t="s">
        <v>378</v>
      </c>
      <c r="H534" s="256"/>
      <c r="I534" s="909"/>
      <c r="J534" s="910"/>
      <c r="K534" s="911"/>
      <c r="L534" s="548"/>
      <c r="N534" s="549"/>
      <c r="O534" s="550"/>
      <c r="P534" s="550"/>
      <c r="Q534" s="550"/>
      <c r="R534" s="550"/>
      <c r="S534" s="550"/>
      <c r="T534" s="550"/>
      <c r="U534" s="550"/>
      <c r="V534" s="550"/>
      <c r="W534" s="550"/>
      <c r="X534" s="550"/>
    </row>
    <row r="535" spans="1:24" s="504" customFormat="1" ht="20.100000000000001" customHeight="1" thickBot="1" x14ac:dyDescent="0.2">
      <c r="A535" s="514"/>
      <c r="B535" s="573"/>
      <c r="C535" s="573"/>
      <c r="D535" s="573"/>
      <c r="E535" s="573"/>
      <c r="F535" s="573"/>
      <c r="G535" s="573"/>
      <c r="H535" s="573"/>
      <c r="I535" s="573"/>
      <c r="J535" s="573"/>
      <c r="K535" s="573"/>
      <c r="L535" s="548"/>
      <c r="M535" s="548"/>
      <c r="N535" s="558"/>
      <c r="O535" s="559"/>
      <c r="P535" s="559"/>
      <c r="Q535" s="550"/>
      <c r="R535" s="550"/>
      <c r="S535" s="550"/>
      <c r="T535" s="550"/>
      <c r="U535" s="550"/>
      <c r="V535" s="550"/>
      <c r="W535" s="550"/>
      <c r="X535" s="550"/>
    </row>
    <row r="536" spans="1:24" s="89" customFormat="1" ht="32.25" customHeight="1" thickBot="1" x14ac:dyDescent="0.2">
      <c r="A536" s="481"/>
      <c r="B536" s="507" t="s">
        <v>413</v>
      </c>
      <c r="C536" s="352"/>
      <c r="D536" s="352"/>
      <c r="E536" s="352"/>
      <c r="F536" s="352"/>
      <c r="G536" s="353"/>
      <c r="H536" s="508"/>
      <c r="I536" s="509"/>
      <c r="J536" s="510"/>
      <c r="K536" s="510"/>
      <c r="L536" s="140"/>
      <c r="M536" s="109"/>
      <c r="N536" s="485"/>
      <c r="O536" s="486"/>
      <c r="P536" s="486"/>
      <c r="Q536" s="481"/>
      <c r="R536" s="481"/>
      <c r="S536" s="481"/>
      <c r="T536" s="481"/>
      <c r="U536" s="481"/>
      <c r="V536" s="481"/>
      <c r="W536" s="481"/>
      <c r="X536" s="481"/>
    </row>
    <row r="537" spans="1:24" s="504" customFormat="1" ht="35.1" customHeight="1" x14ac:dyDescent="0.15">
      <c r="A537" s="541"/>
      <c r="B537" s="924" t="s">
        <v>200</v>
      </c>
      <c r="C537" s="915"/>
      <c r="D537" s="924" t="s">
        <v>190</v>
      </c>
      <c r="E537" s="935"/>
      <c r="H537" s="542" t="s">
        <v>437</v>
      </c>
      <c r="I537" s="933">
        <f>IFERROR(C541*E537,"")</f>
        <v>0</v>
      </c>
      <c r="J537" s="542" t="s">
        <v>375</v>
      </c>
      <c r="K537" s="933">
        <f>IFERROR(SUM(C541:C542,H541:H542)*E537,"")</f>
        <v>0</v>
      </c>
      <c r="L537" s="549"/>
      <c r="O537" s="550"/>
      <c r="P537" s="550"/>
      <c r="Q537" s="550"/>
      <c r="R537" s="550"/>
      <c r="S537" s="550"/>
      <c r="T537" s="550"/>
      <c r="U537" s="550"/>
      <c r="V537" s="550"/>
      <c r="W537" s="550"/>
      <c r="X537" s="550"/>
    </row>
    <row r="538" spans="1:24" s="491" customFormat="1" ht="20.100000000000001" customHeight="1" thickBot="1" x14ac:dyDescent="0.2">
      <c r="A538" s="541"/>
      <c r="B538" s="924"/>
      <c r="C538" s="915"/>
      <c r="D538" s="924"/>
      <c r="E538" s="935"/>
      <c r="H538" s="543" t="str">
        <f>IF($G$6="","-",IF($G$6="消費税を補助対象に含めない","（税抜）","（税込）"))</f>
        <v>-</v>
      </c>
      <c r="I538" s="934"/>
      <c r="J538" s="543" t="str">
        <f>IF($G$6="","-",IF($G$6="消費税を補助対象に含めない","（税抜）","（税込）"))</f>
        <v>-</v>
      </c>
      <c r="K538" s="934"/>
      <c r="M538" s="561"/>
      <c r="O538" s="488"/>
      <c r="P538" s="488"/>
      <c r="Q538" s="488"/>
      <c r="R538" s="488"/>
      <c r="S538" s="488"/>
      <c r="T538" s="488"/>
      <c r="U538" s="488"/>
      <c r="V538" s="488"/>
      <c r="W538" s="488"/>
      <c r="X538" s="488"/>
    </row>
    <row r="539" spans="1:24" s="504" customFormat="1" ht="20.100000000000001" customHeight="1" x14ac:dyDescent="0.15">
      <c r="A539" s="541"/>
      <c r="B539" s="925" t="s">
        <v>185</v>
      </c>
      <c r="C539" s="544" t="s">
        <v>483</v>
      </c>
      <c r="D539" s="927" t="s">
        <v>186</v>
      </c>
      <c r="E539" s="928"/>
      <c r="F539" s="929"/>
      <c r="G539" s="925" t="s">
        <v>185</v>
      </c>
      <c r="H539" s="545" t="s">
        <v>483</v>
      </c>
      <c r="I539" s="926" t="s">
        <v>186</v>
      </c>
      <c r="J539" s="926"/>
      <c r="K539" s="926"/>
      <c r="L539" s="548"/>
      <c r="N539" s="549"/>
      <c r="O539" s="550"/>
      <c r="P539" s="550"/>
      <c r="Q539" s="550"/>
      <c r="R539" s="550"/>
      <c r="S539" s="550"/>
      <c r="T539" s="550"/>
      <c r="U539" s="550"/>
      <c r="V539" s="550"/>
      <c r="W539" s="550"/>
      <c r="X539" s="550"/>
    </row>
    <row r="540" spans="1:24" s="504" customFormat="1" ht="20.100000000000001" customHeight="1" x14ac:dyDescent="0.15">
      <c r="A540" s="541"/>
      <c r="B540" s="926"/>
      <c r="C540" s="520" t="str">
        <f>IF($G$6="","-",IF($G$6="消費税を補助対象に含めない","（税抜）","（税込）"))</f>
        <v>-</v>
      </c>
      <c r="D540" s="930"/>
      <c r="E540" s="931"/>
      <c r="F540" s="932"/>
      <c r="G540" s="926"/>
      <c r="H540" s="520" t="str">
        <f>IF($G$6="","-",IF($G$6="消費税を補助対象に含めない","（税抜）","（税込）"))</f>
        <v>-</v>
      </c>
      <c r="I540" s="924"/>
      <c r="J540" s="924"/>
      <c r="K540" s="924"/>
      <c r="L540" s="548"/>
      <c r="N540" s="549"/>
      <c r="O540" s="550"/>
      <c r="P540" s="550"/>
      <c r="Q540" s="550"/>
      <c r="R540" s="550"/>
      <c r="S540" s="550"/>
      <c r="T540" s="550"/>
      <c r="U540" s="550"/>
      <c r="V540" s="550"/>
      <c r="W540" s="550"/>
      <c r="X540" s="550"/>
    </row>
    <row r="541" spans="1:24" s="504" customFormat="1" ht="39.950000000000003" customHeight="1" x14ac:dyDescent="0.15">
      <c r="A541" s="541"/>
      <c r="B541" s="546" t="s">
        <v>212</v>
      </c>
      <c r="C541" s="253"/>
      <c r="D541" s="921"/>
      <c r="E541" s="922"/>
      <c r="F541" s="923"/>
      <c r="G541" s="546" t="s">
        <v>372</v>
      </c>
      <c r="H541" s="253"/>
      <c r="I541" s="921"/>
      <c r="J541" s="922"/>
      <c r="K541" s="923"/>
      <c r="L541" s="548"/>
      <c r="N541" s="549"/>
      <c r="O541" s="550"/>
      <c r="P541" s="550"/>
      <c r="Q541" s="550"/>
      <c r="R541" s="550"/>
      <c r="S541" s="550"/>
      <c r="T541" s="550"/>
      <c r="U541" s="550"/>
      <c r="V541" s="550"/>
      <c r="W541" s="550"/>
      <c r="X541" s="550"/>
    </row>
    <row r="542" spans="1:24" s="504" customFormat="1" ht="39.950000000000003" customHeight="1" x14ac:dyDescent="0.15">
      <c r="A542" s="541"/>
      <c r="B542" s="553" t="s">
        <v>371</v>
      </c>
      <c r="C542" s="256"/>
      <c r="D542" s="909"/>
      <c r="E542" s="910"/>
      <c r="F542" s="911"/>
      <c r="G542" s="553" t="s">
        <v>378</v>
      </c>
      <c r="H542" s="256"/>
      <c r="I542" s="909"/>
      <c r="J542" s="910"/>
      <c r="K542" s="911"/>
      <c r="L542" s="548"/>
      <c r="N542" s="549"/>
      <c r="O542" s="550"/>
      <c r="P542" s="550"/>
      <c r="Q542" s="550"/>
      <c r="R542" s="550"/>
      <c r="S542" s="550"/>
      <c r="T542" s="550"/>
      <c r="U542" s="550"/>
      <c r="V542" s="550"/>
      <c r="W542" s="550"/>
      <c r="X542" s="550"/>
    </row>
    <row r="543" spans="1:24" s="504" customFormat="1" ht="20.100000000000001" customHeight="1" thickBot="1" x14ac:dyDescent="0.2">
      <c r="A543" s="514"/>
      <c r="B543" s="573"/>
      <c r="C543" s="573"/>
      <c r="D543" s="573"/>
      <c r="E543" s="573"/>
      <c r="F543" s="573"/>
      <c r="G543" s="573"/>
      <c r="H543" s="573"/>
      <c r="I543" s="573"/>
      <c r="J543" s="573"/>
      <c r="K543" s="573"/>
      <c r="L543" s="548"/>
      <c r="M543" s="548"/>
      <c r="N543" s="558"/>
      <c r="O543" s="559"/>
      <c r="P543" s="559"/>
      <c r="Q543" s="550"/>
      <c r="R543" s="550"/>
      <c r="S543" s="550"/>
      <c r="T543" s="550"/>
      <c r="U543" s="550"/>
      <c r="V543" s="550"/>
      <c r="W543" s="550"/>
      <c r="X543" s="550"/>
    </row>
    <row r="544" spans="1:24" s="89" customFormat="1" ht="32.25" customHeight="1" thickBot="1" x14ac:dyDescent="0.2">
      <c r="A544" s="481"/>
      <c r="B544" s="507" t="s">
        <v>414</v>
      </c>
      <c r="C544" s="352"/>
      <c r="D544" s="352"/>
      <c r="E544" s="352"/>
      <c r="F544" s="352"/>
      <c r="G544" s="353"/>
      <c r="H544" s="508"/>
      <c r="I544" s="509"/>
      <c r="J544" s="510"/>
      <c r="K544" s="510"/>
      <c r="L544" s="140"/>
      <c r="M544" s="109"/>
      <c r="N544" s="485"/>
      <c r="O544" s="486"/>
      <c r="P544" s="486"/>
      <c r="Q544" s="481"/>
      <c r="R544" s="481"/>
      <c r="S544" s="481"/>
      <c r="T544" s="481"/>
      <c r="U544" s="481"/>
      <c r="V544" s="481"/>
      <c r="W544" s="481"/>
      <c r="X544" s="481"/>
    </row>
    <row r="545" spans="1:24" s="504" customFormat="1" ht="35.1" customHeight="1" x14ac:dyDescent="0.15">
      <c r="A545" s="541"/>
      <c r="B545" s="924" t="s">
        <v>200</v>
      </c>
      <c r="C545" s="915"/>
      <c r="D545" s="924" t="s">
        <v>190</v>
      </c>
      <c r="E545" s="935"/>
      <c r="H545" s="542" t="s">
        <v>437</v>
      </c>
      <c r="I545" s="933">
        <f>IFERROR(C549*E545,"")</f>
        <v>0</v>
      </c>
      <c r="J545" s="542" t="s">
        <v>375</v>
      </c>
      <c r="K545" s="933">
        <f>IFERROR(SUM(C549:C550,H549:H550)*E545,"")</f>
        <v>0</v>
      </c>
      <c r="L545" s="549"/>
      <c r="O545" s="550"/>
      <c r="P545" s="550"/>
      <c r="Q545" s="550"/>
      <c r="R545" s="550"/>
      <c r="S545" s="550"/>
      <c r="T545" s="550"/>
      <c r="U545" s="550"/>
      <c r="V545" s="550"/>
      <c r="W545" s="550"/>
      <c r="X545" s="550"/>
    </row>
    <row r="546" spans="1:24" s="491" customFormat="1" ht="20.100000000000001" customHeight="1" thickBot="1" x14ac:dyDescent="0.2">
      <c r="A546" s="541"/>
      <c r="B546" s="924"/>
      <c r="C546" s="915"/>
      <c r="D546" s="924"/>
      <c r="E546" s="935"/>
      <c r="H546" s="543" t="str">
        <f>IF($G$6="","-",IF($G$6="消費税を補助対象に含めない","（税抜）","（税込）"))</f>
        <v>-</v>
      </c>
      <c r="I546" s="934"/>
      <c r="J546" s="543" t="str">
        <f>IF($G$6="","-",IF($G$6="消費税を補助対象に含めない","（税抜）","（税込）"))</f>
        <v>-</v>
      </c>
      <c r="K546" s="934"/>
      <c r="M546" s="561"/>
      <c r="O546" s="488"/>
      <c r="P546" s="488"/>
      <c r="Q546" s="488"/>
      <c r="R546" s="488"/>
      <c r="S546" s="488"/>
      <c r="T546" s="488"/>
      <c r="U546" s="488"/>
      <c r="V546" s="488"/>
      <c r="W546" s="488"/>
      <c r="X546" s="488"/>
    </row>
    <row r="547" spans="1:24" s="504" customFormat="1" ht="20.100000000000001" customHeight="1" x14ac:dyDescent="0.15">
      <c r="A547" s="541"/>
      <c r="B547" s="925" t="s">
        <v>185</v>
      </c>
      <c r="C547" s="544" t="s">
        <v>483</v>
      </c>
      <c r="D547" s="927" t="s">
        <v>186</v>
      </c>
      <c r="E547" s="928"/>
      <c r="F547" s="929"/>
      <c r="G547" s="925" t="s">
        <v>185</v>
      </c>
      <c r="H547" s="545" t="s">
        <v>483</v>
      </c>
      <c r="I547" s="926" t="s">
        <v>186</v>
      </c>
      <c r="J547" s="926"/>
      <c r="K547" s="926"/>
      <c r="L547" s="548"/>
      <c r="N547" s="549"/>
      <c r="O547" s="550"/>
      <c r="P547" s="550"/>
      <c r="Q547" s="550"/>
      <c r="R547" s="550"/>
      <c r="S547" s="550"/>
      <c r="T547" s="550"/>
      <c r="U547" s="550"/>
      <c r="V547" s="550"/>
      <c r="W547" s="550"/>
      <c r="X547" s="550"/>
    </row>
    <row r="548" spans="1:24" s="504" customFormat="1" ht="20.100000000000001" customHeight="1" x14ac:dyDescent="0.15">
      <c r="A548" s="541"/>
      <c r="B548" s="926"/>
      <c r="C548" s="520" t="str">
        <f>IF($G$6="","-",IF($G$6="消費税を補助対象に含めない","（税抜）","（税込）"))</f>
        <v>-</v>
      </c>
      <c r="D548" s="930"/>
      <c r="E548" s="931"/>
      <c r="F548" s="932"/>
      <c r="G548" s="926"/>
      <c r="H548" s="520" t="str">
        <f>IF($G$6="","-",IF($G$6="消費税を補助対象に含めない","（税抜）","（税込）"))</f>
        <v>-</v>
      </c>
      <c r="I548" s="924"/>
      <c r="J548" s="924"/>
      <c r="K548" s="924"/>
      <c r="L548" s="548"/>
      <c r="N548" s="549"/>
      <c r="O548" s="550"/>
      <c r="P548" s="550"/>
      <c r="Q548" s="550"/>
      <c r="R548" s="550"/>
      <c r="S548" s="550"/>
      <c r="T548" s="550"/>
      <c r="U548" s="550"/>
      <c r="V548" s="550"/>
      <c r="W548" s="550"/>
      <c r="X548" s="550"/>
    </row>
    <row r="549" spans="1:24" s="504" customFormat="1" ht="39.950000000000003" customHeight="1" x14ac:dyDescent="0.15">
      <c r="A549" s="541"/>
      <c r="B549" s="546" t="s">
        <v>212</v>
      </c>
      <c r="C549" s="253"/>
      <c r="D549" s="921"/>
      <c r="E549" s="922"/>
      <c r="F549" s="923"/>
      <c r="G549" s="546" t="s">
        <v>372</v>
      </c>
      <c r="H549" s="253"/>
      <c r="I549" s="921"/>
      <c r="J549" s="922"/>
      <c r="K549" s="923"/>
      <c r="L549" s="548"/>
      <c r="N549" s="549"/>
      <c r="O549" s="550"/>
      <c r="P549" s="550"/>
      <c r="Q549" s="550"/>
      <c r="R549" s="550"/>
      <c r="S549" s="550"/>
      <c r="T549" s="550"/>
      <c r="U549" s="550"/>
      <c r="V549" s="550"/>
      <c r="W549" s="550"/>
      <c r="X549" s="550"/>
    </row>
    <row r="550" spans="1:24" s="504" customFormat="1" ht="39.950000000000003" customHeight="1" x14ac:dyDescent="0.15">
      <c r="A550" s="541"/>
      <c r="B550" s="553" t="s">
        <v>371</v>
      </c>
      <c r="C550" s="256"/>
      <c r="D550" s="909"/>
      <c r="E550" s="910"/>
      <c r="F550" s="911"/>
      <c r="G550" s="553" t="s">
        <v>378</v>
      </c>
      <c r="H550" s="256"/>
      <c r="I550" s="909"/>
      <c r="J550" s="910"/>
      <c r="K550" s="911"/>
      <c r="L550" s="548"/>
      <c r="N550" s="549"/>
      <c r="O550" s="550"/>
      <c r="P550" s="550"/>
      <c r="Q550" s="550"/>
      <c r="R550" s="550"/>
      <c r="S550" s="550"/>
      <c r="T550" s="550"/>
      <c r="U550" s="550"/>
      <c r="V550" s="550"/>
      <c r="W550" s="550"/>
      <c r="X550" s="550"/>
    </row>
    <row r="551" spans="1:24" s="504" customFormat="1" ht="20.100000000000001" customHeight="1" thickBot="1" x14ac:dyDescent="0.2">
      <c r="A551" s="514"/>
      <c r="B551" s="573"/>
      <c r="C551" s="573"/>
      <c r="D551" s="573"/>
      <c r="E551" s="573"/>
      <c r="F551" s="573"/>
      <c r="G551" s="573"/>
      <c r="H551" s="573"/>
      <c r="I551" s="573"/>
      <c r="J551" s="573"/>
      <c r="K551" s="573"/>
      <c r="L551" s="548"/>
      <c r="M551" s="548"/>
      <c r="N551" s="558"/>
      <c r="O551" s="559"/>
      <c r="P551" s="559"/>
      <c r="Q551" s="550"/>
      <c r="R551" s="550"/>
      <c r="S551" s="550"/>
      <c r="T551" s="550"/>
      <c r="U551" s="550"/>
      <c r="V551" s="550"/>
      <c r="W551" s="550"/>
      <c r="X551" s="550"/>
    </row>
    <row r="552" spans="1:24" s="89" customFormat="1" ht="32.25" customHeight="1" thickBot="1" x14ac:dyDescent="0.2">
      <c r="A552" s="481"/>
      <c r="B552" s="507" t="s">
        <v>415</v>
      </c>
      <c r="C552" s="352"/>
      <c r="D552" s="352"/>
      <c r="E552" s="352"/>
      <c r="F552" s="352"/>
      <c r="G552" s="353"/>
      <c r="H552" s="508"/>
      <c r="I552" s="509"/>
      <c r="J552" s="510"/>
      <c r="K552" s="510"/>
      <c r="L552" s="140"/>
      <c r="M552" s="109"/>
      <c r="N552" s="485"/>
      <c r="O552" s="486"/>
      <c r="P552" s="486"/>
      <c r="Q552" s="481"/>
      <c r="R552" s="481"/>
      <c r="S552" s="481"/>
      <c r="T552" s="481"/>
      <c r="U552" s="481"/>
      <c r="V552" s="481"/>
      <c r="W552" s="481"/>
      <c r="X552" s="481"/>
    </row>
    <row r="553" spans="1:24" s="504" customFormat="1" ht="35.1" customHeight="1" x14ac:dyDescent="0.15">
      <c r="A553" s="541"/>
      <c r="B553" s="924" t="s">
        <v>200</v>
      </c>
      <c r="C553" s="915"/>
      <c r="D553" s="924" t="s">
        <v>190</v>
      </c>
      <c r="E553" s="935"/>
      <c r="H553" s="542" t="s">
        <v>437</v>
      </c>
      <c r="I553" s="933">
        <f>IFERROR(C557*E553,"")</f>
        <v>0</v>
      </c>
      <c r="J553" s="542" t="s">
        <v>375</v>
      </c>
      <c r="K553" s="933">
        <f>IFERROR(SUM(C557:C558,H557:H558)*E553,"")</f>
        <v>0</v>
      </c>
      <c r="L553" s="549"/>
      <c r="O553" s="550"/>
      <c r="P553" s="550"/>
      <c r="Q553" s="550"/>
      <c r="R553" s="550"/>
      <c r="S553" s="550"/>
      <c r="T553" s="550"/>
      <c r="U553" s="550"/>
      <c r="V553" s="550"/>
      <c r="W553" s="550"/>
      <c r="X553" s="550"/>
    </row>
    <row r="554" spans="1:24" s="491" customFormat="1" ht="20.100000000000001" customHeight="1" thickBot="1" x14ac:dyDescent="0.2">
      <c r="A554" s="541"/>
      <c r="B554" s="924"/>
      <c r="C554" s="915"/>
      <c r="D554" s="924"/>
      <c r="E554" s="935"/>
      <c r="H554" s="543" t="str">
        <f>IF($G$6="","-",IF($G$6="消費税を補助対象に含めない","（税抜）","（税込）"))</f>
        <v>-</v>
      </c>
      <c r="I554" s="934"/>
      <c r="J554" s="543" t="str">
        <f>IF($G$6="","-",IF($G$6="消費税を補助対象に含めない","（税抜）","（税込）"))</f>
        <v>-</v>
      </c>
      <c r="K554" s="934"/>
      <c r="M554" s="561"/>
      <c r="O554" s="488"/>
      <c r="P554" s="488"/>
      <c r="Q554" s="488"/>
      <c r="R554" s="488"/>
      <c r="S554" s="488"/>
      <c r="T554" s="488"/>
      <c r="U554" s="488"/>
      <c r="V554" s="488"/>
      <c r="W554" s="488"/>
      <c r="X554" s="488"/>
    </row>
    <row r="555" spans="1:24" s="504" customFormat="1" ht="20.100000000000001" customHeight="1" x14ac:dyDescent="0.15">
      <c r="A555" s="541"/>
      <c r="B555" s="925" t="s">
        <v>185</v>
      </c>
      <c r="C555" s="544" t="s">
        <v>483</v>
      </c>
      <c r="D555" s="927" t="s">
        <v>186</v>
      </c>
      <c r="E555" s="928"/>
      <c r="F555" s="929"/>
      <c r="G555" s="925" t="s">
        <v>185</v>
      </c>
      <c r="H555" s="545" t="s">
        <v>483</v>
      </c>
      <c r="I555" s="926" t="s">
        <v>186</v>
      </c>
      <c r="J555" s="926"/>
      <c r="K555" s="926"/>
      <c r="L555" s="548"/>
      <c r="N555" s="549"/>
      <c r="O555" s="550"/>
      <c r="P555" s="550"/>
      <c r="Q555" s="550"/>
      <c r="R555" s="550"/>
      <c r="S555" s="550"/>
      <c r="T555" s="550"/>
      <c r="U555" s="550"/>
      <c r="V555" s="550"/>
      <c r="W555" s="550"/>
      <c r="X555" s="550"/>
    </row>
    <row r="556" spans="1:24" s="504" customFormat="1" ht="20.100000000000001" customHeight="1" x14ac:dyDescent="0.15">
      <c r="A556" s="541"/>
      <c r="B556" s="926"/>
      <c r="C556" s="520" t="str">
        <f>IF($G$6="","-",IF($G$6="消費税を補助対象に含めない","（税抜）","（税込）"))</f>
        <v>-</v>
      </c>
      <c r="D556" s="930"/>
      <c r="E556" s="931"/>
      <c r="F556" s="932"/>
      <c r="G556" s="926"/>
      <c r="H556" s="520" t="str">
        <f>IF($G$6="","-",IF($G$6="消費税を補助対象に含めない","（税抜）","（税込）"))</f>
        <v>-</v>
      </c>
      <c r="I556" s="924"/>
      <c r="J556" s="924"/>
      <c r="K556" s="924"/>
      <c r="L556" s="548"/>
      <c r="N556" s="549"/>
      <c r="O556" s="550"/>
      <c r="P556" s="550"/>
      <c r="Q556" s="550"/>
      <c r="R556" s="550"/>
      <c r="S556" s="550"/>
      <c r="T556" s="550"/>
      <c r="U556" s="550"/>
      <c r="V556" s="550"/>
      <c r="W556" s="550"/>
      <c r="X556" s="550"/>
    </row>
    <row r="557" spans="1:24" s="504" customFormat="1" ht="39.950000000000003" customHeight="1" x14ac:dyDescent="0.15">
      <c r="A557" s="541"/>
      <c r="B557" s="546" t="s">
        <v>212</v>
      </c>
      <c r="C557" s="253"/>
      <c r="D557" s="921"/>
      <c r="E557" s="922"/>
      <c r="F557" s="923"/>
      <c r="G557" s="546" t="s">
        <v>372</v>
      </c>
      <c r="H557" s="253"/>
      <c r="I557" s="921"/>
      <c r="J557" s="922"/>
      <c r="K557" s="923"/>
      <c r="L557" s="548"/>
      <c r="N557" s="549"/>
      <c r="O557" s="550"/>
      <c r="P557" s="550"/>
      <c r="Q557" s="550"/>
      <c r="R557" s="550"/>
      <c r="S557" s="550"/>
      <c r="T557" s="550"/>
      <c r="U557" s="550"/>
      <c r="V557" s="550"/>
      <c r="W557" s="550"/>
      <c r="X557" s="550"/>
    </row>
    <row r="558" spans="1:24" s="504" customFormat="1" ht="39.950000000000003" customHeight="1" x14ac:dyDescent="0.15">
      <c r="A558" s="541"/>
      <c r="B558" s="553" t="s">
        <v>371</v>
      </c>
      <c r="C558" s="256"/>
      <c r="D558" s="909"/>
      <c r="E558" s="910"/>
      <c r="F558" s="911"/>
      <c r="G558" s="553" t="s">
        <v>378</v>
      </c>
      <c r="H558" s="256"/>
      <c r="I558" s="909"/>
      <c r="J558" s="910"/>
      <c r="K558" s="911"/>
      <c r="L558" s="548"/>
      <c r="N558" s="549"/>
      <c r="O558" s="550"/>
      <c r="P558" s="550"/>
      <c r="Q558" s="550"/>
      <c r="R558" s="550"/>
      <c r="S558" s="550"/>
      <c r="T558" s="550"/>
      <c r="U558" s="550"/>
      <c r="V558" s="550"/>
      <c r="W558" s="550"/>
      <c r="X558" s="550"/>
    </row>
    <row r="559" spans="1:24" s="504" customFormat="1" ht="20.100000000000001" customHeight="1" thickBot="1" x14ac:dyDescent="0.2">
      <c r="A559" s="514"/>
      <c r="B559" s="573"/>
      <c r="C559" s="573"/>
      <c r="D559" s="573"/>
      <c r="E559" s="573"/>
      <c r="F559" s="573"/>
      <c r="G559" s="573"/>
      <c r="H559" s="573"/>
      <c r="I559" s="573"/>
      <c r="J559" s="573"/>
      <c r="K559" s="573"/>
      <c r="L559" s="548"/>
      <c r="M559" s="548"/>
      <c r="N559" s="558"/>
      <c r="O559" s="559"/>
      <c r="P559" s="559"/>
      <c r="Q559" s="550"/>
      <c r="R559" s="550"/>
      <c r="S559" s="550"/>
      <c r="T559" s="550"/>
      <c r="U559" s="550"/>
      <c r="V559" s="550"/>
      <c r="W559" s="550"/>
      <c r="X559" s="550"/>
    </row>
    <row r="560" spans="1:24" s="89" customFormat="1" ht="32.25" customHeight="1" thickBot="1" x14ac:dyDescent="0.2">
      <c r="A560" s="481"/>
      <c r="B560" s="507" t="s">
        <v>416</v>
      </c>
      <c r="C560" s="352"/>
      <c r="D560" s="352"/>
      <c r="E560" s="352"/>
      <c r="F560" s="352"/>
      <c r="G560" s="353"/>
      <c r="H560" s="508"/>
      <c r="I560" s="509"/>
      <c r="J560" s="510"/>
      <c r="K560" s="510"/>
      <c r="L560" s="140"/>
      <c r="M560" s="109"/>
      <c r="N560" s="485"/>
      <c r="O560" s="486"/>
      <c r="P560" s="486"/>
      <c r="Q560" s="481"/>
      <c r="R560" s="481"/>
      <c r="S560" s="481"/>
      <c r="T560" s="481"/>
      <c r="U560" s="481"/>
      <c r="V560" s="481"/>
      <c r="W560" s="481"/>
      <c r="X560" s="481"/>
    </row>
    <row r="561" spans="1:24" s="504" customFormat="1" ht="35.1" customHeight="1" x14ac:dyDescent="0.15">
      <c r="A561" s="541"/>
      <c r="B561" s="924" t="s">
        <v>200</v>
      </c>
      <c r="C561" s="915"/>
      <c r="D561" s="924" t="s">
        <v>190</v>
      </c>
      <c r="E561" s="935"/>
      <c r="H561" s="542" t="s">
        <v>437</v>
      </c>
      <c r="I561" s="933">
        <f>IFERROR(C565*E561,"")</f>
        <v>0</v>
      </c>
      <c r="J561" s="542" t="s">
        <v>375</v>
      </c>
      <c r="K561" s="933">
        <f>IFERROR(SUM(C565:C566,H565:H566)*E561,"")</f>
        <v>0</v>
      </c>
      <c r="L561" s="549"/>
      <c r="O561" s="550"/>
      <c r="P561" s="550"/>
      <c r="Q561" s="550"/>
      <c r="R561" s="550"/>
      <c r="S561" s="550"/>
      <c r="T561" s="550"/>
      <c r="U561" s="550"/>
      <c r="V561" s="550"/>
      <c r="W561" s="550"/>
      <c r="X561" s="550"/>
    </row>
    <row r="562" spans="1:24" s="491" customFormat="1" ht="20.100000000000001" customHeight="1" thickBot="1" x14ac:dyDescent="0.2">
      <c r="A562" s="541"/>
      <c r="B562" s="924"/>
      <c r="C562" s="915"/>
      <c r="D562" s="924"/>
      <c r="E562" s="935"/>
      <c r="H562" s="543" t="str">
        <f>IF($G$6="","-",IF($G$6="消費税を補助対象に含めない","（税抜）","（税込）"))</f>
        <v>-</v>
      </c>
      <c r="I562" s="934"/>
      <c r="J562" s="543" t="str">
        <f>IF($G$6="","-",IF($G$6="消費税を補助対象に含めない","（税抜）","（税込）"))</f>
        <v>-</v>
      </c>
      <c r="K562" s="934"/>
      <c r="M562" s="561"/>
      <c r="O562" s="488"/>
      <c r="P562" s="488"/>
      <c r="Q562" s="488"/>
      <c r="R562" s="488"/>
      <c r="S562" s="488"/>
      <c r="T562" s="488"/>
      <c r="U562" s="488"/>
      <c r="V562" s="488"/>
      <c r="W562" s="488"/>
      <c r="X562" s="488"/>
    </row>
    <row r="563" spans="1:24" s="504" customFormat="1" ht="20.100000000000001" customHeight="1" x14ac:dyDescent="0.15">
      <c r="A563" s="541"/>
      <c r="B563" s="925" t="s">
        <v>185</v>
      </c>
      <c r="C563" s="544" t="s">
        <v>483</v>
      </c>
      <c r="D563" s="927" t="s">
        <v>186</v>
      </c>
      <c r="E563" s="928"/>
      <c r="F563" s="929"/>
      <c r="G563" s="925" t="s">
        <v>185</v>
      </c>
      <c r="H563" s="545" t="s">
        <v>483</v>
      </c>
      <c r="I563" s="926" t="s">
        <v>186</v>
      </c>
      <c r="J563" s="926"/>
      <c r="K563" s="926"/>
      <c r="L563" s="548"/>
      <c r="N563" s="549"/>
      <c r="O563" s="550"/>
      <c r="P563" s="550"/>
      <c r="Q563" s="550"/>
      <c r="R563" s="550"/>
      <c r="S563" s="550"/>
      <c r="T563" s="550"/>
      <c r="U563" s="550"/>
      <c r="V563" s="550"/>
      <c r="W563" s="550"/>
      <c r="X563" s="550"/>
    </row>
    <row r="564" spans="1:24" s="504" customFormat="1" ht="20.100000000000001" customHeight="1" x14ac:dyDescent="0.15">
      <c r="A564" s="541"/>
      <c r="B564" s="926"/>
      <c r="C564" s="520" t="str">
        <f>IF($G$6="","-",IF($G$6="消費税を補助対象に含めない","（税抜）","（税込）"))</f>
        <v>-</v>
      </c>
      <c r="D564" s="930"/>
      <c r="E564" s="931"/>
      <c r="F564" s="932"/>
      <c r="G564" s="926"/>
      <c r="H564" s="520" t="str">
        <f>IF($G$6="","-",IF($G$6="消費税を補助対象に含めない","（税抜）","（税込）"))</f>
        <v>-</v>
      </c>
      <c r="I564" s="924"/>
      <c r="J564" s="924"/>
      <c r="K564" s="924"/>
      <c r="L564" s="548"/>
      <c r="N564" s="549"/>
      <c r="O564" s="550"/>
      <c r="P564" s="550"/>
      <c r="Q564" s="550"/>
      <c r="R564" s="550"/>
      <c r="S564" s="550"/>
      <c r="T564" s="550"/>
      <c r="U564" s="550"/>
      <c r="V564" s="550"/>
      <c r="W564" s="550"/>
      <c r="X564" s="550"/>
    </row>
    <row r="565" spans="1:24" s="504" customFormat="1" ht="39.950000000000003" customHeight="1" x14ac:dyDescent="0.15">
      <c r="A565" s="541"/>
      <c r="B565" s="546" t="s">
        <v>212</v>
      </c>
      <c r="C565" s="253"/>
      <c r="D565" s="921"/>
      <c r="E565" s="922"/>
      <c r="F565" s="923"/>
      <c r="G565" s="546" t="s">
        <v>380</v>
      </c>
      <c r="H565" s="253"/>
      <c r="I565" s="921"/>
      <c r="J565" s="922"/>
      <c r="K565" s="923"/>
      <c r="L565" s="548"/>
      <c r="N565" s="549"/>
      <c r="O565" s="550"/>
      <c r="P565" s="550"/>
      <c r="Q565" s="550"/>
      <c r="R565" s="550"/>
      <c r="S565" s="550"/>
      <c r="T565" s="550"/>
      <c r="U565" s="550"/>
      <c r="V565" s="550"/>
      <c r="W565" s="550"/>
      <c r="X565" s="550"/>
    </row>
    <row r="566" spans="1:24" s="504" customFormat="1" ht="39.950000000000003" customHeight="1" x14ac:dyDescent="0.15">
      <c r="A566" s="541"/>
      <c r="B566" s="553" t="s">
        <v>371</v>
      </c>
      <c r="C566" s="256"/>
      <c r="D566" s="909"/>
      <c r="E566" s="910"/>
      <c r="F566" s="911"/>
      <c r="G566" s="553" t="s">
        <v>381</v>
      </c>
      <c r="H566" s="256"/>
      <c r="I566" s="909"/>
      <c r="J566" s="910"/>
      <c r="K566" s="911"/>
      <c r="L566" s="548"/>
      <c r="N566" s="549"/>
      <c r="O566" s="550"/>
      <c r="P566" s="550"/>
      <c r="Q566" s="550"/>
      <c r="R566" s="550"/>
      <c r="S566" s="550"/>
      <c r="T566" s="550"/>
      <c r="U566" s="550"/>
      <c r="V566" s="550"/>
      <c r="W566" s="550"/>
      <c r="X566" s="550"/>
    </row>
    <row r="567" spans="1:24" s="504" customFormat="1" ht="20.100000000000001" customHeight="1" x14ac:dyDescent="0.15">
      <c r="A567" s="514"/>
      <c r="B567" s="573"/>
      <c r="C567" s="573"/>
      <c r="D567" s="573"/>
      <c r="E567" s="573"/>
      <c r="F567" s="573"/>
      <c r="G567" s="573"/>
      <c r="H567" s="573"/>
      <c r="I567" s="573"/>
      <c r="J567" s="573"/>
      <c r="K567" s="573"/>
      <c r="L567" s="548"/>
      <c r="M567" s="548"/>
      <c r="N567" s="558"/>
      <c r="O567" s="559"/>
      <c r="P567" s="559"/>
      <c r="Q567" s="550"/>
      <c r="R567" s="550"/>
      <c r="S567" s="550"/>
      <c r="T567" s="550"/>
      <c r="U567" s="550"/>
      <c r="V567" s="550"/>
      <c r="W567" s="550"/>
      <c r="X567" s="550"/>
    </row>
    <row r="568" spans="1:24" s="565" customFormat="1" ht="39.950000000000003" customHeight="1" x14ac:dyDescent="0.15">
      <c r="A568" s="514"/>
      <c r="B568" s="534" t="s">
        <v>574</v>
      </c>
      <c r="C568" s="251"/>
      <c r="D568" s="251"/>
      <c r="E568" s="251"/>
      <c r="F568" s="252"/>
      <c r="G568" s="535"/>
      <c r="H568" s="536"/>
      <c r="I568" s="537"/>
      <c r="J568" s="936">
        <f>'補助事業概要説明書(別添１)１～２'!$E$6</f>
        <v>0</v>
      </c>
      <c r="K568" s="936"/>
      <c r="L568" s="576"/>
      <c r="M568" s="576"/>
      <c r="N568" s="576"/>
      <c r="O568" s="564"/>
      <c r="P568" s="564"/>
      <c r="Q568" s="564"/>
      <c r="R568" s="564"/>
      <c r="S568" s="564"/>
      <c r="T568" s="564"/>
      <c r="U568" s="564"/>
      <c r="V568" s="564"/>
      <c r="W568" s="564"/>
      <c r="X568" s="564"/>
    </row>
    <row r="569" spans="1:24" s="89" customFormat="1" ht="32.25" customHeight="1" thickBot="1" x14ac:dyDescent="0.2">
      <c r="A569" s="481"/>
      <c r="B569" s="540" t="s">
        <v>394</v>
      </c>
      <c r="C569" s="251"/>
      <c r="D569" s="251"/>
      <c r="E569" s="251"/>
      <c r="F569" s="251"/>
      <c r="G569" s="252"/>
      <c r="H569" s="535"/>
      <c r="I569" s="536"/>
      <c r="J569" s="512"/>
      <c r="K569" s="88"/>
      <c r="L569" s="140"/>
      <c r="M569" s="109"/>
      <c r="N569" s="485"/>
      <c r="O569" s="486"/>
      <c r="P569" s="486"/>
      <c r="Q569" s="481"/>
      <c r="R569" s="481"/>
      <c r="S569" s="481"/>
      <c r="T569" s="481"/>
      <c r="U569" s="481"/>
      <c r="V569" s="481"/>
      <c r="W569" s="481"/>
      <c r="X569" s="481"/>
    </row>
    <row r="570" spans="1:24" s="504" customFormat="1" ht="35.1" customHeight="1" x14ac:dyDescent="0.15">
      <c r="A570" s="541"/>
      <c r="B570" s="924" t="s">
        <v>200</v>
      </c>
      <c r="C570" s="915"/>
      <c r="D570" s="924" t="s">
        <v>190</v>
      </c>
      <c r="E570" s="935"/>
      <c r="H570" s="542" t="s">
        <v>437</v>
      </c>
      <c r="I570" s="933">
        <f>IFERROR(C574*E570,"")</f>
        <v>0</v>
      </c>
      <c r="J570" s="542" t="s">
        <v>375</v>
      </c>
      <c r="K570" s="933">
        <f>IFERROR(SUM(C574:C575,H574:H575)*E570,"")</f>
        <v>0</v>
      </c>
      <c r="L570" s="549"/>
      <c r="M570" s="1022" t="s">
        <v>630</v>
      </c>
      <c r="O570" s="550"/>
      <c r="P570" s="550"/>
      <c r="Q570" s="550"/>
      <c r="R570" s="550"/>
      <c r="S570" s="550"/>
      <c r="T570" s="550"/>
      <c r="U570" s="550"/>
      <c r="V570" s="550"/>
      <c r="W570" s="550"/>
      <c r="X570" s="550"/>
    </row>
    <row r="571" spans="1:24" s="491" customFormat="1" ht="20.100000000000001" customHeight="1" thickBot="1" x14ac:dyDescent="0.2">
      <c r="A571" s="541"/>
      <c r="B571" s="924"/>
      <c r="C571" s="915"/>
      <c r="D571" s="924"/>
      <c r="E571" s="935"/>
      <c r="H571" s="543" t="str">
        <f>IF($G$6="","-",IF($G$6="消費税を補助対象に含めない","（税抜）","（税込）"))</f>
        <v>-</v>
      </c>
      <c r="I571" s="934"/>
      <c r="J571" s="543" t="str">
        <f>IF($G$6="","-",IF($G$6="消費税を補助対象に含めない","（税抜）","（税込）"))</f>
        <v>-</v>
      </c>
      <c r="K571" s="934"/>
      <c r="M571" s="1023"/>
      <c r="O571" s="488"/>
      <c r="P571" s="488"/>
      <c r="Q571" s="488"/>
      <c r="R571" s="488"/>
      <c r="S571" s="488"/>
      <c r="T571" s="488"/>
      <c r="U571" s="488"/>
      <c r="V571" s="488"/>
      <c r="W571" s="488"/>
      <c r="X571" s="488"/>
    </row>
    <row r="572" spans="1:24" s="504" customFormat="1" ht="20.100000000000001" customHeight="1" x14ac:dyDescent="0.15">
      <c r="A572" s="541"/>
      <c r="B572" s="925" t="s">
        <v>185</v>
      </c>
      <c r="C572" s="544" t="s">
        <v>483</v>
      </c>
      <c r="D572" s="927" t="s">
        <v>186</v>
      </c>
      <c r="E572" s="928"/>
      <c r="F572" s="929"/>
      <c r="G572" s="925" t="s">
        <v>185</v>
      </c>
      <c r="H572" s="545" t="s">
        <v>483</v>
      </c>
      <c r="I572" s="926" t="s">
        <v>186</v>
      </c>
      <c r="J572" s="926"/>
      <c r="K572" s="926"/>
      <c r="L572" s="548"/>
      <c r="M572" s="1023"/>
      <c r="N572" s="549"/>
      <c r="O572" s="550"/>
      <c r="P572" s="550"/>
      <c r="Q572" s="550"/>
      <c r="R572" s="550"/>
      <c r="S572" s="550"/>
      <c r="T572" s="550"/>
      <c r="U572" s="550"/>
      <c r="V572" s="550"/>
      <c r="W572" s="550"/>
      <c r="X572" s="550"/>
    </row>
    <row r="573" spans="1:24" s="504" customFormat="1" ht="20.100000000000001" customHeight="1" x14ac:dyDescent="0.15">
      <c r="A573" s="541"/>
      <c r="B573" s="926"/>
      <c r="C573" s="520" t="str">
        <f>IF($G$6="","-",IF($G$6="消費税を補助対象に含めない","（税抜）","（税込）"))</f>
        <v>-</v>
      </c>
      <c r="D573" s="930"/>
      <c r="E573" s="931"/>
      <c r="F573" s="932"/>
      <c r="G573" s="926"/>
      <c r="H573" s="520" t="str">
        <f>IF($G$6="","-",IF($G$6="消費税を補助対象に含めない","（税抜）","（税込）"))</f>
        <v>-</v>
      </c>
      <c r="I573" s="924"/>
      <c r="J573" s="924"/>
      <c r="K573" s="924"/>
      <c r="L573" s="548"/>
      <c r="M573" s="1023"/>
      <c r="N573" s="549"/>
      <c r="O573" s="550"/>
      <c r="P573" s="550"/>
      <c r="Q573" s="550"/>
      <c r="R573" s="550"/>
      <c r="S573" s="550"/>
      <c r="T573" s="550"/>
      <c r="U573" s="550"/>
      <c r="V573" s="550"/>
      <c r="W573" s="550"/>
      <c r="X573" s="550"/>
    </row>
    <row r="574" spans="1:24" s="504" customFormat="1" ht="39.950000000000003" customHeight="1" x14ac:dyDescent="0.15">
      <c r="A574" s="541"/>
      <c r="B574" s="546" t="s">
        <v>212</v>
      </c>
      <c r="C574" s="253"/>
      <c r="D574" s="921"/>
      <c r="E574" s="922"/>
      <c r="F574" s="923"/>
      <c r="G574" s="546" t="s">
        <v>380</v>
      </c>
      <c r="H574" s="253"/>
      <c r="I574" s="921"/>
      <c r="J574" s="922"/>
      <c r="K574" s="923"/>
      <c r="L574" s="548"/>
      <c r="M574" s="1023"/>
      <c r="N574" s="549"/>
      <c r="O574" s="550"/>
      <c r="P574" s="550"/>
      <c r="Q574" s="550"/>
      <c r="R574" s="550"/>
      <c r="S574" s="550"/>
      <c r="T574" s="550"/>
      <c r="U574" s="550"/>
      <c r="V574" s="550"/>
      <c r="W574" s="550"/>
      <c r="X574" s="550"/>
    </row>
    <row r="575" spans="1:24" s="504" customFormat="1" ht="39.950000000000003" customHeight="1" x14ac:dyDescent="0.15">
      <c r="A575" s="541"/>
      <c r="B575" s="553" t="s">
        <v>371</v>
      </c>
      <c r="C575" s="256"/>
      <c r="D575" s="909"/>
      <c r="E575" s="910"/>
      <c r="F575" s="911"/>
      <c r="G575" s="553" t="s">
        <v>381</v>
      </c>
      <c r="H575" s="256"/>
      <c r="I575" s="909"/>
      <c r="J575" s="910"/>
      <c r="K575" s="911"/>
      <c r="L575" s="548"/>
      <c r="M575" s="1024"/>
      <c r="N575" s="549"/>
      <c r="O575" s="550"/>
      <c r="P575" s="550"/>
      <c r="Q575" s="550"/>
      <c r="R575" s="550"/>
      <c r="S575" s="550"/>
      <c r="T575" s="550"/>
      <c r="U575" s="550"/>
      <c r="V575" s="550"/>
      <c r="W575" s="550"/>
      <c r="X575" s="550"/>
    </row>
    <row r="576" spans="1:24" s="504" customFormat="1" ht="20.100000000000001" customHeight="1" thickBot="1" x14ac:dyDescent="0.2">
      <c r="A576" s="514"/>
      <c r="B576" s="573"/>
      <c r="C576" s="573"/>
      <c r="D576" s="573"/>
      <c r="E576" s="573"/>
      <c r="F576" s="573"/>
      <c r="G576" s="573"/>
      <c r="H576" s="573"/>
      <c r="I576" s="573"/>
      <c r="J576" s="548"/>
      <c r="K576" s="577"/>
      <c r="L576" s="558"/>
      <c r="M576" s="558"/>
      <c r="N576" s="558"/>
      <c r="O576" s="550"/>
      <c r="P576" s="550"/>
      <c r="Q576" s="550"/>
      <c r="R576" s="550"/>
      <c r="S576" s="550"/>
      <c r="T576" s="550"/>
      <c r="U576" s="550"/>
      <c r="V576" s="550"/>
      <c r="W576" s="550"/>
      <c r="X576" s="550"/>
    </row>
    <row r="577" spans="1:24" s="89" customFormat="1" ht="32.25" customHeight="1" thickBot="1" x14ac:dyDescent="0.2">
      <c r="A577" s="481"/>
      <c r="B577" s="507" t="s">
        <v>395</v>
      </c>
      <c r="C577" s="352"/>
      <c r="D577" s="352"/>
      <c r="E577" s="352"/>
      <c r="F577" s="352"/>
      <c r="G577" s="353"/>
      <c r="H577" s="508"/>
      <c r="I577" s="509"/>
      <c r="J577" s="510"/>
      <c r="K577" s="88"/>
      <c r="L577" s="140"/>
      <c r="M577" s="109"/>
      <c r="N577" s="485"/>
      <c r="O577" s="486"/>
      <c r="P577" s="486"/>
      <c r="Q577" s="481"/>
      <c r="R577" s="481"/>
      <c r="S577" s="481"/>
      <c r="T577" s="481"/>
      <c r="U577" s="481"/>
      <c r="V577" s="481"/>
      <c r="W577" s="481"/>
      <c r="X577" s="481"/>
    </row>
    <row r="578" spans="1:24" s="504" customFormat="1" ht="35.1" customHeight="1" x14ac:dyDescent="0.15">
      <c r="A578" s="541"/>
      <c r="B578" s="924" t="s">
        <v>200</v>
      </c>
      <c r="C578" s="915"/>
      <c r="D578" s="924" t="s">
        <v>190</v>
      </c>
      <c r="E578" s="935"/>
      <c r="H578" s="542" t="s">
        <v>437</v>
      </c>
      <c r="I578" s="933">
        <f>IFERROR(C582*E578,"")</f>
        <v>0</v>
      </c>
      <c r="J578" s="542" t="s">
        <v>375</v>
      </c>
      <c r="K578" s="933">
        <f>IFERROR(SUM(C582:C583,H582:H583)*E578,"")</f>
        <v>0</v>
      </c>
      <c r="L578" s="549"/>
      <c r="O578" s="550"/>
      <c r="P578" s="550"/>
      <c r="Q578" s="550"/>
      <c r="R578" s="550"/>
      <c r="S578" s="550"/>
      <c r="T578" s="550"/>
      <c r="U578" s="550"/>
      <c r="V578" s="550"/>
      <c r="W578" s="550"/>
      <c r="X578" s="550"/>
    </row>
    <row r="579" spans="1:24" s="491" customFormat="1" ht="20.100000000000001" customHeight="1" thickBot="1" x14ac:dyDescent="0.2">
      <c r="A579" s="541"/>
      <c r="B579" s="924"/>
      <c r="C579" s="915"/>
      <c r="D579" s="924"/>
      <c r="E579" s="935"/>
      <c r="H579" s="543" t="str">
        <f>IF($G$6="","-",IF($G$6="消費税を補助対象に含めない","（税抜）","（税込）"))</f>
        <v>-</v>
      </c>
      <c r="I579" s="934"/>
      <c r="J579" s="543" t="str">
        <f>IF($G$6="","-",IF($G$6="消費税を補助対象に含めない","（税抜）","（税込）"))</f>
        <v>-</v>
      </c>
      <c r="K579" s="934"/>
      <c r="M579" s="561"/>
      <c r="O579" s="488"/>
      <c r="P579" s="488"/>
      <c r="Q579" s="488"/>
      <c r="R579" s="488"/>
      <c r="S579" s="488"/>
      <c r="T579" s="488"/>
      <c r="U579" s="488"/>
      <c r="V579" s="488"/>
      <c r="W579" s="488"/>
      <c r="X579" s="488"/>
    </row>
    <row r="580" spans="1:24" s="504" customFormat="1" ht="20.100000000000001" customHeight="1" x14ac:dyDescent="0.15">
      <c r="A580" s="541"/>
      <c r="B580" s="925" t="s">
        <v>185</v>
      </c>
      <c r="C580" s="544" t="s">
        <v>483</v>
      </c>
      <c r="D580" s="927" t="s">
        <v>186</v>
      </c>
      <c r="E580" s="928"/>
      <c r="F580" s="929"/>
      <c r="G580" s="925" t="s">
        <v>185</v>
      </c>
      <c r="H580" s="545" t="s">
        <v>483</v>
      </c>
      <c r="I580" s="926" t="s">
        <v>186</v>
      </c>
      <c r="J580" s="926"/>
      <c r="K580" s="926"/>
      <c r="L580" s="548"/>
      <c r="N580" s="549"/>
      <c r="O580" s="550"/>
      <c r="P580" s="550"/>
      <c r="Q580" s="550"/>
      <c r="R580" s="550"/>
      <c r="S580" s="550"/>
      <c r="T580" s="550"/>
      <c r="U580" s="550"/>
      <c r="V580" s="550"/>
      <c r="W580" s="550"/>
      <c r="X580" s="550"/>
    </row>
    <row r="581" spans="1:24" s="504" customFormat="1" ht="20.100000000000001" customHeight="1" x14ac:dyDescent="0.15">
      <c r="A581" s="541"/>
      <c r="B581" s="926"/>
      <c r="C581" s="520" t="str">
        <f>IF($G$6="","-",IF($G$6="消費税を補助対象に含めない","（税抜）","（税込）"))</f>
        <v>-</v>
      </c>
      <c r="D581" s="930"/>
      <c r="E581" s="931"/>
      <c r="F581" s="932"/>
      <c r="G581" s="926"/>
      <c r="H581" s="520" t="str">
        <f>IF($G$6="","-",IF($G$6="消費税を補助対象に含めない","（税抜）","（税込）"))</f>
        <v>-</v>
      </c>
      <c r="I581" s="924"/>
      <c r="J581" s="924"/>
      <c r="K581" s="924"/>
      <c r="L581" s="548"/>
      <c r="N581" s="549"/>
      <c r="O581" s="550"/>
      <c r="P581" s="550"/>
      <c r="Q581" s="550"/>
      <c r="R581" s="550"/>
      <c r="S581" s="550"/>
      <c r="T581" s="550"/>
      <c r="U581" s="550"/>
      <c r="V581" s="550"/>
      <c r="W581" s="550"/>
      <c r="X581" s="550"/>
    </row>
    <row r="582" spans="1:24" s="504" customFormat="1" ht="39.950000000000003" customHeight="1" x14ac:dyDescent="0.15">
      <c r="A582" s="541"/>
      <c r="B582" s="546" t="s">
        <v>212</v>
      </c>
      <c r="C582" s="253"/>
      <c r="D582" s="921"/>
      <c r="E582" s="922"/>
      <c r="F582" s="923"/>
      <c r="G582" s="546" t="s">
        <v>380</v>
      </c>
      <c r="H582" s="253"/>
      <c r="I582" s="921"/>
      <c r="J582" s="922"/>
      <c r="K582" s="923"/>
      <c r="L582" s="548"/>
      <c r="N582" s="549"/>
      <c r="O582" s="550"/>
      <c r="P582" s="550"/>
      <c r="Q582" s="550"/>
      <c r="R582" s="550"/>
      <c r="S582" s="550"/>
      <c r="T582" s="550"/>
      <c r="U582" s="550"/>
      <c r="V582" s="550"/>
      <c r="W582" s="550"/>
      <c r="X582" s="550"/>
    </row>
    <row r="583" spans="1:24" s="504" customFormat="1" ht="39.950000000000003" customHeight="1" x14ac:dyDescent="0.15">
      <c r="A583" s="541"/>
      <c r="B583" s="553" t="s">
        <v>371</v>
      </c>
      <c r="C583" s="256"/>
      <c r="D583" s="909"/>
      <c r="E583" s="910"/>
      <c r="F583" s="911"/>
      <c r="G583" s="553" t="s">
        <v>381</v>
      </c>
      <c r="H583" s="256"/>
      <c r="I583" s="909"/>
      <c r="J583" s="910"/>
      <c r="K583" s="911"/>
      <c r="L583" s="548"/>
      <c r="N583" s="549"/>
      <c r="O583" s="550"/>
      <c r="P583" s="550"/>
      <c r="Q583" s="550"/>
      <c r="R583" s="550"/>
      <c r="S583" s="550"/>
      <c r="T583" s="550"/>
      <c r="U583" s="550"/>
      <c r="V583" s="550"/>
      <c r="W583" s="550"/>
      <c r="X583" s="550"/>
    </row>
    <row r="584" spans="1:24" s="504" customFormat="1" ht="20.100000000000001" customHeight="1" thickBot="1" x14ac:dyDescent="0.2">
      <c r="A584" s="514"/>
      <c r="B584" s="573"/>
      <c r="C584" s="573"/>
      <c r="D584" s="573"/>
      <c r="E584" s="573"/>
      <c r="F584" s="573"/>
      <c r="G584" s="573"/>
      <c r="H584" s="573"/>
      <c r="I584" s="573"/>
      <c r="J584" s="548"/>
      <c r="K584" s="577"/>
      <c r="L584" s="558"/>
      <c r="M584" s="558"/>
      <c r="N584" s="558"/>
      <c r="O584" s="550"/>
      <c r="P584" s="550"/>
      <c r="Q584" s="550"/>
      <c r="R584" s="550"/>
      <c r="S584" s="550"/>
      <c r="T584" s="550"/>
      <c r="U584" s="550"/>
      <c r="V584" s="550"/>
      <c r="W584" s="550"/>
      <c r="X584" s="550"/>
    </row>
    <row r="585" spans="1:24" s="89" customFormat="1" ht="32.25" customHeight="1" thickBot="1" x14ac:dyDescent="0.2">
      <c r="A585" s="481"/>
      <c r="B585" s="507" t="s">
        <v>396</v>
      </c>
      <c r="C585" s="352"/>
      <c r="D585" s="352"/>
      <c r="E585" s="352"/>
      <c r="F585" s="352"/>
      <c r="G585" s="353"/>
      <c r="H585" s="508"/>
      <c r="I585" s="509"/>
      <c r="J585" s="510"/>
      <c r="K585" s="88"/>
      <c r="L585" s="140"/>
      <c r="M585" s="109"/>
      <c r="N585" s="485"/>
      <c r="O585" s="486"/>
      <c r="P585" s="486"/>
      <c r="Q585" s="481"/>
      <c r="R585" s="481"/>
      <c r="S585" s="481"/>
      <c r="T585" s="481"/>
      <c r="U585" s="481"/>
      <c r="V585" s="481"/>
      <c r="W585" s="481"/>
      <c r="X585" s="481"/>
    </row>
    <row r="586" spans="1:24" s="504" customFormat="1" ht="35.1" customHeight="1" x14ac:dyDescent="0.15">
      <c r="A586" s="541"/>
      <c r="B586" s="924" t="s">
        <v>200</v>
      </c>
      <c r="C586" s="915"/>
      <c r="D586" s="924" t="s">
        <v>190</v>
      </c>
      <c r="E586" s="935"/>
      <c r="H586" s="542" t="s">
        <v>437</v>
      </c>
      <c r="I586" s="933">
        <f>IFERROR(C590*E586,"")</f>
        <v>0</v>
      </c>
      <c r="J586" s="542" t="s">
        <v>375</v>
      </c>
      <c r="K586" s="933">
        <f>IFERROR(SUM(C590:C591,H590:H591)*E586,"")</f>
        <v>0</v>
      </c>
      <c r="L586" s="549"/>
      <c r="O586" s="550"/>
      <c r="P586" s="550"/>
      <c r="Q586" s="550"/>
      <c r="R586" s="550"/>
      <c r="S586" s="550"/>
      <c r="T586" s="550"/>
      <c r="U586" s="550"/>
      <c r="V586" s="550"/>
      <c r="W586" s="550"/>
      <c r="X586" s="550"/>
    </row>
    <row r="587" spans="1:24" s="491" customFormat="1" ht="20.100000000000001" customHeight="1" thickBot="1" x14ac:dyDescent="0.2">
      <c r="A587" s="541"/>
      <c r="B587" s="924"/>
      <c r="C587" s="915"/>
      <c r="D587" s="924"/>
      <c r="E587" s="935"/>
      <c r="H587" s="543" t="str">
        <f>IF($G$6="","-",IF($G$6="消費税を補助対象に含めない","（税抜）","（税込）"))</f>
        <v>-</v>
      </c>
      <c r="I587" s="934"/>
      <c r="J587" s="543" t="str">
        <f>IF($G$6="","-",IF($G$6="消費税を補助対象に含めない","（税抜）","（税込）"))</f>
        <v>-</v>
      </c>
      <c r="K587" s="934"/>
      <c r="M587" s="561"/>
      <c r="O587" s="488"/>
      <c r="P587" s="488"/>
      <c r="Q587" s="488"/>
      <c r="R587" s="488"/>
      <c r="S587" s="488"/>
      <c r="T587" s="488"/>
      <c r="U587" s="488"/>
      <c r="V587" s="488"/>
      <c r="W587" s="488"/>
      <c r="X587" s="488"/>
    </row>
    <row r="588" spans="1:24" s="504" customFormat="1" ht="20.100000000000001" customHeight="1" x14ac:dyDescent="0.15">
      <c r="A588" s="541"/>
      <c r="B588" s="925" t="s">
        <v>185</v>
      </c>
      <c r="C588" s="544" t="s">
        <v>483</v>
      </c>
      <c r="D588" s="927" t="s">
        <v>186</v>
      </c>
      <c r="E588" s="928"/>
      <c r="F588" s="929"/>
      <c r="G588" s="925" t="s">
        <v>185</v>
      </c>
      <c r="H588" s="545" t="s">
        <v>483</v>
      </c>
      <c r="I588" s="926" t="s">
        <v>186</v>
      </c>
      <c r="J588" s="926"/>
      <c r="K588" s="926"/>
      <c r="L588" s="548"/>
      <c r="N588" s="549"/>
      <c r="O588" s="550"/>
      <c r="P588" s="550"/>
      <c r="Q588" s="550"/>
      <c r="R588" s="550"/>
      <c r="S588" s="550"/>
      <c r="T588" s="550"/>
      <c r="U588" s="550"/>
      <c r="V588" s="550"/>
      <c r="W588" s="550"/>
      <c r="X588" s="550"/>
    </row>
    <row r="589" spans="1:24" s="504" customFormat="1" ht="20.100000000000001" customHeight="1" x14ac:dyDescent="0.15">
      <c r="A589" s="541"/>
      <c r="B589" s="926"/>
      <c r="C589" s="520" t="str">
        <f>IF($G$6="","-",IF($G$6="消費税を補助対象に含めない","（税抜）","（税込）"))</f>
        <v>-</v>
      </c>
      <c r="D589" s="930"/>
      <c r="E589" s="931"/>
      <c r="F589" s="932"/>
      <c r="G589" s="926"/>
      <c r="H589" s="520" t="str">
        <f>IF($G$6="","-",IF($G$6="消費税を補助対象に含めない","（税抜）","（税込）"))</f>
        <v>-</v>
      </c>
      <c r="I589" s="924"/>
      <c r="J589" s="924"/>
      <c r="K589" s="924"/>
      <c r="L589" s="548"/>
      <c r="N589" s="549"/>
      <c r="O589" s="550"/>
      <c r="P589" s="550"/>
      <c r="Q589" s="550"/>
      <c r="R589" s="550"/>
      <c r="S589" s="550"/>
      <c r="T589" s="550"/>
      <c r="U589" s="550"/>
      <c r="V589" s="550"/>
      <c r="W589" s="550"/>
      <c r="X589" s="550"/>
    </row>
    <row r="590" spans="1:24" s="504" customFormat="1" ht="39.950000000000003" customHeight="1" x14ac:dyDescent="0.15">
      <c r="A590" s="541"/>
      <c r="B590" s="546" t="s">
        <v>212</v>
      </c>
      <c r="C590" s="253"/>
      <c r="D590" s="921"/>
      <c r="E590" s="922"/>
      <c r="F590" s="923"/>
      <c r="G590" s="546" t="s">
        <v>380</v>
      </c>
      <c r="H590" s="253"/>
      <c r="I590" s="921"/>
      <c r="J590" s="922"/>
      <c r="K590" s="923"/>
      <c r="L590" s="548"/>
      <c r="N590" s="549"/>
      <c r="O590" s="550"/>
      <c r="P590" s="550"/>
      <c r="Q590" s="550"/>
      <c r="R590" s="550"/>
      <c r="S590" s="550"/>
      <c r="T590" s="550"/>
      <c r="U590" s="550"/>
      <c r="V590" s="550"/>
      <c r="W590" s="550"/>
      <c r="X590" s="550"/>
    </row>
    <row r="591" spans="1:24" s="504" customFormat="1" ht="39.950000000000003" customHeight="1" x14ac:dyDescent="0.15">
      <c r="A591" s="541"/>
      <c r="B591" s="553" t="s">
        <v>371</v>
      </c>
      <c r="C591" s="256"/>
      <c r="D591" s="909"/>
      <c r="E591" s="910"/>
      <c r="F591" s="911"/>
      <c r="G591" s="553" t="s">
        <v>381</v>
      </c>
      <c r="H591" s="256"/>
      <c r="I591" s="909"/>
      <c r="J591" s="910"/>
      <c r="K591" s="911"/>
      <c r="L591" s="548"/>
      <c r="N591" s="549"/>
      <c r="O591" s="550"/>
      <c r="P591" s="550"/>
      <c r="Q591" s="550"/>
      <c r="R591" s="550"/>
      <c r="S591" s="550"/>
      <c r="T591" s="550"/>
      <c r="U591" s="550"/>
      <c r="V591" s="550"/>
      <c r="W591" s="550"/>
      <c r="X591" s="550"/>
    </row>
    <row r="592" spans="1:24" s="504" customFormat="1" ht="20.100000000000001" customHeight="1" thickBot="1" x14ac:dyDescent="0.2">
      <c r="A592" s="514"/>
      <c r="B592" s="573"/>
      <c r="C592" s="573"/>
      <c r="D592" s="573"/>
      <c r="E592" s="573"/>
      <c r="F592" s="573"/>
      <c r="G592" s="573"/>
      <c r="H592" s="573"/>
      <c r="I592" s="573"/>
      <c r="J592" s="548"/>
      <c r="K592" s="577"/>
      <c r="L592" s="558"/>
      <c r="M592" s="558"/>
      <c r="N592" s="558"/>
      <c r="O592" s="550"/>
      <c r="P592" s="550"/>
      <c r="Q592" s="550"/>
      <c r="R592" s="550"/>
      <c r="S592" s="550"/>
      <c r="T592" s="550"/>
      <c r="U592" s="550"/>
      <c r="V592" s="550"/>
      <c r="W592" s="550"/>
      <c r="X592" s="550"/>
    </row>
    <row r="593" spans="1:24" s="89" customFormat="1" ht="32.25" customHeight="1" thickBot="1" x14ac:dyDescent="0.2">
      <c r="A593" s="481"/>
      <c r="B593" s="507" t="s">
        <v>397</v>
      </c>
      <c r="C593" s="352"/>
      <c r="D593" s="352"/>
      <c r="E593" s="352"/>
      <c r="F593" s="352"/>
      <c r="G593" s="353"/>
      <c r="H593" s="508"/>
      <c r="I593" s="509"/>
      <c r="J593" s="510"/>
      <c r="K593" s="88"/>
      <c r="L593" s="140"/>
      <c r="M593" s="109"/>
      <c r="N593" s="485"/>
      <c r="O593" s="486"/>
      <c r="P593" s="486"/>
      <c r="Q593" s="481"/>
      <c r="R593" s="481"/>
      <c r="S593" s="481"/>
      <c r="T593" s="481"/>
      <c r="U593" s="481"/>
      <c r="V593" s="481"/>
      <c r="W593" s="481"/>
      <c r="X593" s="481"/>
    </row>
    <row r="594" spans="1:24" s="504" customFormat="1" ht="35.1" customHeight="1" x14ac:dyDescent="0.15">
      <c r="A594" s="541"/>
      <c r="B594" s="924" t="s">
        <v>200</v>
      </c>
      <c r="C594" s="915"/>
      <c r="D594" s="924" t="s">
        <v>190</v>
      </c>
      <c r="E594" s="935"/>
      <c r="H594" s="542" t="s">
        <v>437</v>
      </c>
      <c r="I594" s="933">
        <f>IFERROR(C598*E594,"")</f>
        <v>0</v>
      </c>
      <c r="J594" s="542" t="s">
        <v>375</v>
      </c>
      <c r="K594" s="933">
        <f>IFERROR(SUM(C598:C599,H598:H599)*E594,"")</f>
        <v>0</v>
      </c>
      <c r="L594" s="549"/>
      <c r="O594" s="550"/>
      <c r="P594" s="550"/>
      <c r="Q594" s="550"/>
      <c r="R594" s="550"/>
      <c r="S594" s="550"/>
      <c r="T594" s="550"/>
      <c r="U594" s="550"/>
      <c r="V594" s="550"/>
      <c r="W594" s="550"/>
      <c r="X594" s="550"/>
    </row>
    <row r="595" spans="1:24" s="491" customFormat="1" ht="20.100000000000001" customHeight="1" thickBot="1" x14ac:dyDescent="0.2">
      <c r="A595" s="541"/>
      <c r="B595" s="924"/>
      <c r="C595" s="915"/>
      <c r="D595" s="924"/>
      <c r="E595" s="935"/>
      <c r="H595" s="543" t="str">
        <f>IF($G$6="","-",IF($G$6="消費税を補助対象に含めない","（税抜）","（税込）"))</f>
        <v>-</v>
      </c>
      <c r="I595" s="934"/>
      <c r="J595" s="543" t="str">
        <f>IF($G$6="","-",IF($G$6="消費税を補助対象に含めない","（税抜）","（税込）"))</f>
        <v>-</v>
      </c>
      <c r="K595" s="934"/>
      <c r="M595" s="561"/>
      <c r="O595" s="488"/>
      <c r="P595" s="488"/>
      <c r="Q595" s="488"/>
      <c r="R595" s="488"/>
      <c r="S595" s="488"/>
      <c r="T595" s="488"/>
      <c r="U595" s="488"/>
      <c r="V595" s="488"/>
      <c r="W595" s="488"/>
      <c r="X595" s="488"/>
    </row>
    <row r="596" spans="1:24" s="504" customFormat="1" ht="20.100000000000001" customHeight="1" x14ac:dyDescent="0.15">
      <c r="A596" s="541"/>
      <c r="B596" s="925" t="s">
        <v>185</v>
      </c>
      <c r="C596" s="544" t="s">
        <v>483</v>
      </c>
      <c r="D596" s="927" t="s">
        <v>186</v>
      </c>
      <c r="E596" s="928"/>
      <c r="F596" s="929"/>
      <c r="G596" s="925" t="s">
        <v>185</v>
      </c>
      <c r="H596" s="545" t="s">
        <v>483</v>
      </c>
      <c r="I596" s="926" t="s">
        <v>186</v>
      </c>
      <c r="J596" s="926"/>
      <c r="K596" s="926"/>
      <c r="L596" s="548"/>
      <c r="N596" s="549"/>
      <c r="O596" s="550"/>
      <c r="P596" s="550"/>
      <c r="Q596" s="550"/>
      <c r="R596" s="550"/>
      <c r="S596" s="550"/>
      <c r="T596" s="550"/>
      <c r="U596" s="550"/>
      <c r="V596" s="550"/>
      <c r="W596" s="550"/>
      <c r="X596" s="550"/>
    </row>
    <row r="597" spans="1:24" s="504" customFormat="1" ht="20.100000000000001" customHeight="1" x14ac:dyDescent="0.15">
      <c r="A597" s="541"/>
      <c r="B597" s="926"/>
      <c r="C597" s="520" t="str">
        <f>IF($G$6="","-",IF($G$6="消費税を補助対象に含めない","（税抜）","（税込）"))</f>
        <v>-</v>
      </c>
      <c r="D597" s="930"/>
      <c r="E597" s="931"/>
      <c r="F597" s="932"/>
      <c r="G597" s="926"/>
      <c r="H597" s="520" t="str">
        <f>IF($G$6="","-",IF($G$6="消費税を補助対象に含めない","（税抜）","（税込）"))</f>
        <v>-</v>
      </c>
      <c r="I597" s="924"/>
      <c r="J597" s="924"/>
      <c r="K597" s="924"/>
      <c r="L597" s="548"/>
      <c r="N597" s="549"/>
      <c r="O597" s="550"/>
      <c r="P597" s="550"/>
      <c r="Q597" s="550"/>
      <c r="R597" s="550"/>
      <c r="S597" s="550"/>
      <c r="T597" s="550"/>
      <c r="U597" s="550"/>
      <c r="V597" s="550"/>
      <c r="W597" s="550"/>
      <c r="X597" s="550"/>
    </row>
    <row r="598" spans="1:24" s="504" customFormat="1" ht="39.950000000000003" customHeight="1" x14ac:dyDescent="0.15">
      <c r="A598" s="541"/>
      <c r="B598" s="546" t="s">
        <v>212</v>
      </c>
      <c r="C598" s="253"/>
      <c r="D598" s="921"/>
      <c r="E598" s="922"/>
      <c r="F598" s="923"/>
      <c r="G598" s="546" t="s">
        <v>380</v>
      </c>
      <c r="H598" s="253"/>
      <c r="I598" s="921"/>
      <c r="J598" s="922"/>
      <c r="K598" s="923"/>
      <c r="L598" s="548"/>
      <c r="N598" s="549"/>
      <c r="O598" s="550"/>
      <c r="P598" s="550"/>
      <c r="Q598" s="550"/>
      <c r="R598" s="550"/>
      <c r="S598" s="550"/>
      <c r="T598" s="550"/>
      <c r="U598" s="550"/>
      <c r="V598" s="550"/>
      <c r="W598" s="550"/>
      <c r="X598" s="550"/>
    </row>
    <row r="599" spans="1:24" s="504" customFormat="1" ht="39.950000000000003" customHeight="1" x14ac:dyDescent="0.15">
      <c r="A599" s="541"/>
      <c r="B599" s="553" t="s">
        <v>371</v>
      </c>
      <c r="C599" s="256"/>
      <c r="D599" s="909"/>
      <c r="E599" s="910"/>
      <c r="F599" s="911"/>
      <c r="G599" s="553" t="s">
        <v>381</v>
      </c>
      <c r="H599" s="256"/>
      <c r="I599" s="909"/>
      <c r="J599" s="910"/>
      <c r="K599" s="911"/>
      <c r="L599" s="548"/>
      <c r="N599" s="549"/>
      <c r="O599" s="550"/>
      <c r="P599" s="550"/>
      <c r="Q599" s="550"/>
      <c r="R599" s="550"/>
      <c r="S599" s="550"/>
      <c r="T599" s="550"/>
      <c r="U599" s="550"/>
      <c r="V599" s="550"/>
      <c r="W599" s="550"/>
      <c r="X599" s="550"/>
    </row>
    <row r="600" spans="1:24" s="504" customFormat="1" ht="20.100000000000001" customHeight="1" thickBot="1" x14ac:dyDescent="0.2">
      <c r="A600" s="514"/>
      <c r="B600" s="573"/>
      <c r="C600" s="573"/>
      <c r="D600" s="573"/>
      <c r="E600" s="573"/>
      <c r="F600" s="573"/>
      <c r="G600" s="573"/>
      <c r="H600" s="573"/>
      <c r="I600" s="573"/>
      <c r="J600" s="548"/>
      <c r="K600" s="577"/>
      <c r="L600" s="558"/>
      <c r="M600" s="558"/>
      <c r="N600" s="558"/>
      <c r="O600" s="550"/>
      <c r="P600" s="550"/>
      <c r="Q600" s="550"/>
      <c r="R600" s="550"/>
      <c r="S600" s="550"/>
      <c r="T600" s="550"/>
      <c r="U600" s="550"/>
      <c r="V600" s="550"/>
      <c r="W600" s="550"/>
      <c r="X600" s="550"/>
    </row>
    <row r="601" spans="1:24" s="89" customFormat="1" ht="32.25" customHeight="1" thickBot="1" x14ac:dyDescent="0.2">
      <c r="A601" s="481"/>
      <c r="B601" s="507" t="s">
        <v>398</v>
      </c>
      <c r="C601" s="352"/>
      <c r="D601" s="352"/>
      <c r="E601" s="352"/>
      <c r="F601" s="352"/>
      <c r="G601" s="353"/>
      <c r="H601" s="508"/>
      <c r="I601" s="509"/>
      <c r="J601" s="510"/>
      <c r="K601" s="88"/>
      <c r="L601" s="140"/>
      <c r="M601" s="109"/>
      <c r="N601" s="485"/>
      <c r="O601" s="486"/>
      <c r="P601" s="486"/>
      <c r="Q601" s="481"/>
      <c r="R601" s="481"/>
      <c r="S601" s="481"/>
      <c r="T601" s="481"/>
      <c r="U601" s="481"/>
      <c r="V601" s="481"/>
      <c r="W601" s="481"/>
      <c r="X601" s="481"/>
    </row>
    <row r="602" spans="1:24" s="504" customFormat="1" ht="35.1" customHeight="1" x14ac:dyDescent="0.15">
      <c r="A602" s="541"/>
      <c r="B602" s="924" t="s">
        <v>200</v>
      </c>
      <c r="C602" s="915"/>
      <c r="D602" s="924" t="s">
        <v>190</v>
      </c>
      <c r="E602" s="935"/>
      <c r="H602" s="542" t="s">
        <v>437</v>
      </c>
      <c r="I602" s="933">
        <f>IFERROR(C606*E602,"")</f>
        <v>0</v>
      </c>
      <c r="J602" s="542" t="s">
        <v>375</v>
      </c>
      <c r="K602" s="933">
        <f>IFERROR(SUM(C606:C607,H606:H607)*E602,"")</f>
        <v>0</v>
      </c>
      <c r="L602" s="549"/>
      <c r="O602" s="550"/>
      <c r="P602" s="550"/>
      <c r="Q602" s="550"/>
      <c r="R602" s="550"/>
      <c r="S602" s="550"/>
      <c r="T602" s="550"/>
      <c r="U602" s="550"/>
      <c r="V602" s="550"/>
      <c r="W602" s="550"/>
      <c r="X602" s="550"/>
    </row>
    <row r="603" spans="1:24" s="491" customFormat="1" ht="20.100000000000001" customHeight="1" thickBot="1" x14ac:dyDescent="0.2">
      <c r="A603" s="541"/>
      <c r="B603" s="924"/>
      <c r="C603" s="915"/>
      <c r="D603" s="924"/>
      <c r="E603" s="935"/>
      <c r="H603" s="543" t="str">
        <f>IF($G$6="","-",IF($G$6="消費税を補助対象に含めない","（税抜）","（税込）"))</f>
        <v>-</v>
      </c>
      <c r="I603" s="934"/>
      <c r="J603" s="543" t="str">
        <f>IF($G$6="","-",IF($G$6="消費税を補助対象に含めない","（税抜）","（税込）"))</f>
        <v>-</v>
      </c>
      <c r="K603" s="934"/>
      <c r="M603" s="561"/>
      <c r="O603" s="488"/>
      <c r="P603" s="488"/>
      <c r="Q603" s="488"/>
      <c r="R603" s="488"/>
      <c r="S603" s="488"/>
      <c r="T603" s="488"/>
      <c r="U603" s="488"/>
      <c r="V603" s="488"/>
      <c r="W603" s="488"/>
      <c r="X603" s="488"/>
    </row>
    <row r="604" spans="1:24" s="504" customFormat="1" ht="20.100000000000001" customHeight="1" x14ac:dyDescent="0.15">
      <c r="A604" s="541"/>
      <c r="B604" s="925" t="s">
        <v>185</v>
      </c>
      <c r="C604" s="544" t="s">
        <v>483</v>
      </c>
      <c r="D604" s="927" t="s">
        <v>186</v>
      </c>
      <c r="E604" s="928"/>
      <c r="F604" s="929"/>
      <c r="G604" s="925" t="s">
        <v>185</v>
      </c>
      <c r="H604" s="545" t="s">
        <v>483</v>
      </c>
      <c r="I604" s="926" t="s">
        <v>186</v>
      </c>
      <c r="J604" s="926"/>
      <c r="K604" s="926"/>
      <c r="L604" s="548"/>
      <c r="N604" s="549"/>
      <c r="O604" s="550"/>
      <c r="P604" s="550"/>
      <c r="Q604" s="550"/>
      <c r="R604" s="550"/>
      <c r="S604" s="550"/>
      <c r="T604" s="550"/>
      <c r="U604" s="550"/>
      <c r="V604" s="550"/>
      <c r="W604" s="550"/>
      <c r="X604" s="550"/>
    </row>
    <row r="605" spans="1:24" s="504" customFormat="1" ht="20.100000000000001" customHeight="1" x14ac:dyDescent="0.15">
      <c r="A605" s="541"/>
      <c r="B605" s="926"/>
      <c r="C605" s="520" t="str">
        <f>IF($G$6="","-",IF($G$6="消費税を補助対象に含めない","（税抜）","（税込）"))</f>
        <v>-</v>
      </c>
      <c r="D605" s="930"/>
      <c r="E605" s="931"/>
      <c r="F605" s="932"/>
      <c r="G605" s="926"/>
      <c r="H605" s="520" t="str">
        <f>IF($G$6="","-",IF($G$6="消費税を補助対象に含めない","（税抜）","（税込）"))</f>
        <v>-</v>
      </c>
      <c r="I605" s="924"/>
      <c r="J605" s="924"/>
      <c r="K605" s="924"/>
      <c r="L605" s="548"/>
      <c r="N605" s="549"/>
      <c r="O605" s="550"/>
      <c r="P605" s="550"/>
      <c r="Q605" s="550"/>
      <c r="R605" s="550"/>
      <c r="S605" s="550"/>
      <c r="T605" s="550"/>
      <c r="U605" s="550"/>
      <c r="V605" s="550"/>
      <c r="W605" s="550"/>
      <c r="X605" s="550"/>
    </row>
    <row r="606" spans="1:24" s="504" customFormat="1" ht="39.950000000000003" customHeight="1" x14ac:dyDescent="0.15">
      <c r="A606" s="541"/>
      <c r="B606" s="546" t="s">
        <v>212</v>
      </c>
      <c r="C606" s="253"/>
      <c r="D606" s="921"/>
      <c r="E606" s="922"/>
      <c r="F606" s="923"/>
      <c r="G606" s="546" t="s">
        <v>372</v>
      </c>
      <c r="H606" s="253"/>
      <c r="I606" s="921"/>
      <c r="J606" s="922"/>
      <c r="K606" s="923"/>
      <c r="L606" s="548"/>
      <c r="N606" s="549"/>
      <c r="O606" s="550"/>
      <c r="P606" s="550"/>
      <c r="Q606" s="550"/>
      <c r="R606" s="550"/>
      <c r="S606" s="550"/>
      <c r="T606" s="550"/>
      <c r="U606" s="550"/>
      <c r="V606" s="550"/>
      <c r="W606" s="550"/>
      <c r="X606" s="550"/>
    </row>
    <row r="607" spans="1:24" s="504" customFormat="1" ht="39.950000000000003" customHeight="1" x14ac:dyDescent="0.15">
      <c r="A607" s="541"/>
      <c r="B607" s="553" t="s">
        <v>371</v>
      </c>
      <c r="C607" s="256"/>
      <c r="D607" s="909"/>
      <c r="E607" s="910"/>
      <c r="F607" s="911"/>
      <c r="G607" s="553" t="s">
        <v>378</v>
      </c>
      <c r="H607" s="256"/>
      <c r="I607" s="909"/>
      <c r="J607" s="910"/>
      <c r="K607" s="911"/>
      <c r="L607" s="548"/>
      <c r="N607" s="549"/>
      <c r="O607" s="550"/>
      <c r="P607" s="550"/>
      <c r="Q607" s="550"/>
      <c r="R607" s="550"/>
      <c r="S607" s="550"/>
      <c r="T607" s="550"/>
      <c r="U607" s="550"/>
      <c r="V607" s="550"/>
      <c r="W607" s="550"/>
      <c r="X607" s="550"/>
    </row>
    <row r="608" spans="1:24" s="504" customFormat="1" ht="20.100000000000001" customHeight="1" thickBot="1" x14ac:dyDescent="0.2">
      <c r="A608" s="514"/>
      <c r="B608" s="573"/>
      <c r="C608" s="573"/>
      <c r="D608" s="573"/>
      <c r="E608" s="573"/>
      <c r="F608" s="573"/>
      <c r="G608" s="573"/>
      <c r="H608" s="573"/>
      <c r="I608" s="573"/>
      <c r="J608" s="951">
        <f>'補助事業概要説明書(別添１)１～２'!$E$6</f>
        <v>0</v>
      </c>
      <c r="K608" s="951"/>
      <c r="L608" s="558"/>
      <c r="M608" s="558"/>
      <c r="N608" s="558"/>
      <c r="O608" s="550"/>
      <c r="P608" s="550"/>
      <c r="Q608" s="550"/>
      <c r="R608" s="550"/>
      <c r="S608" s="550"/>
      <c r="T608" s="550"/>
      <c r="U608" s="550"/>
      <c r="V608" s="550"/>
      <c r="W608" s="550"/>
      <c r="X608" s="550"/>
    </row>
    <row r="609" spans="1:24" s="89" customFormat="1" ht="32.25" customHeight="1" thickBot="1" x14ac:dyDescent="0.2">
      <c r="A609" s="481"/>
      <c r="B609" s="507" t="s">
        <v>412</v>
      </c>
      <c r="C609" s="352"/>
      <c r="D609" s="352"/>
      <c r="E609" s="352"/>
      <c r="F609" s="352"/>
      <c r="G609" s="353"/>
      <c r="H609" s="508"/>
      <c r="I609" s="509"/>
      <c r="J609" s="512"/>
      <c r="K609" s="88"/>
      <c r="L609" s="140"/>
      <c r="M609" s="109"/>
      <c r="N609" s="485"/>
      <c r="O609" s="486"/>
      <c r="P609" s="486"/>
      <c r="Q609" s="481"/>
      <c r="R609" s="481"/>
      <c r="S609" s="481"/>
      <c r="T609" s="481"/>
      <c r="U609" s="481"/>
      <c r="V609" s="481"/>
      <c r="W609" s="481"/>
      <c r="X609" s="481"/>
    </row>
    <row r="610" spans="1:24" s="504" customFormat="1" ht="35.1" customHeight="1" x14ac:dyDescent="0.15">
      <c r="A610" s="541"/>
      <c r="B610" s="924" t="s">
        <v>200</v>
      </c>
      <c r="C610" s="915"/>
      <c r="D610" s="924" t="s">
        <v>190</v>
      </c>
      <c r="E610" s="935"/>
      <c r="H610" s="542" t="s">
        <v>437</v>
      </c>
      <c r="I610" s="933">
        <f>IFERROR(C614*E610,"")</f>
        <v>0</v>
      </c>
      <c r="J610" s="542" t="s">
        <v>375</v>
      </c>
      <c r="K610" s="933">
        <f>IFERROR(SUM(C614:C615,H614:H615)*E610,"")</f>
        <v>0</v>
      </c>
      <c r="L610" s="549"/>
      <c r="O610" s="550"/>
      <c r="P610" s="550"/>
      <c r="Q610" s="550"/>
      <c r="R610" s="550"/>
      <c r="S610" s="550"/>
      <c r="T610" s="550"/>
      <c r="U610" s="550"/>
      <c r="V610" s="550"/>
      <c r="W610" s="550"/>
      <c r="X610" s="550"/>
    </row>
    <row r="611" spans="1:24" s="491" customFormat="1" ht="20.100000000000001" customHeight="1" thickBot="1" x14ac:dyDescent="0.2">
      <c r="A611" s="541"/>
      <c r="B611" s="924"/>
      <c r="C611" s="915"/>
      <c r="D611" s="924"/>
      <c r="E611" s="935"/>
      <c r="H611" s="543" t="str">
        <f>IF($G$6="","-",IF($G$6="消費税を補助対象に含めない","（税抜）","（税込）"))</f>
        <v>-</v>
      </c>
      <c r="I611" s="934"/>
      <c r="J611" s="543" t="str">
        <f>IF($G$6="","-",IF($G$6="消費税を補助対象に含めない","（税抜）","（税込）"))</f>
        <v>-</v>
      </c>
      <c r="K611" s="934"/>
      <c r="M611" s="561"/>
      <c r="O611" s="488"/>
      <c r="P611" s="488"/>
      <c r="Q611" s="488"/>
      <c r="R611" s="488"/>
      <c r="S611" s="488"/>
      <c r="T611" s="488"/>
      <c r="U611" s="488"/>
      <c r="V611" s="488"/>
      <c r="W611" s="488"/>
      <c r="X611" s="488"/>
    </row>
    <row r="612" spans="1:24" s="504" customFormat="1" ht="20.100000000000001" customHeight="1" x14ac:dyDescent="0.15">
      <c r="A612" s="541"/>
      <c r="B612" s="925" t="s">
        <v>185</v>
      </c>
      <c r="C612" s="544" t="s">
        <v>483</v>
      </c>
      <c r="D612" s="927" t="s">
        <v>186</v>
      </c>
      <c r="E612" s="928"/>
      <c r="F612" s="929"/>
      <c r="G612" s="925" t="s">
        <v>185</v>
      </c>
      <c r="H612" s="545" t="s">
        <v>483</v>
      </c>
      <c r="I612" s="926" t="s">
        <v>186</v>
      </c>
      <c r="J612" s="926"/>
      <c r="K612" s="926"/>
      <c r="L612" s="548"/>
      <c r="N612" s="549"/>
      <c r="O612" s="550"/>
      <c r="P612" s="550"/>
      <c r="Q612" s="550"/>
      <c r="R612" s="550"/>
      <c r="S612" s="550"/>
      <c r="T612" s="550"/>
      <c r="U612" s="550"/>
      <c r="V612" s="550"/>
      <c r="W612" s="550"/>
      <c r="X612" s="550"/>
    </row>
    <row r="613" spans="1:24" s="504" customFormat="1" ht="20.100000000000001" customHeight="1" x14ac:dyDescent="0.15">
      <c r="A613" s="541"/>
      <c r="B613" s="926"/>
      <c r="C613" s="520" t="str">
        <f>IF($G$6="","-",IF($G$6="消費税を補助対象に含めない","（税抜）","（税込）"))</f>
        <v>-</v>
      </c>
      <c r="D613" s="930"/>
      <c r="E613" s="931"/>
      <c r="F613" s="932"/>
      <c r="G613" s="926"/>
      <c r="H613" s="520" t="str">
        <f>IF($G$6="","-",IF($G$6="消費税を補助対象に含めない","（税抜）","（税込）"))</f>
        <v>-</v>
      </c>
      <c r="I613" s="924"/>
      <c r="J613" s="924"/>
      <c r="K613" s="924"/>
      <c r="L613" s="548"/>
      <c r="N613" s="549"/>
      <c r="O613" s="550"/>
      <c r="P613" s="550"/>
      <c r="Q613" s="550"/>
      <c r="R613" s="550"/>
      <c r="S613" s="550"/>
      <c r="T613" s="550"/>
      <c r="U613" s="550"/>
      <c r="V613" s="550"/>
      <c r="W613" s="550"/>
      <c r="X613" s="550"/>
    </row>
    <row r="614" spans="1:24" s="504" customFormat="1" ht="39.950000000000003" customHeight="1" x14ac:dyDescent="0.15">
      <c r="A614" s="541"/>
      <c r="B614" s="546" t="s">
        <v>212</v>
      </c>
      <c r="C614" s="253"/>
      <c r="D614" s="921"/>
      <c r="E614" s="922"/>
      <c r="F614" s="923"/>
      <c r="G614" s="546" t="s">
        <v>372</v>
      </c>
      <c r="H614" s="253"/>
      <c r="I614" s="921"/>
      <c r="J614" s="922"/>
      <c r="K614" s="923"/>
      <c r="L614" s="548"/>
      <c r="N614" s="549"/>
      <c r="O614" s="550"/>
      <c r="P614" s="550"/>
      <c r="Q614" s="550"/>
      <c r="R614" s="550"/>
      <c r="S614" s="550"/>
      <c r="T614" s="550"/>
      <c r="U614" s="550"/>
      <c r="V614" s="550"/>
      <c r="W614" s="550"/>
      <c r="X614" s="550"/>
    </row>
    <row r="615" spans="1:24" s="504" customFormat="1" ht="39.950000000000003" customHeight="1" x14ac:dyDescent="0.15">
      <c r="A615" s="541"/>
      <c r="B615" s="553" t="s">
        <v>371</v>
      </c>
      <c r="C615" s="256"/>
      <c r="D615" s="909"/>
      <c r="E615" s="910"/>
      <c r="F615" s="911"/>
      <c r="G615" s="553" t="s">
        <v>378</v>
      </c>
      <c r="H615" s="256"/>
      <c r="I615" s="909"/>
      <c r="J615" s="910"/>
      <c r="K615" s="911"/>
      <c r="L615" s="548"/>
      <c r="N615" s="549"/>
      <c r="O615" s="550"/>
      <c r="P615" s="550"/>
      <c r="Q615" s="550"/>
      <c r="R615" s="550"/>
      <c r="S615" s="550"/>
      <c r="T615" s="550"/>
      <c r="U615" s="550"/>
      <c r="V615" s="550"/>
      <c r="W615" s="550"/>
      <c r="X615" s="550"/>
    </row>
    <row r="616" spans="1:24" s="504" customFormat="1" ht="20.100000000000001" customHeight="1" thickBot="1" x14ac:dyDescent="0.2">
      <c r="A616" s="514"/>
      <c r="B616" s="573"/>
      <c r="C616" s="573"/>
      <c r="D616" s="573"/>
      <c r="E616" s="573"/>
      <c r="F616" s="573"/>
      <c r="G616" s="573"/>
      <c r="H616" s="573"/>
      <c r="I616" s="573"/>
      <c r="J616" s="548"/>
      <c r="K616" s="577"/>
      <c r="L616" s="558"/>
      <c r="M616" s="558"/>
      <c r="N616" s="558"/>
      <c r="O616" s="550"/>
      <c r="P616" s="550"/>
      <c r="Q616" s="550"/>
      <c r="R616" s="550"/>
      <c r="S616" s="550"/>
      <c r="T616" s="550"/>
      <c r="U616" s="550"/>
      <c r="V616" s="550"/>
      <c r="W616" s="550"/>
      <c r="X616" s="550"/>
    </row>
    <row r="617" spans="1:24" s="89" customFormat="1" ht="32.25" customHeight="1" thickBot="1" x14ac:dyDescent="0.2">
      <c r="A617" s="481"/>
      <c r="B617" s="507" t="s">
        <v>413</v>
      </c>
      <c r="C617" s="352"/>
      <c r="D617" s="352"/>
      <c r="E617" s="352"/>
      <c r="F617" s="352"/>
      <c r="G617" s="353"/>
      <c r="H617" s="508"/>
      <c r="I617" s="509"/>
      <c r="J617" s="510"/>
      <c r="K617" s="88"/>
      <c r="L617" s="140"/>
      <c r="M617" s="109"/>
      <c r="N617" s="485"/>
      <c r="O617" s="486"/>
      <c r="P617" s="486"/>
      <c r="Q617" s="481"/>
      <c r="R617" s="481"/>
      <c r="S617" s="481"/>
      <c r="T617" s="481"/>
      <c r="U617" s="481"/>
      <c r="V617" s="481"/>
      <c r="W617" s="481"/>
      <c r="X617" s="481"/>
    </row>
    <row r="618" spans="1:24" s="504" customFormat="1" ht="35.1" customHeight="1" x14ac:dyDescent="0.15">
      <c r="A618" s="541"/>
      <c r="B618" s="924" t="s">
        <v>200</v>
      </c>
      <c r="C618" s="915"/>
      <c r="D618" s="924" t="s">
        <v>190</v>
      </c>
      <c r="E618" s="935"/>
      <c r="H618" s="542" t="s">
        <v>437</v>
      </c>
      <c r="I618" s="933">
        <f>IFERROR(C622*E618,"")</f>
        <v>0</v>
      </c>
      <c r="J618" s="542" t="s">
        <v>375</v>
      </c>
      <c r="K618" s="933">
        <f>IFERROR(SUM(C622:C623,H622:H623)*E618,"")</f>
        <v>0</v>
      </c>
      <c r="L618" s="549"/>
      <c r="O618" s="550"/>
      <c r="P618" s="550"/>
      <c r="Q618" s="550"/>
      <c r="R618" s="550"/>
      <c r="S618" s="550"/>
      <c r="T618" s="550"/>
      <c r="U618" s="550"/>
      <c r="V618" s="550"/>
      <c r="W618" s="550"/>
      <c r="X618" s="550"/>
    </row>
    <row r="619" spans="1:24" s="491" customFormat="1" ht="20.100000000000001" customHeight="1" thickBot="1" x14ac:dyDescent="0.2">
      <c r="A619" s="541"/>
      <c r="B619" s="924"/>
      <c r="C619" s="915"/>
      <c r="D619" s="924"/>
      <c r="E619" s="935"/>
      <c r="H619" s="543" t="str">
        <f>IF($G$6="","-",IF($G$6="消費税を補助対象に含めない","（税抜）","（税込）"))</f>
        <v>-</v>
      </c>
      <c r="I619" s="934"/>
      <c r="J619" s="543" t="str">
        <f>IF($G$6="","-",IF($G$6="消費税を補助対象に含めない","（税抜）","（税込）"))</f>
        <v>-</v>
      </c>
      <c r="K619" s="934"/>
      <c r="M619" s="561"/>
      <c r="O619" s="488"/>
      <c r="P619" s="488"/>
      <c r="Q619" s="488"/>
      <c r="R619" s="488"/>
      <c r="S619" s="488"/>
      <c r="T619" s="488"/>
      <c r="U619" s="488"/>
      <c r="V619" s="488"/>
      <c r="W619" s="488"/>
      <c r="X619" s="488"/>
    </row>
    <row r="620" spans="1:24" s="504" customFormat="1" ht="20.100000000000001" customHeight="1" x14ac:dyDescent="0.15">
      <c r="A620" s="541"/>
      <c r="B620" s="925" t="s">
        <v>185</v>
      </c>
      <c r="C620" s="544" t="s">
        <v>483</v>
      </c>
      <c r="D620" s="927" t="s">
        <v>186</v>
      </c>
      <c r="E620" s="928"/>
      <c r="F620" s="929"/>
      <c r="G620" s="925" t="s">
        <v>185</v>
      </c>
      <c r="H620" s="545" t="s">
        <v>483</v>
      </c>
      <c r="I620" s="926" t="s">
        <v>186</v>
      </c>
      <c r="J620" s="926"/>
      <c r="K620" s="926"/>
      <c r="L620" s="548"/>
      <c r="N620" s="549"/>
      <c r="O620" s="550"/>
      <c r="P620" s="550"/>
      <c r="Q620" s="550"/>
      <c r="R620" s="550"/>
      <c r="S620" s="550"/>
      <c r="T620" s="550"/>
      <c r="U620" s="550"/>
      <c r="V620" s="550"/>
      <c r="W620" s="550"/>
      <c r="X620" s="550"/>
    </row>
    <row r="621" spans="1:24" s="504" customFormat="1" ht="20.100000000000001" customHeight="1" x14ac:dyDescent="0.15">
      <c r="A621" s="541"/>
      <c r="B621" s="926"/>
      <c r="C621" s="520" t="str">
        <f>IF($G$6="","-",IF($G$6="消費税を補助対象に含めない","（税抜）","（税込）"))</f>
        <v>-</v>
      </c>
      <c r="D621" s="930"/>
      <c r="E621" s="931"/>
      <c r="F621" s="932"/>
      <c r="G621" s="926"/>
      <c r="H621" s="520" t="str">
        <f>IF($G$6="","-",IF($G$6="消費税を補助対象に含めない","（税抜）","（税込）"))</f>
        <v>-</v>
      </c>
      <c r="I621" s="924"/>
      <c r="J621" s="924"/>
      <c r="K621" s="924"/>
      <c r="L621" s="548"/>
      <c r="N621" s="549"/>
      <c r="O621" s="550"/>
      <c r="P621" s="550"/>
      <c r="Q621" s="550"/>
      <c r="R621" s="550"/>
      <c r="S621" s="550"/>
      <c r="T621" s="550"/>
      <c r="U621" s="550"/>
      <c r="V621" s="550"/>
      <c r="W621" s="550"/>
      <c r="X621" s="550"/>
    </row>
    <row r="622" spans="1:24" s="504" customFormat="1" ht="39.950000000000003" customHeight="1" x14ac:dyDescent="0.15">
      <c r="A622" s="541"/>
      <c r="B622" s="546" t="s">
        <v>212</v>
      </c>
      <c r="C622" s="253"/>
      <c r="D622" s="921"/>
      <c r="E622" s="922"/>
      <c r="F622" s="923"/>
      <c r="G622" s="546" t="s">
        <v>372</v>
      </c>
      <c r="H622" s="253"/>
      <c r="I622" s="921"/>
      <c r="J622" s="922"/>
      <c r="K622" s="923"/>
      <c r="L622" s="548"/>
      <c r="N622" s="549"/>
      <c r="O622" s="550"/>
      <c r="P622" s="550"/>
      <c r="Q622" s="550"/>
      <c r="R622" s="550"/>
      <c r="S622" s="550"/>
      <c r="T622" s="550"/>
      <c r="U622" s="550"/>
      <c r="V622" s="550"/>
      <c r="W622" s="550"/>
      <c r="X622" s="550"/>
    </row>
    <row r="623" spans="1:24" s="504" customFormat="1" ht="39.950000000000003" customHeight="1" x14ac:dyDescent="0.15">
      <c r="A623" s="541"/>
      <c r="B623" s="553" t="s">
        <v>371</v>
      </c>
      <c r="C623" s="256"/>
      <c r="D623" s="909"/>
      <c r="E623" s="910"/>
      <c r="F623" s="911"/>
      <c r="G623" s="553" t="s">
        <v>378</v>
      </c>
      <c r="H623" s="256"/>
      <c r="I623" s="909"/>
      <c r="J623" s="910"/>
      <c r="K623" s="911"/>
      <c r="L623" s="548"/>
      <c r="N623" s="549"/>
      <c r="O623" s="550"/>
      <c r="P623" s="550"/>
      <c r="Q623" s="550"/>
      <c r="R623" s="550"/>
      <c r="S623" s="550"/>
      <c r="T623" s="550"/>
      <c r="U623" s="550"/>
      <c r="V623" s="550"/>
      <c r="W623" s="550"/>
      <c r="X623" s="550"/>
    </row>
    <row r="624" spans="1:24" s="504" customFormat="1" ht="20.100000000000001" customHeight="1" thickBot="1" x14ac:dyDescent="0.2">
      <c r="A624" s="514"/>
      <c r="B624" s="573"/>
      <c r="C624" s="573"/>
      <c r="D624" s="573"/>
      <c r="E624" s="573"/>
      <c r="F624" s="573"/>
      <c r="G624" s="573"/>
      <c r="H624" s="573"/>
      <c r="I624" s="573"/>
      <c r="J624" s="548"/>
      <c r="K624" s="577"/>
      <c r="L624" s="558"/>
      <c r="M624" s="558"/>
      <c r="N624" s="558"/>
      <c r="O624" s="550"/>
      <c r="P624" s="550"/>
      <c r="Q624" s="550"/>
      <c r="R624" s="550"/>
      <c r="S624" s="550"/>
      <c r="T624" s="550"/>
      <c r="U624" s="550"/>
      <c r="V624" s="550"/>
      <c r="W624" s="550"/>
      <c r="X624" s="550"/>
    </row>
    <row r="625" spans="1:24" s="89" customFormat="1" ht="32.25" customHeight="1" thickBot="1" x14ac:dyDescent="0.2">
      <c r="A625" s="481"/>
      <c r="B625" s="507" t="s">
        <v>414</v>
      </c>
      <c r="C625" s="352"/>
      <c r="D625" s="352"/>
      <c r="E625" s="352"/>
      <c r="F625" s="352"/>
      <c r="G625" s="353"/>
      <c r="H625" s="508"/>
      <c r="I625" s="509"/>
      <c r="J625" s="510"/>
      <c r="K625" s="88"/>
      <c r="L625" s="140"/>
      <c r="M625" s="109"/>
      <c r="N625" s="485"/>
      <c r="O625" s="486"/>
      <c r="P625" s="486"/>
      <c r="Q625" s="481"/>
      <c r="R625" s="481"/>
      <c r="S625" s="481"/>
      <c r="T625" s="481"/>
      <c r="U625" s="481"/>
      <c r="V625" s="481"/>
      <c r="W625" s="481"/>
      <c r="X625" s="481"/>
    </row>
    <row r="626" spans="1:24" s="504" customFormat="1" ht="35.1" customHeight="1" x14ac:dyDescent="0.15">
      <c r="A626" s="541"/>
      <c r="B626" s="924" t="s">
        <v>200</v>
      </c>
      <c r="C626" s="915"/>
      <c r="D626" s="924" t="s">
        <v>190</v>
      </c>
      <c r="E626" s="935"/>
      <c r="H626" s="542" t="s">
        <v>437</v>
      </c>
      <c r="I626" s="933">
        <f>IFERROR(C630*E626,"")</f>
        <v>0</v>
      </c>
      <c r="J626" s="542" t="s">
        <v>375</v>
      </c>
      <c r="K626" s="933">
        <f>IFERROR(SUM(C630:C631,H630:H631)*E626,"")</f>
        <v>0</v>
      </c>
      <c r="L626" s="549"/>
      <c r="O626" s="550"/>
      <c r="P626" s="550"/>
      <c r="Q626" s="550"/>
      <c r="R626" s="550"/>
      <c r="S626" s="550"/>
      <c r="T626" s="550"/>
      <c r="U626" s="550"/>
      <c r="V626" s="550"/>
      <c r="W626" s="550"/>
      <c r="X626" s="550"/>
    </row>
    <row r="627" spans="1:24" s="491" customFormat="1" ht="20.100000000000001" customHeight="1" thickBot="1" x14ac:dyDescent="0.2">
      <c r="A627" s="541"/>
      <c r="B627" s="924"/>
      <c r="C627" s="915"/>
      <c r="D627" s="924"/>
      <c r="E627" s="935"/>
      <c r="H627" s="543" t="str">
        <f>IF($G$6="","-",IF($G$6="消費税を補助対象に含めない","（税抜）","（税込）"))</f>
        <v>-</v>
      </c>
      <c r="I627" s="934"/>
      <c r="J627" s="543" t="str">
        <f>IF($G$6="","-",IF($G$6="消費税を補助対象に含めない","（税抜）","（税込）"))</f>
        <v>-</v>
      </c>
      <c r="K627" s="934"/>
      <c r="M627" s="561"/>
      <c r="O627" s="488"/>
      <c r="P627" s="488"/>
      <c r="Q627" s="488"/>
      <c r="R627" s="488"/>
      <c r="S627" s="488"/>
      <c r="T627" s="488"/>
      <c r="U627" s="488"/>
      <c r="V627" s="488"/>
      <c r="W627" s="488"/>
      <c r="X627" s="488"/>
    </row>
    <row r="628" spans="1:24" s="504" customFormat="1" ht="20.100000000000001" customHeight="1" x14ac:dyDescent="0.15">
      <c r="A628" s="541"/>
      <c r="B628" s="925" t="s">
        <v>185</v>
      </c>
      <c r="C628" s="544" t="s">
        <v>483</v>
      </c>
      <c r="D628" s="927" t="s">
        <v>186</v>
      </c>
      <c r="E628" s="928"/>
      <c r="F628" s="929"/>
      <c r="G628" s="925" t="s">
        <v>185</v>
      </c>
      <c r="H628" s="545" t="s">
        <v>483</v>
      </c>
      <c r="I628" s="926" t="s">
        <v>186</v>
      </c>
      <c r="J628" s="926"/>
      <c r="K628" s="926"/>
      <c r="L628" s="548"/>
      <c r="N628" s="549"/>
      <c r="O628" s="550"/>
      <c r="P628" s="550"/>
      <c r="Q628" s="550"/>
      <c r="R628" s="550"/>
      <c r="S628" s="550"/>
      <c r="T628" s="550"/>
      <c r="U628" s="550"/>
      <c r="V628" s="550"/>
      <c r="W628" s="550"/>
      <c r="X628" s="550"/>
    </row>
    <row r="629" spans="1:24" s="504" customFormat="1" ht="20.100000000000001" customHeight="1" x14ac:dyDescent="0.15">
      <c r="A629" s="541"/>
      <c r="B629" s="926"/>
      <c r="C629" s="520" t="str">
        <f>IF($G$6="","-",IF($G$6="消費税を補助対象に含めない","（税抜）","（税込）"))</f>
        <v>-</v>
      </c>
      <c r="D629" s="930"/>
      <c r="E629" s="931"/>
      <c r="F629" s="932"/>
      <c r="G629" s="926"/>
      <c r="H629" s="520" t="str">
        <f>IF($G$6="","-",IF($G$6="消費税を補助対象に含めない","（税抜）","（税込）"))</f>
        <v>-</v>
      </c>
      <c r="I629" s="924"/>
      <c r="J629" s="924"/>
      <c r="K629" s="924"/>
      <c r="L629" s="548"/>
      <c r="N629" s="549"/>
      <c r="O629" s="550"/>
      <c r="P629" s="550"/>
      <c r="Q629" s="550"/>
      <c r="R629" s="550"/>
      <c r="S629" s="550"/>
      <c r="T629" s="550"/>
      <c r="U629" s="550"/>
      <c r="V629" s="550"/>
      <c r="W629" s="550"/>
      <c r="X629" s="550"/>
    </row>
    <row r="630" spans="1:24" s="504" customFormat="1" ht="39.950000000000003" customHeight="1" x14ac:dyDescent="0.15">
      <c r="A630" s="541"/>
      <c r="B630" s="546" t="s">
        <v>212</v>
      </c>
      <c r="C630" s="253"/>
      <c r="D630" s="921"/>
      <c r="E630" s="922"/>
      <c r="F630" s="923"/>
      <c r="G630" s="546" t="s">
        <v>372</v>
      </c>
      <c r="H630" s="253"/>
      <c r="I630" s="921"/>
      <c r="J630" s="922"/>
      <c r="K630" s="923"/>
      <c r="L630" s="548"/>
      <c r="N630" s="549"/>
      <c r="O630" s="550"/>
      <c r="P630" s="550"/>
      <c r="Q630" s="550"/>
      <c r="R630" s="550"/>
      <c r="S630" s="550"/>
      <c r="T630" s="550"/>
      <c r="U630" s="550"/>
      <c r="V630" s="550"/>
      <c r="W630" s="550"/>
      <c r="X630" s="550"/>
    </row>
    <row r="631" spans="1:24" s="504" customFormat="1" ht="39.950000000000003" customHeight="1" x14ac:dyDescent="0.15">
      <c r="A631" s="541"/>
      <c r="B631" s="553" t="s">
        <v>371</v>
      </c>
      <c r="C631" s="256"/>
      <c r="D631" s="909"/>
      <c r="E631" s="910"/>
      <c r="F631" s="911"/>
      <c r="G631" s="553" t="s">
        <v>378</v>
      </c>
      <c r="H631" s="256"/>
      <c r="I631" s="909"/>
      <c r="J631" s="910"/>
      <c r="K631" s="911"/>
      <c r="L631" s="548"/>
      <c r="N631" s="549"/>
      <c r="O631" s="550"/>
      <c r="P631" s="550"/>
      <c r="Q631" s="550"/>
      <c r="R631" s="550"/>
      <c r="S631" s="550"/>
      <c r="T631" s="550"/>
      <c r="U631" s="550"/>
      <c r="V631" s="550"/>
      <c r="W631" s="550"/>
      <c r="X631" s="550"/>
    </row>
    <row r="632" spans="1:24" s="504" customFormat="1" ht="20.100000000000001" customHeight="1" thickBot="1" x14ac:dyDescent="0.2">
      <c r="A632" s="514"/>
      <c r="B632" s="573"/>
      <c r="C632" s="573"/>
      <c r="D632" s="573"/>
      <c r="E632" s="573"/>
      <c r="F632" s="573"/>
      <c r="G632" s="573"/>
      <c r="H632" s="573"/>
      <c r="I632" s="573"/>
      <c r="J632" s="548"/>
      <c r="K632" s="577"/>
      <c r="L632" s="558"/>
      <c r="M632" s="558"/>
      <c r="N632" s="558"/>
      <c r="O632" s="550"/>
      <c r="P632" s="550"/>
      <c r="Q632" s="550"/>
      <c r="R632" s="550"/>
      <c r="S632" s="550"/>
      <c r="T632" s="550"/>
      <c r="U632" s="550"/>
      <c r="V632" s="550"/>
      <c r="W632" s="550"/>
      <c r="X632" s="550"/>
    </row>
    <row r="633" spans="1:24" s="89" customFormat="1" ht="32.25" customHeight="1" thickBot="1" x14ac:dyDescent="0.2">
      <c r="A633" s="481"/>
      <c r="B633" s="507" t="s">
        <v>415</v>
      </c>
      <c r="C633" s="352"/>
      <c r="D633" s="352"/>
      <c r="E633" s="352"/>
      <c r="F633" s="352"/>
      <c r="G633" s="353"/>
      <c r="H633" s="508"/>
      <c r="I633" s="509"/>
      <c r="J633" s="510"/>
      <c r="K633" s="88"/>
      <c r="L633" s="140"/>
      <c r="M633" s="109"/>
      <c r="N633" s="485"/>
      <c r="O633" s="486"/>
      <c r="P633" s="486"/>
      <c r="Q633" s="481"/>
      <c r="R633" s="481"/>
      <c r="S633" s="481"/>
      <c r="T633" s="481"/>
      <c r="U633" s="481"/>
      <c r="V633" s="481"/>
      <c r="W633" s="481"/>
      <c r="X633" s="481"/>
    </row>
    <row r="634" spans="1:24" s="504" customFormat="1" ht="35.1" customHeight="1" x14ac:dyDescent="0.15">
      <c r="A634" s="541"/>
      <c r="B634" s="924" t="s">
        <v>200</v>
      </c>
      <c r="C634" s="915"/>
      <c r="D634" s="924" t="s">
        <v>190</v>
      </c>
      <c r="E634" s="935"/>
      <c r="H634" s="542" t="s">
        <v>437</v>
      </c>
      <c r="I634" s="933">
        <f>IFERROR(C638*E634,"")</f>
        <v>0</v>
      </c>
      <c r="J634" s="542" t="s">
        <v>375</v>
      </c>
      <c r="K634" s="933">
        <f>IFERROR(SUM(C638:C639,H638:H639)*E634,"")</f>
        <v>0</v>
      </c>
      <c r="L634" s="549"/>
      <c r="O634" s="550"/>
      <c r="P634" s="550"/>
      <c r="Q634" s="550"/>
      <c r="R634" s="550"/>
      <c r="S634" s="550"/>
      <c r="T634" s="550"/>
      <c r="U634" s="550"/>
      <c r="V634" s="550"/>
      <c r="W634" s="550"/>
      <c r="X634" s="550"/>
    </row>
    <row r="635" spans="1:24" s="491" customFormat="1" ht="20.100000000000001" customHeight="1" thickBot="1" x14ac:dyDescent="0.2">
      <c r="A635" s="541"/>
      <c r="B635" s="924"/>
      <c r="C635" s="915"/>
      <c r="D635" s="924"/>
      <c r="E635" s="935"/>
      <c r="H635" s="543" t="str">
        <f>IF($G$6="","-",IF($G$6="消費税を補助対象に含めない","（税抜）","（税込）"))</f>
        <v>-</v>
      </c>
      <c r="I635" s="934"/>
      <c r="J635" s="543" t="str">
        <f>IF($G$6="","-",IF($G$6="消費税を補助対象に含めない","（税抜）","（税込）"))</f>
        <v>-</v>
      </c>
      <c r="K635" s="934"/>
      <c r="M635" s="561"/>
      <c r="O635" s="488"/>
      <c r="P635" s="488"/>
      <c r="Q635" s="488"/>
      <c r="R635" s="488"/>
      <c r="S635" s="488"/>
      <c r="T635" s="488"/>
      <c r="U635" s="488"/>
      <c r="V635" s="488"/>
      <c r="W635" s="488"/>
      <c r="X635" s="488"/>
    </row>
    <row r="636" spans="1:24" s="504" customFormat="1" ht="20.100000000000001" customHeight="1" x14ac:dyDescent="0.15">
      <c r="A636" s="541"/>
      <c r="B636" s="925" t="s">
        <v>185</v>
      </c>
      <c r="C636" s="544" t="s">
        <v>483</v>
      </c>
      <c r="D636" s="927" t="s">
        <v>186</v>
      </c>
      <c r="E636" s="928"/>
      <c r="F636" s="929"/>
      <c r="G636" s="925" t="s">
        <v>185</v>
      </c>
      <c r="H636" s="545" t="s">
        <v>483</v>
      </c>
      <c r="I636" s="926" t="s">
        <v>186</v>
      </c>
      <c r="J636" s="926"/>
      <c r="K636" s="926"/>
      <c r="L636" s="548"/>
      <c r="N636" s="549"/>
      <c r="O636" s="550"/>
      <c r="P636" s="550"/>
      <c r="Q636" s="550"/>
      <c r="R636" s="550"/>
      <c r="S636" s="550"/>
      <c r="T636" s="550"/>
      <c r="U636" s="550"/>
      <c r="V636" s="550"/>
      <c r="W636" s="550"/>
      <c r="X636" s="550"/>
    </row>
    <row r="637" spans="1:24" s="504" customFormat="1" ht="20.100000000000001" customHeight="1" x14ac:dyDescent="0.15">
      <c r="A637" s="541"/>
      <c r="B637" s="926"/>
      <c r="C637" s="520" t="str">
        <f>IF($G$6="","-",IF($G$6="消費税を補助対象に含めない","（税抜）","（税込）"))</f>
        <v>-</v>
      </c>
      <c r="D637" s="930"/>
      <c r="E637" s="931"/>
      <c r="F637" s="932"/>
      <c r="G637" s="926"/>
      <c r="H637" s="520" t="str">
        <f>IF($G$6="","-",IF($G$6="消費税を補助対象に含めない","（税抜）","（税込）"))</f>
        <v>-</v>
      </c>
      <c r="I637" s="924"/>
      <c r="J637" s="924"/>
      <c r="K637" s="924"/>
      <c r="L637" s="548"/>
      <c r="N637" s="549"/>
      <c r="O637" s="550"/>
      <c r="P637" s="550"/>
      <c r="Q637" s="550"/>
      <c r="R637" s="550"/>
      <c r="S637" s="550"/>
      <c r="T637" s="550"/>
      <c r="U637" s="550"/>
      <c r="V637" s="550"/>
      <c r="W637" s="550"/>
      <c r="X637" s="550"/>
    </row>
    <row r="638" spans="1:24" s="504" customFormat="1" ht="39.950000000000003" customHeight="1" x14ac:dyDescent="0.15">
      <c r="A638" s="541"/>
      <c r="B638" s="546" t="s">
        <v>212</v>
      </c>
      <c r="C638" s="253"/>
      <c r="D638" s="921"/>
      <c r="E638" s="922"/>
      <c r="F638" s="923"/>
      <c r="G638" s="546" t="s">
        <v>372</v>
      </c>
      <c r="H638" s="253"/>
      <c r="I638" s="921"/>
      <c r="J638" s="922"/>
      <c r="K638" s="923"/>
      <c r="L638" s="548"/>
      <c r="N638" s="549"/>
      <c r="O638" s="550"/>
      <c r="P638" s="550"/>
      <c r="Q638" s="550"/>
      <c r="R638" s="550"/>
      <c r="S638" s="550"/>
      <c r="T638" s="550"/>
      <c r="U638" s="550"/>
      <c r="V638" s="550"/>
      <c r="W638" s="550"/>
      <c r="X638" s="550"/>
    </row>
    <row r="639" spans="1:24" s="504" customFormat="1" ht="39.950000000000003" customHeight="1" x14ac:dyDescent="0.15">
      <c r="A639" s="541"/>
      <c r="B639" s="553" t="s">
        <v>371</v>
      </c>
      <c r="C639" s="256"/>
      <c r="D639" s="909"/>
      <c r="E639" s="910"/>
      <c r="F639" s="911"/>
      <c r="G639" s="553" t="s">
        <v>378</v>
      </c>
      <c r="H639" s="256"/>
      <c r="I639" s="909"/>
      <c r="J639" s="910"/>
      <c r="K639" s="911"/>
      <c r="L639" s="548"/>
      <c r="N639" s="549"/>
      <c r="O639" s="550"/>
      <c r="P639" s="550"/>
      <c r="Q639" s="550"/>
      <c r="R639" s="550"/>
      <c r="S639" s="550"/>
      <c r="T639" s="550"/>
      <c r="U639" s="550"/>
      <c r="V639" s="550"/>
      <c r="W639" s="550"/>
      <c r="X639" s="550"/>
    </row>
    <row r="640" spans="1:24" s="504" customFormat="1" ht="20.100000000000001" customHeight="1" thickBot="1" x14ac:dyDescent="0.2">
      <c r="A640" s="514"/>
      <c r="B640" s="573"/>
      <c r="C640" s="573"/>
      <c r="D640" s="573"/>
      <c r="E640" s="573"/>
      <c r="F640" s="573"/>
      <c r="G640" s="573"/>
      <c r="H640" s="573"/>
      <c r="I640" s="573"/>
      <c r="J640" s="548"/>
      <c r="K640" s="577"/>
      <c r="L640" s="558"/>
      <c r="M640" s="558"/>
      <c r="N640" s="558"/>
      <c r="O640" s="550"/>
      <c r="P640" s="550"/>
      <c r="Q640" s="550"/>
      <c r="R640" s="550"/>
      <c r="S640" s="550"/>
      <c r="T640" s="550"/>
      <c r="U640" s="550"/>
      <c r="V640" s="550"/>
      <c r="W640" s="550"/>
      <c r="X640" s="550"/>
    </row>
    <row r="641" spans="1:24" s="89" customFormat="1" ht="32.25" customHeight="1" thickBot="1" x14ac:dyDescent="0.2">
      <c r="A641" s="481"/>
      <c r="B641" s="507" t="s">
        <v>416</v>
      </c>
      <c r="C641" s="352"/>
      <c r="D641" s="352"/>
      <c r="E641" s="352"/>
      <c r="F641" s="352"/>
      <c r="G641" s="353"/>
      <c r="H641" s="508"/>
      <c r="I641" s="509"/>
      <c r="J641" s="510"/>
      <c r="K641" s="88"/>
      <c r="L641" s="140"/>
      <c r="M641" s="109"/>
      <c r="N641" s="485"/>
      <c r="O641" s="486"/>
      <c r="P641" s="486"/>
      <c r="Q641" s="481"/>
      <c r="R641" s="481"/>
      <c r="S641" s="481"/>
      <c r="T641" s="481"/>
      <c r="U641" s="481"/>
      <c r="V641" s="481"/>
      <c r="W641" s="481"/>
      <c r="X641" s="481"/>
    </row>
    <row r="642" spans="1:24" s="504" customFormat="1" ht="35.1" customHeight="1" x14ac:dyDescent="0.15">
      <c r="A642" s="541"/>
      <c r="B642" s="924" t="s">
        <v>200</v>
      </c>
      <c r="C642" s="915"/>
      <c r="D642" s="924" t="s">
        <v>190</v>
      </c>
      <c r="E642" s="935"/>
      <c r="H642" s="542" t="s">
        <v>437</v>
      </c>
      <c r="I642" s="933">
        <f>IFERROR(C646*E642,"")</f>
        <v>0</v>
      </c>
      <c r="J642" s="542" t="s">
        <v>375</v>
      </c>
      <c r="K642" s="933">
        <f>IFERROR(SUM(C646:C647,H646:H647)*E642,"")</f>
        <v>0</v>
      </c>
      <c r="L642" s="549"/>
      <c r="O642" s="550"/>
      <c r="P642" s="550"/>
      <c r="Q642" s="550"/>
      <c r="R642" s="550"/>
      <c r="S642" s="550"/>
      <c r="T642" s="550"/>
      <c r="U642" s="550"/>
      <c r="V642" s="550"/>
      <c r="W642" s="550"/>
      <c r="X642" s="550"/>
    </row>
    <row r="643" spans="1:24" s="491" customFormat="1" ht="20.100000000000001" customHeight="1" thickBot="1" x14ac:dyDescent="0.2">
      <c r="A643" s="541"/>
      <c r="B643" s="924"/>
      <c r="C643" s="915"/>
      <c r="D643" s="924"/>
      <c r="E643" s="935"/>
      <c r="H643" s="543" t="str">
        <f>IF($G$6="","-",IF($G$6="消費税を補助対象に含めない","（税抜）","（税込）"))</f>
        <v>-</v>
      </c>
      <c r="I643" s="934"/>
      <c r="J643" s="543" t="str">
        <f>IF($G$6="","-",IF($G$6="消費税を補助対象に含めない","（税抜）","（税込）"))</f>
        <v>-</v>
      </c>
      <c r="K643" s="934"/>
      <c r="M643" s="561"/>
      <c r="O643" s="488"/>
      <c r="P643" s="488"/>
      <c r="Q643" s="488"/>
      <c r="R643" s="488"/>
      <c r="S643" s="488"/>
      <c r="T643" s="488"/>
      <c r="U643" s="488"/>
      <c r="V643" s="488"/>
      <c r="W643" s="488"/>
      <c r="X643" s="488"/>
    </row>
    <row r="644" spans="1:24" s="504" customFormat="1" ht="20.100000000000001" customHeight="1" x14ac:dyDescent="0.15">
      <c r="A644" s="541"/>
      <c r="B644" s="925" t="s">
        <v>185</v>
      </c>
      <c r="C644" s="544" t="s">
        <v>483</v>
      </c>
      <c r="D644" s="927" t="s">
        <v>186</v>
      </c>
      <c r="E644" s="928"/>
      <c r="F644" s="929"/>
      <c r="G644" s="925" t="s">
        <v>185</v>
      </c>
      <c r="H644" s="545" t="s">
        <v>483</v>
      </c>
      <c r="I644" s="926" t="s">
        <v>186</v>
      </c>
      <c r="J644" s="926"/>
      <c r="K644" s="926"/>
      <c r="L644" s="548"/>
      <c r="N644" s="549"/>
      <c r="O644" s="550"/>
      <c r="P644" s="550"/>
      <c r="Q644" s="550"/>
      <c r="R644" s="550"/>
      <c r="S644" s="550"/>
      <c r="T644" s="550"/>
      <c r="U644" s="550"/>
      <c r="V644" s="550"/>
      <c r="W644" s="550"/>
      <c r="X644" s="550"/>
    </row>
    <row r="645" spans="1:24" s="504" customFormat="1" ht="20.100000000000001" customHeight="1" x14ac:dyDescent="0.15">
      <c r="A645" s="541"/>
      <c r="B645" s="926"/>
      <c r="C645" s="520" t="str">
        <f>IF($G$6="","-",IF($G$6="消費税を補助対象に含めない","（税抜）","（税込）"))</f>
        <v>-</v>
      </c>
      <c r="D645" s="930"/>
      <c r="E645" s="931"/>
      <c r="F645" s="932"/>
      <c r="G645" s="926"/>
      <c r="H645" s="520" t="str">
        <f>IF($G$6="","-",IF($G$6="消費税を補助対象に含めない","（税抜）","（税込）"))</f>
        <v>-</v>
      </c>
      <c r="I645" s="924"/>
      <c r="J645" s="924"/>
      <c r="K645" s="924"/>
      <c r="L645" s="548"/>
      <c r="N645" s="549"/>
      <c r="O645" s="550"/>
      <c r="P645" s="550"/>
      <c r="Q645" s="550"/>
      <c r="R645" s="550"/>
      <c r="S645" s="550"/>
      <c r="T645" s="550"/>
      <c r="U645" s="550"/>
      <c r="V645" s="550"/>
      <c r="W645" s="550"/>
      <c r="X645" s="550"/>
    </row>
    <row r="646" spans="1:24" s="504" customFormat="1" ht="39.950000000000003" customHeight="1" x14ac:dyDescent="0.15">
      <c r="A646" s="541"/>
      <c r="B646" s="546" t="s">
        <v>212</v>
      </c>
      <c r="C646" s="253"/>
      <c r="D646" s="921"/>
      <c r="E646" s="922"/>
      <c r="F646" s="923"/>
      <c r="G646" s="546" t="s">
        <v>380</v>
      </c>
      <c r="H646" s="253"/>
      <c r="I646" s="921"/>
      <c r="J646" s="922"/>
      <c r="K646" s="923"/>
      <c r="L646" s="548"/>
      <c r="N646" s="549"/>
      <c r="O646" s="550"/>
      <c r="P646" s="550"/>
      <c r="Q646" s="550"/>
      <c r="R646" s="550"/>
      <c r="S646" s="550"/>
      <c r="T646" s="550"/>
      <c r="U646" s="550"/>
      <c r="V646" s="550"/>
      <c r="W646" s="550"/>
      <c r="X646" s="550"/>
    </row>
    <row r="647" spans="1:24" s="504" customFormat="1" ht="39.950000000000003" customHeight="1" x14ac:dyDescent="0.15">
      <c r="A647" s="541"/>
      <c r="B647" s="553" t="s">
        <v>371</v>
      </c>
      <c r="C647" s="256"/>
      <c r="D647" s="909"/>
      <c r="E647" s="910"/>
      <c r="F647" s="911"/>
      <c r="G647" s="553" t="s">
        <v>381</v>
      </c>
      <c r="H647" s="256"/>
      <c r="I647" s="909"/>
      <c r="J647" s="910"/>
      <c r="K647" s="911"/>
      <c r="L647" s="548"/>
      <c r="N647" s="549"/>
      <c r="O647" s="550"/>
      <c r="P647" s="550"/>
      <c r="Q647" s="550"/>
      <c r="R647" s="550"/>
      <c r="S647" s="550"/>
      <c r="T647" s="550"/>
      <c r="U647" s="550"/>
      <c r="V647" s="550"/>
      <c r="W647" s="550"/>
      <c r="X647" s="550"/>
    </row>
    <row r="648" spans="1:24" s="504" customFormat="1" ht="20.100000000000001" customHeight="1" x14ac:dyDescent="0.15">
      <c r="A648" s="514"/>
      <c r="B648" s="573"/>
      <c r="C648" s="573"/>
      <c r="D648" s="573"/>
      <c r="E648" s="573"/>
      <c r="F648" s="573"/>
      <c r="G648" s="573"/>
      <c r="H648" s="573"/>
      <c r="I648" s="573"/>
      <c r="J648" s="548"/>
      <c r="K648" s="578"/>
      <c r="L648" s="558"/>
      <c r="M648" s="558"/>
      <c r="N648" s="558"/>
      <c r="O648" s="550"/>
      <c r="P648" s="550"/>
      <c r="Q648" s="550"/>
      <c r="R648" s="550"/>
      <c r="S648" s="550"/>
      <c r="T648" s="550"/>
      <c r="U648" s="550"/>
      <c r="V648" s="550"/>
      <c r="W648" s="550"/>
      <c r="X648" s="550"/>
    </row>
    <row r="649" spans="1:24" s="504" customFormat="1" ht="39.950000000000003" customHeight="1" thickBot="1" x14ac:dyDescent="0.2">
      <c r="A649" s="514"/>
      <c r="B649" s="573"/>
      <c r="C649" s="573"/>
      <c r="D649" s="573"/>
      <c r="E649" s="573"/>
      <c r="F649" s="573"/>
      <c r="G649" s="573"/>
      <c r="H649" s="573"/>
      <c r="I649" s="573"/>
      <c r="J649" s="936">
        <f>'補助事業概要説明書(別添１)１～２'!$E$6</f>
        <v>0</v>
      </c>
      <c r="K649" s="936"/>
      <c r="L649" s="558"/>
      <c r="M649" s="558"/>
      <c r="N649" s="558"/>
      <c r="O649" s="550"/>
      <c r="P649" s="550"/>
      <c r="Q649" s="550"/>
      <c r="R649" s="550"/>
      <c r="S649" s="550"/>
      <c r="T649" s="550"/>
      <c r="U649" s="550"/>
      <c r="V649" s="550"/>
      <c r="W649" s="550"/>
      <c r="X649" s="550"/>
    </row>
    <row r="650" spans="1:24" s="504" customFormat="1" ht="35.1" customHeight="1" x14ac:dyDescent="0.15">
      <c r="A650" s="514"/>
      <c r="B650" s="482" t="s">
        <v>575</v>
      </c>
      <c r="C650" s="515"/>
      <c r="D650" s="515"/>
      <c r="E650" s="515"/>
      <c r="F650" s="515"/>
      <c r="G650" s="515"/>
      <c r="H650" s="515"/>
      <c r="I650" s="515"/>
      <c r="J650" s="542" t="s">
        <v>375</v>
      </c>
      <c r="K650" s="933">
        <f>IFERROR(SUM(G654:G678),"")</f>
        <v>0</v>
      </c>
      <c r="L650" s="548"/>
      <c r="M650" s="88"/>
      <c r="N650" s="558"/>
      <c r="O650" s="559"/>
      <c r="P650" s="559"/>
      <c r="Q650" s="550"/>
      <c r="R650" s="550"/>
      <c r="S650" s="550"/>
      <c r="T650" s="550"/>
      <c r="U650" s="550"/>
      <c r="V650" s="550"/>
      <c r="W650" s="550"/>
      <c r="X650" s="550"/>
    </row>
    <row r="651" spans="1:24" s="504" customFormat="1" ht="20.100000000000001" customHeight="1" thickBot="1" x14ac:dyDescent="0.2">
      <c r="A651" s="514"/>
      <c r="B651" s="482"/>
      <c r="C651" s="515"/>
      <c r="D651" s="515"/>
      <c r="E651" s="515"/>
      <c r="F651" s="515"/>
      <c r="G651" s="515"/>
      <c r="H651" s="515"/>
      <c r="I651" s="515"/>
      <c r="J651" s="543" t="str">
        <f>IF($G$6="","-",IF($G$6="消費税を補助対象に含めない","（税抜）","（税込）"))</f>
        <v>-</v>
      </c>
      <c r="K651" s="934"/>
      <c r="L651" s="548"/>
      <c r="M651" s="88"/>
      <c r="N651" s="558"/>
      <c r="O651" s="559"/>
      <c r="P651" s="559"/>
      <c r="Q651" s="550"/>
      <c r="R651" s="550"/>
      <c r="S651" s="550"/>
      <c r="T651" s="550"/>
      <c r="U651" s="550"/>
      <c r="V651" s="550"/>
      <c r="W651" s="550"/>
      <c r="X651" s="550"/>
    </row>
    <row r="652" spans="1:24" s="504" customFormat="1" ht="20.100000000000001" customHeight="1" x14ac:dyDescent="0.15">
      <c r="A652" s="541"/>
      <c r="B652" s="925" t="s">
        <v>167</v>
      </c>
      <c r="C652" s="927" t="s">
        <v>90</v>
      </c>
      <c r="D652" s="929"/>
      <c r="E652" s="927" t="s">
        <v>184</v>
      </c>
      <c r="F652" s="929"/>
      <c r="G652" s="544" t="s">
        <v>137</v>
      </c>
      <c r="H652" s="927" t="s">
        <v>183</v>
      </c>
      <c r="I652" s="928"/>
      <c r="J652" s="986"/>
      <c r="K652" s="987"/>
      <c r="L652" s="548"/>
      <c r="M652" s="1025" t="s">
        <v>631</v>
      </c>
      <c r="N652" s="549"/>
      <c r="O652" s="550"/>
      <c r="P652" s="550"/>
      <c r="Q652" s="550"/>
      <c r="R652" s="550"/>
      <c r="S652" s="550"/>
      <c r="T652" s="550"/>
      <c r="U652" s="550"/>
      <c r="V652" s="550"/>
      <c r="W652" s="550"/>
      <c r="X652" s="550"/>
    </row>
    <row r="653" spans="1:24" s="504" customFormat="1" ht="20.100000000000001" customHeight="1" x14ac:dyDescent="0.15">
      <c r="A653" s="541"/>
      <c r="B653" s="926"/>
      <c r="C653" s="930"/>
      <c r="D653" s="932"/>
      <c r="E653" s="930"/>
      <c r="F653" s="932"/>
      <c r="G653" s="520" t="str">
        <f>IF($G$6="","-",IF($G$6="消費税を補助対象に含めない","（税抜）","（税込）"))</f>
        <v>-</v>
      </c>
      <c r="H653" s="930"/>
      <c r="I653" s="931"/>
      <c r="J653" s="931"/>
      <c r="K653" s="932"/>
      <c r="L653" s="548"/>
      <c r="M653" s="1026"/>
      <c r="N653" s="549"/>
      <c r="O653" s="550"/>
      <c r="P653" s="550"/>
      <c r="Q653" s="550"/>
      <c r="R653" s="550"/>
      <c r="S653" s="550"/>
      <c r="T653" s="550"/>
      <c r="U653" s="550"/>
      <c r="V653" s="550"/>
      <c r="W653" s="550"/>
      <c r="X653" s="550"/>
    </row>
    <row r="654" spans="1:24" s="504" customFormat="1" ht="39.950000000000003" customHeight="1" x14ac:dyDescent="0.15">
      <c r="A654" s="541"/>
      <c r="B654" s="616"/>
      <c r="C654" s="958"/>
      <c r="D654" s="959"/>
      <c r="E654" s="958"/>
      <c r="F654" s="959"/>
      <c r="G654" s="339"/>
      <c r="H654" s="952"/>
      <c r="I654" s="953"/>
      <c r="J654" s="953"/>
      <c r="K654" s="954"/>
      <c r="L654" s="548"/>
      <c r="M654" s="1026"/>
      <c r="N654" s="549"/>
      <c r="O654" s="550"/>
      <c r="P654" s="550"/>
      <c r="Q654" s="550"/>
      <c r="R654" s="550"/>
      <c r="S654" s="550"/>
      <c r="T654" s="550"/>
      <c r="U654" s="550"/>
      <c r="V654" s="550"/>
      <c r="W654" s="550"/>
      <c r="X654" s="550"/>
    </row>
    <row r="655" spans="1:24" s="504" customFormat="1" ht="39.950000000000003" customHeight="1" x14ac:dyDescent="0.15">
      <c r="A655" s="541"/>
      <c r="B655" s="617"/>
      <c r="C655" s="912"/>
      <c r="D655" s="913"/>
      <c r="E655" s="912"/>
      <c r="F655" s="913"/>
      <c r="G655" s="340"/>
      <c r="H655" s="955"/>
      <c r="I655" s="956"/>
      <c r="J655" s="956"/>
      <c r="K655" s="957"/>
      <c r="L655" s="548"/>
      <c r="M655" s="1026"/>
      <c r="N655" s="549"/>
      <c r="O655" s="550"/>
      <c r="P655" s="550"/>
      <c r="Q655" s="550"/>
      <c r="R655" s="550"/>
      <c r="S655" s="550"/>
      <c r="T655" s="550"/>
      <c r="U655" s="550"/>
      <c r="V655" s="550"/>
      <c r="W655" s="550"/>
      <c r="X655" s="550"/>
    </row>
    <row r="656" spans="1:24" s="504" customFormat="1" ht="39.950000000000003" customHeight="1" x14ac:dyDescent="0.15">
      <c r="A656" s="541"/>
      <c r="B656" s="617"/>
      <c r="C656" s="912"/>
      <c r="D656" s="913"/>
      <c r="E656" s="912"/>
      <c r="F656" s="913"/>
      <c r="G656" s="340"/>
      <c r="H656" s="955"/>
      <c r="I656" s="956"/>
      <c r="J656" s="956"/>
      <c r="K656" s="957"/>
      <c r="L656" s="548"/>
      <c r="M656" s="1026"/>
      <c r="N656" s="549"/>
      <c r="O656" s="550"/>
      <c r="P656" s="550"/>
      <c r="Q656" s="550"/>
      <c r="R656" s="550"/>
      <c r="S656" s="550"/>
      <c r="T656" s="550"/>
      <c r="U656" s="550"/>
      <c r="V656" s="550"/>
      <c r="W656" s="550"/>
      <c r="X656" s="550"/>
    </row>
    <row r="657" spans="1:24" s="504" customFormat="1" ht="39.950000000000003" customHeight="1" x14ac:dyDescent="0.15">
      <c r="A657" s="541"/>
      <c r="B657" s="617"/>
      <c r="C657" s="912"/>
      <c r="D657" s="913"/>
      <c r="E657" s="912"/>
      <c r="F657" s="913"/>
      <c r="G657" s="340"/>
      <c r="H657" s="955"/>
      <c r="I657" s="956"/>
      <c r="J657" s="956"/>
      <c r="K657" s="957"/>
      <c r="L657" s="548"/>
      <c r="M657" s="1026"/>
      <c r="N657" s="549"/>
      <c r="O657" s="550"/>
      <c r="P657" s="550"/>
      <c r="Q657" s="550"/>
      <c r="R657" s="550"/>
      <c r="S657" s="550"/>
      <c r="T657" s="550"/>
      <c r="U657" s="550"/>
      <c r="V657" s="550"/>
      <c r="W657" s="550"/>
      <c r="X657" s="550"/>
    </row>
    <row r="658" spans="1:24" s="504" customFormat="1" ht="39.950000000000003" customHeight="1" x14ac:dyDescent="0.15">
      <c r="A658" s="541"/>
      <c r="B658" s="617"/>
      <c r="C658" s="912"/>
      <c r="D658" s="913"/>
      <c r="E658" s="912"/>
      <c r="F658" s="913"/>
      <c r="G658" s="340"/>
      <c r="H658" s="955"/>
      <c r="I658" s="956"/>
      <c r="J658" s="956"/>
      <c r="K658" s="957"/>
      <c r="L658" s="548"/>
      <c r="M658" s="1026"/>
      <c r="N658" s="549"/>
      <c r="O658" s="550"/>
      <c r="P658" s="550"/>
      <c r="Q658" s="550"/>
      <c r="R658" s="550"/>
      <c r="S658" s="550"/>
      <c r="T658" s="550"/>
      <c r="U658" s="550"/>
      <c r="V658" s="550"/>
      <c r="W658" s="550"/>
      <c r="X658" s="550"/>
    </row>
    <row r="659" spans="1:24" s="504" customFormat="1" ht="39.950000000000003" customHeight="1" x14ac:dyDescent="0.15">
      <c r="A659" s="541"/>
      <c r="B659" s="617"/>
      <c r="C659" s="912"/>
      <c r="D659" s="913"/>
      <c r="E659" s="912"/>
      <c r="F659" s="913"/>
      <c r="G659" s="340"/>
      <c r="H659" s="955"/>
      <c r="I659" s="956"/>
      <c r="J659" s="956"/>
      <c r="K659" s="957"/>
      <c r="L659" s="548"/>
      <c r="M659" s="1026"/>
      <c r="N659" s="549"/>
      <c r="O659" s="550"/>
      <c r="P659" s="550"/>
      <c r="Q659" s="550"/>
      <c r="R659" s="550"/>
      <c r="S659" s="550"/>
      <c r="T659" s="550"/>
      <c r="U659" s="550"/>
      <c r="V659" s="550"/>
      <c r="W659" s="550"/>
      <c r="X659" s="550"/>
    </row>
    <row r="660" spans="1:24" s="504" customFormat="1" ht="39.950000000000003" customHeight="1" x14ac:dyDescent="0.15">
      <c r="A660" s="541"/>
      <c r="B660" s="617"/>
      <c r="C660" s="912"/>
      <c r="D660" s="913"/>
      <c r="E660" s="912"/>
      <c r="F660" s="913"/>
      <c r="G660" s="340"/>
      <c r="H660" s="955"/>
      <c r="I660" s="956"/>
      <c r="J660" s="956"/>
      <c r="K660" s="957"/>
      <c r="L660" s="548"/>
      <c r="M660" s="1026"/>
      <c r="N660" s="549"/>
      <c r="O660" s="550"/>
      <c r="P660" s="550"/>
      <c r="Q660" s="550"/>
      <c r="R660" s="550"/>
      <c r="S660" s="550"/>
      <c r="T660" s="550"/>
      <c r="U660" s="550"/>
      <c r="V660" s="550"/>
      <c r="W660" s="550"/>
      <c r="X660" s="550"/>
    </row>
    <row r="661" spans="1:24" s="504" customFormat="1" ht="39.950000000000003" customHeight="1" x14ac:dyDescent="0.15">
      <c r="A661" s="541"/>
      <c r="B661" s="617"/>
      <c r="C661" s="912"/>
      <c r="D661" s="913"/>
      <c r="E661" s="912"/>
      <c r="F661" s="913"/>
      <c r="G661" s="340"/>
      <c r="H661" s="955"/>
      <c r="I661" s="956"/>
      <c r="J661" s="956"/>
      <c r="K661" s="957"/>
      <c r="L661" s="548"/>
      <c r="M661" s="1026"/>
      <c r="N661" s="549"/>
      <c r="O661" s="550"/>
      <c r="P661" s="550"/>
      <c r="Q661" s="550"/>
      <c r="R661" s="550"/>
      <c r="S661" s="550"/>
      <c r="T661" s="550"/>
      <c r="U661" s="550"/>
      <c r="V661" s="550"/>
      <c r="W661" s="550"/>
      <c r="X661" s="550"/>
    </row>
    <row r="662" spans="1:24" s="504" customFormat="1" ht="39.950000000000003" customHeight="1" x14ac:dyDescent="0.15">
      <c r="A662" s="541"/>
      <c r="B662" s="617"/>
      <c r="C662" s="912"/>
      <c r="D662" s="913"/>
      <c r="E662" s="912"/>
      <c r="F662" s="913"/>
      <c r="G662" s="340"/>
      <c r="H662" s="955"/>
      <c r="I662" s="956"/>
      <c r="J662" s="956"/>
      <c r="K662" s="957"/>
      <c r="L662" s="548"/>
      <c r="M662" s="1026"/>
      <c r="N662" s="549"/>
      <c r="O662" s="550"/>
      <c r="P662" s="550"/>
      <c r="Q662" s="550"/>
      <c r="R662" s="550"/>
      <c r="S662" s="550"/>
      <c r="T662" s="550"/>
      <c r="U662" s="550"/>
      <c r="V662" s="550"/>
      <c r="W662" s="550"/>
      <c r="X662" s="550"/>
    </row>
    <row r="663" spans="1:24" s="504" customFormat="1" ht="39.950000000000003" customHeight="1" x14ac:dyDescent="0.15">
      <c r="A663" s="541"/>
      <c r="B663" s="617"/>
      <c r="C663" s="912"/>
      <c r="D663" s="913"/>
      <c r="E663" s="912"/>
      <c r="F663" s="913"/>
      <c r="G663" s="340"/>
      <c r="H663" s="955"/>
      <c r="I663" s="956"/>
      <c r="J663" s="956"/>
      <c r="K663" s="957"/>
      <c r="L663" s="548"/>
      <c r="M663" s="1026"/>
      <c r="N663" s="549"/>
      <c r="O663" s="550"/>
      <c r="P663" s="550"/>
      <c r="Q663" s="550"/>
      <c r="R663" s="550"/>
      <c r="S663" s="550"/>
      <c r="T663" s="550"/>
      <c r="U663" s="550"/>
      <c r="V663" s="550"/>
      <c r="W663" s="550"/>
      <c r="X663" s="550"/>
    </row>
    <row r="664" spans="1:24" s="504" customFormat="1" ht="39.950000000000003" customHeight="1" x14ac:dyDescent="0.15">
      <c r="A664" s="541"/>
      <c r="B664" s="617"/>
      <c r="C664" s="912"/>
      <c r="D664" s="913"/>
      <c r="E664" s="912"/>
      <c r="F664" s="913"/>
      <c r="G664" s="340"/>
      <c r="H664" s="955"/>
      <c r="I664" s="956"/>
      <c r="J664" s="956"/>
      <c r="K664" s="957"/>
      <c r="L664" s="548"/>
      <c r="M664" s="1026"/>
      <c r="N664" s="549"/>
      <c r="O664" s="550"/>
      <c r="P664" s="550"/>
      <c r="Q664" s="550"/>
      <c r="R664" s="550"/>
      <c r="S664" s="550"/>
      <c r="T664" s="550"/>
      <c r="U664" s="550"/>
      <c r="V664" s="550"/>
      <c r="W664" s="550"/>
      <c r="X664" s="550"/>
    </row>
    <row r="665" spans="1:24" s="504" customFormat="1" ht="39.950000000000003" customHeight="1" x14ac:dyDescent="0.15">
      <c r="A665" s="541"/>
      <c r="B665" s="617"/>
      <c r="C665" s="912"/>
      <c r="D665" s="913"/>
      <c r="E665" s="912"/>
      <c r="F665" s="913"/>
      <c r="G665" s="340"/>
      <c r="H665" s="955"/>
      <c r="I665" s="956"/>
      <c r="J665" s="956"/>
      <c r="K665" s="957"/>
      <c r="L665" s="548"/>
      <c r="M665" s="1026"/>
      <c r="N665" s="549"/>
      <c r="O665" s="550"/>
      <c r="P665" s="550"/>
      <c r="Q665" s="550"/>
      <c r="R665" s="550"/>
      <c r="S665" s="550"/>
      <c r="T665" s="550"/>
      <c r="U665" s="550"/>
      <c r="V665" s="550"/>
      <c r="W665" s="550"/>
      <c r="X665" s="550"/>
    </row>
    <row r="666" spans="1:24" s="504" customFormat="1" ht="39.950000000000003" customHeight="1" x14ac:dyDescent="0.15">
      <c r="A666" s="541"/>
      <c r="B666" s="617"/>
      <c r="C666" s="912"/>
      <c r="D666" s="913"/>
      <c r="E666" s="912"/>
      <c r="F666" s="913"/>
      <c r="G666" s="340"/>
      <c r="H666" s="955"/>
      <c r="I666" s="956"/>
      <c r="J666" s="956"/>
      <c r="K666" s="957"/>
      <c r="L666" s="548"/>
      <c r="M666" s="1026"/>
      <c r="N666" s="549"/>
      <c r="O666" s="550"/>
      <c r="P666" s="550"/>
      <c r="Q666" s="550"/>
      <c r="R666" s="550"/>
      <c r="S666" s="550"/>
      <c r="T666" s="550"/>
      <c r="U666" s="550"/>
      <c r="V666" s="550"/>
      <c r="W666" s="550"/>
      <c r="X666" s="550"/>
    </row>
    <row r="667" spans="1:24" s="504" customFormat="1" ht="39.950000000000003" customHeight="1" x14ac:dyDescent="0.15">
      <c r="A667" s="541"/>
      <c r="B667" s="617"/>
      <c r="C667" s="912"/>
      <c r="D667" s="913"/>
      <c r="E667" s="912"/>
      <c r="F667" s="913"/>
      <c r="G667" s="340"/>
      <c r="H667" s="955"/>
      <c r="I667" s="956"/>
      <c r="J667" s="956"/>
      <c r="K667" s="957"/>
      <c r="L667" s="548"/>
      <c r="M667" s="1026"/>
      <c r="N667" s="549"/>
      <c r="O667" s="550"/>
      <c r="P667" s="550"/>
      <c r="Q667" s="550"/>
      <c r="R667" s="550"/>
      <c r="S667" s="550"/>
      <c r="T667" s="550"/>
      <c r="U667" s="550"/>
      <c r="V667" s="550"/>
      <c r="W667" s="550"/>
      <c r="X667" s="550"/>
    </row>
    <row r="668" spans="1:24" s="504" customFormat="1" ht="39.950000000000003" customHeight="1" x14ac:dyDescent="0.15">
      <c r="A668" s="541"/>
      <c r="B668" s="617"/>
      <c r="C668" s="912"/>
      <c r="D668" s="913"/>
      <c r="E668" s="912"/>
      <c r="F668" s="913"/>
      <c r="G668" s="340"/>
      <c r="H668" s="955"/>
      <c r="I668" s="956"/>
      <c r="J668" s="956"/>
      <c r="K668" s="957"/>
      <c r="L668" s="548"/>
      <c r="M668" s="1026"/>
      <c r="N668" s="549"/>
      <c r="O668" s="550"/>
      <c r="P668" s="550"/>
      <c r="Q668" s="550"/>
      <c r="R668" s="550"/>
      <c r="S668" s="550"/>
      <c r="T668" s="550"/>
      <c r="U668" s="550"/>
      <c r="V668" s="550"/>
      <c r="W668" s="550"/>
      <c r="X668" s="550"/>
    </row>
    <row r="669" spans="1:24" s="504" customFormat="1" ht="39.950000000000003" customHeight="1" x14ac:dyDescent="0.15">
      <c r="A669" s="541"/>
      <c r="B669" s="617"/>
      <c r="C669" s="912"/>
      <c r="D669" s="913"/>
      <c r="E669" s="912"/>
      <c r="F669" s="913"/>
      <c r="G669" s="340"/>
      <c r="H669" s="955"/>
      <c r="I669" s="956"/>
      <c r="J669" s="956"/>
      <c r="K669" s="957"/>
      <c r="L669" s="548"/>
      <c r="M669" s="1026"/>
      <c r="N669" s="549"/>
      <c r="O669" s="550"/>
      <c r="P669" s="550"/>
      <c r="Q669" s="550"/>
      <c r="R669" s="550"/>
      <c r="S669" s="550"/>
      <c r="T669" s="550"/>
      <c r="U669" s="550"/>
      <c r="V669" s="550"/>
      <c r="W669" s="550"/>
      <c r="X669" s="550"/>
    </row>
    <row r="670" spans="1:24" s="504" customFormat="1" ht="39.950000000000003" customHeight="1" x14ac:dyDescent="0.15">
      <c r="A670" s="541"/>
      <c r="B670" s="617"/>
      <c r="C670" s="912"/>
      <c r="D670" s="913"/>
      <c r="E670" s="912"/>
      <c r="F670" s="913"/>
      <c r="G670" s="340"/>
      <c r="H670" s="955"/>
      <c r="I670" s="956"/>
      <c r="J670" s="956"/>
      <c r="K670" s="957"/>
      <c r="L670" s="548"/>
      <c r="M670" s="1026"/>
      <c r="N670" s="549"/>
      <c r="O670" s="550"/>
      <c r="P670" s="550"/>
      <c r="Q670" s="550"/>
      <c r="R670" s="550"/>
      <c r="S670" s="550"/>
      <c r="T670" s="550"/>
      <c r="U670" s="550"/>
      <c r="V670" s="550"/>
      <c r="W670" s="550"/>
      <c r="X670" s="550"/>
    </row>
    <row r="671" spans="1:24" s="504" customFormat="1" ht="39.950000000000003" customHeight="1" x14ac:dyDescent="0.15">
      <c r="A671" s="541"/>
      <c r="B671" s="617"/>
      <c r="C671" s="912"/>
      <c r="D671" s="913"/>
      <c r="E671" s="912"/>
      <c r="F671" s="913"/>
      <c r="G671" s="340"/>
      <c r="H671" s="955"/>
      <c r="I671" s="956"/>
      <c r="J671" s="956"/>
      <c r="K671" s="957"/>
      <c r="L671" s="548"/>
      <c r="M671" s="1026"/>
      <c r="N671" s="549"/>
      <c r="O671" s="550"/>
      <c r="P671" s="550"/>
      <c r="Q671" s="550"/>
      <c r="R671" s="550"/>
      <c r="S671" s="550"/>
      <c r="T671" s="550"/>
      <c r="U671" s="550"/>
      <c r="V671" s="550"/>
      <c r="W671" s="550"/>
      <c r="X671" s="550"/>
    </row>
    <row r="672" spans="1:24" s="504" customFormat="1" ht="39.950000000000003" customHeight="1" x14ac:dyDescent="0.15">
      <c r="A672" s="541"/>
      <c r="B672" s="617"/>
      <c r="C672" s="912"/>
      <c r="D672" s="913"/>
      <c r="E672" s="912"/>
      <c r="F672" s="913"/>
      <c r="G672" s="340"/>
      <c r="H672" s="955"/>
      <c r="I672" s="956"/>
      <c r="J672" s="956"/>
      <c r="K672" s="957"/>
      <c r="L672" s="548"/>
      <c r="M672" s="1026"/>
      <c r="N672" s="549"/>
      <c r="O672" s="550"/>
      <c r="P672" s="550"/>
      <c r="Q672" s="550"/>
      <c r="R672" s="550"/>
      <c r="S672" s="550"/>
      <c r="T672" s="550"/>
      <c r="U672" s="550"/>
      <c r="V672" s="550"/>
      <c r="W672" s="550"/>
      <c r="X672" s="550"/>
    </row>
    <row r="673" spans="1:24" s="504" customFormat="1" ht="39.950000000000003" customHeight="1" x14ac:dyDescent="0.15">
      <c r="A673" s="541"/>
      <c r="B673" s="617"/>
      <c r="C673" s="912"/>
      <c r="D673" s="913"/>
      <c r="E673" s="912"/>
      <c r="F673" s="913"/>
      <c r="G673" s="340"/>
      <c r="H673" s="955"/>
      <c r="I673" s="956"/>
      <c r="J673" s="956"/>
      <c r="K673" s="957"/>
      <c r="L673" s="548"/>
      <c r="M673" s="1026"/>
      <c r="N673" s="549"/>
      <c r="O673" s="550"/>
      <c r="P673" s="550"/>
      <c r="Q673" s="550"/>
      <c r="R673" s="550"/>
      <c r="S673" s="550"/>
      <c r="T673" s="550"/>
      <c r="U673" s="550"/>
      <c r="V673" s="550"/>
      <c r="W673" s="550"/>
      <c r="X673" s="550"/>
    </row>
    <row r="674" spans="1:24" s="504" customFormat="1" ht="39.950000000000003" customHeight="1" x14ac:dyDescent="0.15">
      <c r="A674" s="541"/>
      <c r="B674" s="617"/>
      <c r="C674" s="912"/>
      <c r="D674" s="913"/>
      <c r="E674" s="912"/>
      <c r="F674" s="913"/>
      <c r="G674" s="340"/>
      <c r="H674" s="955"/>
      <c r="I674" s="956"/>
      <c r="J674" s="956"/>
      <c r="K674" s="957"/>
      <c r="L674" s="548"/>
      <c r="M674" s="1026"/>
      <c r="N674" s="549"/>
      <c r="O674" s="550"/>
      <c r="P674" s="550"/>
      <c r="Q674" s="550"/>
      <c r="R674" s="550"/>
      <c r="S674" s="550"/>
      <c r="T674" s="550"/>
      <c r="U674" s="550"/>
      <c r="V674" s="550"/>
      <c r="W674" s="550"/>
      <c r="X674" s="550"/>
    </row>
    <row r="675" spans="1:24" s="504" customFormat="1" ht="39.950000000000003" customHeight="1" x14ac:dyDescent="0.15">
      <c r="A675" s="541"/>
      <c r="B675" s="617"/>
      <c r="C675" s="912"/>
      <c r="D675" s="913"/>
      <c r="E675" s="912"/>
      <c r="F675" s="913"/>
      <c r="G675" s="340"/>
      <c r="H675" s="955"/>
      <c r="I675" s="956"/>
      <c r="J675" s="956"/>
      <c r="K675" s="957"/>
      <c r="L675" s="548"/>
      <c r="M675" s="1026"/>
      <c r="N675" s="549"/>
      <c r="O675" s="550"/>
      <c r="P675" s="550"/>
      <c r="Q675" s="550"/>
      <c r="R675" s="550"/>
      <c r="S675" s="550"/>
      <c r="T675" s="550"/>
      <c r="U675" s="550"/>
      <c r="V675" s="550"/>
      <c r="W675" s="550"/>
      <c r="X675" s="550"/>
    </row>
    <row r="676" spans="1:24" s="504" customFormat="1" ht="39.950000000000003" customHeight="1" x14ac:dyDescent="0.15">
      <c r="A676" s="541"/>
      <c r="B676" s="617"/>
      <c r="C676" s="912"/>
      <c r="D676" s="913"/>
      <c r="E676" s="912"/>
      <c r="F676" s="913"/>
      <c r="G676" s="340"/>
      <c r="H676" s="955"/>
      <c r="I676" s="956"/>
      <c r="J676" s="956"/>
      <c r="K676" s="957"/>
      <c r="L676" s="548"/>
      <c r="M676" s="1026"/>
      <c r="N676" s="549"/>
      <c r="O676" s="550"/>
      <c r="P676" s="550"/>
      <c r="Q676" s="550"/>
      <c r="R676" s="550"/>
      <c r="S676" s="550"/>
      <c r="T676" s="550"/>
      <c r="U676" s="550"/>
      <c r="V676" s="550"/>
      <c r="W676" s="550"/>
      <c r="X676" s="550"/>
    </row>
    <row r="677" spans="1:24" s="504" customFormat="1" ht="39.950000000000003" customHeight="1" x14ac:dyDescent="0.15">
      <c r="A677" s="541"/>
      <c r="B677" s="617"/>
      <c r="C677" s="912"/>
      <c r="D677" s="913"/>
      <c r="E677" s="912"/>
      <c r="F677" s="913"/>
      <c r="G677" s="340"/>
      <c r="H677" s="955"/>
      <c r="I677" s="956"/>
      <c r="J677" s="956"/>
      <c r="K677" s="957"/>
      <c r="L677" s="548"/>
      <c r="M677" s="1026"/>
      <c r="N677" s="549"/>
      <c r="O677" s="550"/>
      <c r="P677" s="550"/>
      <c r="Q677" s="550"/>
      <c r="R677" s="550"/>
      <c r="S677" s="550"/>
      <c r="T677" s="550"/>
      <c r="U677" s="550"/>
      <c r="V677" s="550"/>
      <c r="W677" s="550"/>
      <c r="X677" s="550"/>
    </row>
    <row r="678" spans="1:24" s="504" customFormat="1" ht="39.950000000000003" customHeight="1" x14ac:dyDescent="0.15">
      <c r="A678" s="541"/>
      <c r="B678" s="619"/>
      <c r="C678" s="964"/>
      <c r="D678" s="965"/>
      <c r="E678" s="964"/>
      <c r="F678" s="965"/>
      <c r="G678" s="341"/>
      <c r="H678" s="983"/>
      <c r="I678" s="984"/>
      <c r="J678" s="984"/>
      <c r="K678" s="985"/>
      <c r="L678" s="548"/>
      <c r="M678" s="1027"/>
      <c r="N678" s="549"/>
      <c r="O678" s="550"/>
      <c r="P678" s="550"/>
      <c r="Q678" s="550"/>
      <c r="R678" s="550"/>
      <c r="S678" s="550"/>
      <c r="T678" s="550"/>
      <c r="U678" s="550"/>
      <c r="V678" s="550"/>
      <c r="W678" s="550"/>
      <c r="X678" s="550"/>
    </row>
    <row r="679" spans="1:24" s="504" customFormat="1" ht="39.950000000000003" customHeight="1" x14ac:dyDescent="0.15">
      <c r="A679" s="514"/>
      <c r="B679" s="88"/>
      <c r="C679" s="88"/>
      <c r="D679" s="88"/>
      <c r="E679" s="88"/>
      <c r="F679" s="88"/>
      <c r="G679" s="237"/>
      <c r="H679" s="237"/>
      <c r="I679" s="237"/>
      <c r="J679" s="237"/>
      <c r="K679" s="237"/>
      <c r="L679" s="548"/>
      <c r="M679" s="579"/>
      <c r="N679" s="558"/>
      <c r="O679" s="559"/>
      <c r="P679" s="559"/>
      <c r="Q679" s="550"/>
      <c r="R679" s="550"/>
      <c r="S679" s="550"/>
      <c r="T679" s="550"/>
      <c r="U679" s="550"/>
      <c r="V679" s="550"/>
      <c r="W679" s="550"/>
      <c r="X679" s="550"/>
    </row>
    <row r="680" spans="1:24" s="504" customFormat="1" ht="39.950000000000003" customHeight="1" x14ac:dyDescent="0.15">
      <c r="A680" s="514"/>
      <c r="B680" s="580" t="s">
        <v>358</v>
      </c>
      <c r="C680" s="88"/>
      <c r="D680" s="88"/>
      <c r="F680" s="88"/>
      <c r="G680" s="88"/>
      <c r="H680" s="88"/>
      <c r="I680" s="237"/>
      <c r="J680" s="237"/>
      <c r="K680" s="237"/>
      <c r="L680" s="548"/>
      <c r="M680" s="88"/>
      <c r="N680" s="558"/>
      <c r="O680" s="559"/>
      <c r="P680" s="559"/>
      <c r="Q680" s="550"/>
      <c r="R680" s="550"/>
      <c r="S680" s="550"/>
      <c r="T680" s="550"/>
      <c r="U680" s="550"/>
      <c r="V680" s="550"/>
      <c r="W680" s="550"/>
      <c r="X680" s="550"/>
    </row>
    <row r="681" spans="1:24" s="504" customFormat="1" ht="39.950000000000003" customHeight="1" x14ac:dyDescent="0.15">
      <c r="A681" s="514"/>
      <c r="B681" s="581" t="s">
        <v>392</v>
      </c>
      <c r="C681" s="88"/>
      <c r="D681" s="88"/>
      <c r="E681" s="582" t="s">
        <v>138</v>
      </c>
      <c r="F681" s="88"/>
      <c r="G681" s="581" t="s">
        <v>393</v>
      </c>
      <c r="H681" s="582" t="s">
        <v>138</v>
      </c>
      <c r="I681" s="237"/>
      <c r="J681" s="237"/>
      <c r="K681" s="237"/>
      <c r="L681" s="548"/>
      <c r="M681" s="88"/>
      <c r="N681" s="558"/>
      <c r="O681" s="559"/>
      <c r="P681" s="559"/>
      <c r="Q681" s="550"/>
      <c r="R681" s="550"/>
      <c r="S681" s="550"/>
      <c r="T681" s="550"/>
      <c r="U681" s="550"/>
      <c r="V681" s="550"/>
      <c r="W681" s="550"/>
      <c r="X681" s="550"/>
    </row>
    <row r="682" spans="1:24" s="504" customFormat="1" ht="20.100000000000001" customHeight="1" x14ac:dyDescent="0.15">
      <c r="A682" s="541"/>
      <c r="B682" s="966" t="s">
        <v>88</v>
      </c>
      <c r="C682" s="968" t="s">
        <v>111</v>
      </c>
      <c r="D682" s="969"/>
      <c r="E682" s="583" t="s">
        <v>159</v>
      </c>
      <c r="F682" s="515"/>
      <c r="G682" s="962" t="s">
        <v>167</v>
      </c>
      <c r="H682" s="584" t="s">
        <v>149</v>
      </c>
      <c r="I682" s="585"/>
      <c r="J682" s="586"/>
      <c r="K682" s="515"/>
      <c r="L682" s="548"/>
      <c r="M682" s="981" t="s">
        <v>278</v>
      </c>
      <c r="N682" s="549"/>
      <c r="O682" s="550"/>
      <c r="P682" s="550"/>
      <c r="Q682" s="550"/>
      <c r="R682" s="550"/>
      <c r="S682" s="550"/>
      <c r="T682" s="550"/>
      <c r="U682" s="550"/>
      <c r="V682" s="550"/>
      <c r="W682" s="550"/>
      <c r="X682" s="550"/>
    </row>
    <row r="683" spans="1:24" s="504" customFormat="1" ht="20.100000000000001" customHeight="1" x14ac:dyDescent="0.15">
      <c r="A683" s="541"/>
      <c r="B683" s="967"/>
      <c r="C683" s="970"/>
      <c r="D683" s="971"/>
      <c r="E683" s="587" t="str">
        <f>IF($G$6="","-",IF($G$6="消費税を補助対象に含めない","（税抜）","（税込）"))</f>
        <v>-</v>
      </c>
      <c r="F683" s="515"/>
      <c r="G683" s="963"/>
      <c r="H683" s="588" t="str">
        <f>IF($I$6="消費税の扱いを選択してください","",IF($I$6="消費税を補助対象に含めない","（税抜）","（税込）"))</f>
        <v>（税込）</v>
      </c>
      <c r="I683" s="585"/>
      <c r="J683" s="515"/>
      <c r="K683" s="515"/>
      <c r="L683" s="548"/>
      <c r="M683" s="982"/>
      <c r="N683" s="549"/>
      <c r="O683" s="550"/>
      <c r="P683" s="550"/>
      <c r="Q683" s="550"/>
      <c r="R683" s="550"/>
      <c r="S683" s="550"/>
      <c r="T683" s="550"/>
      <c r="U683" s="550"/>
      <c r="V683" s="550"/>
      <c r="W683" s="550"/>
      <c r="X683" s="550"/>
    </row>
    <row r="684" spans="1:24" s="504" customFormat="1" ht="39.950000000000003" customHeight="1" x14ac:dyDescent="0.15">
      <c r="A684" s="541"/>
      <c r="B684" s="589" t="s">
        <v>86</v>
      </c>
      <c r="C684" s="975"/>
      <c r="D684" s="976"/>
      <c r="E684" s="590">
        <f>SUM($I$192,$I$227)</f>
        <v>0</v>
      </c>
      <c r="F684" s="515"/>
      <c r="G684" s="591" t="str">
        <f>IF('補助事業概要説明書(別添１)１～２'!$E14=0,"-",'補助事業概要説明書(別添１)１～２'!$E14)</f>
        <v>-</v>
      </c>
      <c r="H684" s="592">
        <f t="shared" ref="H684:H693" ca="1" si="8">SUMIF($B$654:$G$678,G684,$G$654:$G$678)+SUMIF($C$267:$K$647,G684,$K$267:$K$647)+SUMIF($E$194:$K$263,G684,$K$194:$K$263)+SUMIF($E$194:$J$225,G684,$J$194:$J$225)+SUMIF($C$12:$E$189,G684,$E$12:$E$189)+SUMIF($C$12:$G$189,G684,$G$12:$G$189)</f>
        <v>0</v>
      </c>
      <c r="I684" s="586"/>
      <c r="J684" s="515"/>
      <c r="K684" s="515"/>
      <c r="L684" s="548"/>
      <c r="N684" s="549"/>
      <c r="O684" s="550"/>
      <c r="P684" s="550"/>
      <c r="Q684" s="550"/>
      <c r="R684" s="550"/>
      <c r="S684" s="550"/>
      <c r="T684" s="550"/>
      <c r="U684" s="550"/>
      <c r="V684" s="550"/>
      <c r="W684" s="550"/>
      <c r="X684" s="550"/>
    </row>
    <row r="685" spans="1:24" s="504" customFormat="1" ht="39.950000000000003" customHeight="1" x14ac:dyDescent="0.15">
      <c r="A685" s="541"/>
      <c r="B685" s="593" t="s">
        <v>106</v>
      </c>
      <c r="C685" s="594" t="s">
        <v>110</v>
      </c>
      <c r="D685" s="595" t="s">
        <v>343</v>
      </c>
      <c r="E685" s="596">
        <f>$E$12+$E$30+$E$48+$E$66+$E$84+$E$102+$E$120+$E$138+$E$156+$E$174</f>
        <v>0</v>
      </c>
      <c r="F685" s="515"/>
      <c r="G685" s="597" t="str">
        <f>IF('補助事業概要説明書(別添１)１～２'!$E15=0,"-",'補助事業概要説明書(別添１)１～２'!$E15)</f>
        <v>-</v>
      </c>
      <c r="H685" s="598">
        <f t="shared" ca="1" si="8"/>
        <v>0</v>
      </c>
      <c r="I685" s="515"/>
      <c r="J685" s="515"/>
      <c r="K685" s="515"/>
      <c r="L685" s="548"/>
      <c r="N685" s="549"/>
      <c r="O685" s="550"/>
      <c r="P685" s="550"/>
      <c r="Q685" s="550"/>
      <c r="R685" s="550"/>
      <c r="S685" s="550"/>
      <c r="T685" s="550"/>
      <c r="U685" s="550"/>
      <c r="V685" s="550"/>
      <c r="W685" s="550"/>
      <c r="X685" s="550"/>
    </row>
    <row r="686" spans="1:24" s="504" customFormat="1" ht="39.950000000000003" customHeight="1" x14ac:dyDescent="0.15">
      <c r="A686" s="541"/>
      <c r="B686" s="599"/>
      <c r="C686" s="600"/>
      <c r="D686" s="595" t="s">
        <v>344</v>
      </c>
      <c r="E686" s="601">
        <f>$G$12+$G$30+$G$48+$G$66+$G$84+$G$102+$G$120+$G$138+$G$156+$G$174</f>
        <v>0</v>
      </c>
      <c r="F686" s="515"/>
      <c r="G686" s="597" t="str">
        <f>IF('補助事業概要説明書(別添１)１～２'!$E16=0,"-",'補助事業概要説明書(別添１)１～２'!$E16)</f>
        <v>-</v>
      </c>
      <c r="H686" s="598">
        <f t="shared" ca="1" si="8"/>
        <v>0</v>
      </c>
      <c r="I686" s="515"/>
      <c r="J686" s="515"/>
      <c r="K686" s="515"/>
      <c r="L686" s="548"/>
      <c r="N686" s="549"/>
      <c r="O686" s="550"/>
      <c r="P686" s="550"/>
      <c r="Q686" s="550"/>
      <c r="R686" s="550"/>
      <c r="S686" s="550"/>
      <c r="T686" s="550"/>
      <c r="U686" s="550"/>
      <c r="V686" s="550"/>
      <c r="W686" s="550"/>
      <c r="X686" s="550"/>
    </row>
    <row r="687" spans="1:24" s="504" customFormat="1" ht="39.950000000000003" customHeight="1" x14ac:dyDescent="0.15">
      <c r="A687" s="541"/>
      <c r="B687" s="599"/>
      <c r="C687" s="602" t="s">
        <v>576</v>
      </c>
      <c r="D687" s="603"/>
      <c r="E687" s="601">
        <f>($K$267+$K$278+$K$289+$K$300+$K$311+$K$322+$K$333+$K$344+$K$355+$K$366)-($I$267+$I$278+$I$289+$I$300+$I$311+$I$322+$I$333+$I$344+$I$355+$I$366)</f>
        <v>0</v>
      </c>
      <c r="F687" s="515"/>
      <c r="G687" s="597" t="str">
        <f>IF('補助事業概要説明書(別添１)１～２'!$E17=0,"-",'補助事業概要説明書(別添１)１～２'!$E17)</f>
        <v>-</v>
      </c>
      <c r="H687" s="598">
        <f t="shared" ca="1" si="8"/>
        <v>0</v>
      </c>
      <c r="I687" s="515"/>
      <c r="J687" s="515"/>
      <c r="K687" s="515"/>
      <c r="L687" s="548"/>
      <c r="N687" s="549"/>
      <c r="O687" s="550"/>
      <c r="P687" s="550"/>
      <c r="Q687" s="550"/>
      <c r="R687" s="550"/>
      <c r="S687" s="550"/>
      <c r="T687" s="550"/>
      <c r="U687" s="550"/>
      <c r="V687" s="550"/>
      <c r="W687" s="550"/>
      <c r="X687" s="550"/>
    </row>
    <row r="688" spans="1:24" s="504" customFormat="1" ht="39.950000000000003" customHeight="1" x14ac:dyDescent="0.15">
      <c r="A688" s="541"/>
      <c r="B688" s="599"/>
      <c r="C688" s="602" t="s">
        <v>610</v>
      </c>
      <c r="D688" s="603"/>
      <c r="E688" s="601">
        <f>($K$378+$K$389+$K$400+$K$411+$K$422+$K$433+$K$444+$K$455+$K$466+$K$477)-($I$378+$I$389+$I$400+$I$411+$I$422+$I$433+$I$444+$I$455+$I$466+$I$477)</f>
        <v>0</v>
      </c>
      <c r="F688" s="515"/>
      <c r="G688" s="597" t="str">
        <f>IF('補助事業概要説明書(別添１)１～２'!$E18=0,"-",'補助事業概要説明書(別添１)１～２'!$E18)</f>
        <v>-</v>
      </c>
      <c r="H688" s="598">
        <f t="shared" ca="1" si="8"/>
        <v>0</v>
      </c>
      <c r="I688" s="515"/>
      <c r="J688" s="515"/>
      <c r="K688" s="515"/>
      <c r="L688" s="548"/>
      <c r="N688" s="549"/>
      <c r="O688" s="550"/>
      <c r="P688" s="550"/>
      <c r="Q688" s="550"/>
      <c r="R688" s="550"/>
      <c r="S688" s="550"/>
      <c r="T688" s="550"/>
      <c r="U688" s="550"/>
      <c r="V688" s="550"/>
      <c r="W688" s="550"/>
      <c r="X688" s="550"/>
    </row>
    <row r="689" spans="1:24" s="504" customFormat="1" ht="39.950000000000003" customHeight="1" x14ac:dyDescent="0.15">
      <c r="A689" s="541"/>
      <c r="B689" s="599"/>
      <c r="C689" s="602" t="s">
        <v>613</v>
      </c>
      <c r="D689" s="603"/>
      <c r="E689" s="601">
        <f>($K$489+$K$497+$K$505+$K$513+$K$521+$K$529+$K$537+$K$545+$K$553+$K$561)-($I$489+$I$497+$I$505+$I$513+$I$521+$I$529+$I$537+$I$545+$I$553+$I$561)</f>
        <v>0</v>
      </c>
      <c r="F689" s="515"/>
      <c r="G689" s="597" t="str">
        <f>IF('補助事業概要説明書(別添１)１～２'!$E19=0,"-",'補助事業概要説明書(別添１)１～２'!$E19)</f>
        <v>-</v>
      </c>
      <c r="H689" s="604">
        <f t="shared" ca="1" si="8"/>
        <v>0</v>
      </c>
      <c r="I689" s="515"/>
      <c r="J689" s="515"/>
      <c r="K689" s="515"/>
      <c r="L689" s="548"/>
      <c r="N689" s="549"/>
      <c r="O689" s="550"/>
      <c r="P689" s="550"/>
      <c r="Q689" s="550"/>
      <c r="R689" s="550"/>
      <c r="S689" s="550"/>
      <c r="T689" s="550"/>
      <c r="U689" s="550"/>
      <c r="V689" s="550"/>
      <c r="W689" s="550"/>
      <c r="X689" s="550"/>
    </row>
    <row r="690" spans="1:24" s="504" customFormat="1" ht="39.950000000000003" customHeight="1" x14ac:dyDescent="0.15">
      <c r="A690" s="541"/>
      <c r="B690" s="599"/>
      <c r="C690" s="602" t="s">
        <v>588</v>
      </c>
      <c r="D690" s="603"/>
      <c r="E690" s="601">
        <f>($K$570+$K$578+$K$586+$K$594+$K$602+$K$610+$K$618+$K$626+$K$634+$K$642)-($I$570+$I$578+$I$586+$I$594+$I$602+$I$610+$I$618+$I$626+$I$634+$I$642)</f>
        <v>0</v>
      </c>
      <c r="F690" s="515"/>
      <c r="G690" s="597" t="str">
        <f>IF('補助事業概要説明書(別添１)１～２'!$E20=0,"-",'補助事業概要説明書(別添１)１～２'!$E20)</f>
        <v>-</v>
      </c>
      <c r="H690" s="598">
        <f t="shared" ca="1" si="8"/>
        <v>0</v>
      </c>
      <c r="I690" s="515"/>
      <c r="J690" s="515"/>
      <c r="K690" s="515"/>
      <c r="L690" s="548"/>
      <c r="N690" s="549"/>
      <c r="O690" s="550"/>
      <c r="P690" s="550"/>
      <c r="Q690" s="550"/>
      <c r="R690" s="550"/>
      <c r="S690" s="550"/>
      <c r="T690" s="550"/>
      <c r="U690" s="550"/>
      <c r="V690" s="550"/>
      <c r="W690" s="550"/>
      <c r="X690" s="550"/>
    </row>
    <row r="691" spans="1:24" s="504" customFormat="1" ht="39.950000000000003" customHeight="1" x14ac:dyDescent="0.15">
      <c r="A691" s="541"/>
      <c r="B691" s="599"/>
      <c r="C691" s="605" t="s">
        <v>325</v>
      </c>
      <c r="D691" s="603"/>
      <c r="E691" s="601">
        <f ca="1">$K$192+SUMIF($H$265:$I$648,"職員旅費合計",$I$265:$I$648)</f>
        <v>0</v>
      </c>
      <c r="F691" s="515"/>
      <c r="G691" s="597" t="str">
        <f>IF('補助事業概要説明書(別添１)１～２'!$E21=0,"-",'補助事業概要説明書(別添１)１～２'!$E21)</f>
        <v>-</v>
      </c>
      <c r="H691" s="598">
        <f t="shared" ca="1" si="8"/>
        <v>0</v>
      </c>
      <c r="I691" s="515"/>
      <c r="J691" s="515"/>
      <c r="K691" s="515"/>
      <c r="L691" s="548"/>
      <c r="N691" s="549"/>
      <c r="O691" s="550"/>
      <c r="P691" s="550"/>
      <c r="Q691" s="550"/>
      <c r="R691" s="550"/>
      <c r="S691" s="550"/>
      <c r="T691" s="550"/>
      <c r="U691" s="550"/>
      <c r="V691" s="550"/>
      <c r="W691" s="550"/>
      <c r="X691" s="550"/>
    </row>
    <row r="692" spans="1:24" s="504" customFormat="1" ht="36.75" customHeight="1" x14ac:dyDescent="0.15">
      <c r="A692" s="541"/>
      <c r="B692" s="599"/>
      <c r="C692" s="979" t="s">
        <v>109</v>
      </c>
      <c r="D692" s="980"/>
      <c r="E692" s="601">
        <f>$K$227</f>
        <v>0</v>
      </c>
      <c r="F692" s="515"/>
      <c r="G692" s="597" t="str">
        <f>IF('補助事業概要説明書(別添１)１～２'!$E22=0,"-",'補助事業概要説明書(別添１)１～２'!$E22)</f>
        <v>-</v>
      </c>
      <c r="H692" s="598">
        <f t="shared" ca="1" si="8"/>
        <v>0</v>
      </c>
      <c r="I692" s="515"/>
      <c r="J692" s="515"/>
      <c r="K692" s="515"/>
      <c r="L692" s="548"/>
      <c r="N692" s="549"/>
      <c r="O692" s="550"/>
      <c r="P692" s="550"/>
      <c r="Q692" s="550"/>
      <c r="R692" s="550"/>
      <c r="S692" s="550"/>
      <c r="T692" s="550"/>
      <c r="U692" s="550"/>
      <c r="V692" s="550"/>
      <c r="W692" s="550"/>
      <c r="X692" s="550"/>
    </row>
    <row r="693" spans="1:24" s="504" customFormat="1" ht="36.75" customHeight="1" thickBot="1" x14ac:dyDescent="0.2">
      <c r="A693" s="541"/>
      <c r="B693" s="599"/>
      <c r="C693" s="979" t="s">
        <v>87</v>
      </c>
      <c r="D693" s="980"/>
      <c r="E693" s="606">
        <f>$K$650</f>
        <v>0</v>
      </c>
      <c r="F693" s="515"/>
      <c r="G693" s="607" t="str">
        <f>IF('補助事業概要説明書(別添１)１～２'!$E23=0,"-",'補助事業概要説明書(別添１)１～２'!$E23)</f>
        <v>-</v>
      </c>
      <c r="H693" s="608">
        <f t="shared" ca="1" si="8"/>
        <v>0</v>
      </c>
      <c r="I693" s="515"/>
      <c r="J693" s="515"/>
      <c r="K693" s="515"/>
      <c r="L693" s="548"/>
      <c r="N693" s="549"/>
      <c r="O693" s="550"/>
      <c r="P693" s="550"/>
      <c r="Q693" s="550"/>
      <c r="R693" s="550"/>
      <c r="S693" s="550"/>
      <c r="T693" s="550"/>
      <c r="U693" s="550"/>
      <c r="V693" s="550"/>
      <c r="W693" s="550"/>
      <c r="X693" s="550"/>
    </row>
    <row r="694" spans="1:24" s="504" customFormat="1" ht="36.75" customHeight="1" thickTop="1" thickBot="1" x14ac:dyDescent="0.2">
      <c r="A694" s="541"/>
      <c r="B694" s="599"/>
      <c r="C694" s="977" t="s">
        <v>160</v>
      </c>
      <c r="D694" s="978"/>
      <c r="E694" s="609">
        <f ca="1">SUM(E685:E693)</f>
        <v>0</v>
      </c>
      <c r="F694" s="515"/>
      <c r="G694" s="610" t="s">
        <v>399</v>
      </c>
      <c r="H694" s="611">
        <f ca="1">SUM(H684:H693)</f>
        <v>0</v>
      </c>
      <c r="I694" s="515"/>
      <c r="J694" s="515"/>
      <c r="K694" s="515"/>
      <c r="L694" s="548"/>
      <c r="N694" s="549"/>
      <c r="O694" s="550"/>
      <c r="P694" s="550"/>
      <c r="Q694" s="550"/>
      <c r="R694" s="550"/>
      <c r="S694" s="550"/>
      <c r="T694" s="550"/>
      <c r="U694" s="550"/>
      <c r="V694" s="550"/>
      <c r="W694" s="550"/>
      <c r="X694" s="550"/>
    </row>
    <row r="695" spans="1:24" s="504" customFormat="1" ht="36.75" customHeight="1" thickTop="1" x14ac:dyDescent="0.15">
      <c r="A695" s="541"/>
      <c r="B695" s="972" t="str">
        <f>IF($G$6="消費税の扱いを選択してください","補助対象経費合計",(IF($G$6="消費税を補助対象に含めない","補助対象経費合計（税抜）","補助対象経費合計（税込）")))</f>
        <v>補助対象経費合計（税込）</v>
      </c>
      <c r="C695" s="973"/>
      <c r="D695" s="974"/>
      <c r="E695" s="612">
        <f ca="1">SUM(E694,E684)</f>
        <v>0</v>
      </c>
      <c r="F695" s="515"/>
      <c r="G695" s="515"/>
      <c r="H695" s="515"/>
      <c r="I695" s="515"/>
      <c r="J695" s="515"/>
      <c r="K695" s="515"/>
      <c r="L695" s="548"/>
      <c r="N695" s="549"/>
      <c r="O695" s="550"/>
      <c r="P695" s="550"/>
      <c r="Q695" s="550"/>
      <c r="R695" s="550"/>
      <c r="S695" s="550"/>
      <c r="T695" s="550"/>
      <c r="U695" s="550"/>
      <c r="V695" s="550"/>
      <c r="W695" s="550"/>
      <c r="X695" s="550"/>
    </row>
    <row r="696" spans="1:24" s="504" customFormat="1" ht="36.75" customHeight="1" x14ac:dyDescent="0.15">
      <c r="A696" s="541"/>
      <c r="C696" s="515"/>
      <c r="D696" s="515"/>
      <c r="E696" s="515"/>
      <c r="F696" s="515"/>
      <c r="G696" s="515"/>
      <c r="H696" s="515"/>
      <c r="I696" s="515"/>
      <c r="J696" s="515"/>
      <c r="K696" s="515"/>
      <c r="L696" s="548"/>
      <c r="N696" s="549"/>
      <c r="O696" s="550"/>
      <c r="P696" s="550"/>
      <c r="Q696" s="550"/>
      <c r="R696" s="550"/>
      <c r="S696" s="550"/>
      <c r="T696" s="550"/>
      <c r="U696" s="550"/>
      <c r="V696" s="550"/>
      <c r="W696" s="550"/>
      <c r="X696" s="550"/>
    </row>
    <row r="697" spans="1:24" s="504" customFormat="1" ht="18" customHeight="1" x14ac:dyDescent="0.15">
      <c r="A697" s="541"/>
      <c r="C697" s="515"/>
      <c r="D697" s="515"/>
      <c r="E697" s="515"/>
      <c r="F697" s="515"/>
      <c r="G697" s="515"/>
      <c r="H697" s="515"/>
      <c r="I697" s="515"/>
      <c r="J697" s="515"/>
      <c r="K697" s="515"/>
      <c r="L697" s="548"/>
      <c r="N697" s="549"/>
      <c r="O697" s="550"/>
      <c r="P697" s="550"/>
      <c r="Q697" s="550"/>
      <c r="R697" s="550"/>
      <c r="S697" s="550"/>
      <c r="T697" s="550"/>
      <c r="U697" s="550"/>
      <c r="V697" s="550"/>
      <c r="W697" s="550"/>
      <c r="X697" s="550"/>
    </row>
    <row r="698" spans="1:24" s="504" customFormat="1" ht="27" customHeight="1" x14ac:dyDescent="0.15">
      <c r="A698" s="541"/>
      <c r="B698" s="88"/>
      <c r="C698" s="237"/>
      <c r="D698" s="237"/>
      <c r="E698" s="237"/>
      <c r="F698" s="515"/>
      <c r="G698" s="515"/>
      <c r="H698" s="515"/>
      <c r="I698" s="515"/>
      <c r="J698" s="515"/>
      <c r="K698" s="515"/>
      <c r="O698" s="550"/>
      <c r="P698" s="550"/>
      <c r="Q698" s="550"/>
      <c r="R698" s="550"/>
      <c r="S698" s="550"/>
      <c r="T698" s="550"/>
      <c r="U698" s="550"/>
      <c r="V698" s="550"/>
      <c r="W698" s="550"/>
      <c r="X698" s="550"/>
    </row>
    <row r="699" spans="1:24" x14ac:dyDescent="0.15">
      <c r="G699" s="515"/>
      <c r="H699" s="515"/>
    </row>
    <row r="700" spans="1:24" x14ac:dyDescent="0.15">
      <c r="G700" s="515"/>
      <c r="H700" s="515"/>
    </row>
    <row r="701" spans="1:24" x14ac:dyDescent="0.15">
      <c r="G701" s="515"/>
      <c r="H701" s="515"/>
    </row>
    <row r="702" spans="1:24" x14ac:dyDescent="0.15">
      <c r="G702" s="515"/>
      <c r="H702" s="515"/>
    </row>
    <row r="703" spans="1:24" x14ac:dyDescent="0.15">
      <c r="G703" s="515"/>
      <c r="H703" s="515"/>
    </row>
    <row r="707" spans="1:24" s="558" customFormat="1" x14ac:dyDescent="0.15">
      <c r="A707" s="514"/>
      <c r="B707" s="88"/>
      <c r="C707" s="237"/>
      <c r="D707" s="237"/>
      <c r="E707" s="237"/>
      <c r="F707" s="237"/>
      <c r="G707" s="237"/>
      <c r="H707" s="237"/>
      <c r="I707" s="237"/>
      <c r="J707" s="237"/>
      <c r="K707" s="237"/>
      <c r="L707" s="88"/>
      <c r="M707" s="504"/>
      <c r="O707" s="559"/>
      <c r="P707" s="559"/>
      <c r="Q707" s="613"/>
      <c r="R707" s="613"/>
      <c r="S707" s="613"/>
      <c r="T707" s="613"/>
      <c r="U707" s="613"/>
      <c r="V707" s="613"/>
      <c r="W707" s="559"/>
      <c r="X707" s="559"/>
    </row>
    <row r="708" spans="1:24" s="558" customFormat="1" x14ac:dyDescent="0.15">
      <c r="A708" s="514"/>
      <c r="B708" s="88"/>
      <c r="C708" s="237"/>
      <c r="D708" s="237"/>
      <c r="E708" s="237"/>
      <c r="F708" s="237"/>
      <c r="G708" s="237"/>
      <c r="H708" s="237"/>
      <c r="I708" s="237"/>
      <c r="J708" s="237"/>
      <c r="K708" s="237"/>
      <c r="L708" s="88"/>
      <c r="M708" s="573"/>
      <c r="O708" s="559"/>
      <c r="P708" s="559"/>
      <c r="Q708" s="613"/>
      <c r="R708" s="613"/>
      <c r="S708" s="613"/>
      <c r="T708" s="613"/>
      <c r="U708" s="613"/>
      <c r="V708" s="613"/>
      <c r="W708" s="559"/>
      <c r="X708" s="559"/>
    </row>
    <row r="719" spans="1:24" s="558" customFormat="1" x14ac:dyDescent="0.15">
      <c r="A719" s="514"/>
      <c r="B719" s="88"/>
      <c r="C719" s="237"/>
      <c r="D719" s="237"/>
      <c r="E719" s="237"/>
      <c r="F719" s="237"/>
      <c r="G719" s="237"/>
      <c r="H719" s="237"/>
      <c r="I719" s="237"/>
      <c r="J719" s="237"/>
      <c r="K719" s="237"/>
      <c r="L719" s="88"/>
      <c r="M719" s="548"/>
      <c r="O719" s="559"/>
      <c r="P719" s="559"/>
      <c r="Q719" s="613"/>
      <c r="R719" s="613"/>
      <c r="S719" s="613"/>
      <c r="T719" s="613"/>
      <c r="U719" s="613"/>
      <c r="V719" s="613"/>
      <c r="W719" s="559"/>
      <c r="X719" s="559"/>
    </row>
    <row r="720" spans="1:24" s="558" customFormat="1" x14ac:dyDescent="0.15">
      <c r="A720" s="514"/>
      <c r="B720" s="88"/>
      <c r="C720" s="237"/>
      <c r="D720" s="237"/>
      <c r="E720" s="237"/>
      <c r="F720" s="237"/>
      <c r="G720" s="237"/>
      <c r="H720" s="237"/>
      <c r="I720" s="237"/>
      <c r="J720" s="237"/>
      <c r="K720" s="237"/>
      <c r="L720" s="88"/>
      <c r="M720" s="548"/>
      <c r="O720" s="559"/>
      <c r="P720" s="559"/>
      <c r="Q720" s="613"/>
      <c r="R720" s="613"/>
      <c r="S720" s="613"/>
      <c r="T720" s="613"/>
      <c r="U720" s="613"/>
      <c r="V720" s="613"/>
      <c r="W720" s="559"/>
      <c r="X720" s="559"/>
    </row>
    <row r="721" spans="1:24" s="558" customFormat="1" x14ac:dyDescent="0.15">
      <c r="A721" s="514"/>
      <c r="B721" s="88"/>
      <c r="C721" s="237"/>
      <c r="D721" s="237"/>
      <c r="E721" s="237"/>
      <c r="F721" s="237"/>
      <c r="G721" s="237"/>
      <c r="H721" s="237"/>
      <c r="I721" s="237"/>
      <c r="J721" s="237"/>
      <c r="K721" s="237"/>
      <c r="L721" s="88"/>
      <c r="M721" s="548"/>
      <c r="O721" s="559"/>
      <c r="P721" s="559"/>
      <c r="Q721" s="613"/>
      <c r="R721" s="613"/>
      <c r="S721" s="613"/>
      <c r="T721" s="613"/>
      <c r="U721" s="613"/>
      <c r="V721" s="613"/>
      <c r="W721" s="559"/>
      <c r="X721" s="559"/>
    </row>
    <row r="722" spans="1:24" s="558" customFormat="1" x14ac:dyDescent="0.15">
      <c r="A722" s="514"/>
      <c r="B722" s="88"/>
      <c r="C722" s="237"/>
      <c r="D722" s="237"/>
      <c r="E722" s="237"/>
      <c r="F722" s="237"/>
      <c r="G722" s="237"/>
      <c r="H722" s="237"/>
      <c r="I722" s="237"/>
      <c r="J722" s="237"/>
      <c r="K722" s="237"/>
      <c r="L722" s="88"/>
      <c r="M722" s="504"/>
      <c r="O722" s="559"/>
      <c r="P722" s="559"/>
      <c r="Q722" s="613"/>
      <c r="R722" s="613"/>
      <c r="S722" s="613"/>
      <c r="T722" s="613"/>
      <c r="U722" s="613"/>
      <c r="V722" s="613"/>
      <c r="W722" s="559"/>
      <c r="X722" s="559"/>
    </row>
    <row r="723" spans="1:24" s="558" customFormat="1" x14ac:dyDescent="0.15">
      <c r="A723" s="514"/>
      <c r="B723" s="88"/>
      <c r="C723" s="237"/>
      <c r="D723" s="237"/>
      <c r="E723" s="237"/>
      <c r="F723" s="237"/>
      <c r="G723" s="237"/>
      <c r="H723" s="237"/>
      <c r="I723" s="237"/>
      <c r="J723" s="237"/>
      <c r="K723" s="237"/>
      <c r="L723" s="88"/>
      <c r="M723" s="573"/>
      <c r="O723" s="559"/>
      <c r="P723" s="559"/>
      <c r="Q723" s="613"/>
      <c r="R723" s="613"/>
      <c r="S723" s="613"/>
      <c r="T723" s="613"/>
      <c r="U723" s="613"/>
      <c r="V723" s="613"/>
      <c r="W723" s="559"/>
      <c r="X723" s="559"/>
    </row>
    <row r="724" spans="1:24" s="558" customFormat="1" x14ac:dyDescent="0.15">
      <c r="A724" s="514"/>
      <c r="B724" s="88"/>
      <c r="C724" s="237"/>
      <c r="D724" s="237"/>
      <c r="E724" s="237"/>
      <c r="F724" s="237"/>
      <c r="G724" s="237"/>
      <c r="H724" s="237"/>
      <c r="I724" s="237"/>
      <c r="J724" s="237"/>
      <c r="K724" s="237"/>
      <c r="L724" s="88"/>
      <c r="M724" s="548"/>
      <c r="O724" s="559"/>
      <c r="P724" s="559"/>
      <c r="Q724" s="613"/>
      <c r="R724" s="613"/>
      <c r="S724" s="613"/>
      <c r="T724" s="613"/>
      <c r="U724" s="613"/>
      <c r="V724" s="613"/>
      <c r="W724" s="559"/>
      <c r="X724" s="559"/>
    </row>
    <row r="725" spans="1:24" s="558" customFormat="1" x14ac:dyDescent="0.15">
      <c r="A725" s="514"/>
      <c r="B725" s="88"/>
      <c r="C725" s="237"/>
      <c r="D725" s="237"/>
      <c r="E725" s="237"/>
      <c r="F725" s="237"/>
      <c r="G725" s="237"/>
      <c r="H725" s="237"/>
      <c r="I725" s="237"/>
      <c r="J725" s="237"/>
      <c r="K725" s="237"/>
      <c r="L725" s="88"/>
      <c r="M725" s="548"/>
      <c r="O725" s="559"/>
      <c r="P725" s="559"/>
      <c r="Q725" s="613"/>
      <c r="R725" s="613"/>
      <c r="S725" s="613"/>
      <c r="T725" s="613"/>
      <c r="U725" s="613"/>
      <c r="V725" s="613"/>
      <c r="W725" s="559"/>
      <c r="X725" s="559"/>
    </row>
    <row r="726" spans="1:24" s="558" customFormat="1" x14ac:dyDescent="0.15">
      <c r="A726" s="514"/>
      <c r="B726" s="88"/>
      <c r="C726" s="237"/>
      <c r="D726" s="237"/>
      <c r="E726" s="237"/>
      <c r="F726" s="237"/>
      <c r="G726" s="237"/>
      <c r="H726" s="237"/>
      <c r="I726" s="237"/>
      <c r="J726" s="237"/>
      <c r="K726" s="237"/>
      <c r="L726" s="88"/>
      <c r="M726" s="548"/>
      <c r="O726" s="559"/>
      <c r="P726" s="559"/>
      <c r="Q726" s="613"/>
      <c r="R726" s="613"/>
      <c r="S726" s="613"/>
      <c r="T726" s="613"/>
      <c r="U726" s="613"/>
      <c r="V726" s="613"/>
      <c r="W726" s="559"/>
      <c r="X726" s="559"/>
    </row>
    <row r="727" spans="1:24" s="558" customFormat="1" x14ac:dyDescent="0.15">
      <c r="A727" s="514"/>
      <c r="B727" s="88"/>
      <c r="C727" s="237"/>
      <c r="D727" s="237"/>
      <c r="E727" s="237"/>
      <c r="F727" s="237"/>
      <c r="G727" s="237"/>
      <c r="H727" s="237"/>
      <c r="I727" s="237"/>
      <c r="J727" s="237"/>
      <c r="K727" s="237"/>
      <c r="L727" s="88"/>
      <c r="M727" s="548"/>
      <c r="O727" s="559"/>
      <c r="P727" s="559"/>
      <c r="Q727" s="613"/>
      <c r="R727" s="613"/>
      <c r="S727" s="613"/>
      <c r="T727" s="613"/>
      <c r="U727" s="613"/>
      <c r="V727" s="613"/>
      <c r="W727" s="559"/>
      <c r="X727" s="559"/>
    </row>
    <row r="728" spans="1:24" s="558" customFormat="1" x14ac:dyDescent="0.15">
      <c r="A728" s="514"/>
      <c r="B728" s="88"/>
      <c r="C728" s="237"/>
      <c r="D728" s="237"/>
      <c r="E728" s="237"/>
      <c r="F728" s="237"/>
      <c r="G728" s="237"/>
      <c r="H728" s="237"/>
      <c r="I728" s="237"/>
      <c r="J728" s="237"/>
      <c r="K728" s="237"/>
      <c r="L728" s="88"/>
      <c r="M728" s="548"/>
      <c r="O728" s="559"/>
      <c r="P728" s="559"/>
      <c r="Q728" s="613"/>
      <c r="R728" s="613"/>
      <c r="S728" s="613"/>
      <c r="T728" s="613"/>
      <c r="U728" s="613"/>
      <c r="V728" s="613"/>
      <c r="W728" s="559"/>
      <c r="X728" s="559"/>
    </row>
    <row r="729" spans="1:24" s="558" customFormat="1" x14ac:dyDescent="0.15">
      <c r="A729" s="514"/>
      <c r="B729" s="88"/>
      <c r="C729" s="237"/>
      <c r="D729" s="237"/>
      <c r="E729" s="237"/>
      <c r="F729" s="237"/>
      <c r="G729" s="237"/>
      <c r="H729" s="237"/>
      <c r="I729" s="237"/>
      <c r="J729" s="237"/>
      <c r="K729" s="237"/>
      <c r="L729" s="88"/>
      <c r="M729" s="548"/>
      <c r="O729" s="559"/>
      <c r="P729" s="559"/>
      <c r="Q729" s="613"/>
      <c r="R729" s="613"/>
      <c r="S729" s="613"/>
      <c r="T729" s="613"/>
      <c r="U729" s="613"/>
      <c r="V729" s="613"/>
      <c r="W729" s="559"/>
      <c r="X729" s="559"/>
    </row>
    <row r="730" spans="1:24" s="558" customFormat="1" x14ac:dyDescent="0.15">
      <c r="A730" s="514"/>
      <c r="B730" s="88"/>
      <c r="C730" s="237"/>
      <c r="D730" s="237"/>
      <c r="E730" s="237"/>
      <c r="F730" s="237"/>
      <c r="G730" s="237"/>
      <c r="H730" s="237"/>
      <c r="I730" s="237"/>
      <c r="J730" s="237"/>
      <c r="K730" s="237"/>
      <c r="L730" s="88"/>
      <c r="M730" s="548"/>
      <c r="O730" s="559"/>
      <c r="P730" s="559"/>
      <c r="Q730" s="613"/>
      <c r="R730" s="613"/>
      <c r="S730" s="613"/>
      <c r="T730" s="613"/>
      <c r="U730" s="613"/>
      <c r="V730" s="613"/>
      <c r="W730" s="559"/>
      <c r="X730" s="559"/>
    </row>
    <row r="731" spans="1:24" s="558" customFormat="1" x14ac:dyDescent="0.15">
      <c r="A731" s="514"/>
      <c r="B731" s="88"/>
      <c r="C731" s="237"/>
      <c r="D731" s="237"/>
      <c r="E731" s="237"/>
      <c r="F731" s="237"/>
      <c r="G731" s="237"/>
      <c r="H731" s="237"/>
      <c r="I731" s="237"/>
      <c r="J731" s="237"/>
      <c r="K731" s="237"/>
      <c r="L731" s="88"/>
      <c r="M731" s="548"/>
      <c r="O731" s="559"/>
      <c r="P731" s="559"/>
      <c r="Q731" s="613"/>
      <c r="R731" s="613"/>
      <c r="S731" s="613"/>
      <c r="T731" s="613"/>
      <c r="U731" s="613"/>
      <c r="V731" s="613"/>
      <c r="W731" s="559"/>
      <c r="X731" s="559"/>
    </row>
    <row r="732" spans="1:24" s="558" customFormat="1" x14ac:dyDescent="0.15">
      <c r="A732" s="514"/>
      <c r="B732" s="88"/>
      <c r="C732" s="237"/>
      <c r="D732" s="237"/>
      <c r="E732" s="237"/>
      <c r="F732" s="237"/>
      <c r="G732" s="237"/>
      <c r="H732" s="237"/>
      <c r="I732" s="237"/>
      <c r="J732" s="237"/>
      <c r="K732" s="237"/>
      <c r="L732" s="88"/>
      <c r="M732" s="548"/>
      <c r="O732" s="559"/>
      <c r="P732" s="559"/>
      <c r="Q732" s="613"/>
      <c r="R732" s="613"/>
      <c r="S732" s="613"/>
      <c r="T732" s="613"/>
      <c r="U732" s="613"/>
      <c r="V732" s="613"/>
      <c r="W732" s="559"/>
      <c r="X732" s="559"/>
    </row>
    <row r="737" spans="1:24" x14ac:dyDescent="0.15">
      <c r="M737" s="504"/>
    </row>
    <row r="738" spans="1:24" x14ac:dyDescent="0.15">
      <c r="M738" s="573"/>
    </row>
    <row r="743" spans="1:24" s="558" customFormat="1" x14ac:dyDescent="0.15">
      <c r="A743" s="514"/>
      <c r="B743" s="88"/>
      <c r="C743" s="237"/>
      <c r="D743" s="237"/>
      <c r="E743" s="237"/>
      <c r="F743" s="237"/>
      <c r="G743" s="237"/>
      <c r="H743" s="237"/>
      <c r="I743" s="237"/>
      <c r="J743" s="237"/>
      <c r="K743" s="237"/>
      <c r="L743" s="88"/>
      <c r="M743" s="548"/>
      <c r="O743" s="559"/>
      <c r="P743" s="559"/>
      <c r="Q743" s="613"/>
      <c r="R743" s="613"/>
      <c r="S743" s="613"/>
      <c r="T743" s="613"/>
      <c r="U743" s="613"/>
      <c r="V743" s="613"/>
      <c r="W743" s="559"/>
      <c r="X743" s="559"/>
    </row>
    <row r="744" spans="1:24" s="558" customFormat="1" x14ac:dyDescent="0.15">
      <c r="A744" s="514"/>
      <c r="B744" s="88"/>
      <c r="C744" s="237"/>
      <c r="D744" s="237"/>
      <c r="E744" s="237"/>
      <c r="F744" s="237"/>
      <c r="G744" s="237"/>
      <c r="H744" s="237"/>
      <c r="I744" s="237"/>
      <c r="J744" s="237"/>
      <c r="K744" s="237"/>
      <c r="L744" s="88"/>
      <c r="M744" s="548"/>
      <c r="O744" s="559"/>
      <c r="P744" s="559"/>
      <c r="Q744" s="613"/>
      <c r="R744" s="613"/>
      <c r="S744" s="613"/>
      <c r="T744" s="613"/>
      <c r="U744" s="613"/>
      <c r="V744" s="613"/>
      <c r="W744" s="559"/>
      <c r="X744" s="559"/>
    </row>
    <row r="752" spans="1:24" x14ac:dyDescent="0.15">
      <c r="M752" s="504"/>
    </row>
    <row r="753" spans="1:24" x14ac:dyDescent="0.15">
      <c r="M753" s="573"/>
    </row>
    <row r="758" spans="1:24" s="558" customFormat="1" x14ac:dyDescent="0.15">
      <c r="A758" s="514"/>
      <c r="B758" s="88"/>
      <c r="C758" s="237"/>
      <c r="D758" s="237"/>
      <c r="E758" s="237"/>
      <c r="F758" s="237"/>
      <c r="G758" s="237"/>
      <c r="H758" s="237"/>
      <c r="I758" s="237"/>
      <c r="J758" s="237"/>
      <c r="K758" s="237"/>
      <c r="L758" s="88"/>
      <c r="M758" s="548"/>
      <c r="O758" s="559"/>
      <c r="P758" s="559"/>
      <c r="Q758" s="613"/>
      <c r="R758" s="613"/>
      <c r="S758" s="613"/>
      <c r="T758" s="613"/>
      <c r="U758" s="613"/>
      <c r="V758" s="613"/>
      <c r="W758" s="559"/>
      <c r="X758" s="559"/>
    </row>
    <row r="759" spans="1:24" s="558" customFormat="1" x14ac:dyDescent="0.15">
      <c r="A759" s="514"/>
      <c r="B759" s="88"/>
      <c r="C759" s="237"/>
      <c r="D759" s="237"/>
      <c r="E759" s="237"/>
      <c r="F759" s="237"/>
      <c r="G759" s="237"/>
      <c r="H759" s="237"/>
      <c r="I759" s="237"/>
      <c r="J759" s="237"/>
      <c r="K759" s="237"/>
      <c r="L759" s="88"/>
      <c r="M759" s="548"/>
      <c r="O759" s="559"/>
      <c r="P759" s="559"/>
      <c r="Q759" s="613"/>
      <c r="R759" s="613"/>
      <c r="S759" s="613"/>
      <c r="T759" s="613"/>
      <c r="U759" s="613"/>
      <c r="V759" s="613"/>
      <c r="W759" s="559"/>
      <c r="X759" s="559"/>
    </row>
    <row r="767" spans="1:24" x14ac:dyDescent="0.15">
      <c r="M767" s="504"/>
    </row>
    <row r="768" spans="1:24" x14ac:dyDescent="0.15">
      <c r="M768" s="573"/>
    </row>
    <row r="773" spans="1:24" s="558" customFormat="1" x14ac:dyDescent="0.15">
      <c r="A773" s="514"/>
      <c r="B773" s="88"/>
      <c r="C773" s="237"/>
      <c r="D773" s="237"/>
      <c r="E773" s="237"/>
      <c r="F773" s="237"/>
      <c r="G773" s="237"/>
      <c r="H773" s="237"/>
      <c r="I773" s="237"/>
      <c r="J773" s="237"/>
      <c r="K773" s="237"/>
      <c r="L773" s="88"/>
      <c r="M773" s="548"/>
      <c r="O773" s="559"/>
      <c r="P773" s="559"/>
      <c r="Q773" s="613"/>
      <c r="R773" s="613"/>
      <c r="S773" s="613"/>
      <c r="T773" s="613"/>
      <c r="U773" s="613"/>
      <c r="V773" s="613"/>
      <c r="W773" s="559"/>
      <c r="X773" s="559"/>
    </row>
    <row r="774" spans="1:24" s="558" customFormat="1" x14ac:dyDescent="0.15">
      <c r="A774" s="514"/>
      <c r="B774" s="88"/>
      <c r="C774" s="237"/>
      <c r="D774" s="237"/>
      <c r="E774" s="237"/>
      <c r="F774" s="237"/>
      <c r="G774" s="237"/>
      <c r="H774" s="237"/>
      <c r="I774" s="237"/>
      <c r="J774" s="237"/>
      <c r="K774" s="237"/>
      <c r="L774" s="88"/>
      <c r="M774" s="548"/>
      <c r="O774" s="559"/>
      <c r="P774" s="559"/>
      <c r="Q774" s="613"/>
      <c r="R774" s="613"/>
      <c r="S774" s="613"/>
      <c r="T774" s="613"/>
      <c r="U774" s="613"/>
      <c r="V774" s="613"/>
      <c r="W774" s="559"/>
      <c r="X774" s="559"/>
    </row>
    <row r="782" spans="1:24" x14ac:dyDescent="0.15">
      <c r="M782" s="504"/>
    </row>
    <row r="783" spans="1:24" x14ac:dyDescent="0.15">
      <c r="M783" s="573"/>
    </row>
    <row r="788" spans="1:24" s="558" customFormat="1" x14ac:dyDescent="0.15">
      <c r="A788" s="514"/>
      <c r="B788" s="88"/>
      <c r="C788" s="237"/>
      <c r="D788" s="237"/>
      <c r="E788" s="237"/>
      <c r="F788" s="237"/>
      <c r="G788" s="237"/>
      <c r="H788" s="237"/>
      <c r="I788" s="237"/>
      <c r="J788" s="237"/>
      <c r="K788" s="237"/>
      <c r="L788" s="88"/>
      <c r="M788" s="548"/>
      <c r="O788" s="559"/>
      <c r="P788" s="559"/>
      <c r="Q788" s="613"/>
      <c r="R788" s="613"/>
      <c r="S788" s="613"/>
      <c r="T788" s="613"/>
      <c r="U788" s="613"/>
      <c r="V788" s="613"/>
      <c r="W788" s="559"/>
      <c r="X788" s="559"/>
    </row>
    <row r="789" spans="1:24" s="558" customFormat="1" x14ac:dyDescent="0.15">
      <c r="A789" s="514"/>
      <c r="B789" s="88"/>
      <c r="C789" s="237"/>
      <c r="D789" s="237"/>
      <c r="E789" s="237"/>
      <c r="F789" s="237"/>
      <c r="G789" s="237"/>
      <c r="H789" s="237"/>
      <c r="I789" s="237"/>
      <c r="J789" s="237"/>
      <c r="K789" s="237"/>
      <c r="L789" s="88"/>
      <c r="M789" s="548"/>
      <c r="O789" s="559"/>
      <c r="P789" s="559"/>
      <c r="Q789" s="613"/>
      <c r="R789" s="613"/>
      <c r="S789" s="613"/>
      <c r="T789" s="613"/>
      <c r="U789" s="613"/>
      <c r="V789" s="613"/>
      <c r="W789" s="559"/>
      <c r="X789" s="559"/>
    </row>
    <row r="797" spans="1:24" x14ac:dyDescent="0.15">
      <c r="M797" s="504"/>
    </row>
    <row r="798" spans="1:24" x14ac:dyDescent="0.15">
      <c r="M798" s="573"/>
    </row>
    <row r="803" spans="1:24" s="558" customFormat="1" x14ac:dyDescent="0.15">
      <c r="A803" s="514"/>
      <c r="B803" s="88"/>
      <c r="C803" s="237"/>
      <c r="D803" s="237"/>
      <c r="E803" s="237"/>
      <c r="F803" s="237"/>
      <c r="G803" s="237"/>
      <c r="H803" s="237"/>
      <c r="I803" s="237"/>
      <c r="J803" s="237"/>
      <c r="K803" s="237"/>
      <c r="L803" s="88"/>
      <c r="M803" s="548"/>
      <c r="O803" s="559"/>
      <c r="P803" s="559"/>
      <c r="Q803" s="613"/>
      <c r="R803" s="613"/>
      <c r="S803" s="613"/>
      <c r="T803" s="613"/>
      <c r="U803" s="613"/>
      <c r="V803" s="613"/>
      <c r="W803" s="559"/>
      <c r="X803" s="559"/>
    </row>
    <row r="804" spans="1:24" s="558" customFormat="1" x14ac:dyDescent="0.15">
      <c r="A804" s="514"/>
      <c r="B804" s="88"/>
      <c r="C804" s="237"/>
      <c r="D804" s="237"/>
      <c r="E804" s="237"/>
      <c r="F804" s="237"/>
      <c r="G804" s="237"/>
      <c r="H804" s="237"/>
      <c r="I804" s="237"/>
      <c r="J804" s="237"/>
      <c r="K804" s="237"/>
      <c r="L804" s="88"/>
      <c r="M804" s="548"/>
      <c r="O804" s="559"/>
      <c r="P804" s="559"/>
      <c r="Q804" s="613"/>
      <c r="R804" s="613"/>
      <c r="S804" s="613"/>
      <c r="T804" s="613"/>
      <c r="U804" s="613"/>
      <c r="V804" s="613"/>
      <c r="W804" s="559"/>
      <c r="X804" s="559"/>
    </row>
    <row r="812" spans="1:24" x14ac:dyDescent="0.15">
      <c r="M812" s="504"/>
    </row>
    <row r="813" spans="1:24" x14ac:dyDescent="0.15">
      <c r="M813" s="573"/>
    </row>
    <row r="818" spans="1:24" s="558" customFormat="1" x14ac:dyDescent="0.15">
      <c r="A818" s="514"/>
      <c r="B818" s="88"/>
      <c r="C818" s="237"/>
      <c r="D818" s="237"/>
      <c r="E818" s="237"/>
      <c r="F818" s="237"/>
      <c r="G818" s="237"/>
      <c r="H818" s="237"/>
      <c r="I818" s="237"/>
      <c r="J818" s="237"/>
      <c r="K818" s="237"/>
      <c r="L818" s="88"/>
      <c r="M818" s="548"/>
      <c r="O818" s="559"/>
      <c r="P818" s="559"/>
      <c r="Q818" s="613"/>
      <c r="R818" s="613"/>
      <c r="S818" s="613"/>
      <c r="T818" s="613"/>
      <c r="U818" s="613"/>
      <c r="V818" s="613"/>
      <c r="W818" s="559"/>
      <c r="X818" s="559"/>
    </row>
    <row r="819" spans="1:24" s="558" customFormat="1" x14ac:dyDescent="0.15">
      <c r="A819" s="514"/>
      <c r="B819" s="88"/>
      <c r="C819" s="237"/>
      <c r="D819" s="237"/>
      <c r="E819" s="237"/>
      <c r="F819" s="237"/>
      <c r="G819" s="237"/>
      <c r="H819" s="237"/>
      <c r="I819" s="237"/>
      <c r="J819" s="237"/>
      <c r="K819" s="237"/>
      <c r="L819" s="88"/>
      <c r="M819" s="548"/>
      <c r="O819" s="559"/>
      <c r="P819" s="559"/>
      <c r="Q819" s="613"/>
      <c r="R819" s="613"/>
      <c r="S819" s="613"/>
      <c r="T819" s="613"/>
      <c r="U819" s="613"/>
      <c r="V819" s="613"/>
      <c r="W819" s="559"/>
      <c r="X819" s="559"/>
    </row>
    <row r="827" spans="1:24" x14ac:dyDescent="0.15">
      <c r="M827" s="504"/>
    </row>
    <row r="828" spans="1:24" x14ac:dyDescent="0.15">
      <c r="M828" s="573"/>
    </row>
    <row r="833" spans="1:24" s="558" customFormat="1" x14ac:dyDescent="0.15">
      <c r="A833" s="514"/>
      <c r="B833" s="88"/>
      <c r="C833" s="237"/>
      <c r="D833" s="237"/>
      <c r="E833" s="237"/>
      <c r="F833" s="237"/>
      <c r="G833" s="237"/>
      <c r="H833" s="237"/>
      <c r="I833" s="237"/>
      <c r="J833" s="237"/>
      <c r="K833" s="237"/>
      <c r="L833" s="88"/>
      <c r="M833" s="548"/>
      <c r="O833" s="559"/>
      <c r="P833" s="559"/>
      <c r="Q833" s="613"/>
      <c r="R833" s="613"/>
      <c r="S833" s="613"/>
      <c r="T833" s="613"/>
      <c r="U833" s="613"/>
      <c r="V833" s="613"/>
      <c r="W833" s="559"/>
      <c r="X833" s="559"/>
    </row>
    <row r="834" spans="1:24" s="558" customFormat="1" x14ac:dyDescent="0.15">
      <c r="A834" s="514"/>
      <c r="B834" s="88"/>
      <c r="C834" s="237"/>
      <c r="D834" s="237"/>
      <c r="E834" s="237"/>
      <c r="F834" s="237"/>
      <c r="G834" s="237"/>
      <c r="H834" s="237"/>
      <c r="I834" s="237"/>
      <c r="J834" s="237"/>
      <c r="K834" s="237"/>
      <c r="L834" s="88"/>
      <c r="M834" s="548"/>
      <c r="O834" s="559"/>
      <c r="P834" s="559"/>
      <c r="Q834" s="613"/>
      <c r="R834" s="613"/>
      <c r="S834" s="613"/>
      <c r="T834" s="613"/>
      <c r="U834" s="613"/>
      <c r="V834" s="613"/>
      <c r="W834" s="559"/>
      <c r="X834" s="559"/>
    </row>
    <row r="842" spans="1:24" x14ac:dyDescent="0.15">
      <c r="M842" s="504"/>
    </row>
    <row r="843" spans="1:24" x14ac:dyDescent="0.15">
      <c r="M843" s="573"/>
    </row>
    <row r="848" spans="1:24" s="558" customFormat="1" x14ac:dyDescent="0.15">
      <c r="A848" s="514"/>
      <c r="B848" s="88"/>
      <c r="C848" s="237"/>
      <c r="D848" s="237"/>
      <c r="E848" s="237"/>
      <c r="F848" s="237"/>
      <c r="G848" s="237"/>
      <c r="H848" s="237"/>
      <c r="I848" s="237"/>
      <c r="J848" s="237"/>
      <c r="K848" s="237"/>
      <c r="L848" s="88"/>
      <c r="M848" s="548"/>
      <c r="O848" s="559"/>
      <c r="P848" s="559"/>
      <c r="Q848" s="613"/>
      <c r="R848" s="613"/>
      <c r="S848" s="613"/>
      <c r="T848" s="613"/>
      <c r="U848" s="613"/>
      <c r="V848" s="613"/>
      <c r="W848" s="559"/>
      <c r="X848" s="559"/>
    </row>
    <row r="849" spans="1:24" s="558" customFormat="1" x14ac:dyDescent="0.15">
      <c r="A849" s="514"/>
      <c r="B849" s="88"/>
      <c r="C849" s="237"/>
      <c r="D849" s="237"/>
      <c r="E849" s="237"/>
      <c r="F849" s="237"/>
      <c r="G849" s="237"/>
      <c r="H849" s="237"/>
      <c r="I849" s="237"/>
      <c r="J849" s="237"/>
      <c r="K849" s="237"/>
      <c r="L849" s="88"/>
      <c r="M849" s="548"/>
      <c r="O849" s="559"/>
      <c r="P849" s="559"/>
      <c r="Q849" s="613"/>
      <c r="R849" s="613"/>
      <c r="S849" s="613"/>
      <c r="T849" s="613"/>
      <c r="U849" s="613"/>
      <c r="V849" s="613"/>
      <c r="W849" s="559"/>
      <c r="X849" s="559"/>
    </row>
    <row r="857" spans="1:24" x14ac:dyDescent="0.15">
      <c r="M857" s="504"/>
    </row>
    <row r="858" spans="1:24" x14ac:dyDescent="0.15">
      <c r="M858" s="573"/>
    </row>
    <row r="863" spans="1:24" s="558" customFormat="1" x14ac:dyDescent="0.15">
      <c r="A863" s="514"/>
      <c r="B863" s="88"/>
      <c r="C863" s="237"/>
      <c r="D863" s="237"/>
      <c r="E863" s="237"/>
      <c r="F863" s="237"/>
      <c r="G863" s="237"/>
      <c r="H863" s="237"/>
      <c r="I863" s="237"/>
      <c r="J863" s="237"/>
      <c r="K863" s="237"/>
      <c r="L863" s="88"/>
      <c r="M863" s="548"/>
      <c r="O863" s="559"/>
      <c r="P863" s="559"/>
      <c r="Q863" s="613"/>
      <c r="R863" s="613"/>
      <c r="S863" s="613"/>
      <c r="T863" s="613"/>
      <c r="U863" s="613"/>
      <c r="V863" s="613"/>
      <c r="W863" s="559"/>
      <c r="X863" s="559"/>
    </row>
    <row r="864" spans="1:24" s="558" customFormat="1" x14ac:dyDescent="0.15">
      <c r="A864" s="514"/>
      <c r="B864" s="88"/>
      <c r="C864" s="237"/>
      <c r="D864" s="237"/>
      <c r="E864" s="237"/>
      <c r="F864" s="237"/>
      <c r="G864" s="237"/>
      <c r="H864" s="237"/>
      <c r="I864" s="237"/>
      <c r="J864" s="237"/>
      <c r="K864" s="237"/>
      <c r="L864" s="88"/>
      <c r="M864" s="548"/>
      <c r="O864" s="559"/>
      <c r="P864" s="559"/>
      <c r="Q864" s="613"/>
      <c r="R864" s="613"/>
      <c r="S864" s="613"/>
      <c r="T864" s="613"/>
      <c r="U864" s="613"/>
      <c r="V864" s="613"/>
      <c r="W864" s="559"/>
      <c r="X864" s="559"/>
    </row>
    <row r="872" spans="1:24" x14ac:dyDescent="0.15">
      <c r="M872" s="504"/>
    </row>
    <row r="873" spans="1:24" x14ac:dyDescent="0.15">
      <c r="M873" s="573"/>
    </row>
    <row r="878" spans="1:24" s="558" customFormat="1" x14ac:dyDescent="0.15">
      <c r="A878" s="514"/>
      <c r="B878" s="88"/>
      <c r="C878" s="237"/>
      <c r="D878" s="237"/>
      <c r="E878" s="237"/>
      <c r="F878" s="237"/>
      <c r="G878" s="237"/>
      <c r="H878" s="237"/>
      <c r="I878" s="237"/>
      <c r="J878" s="237"/>
      <c r="K878" s="237"/>
      <c r="L878" s="88"/>
      <c r="M878" s="548"/>
      <c r="O878" s="559"/>
      <c r="P878" s="559"/>
      <c r="Q878" s="613"/>
      <c r="R878" s="613"/>
      <c r="S878" s="613"/>
      <c r="T878" s="613"/>
      <c r="U878" s="613"/>
      <c r="V878" s="613"/>
      <c r="W878" s="559"/>
      <c r="X878" s="559"/>
    </row>
    <row r="879" spans="1:24" s="558" customFormat="1" x14ac:dyDescent="0.15">
      <c r="A879" s="514"/>
      <c r="B879" s="88"/>
      <c r="C879" s="237"/>
      <c r="D879" s="237"/>
      <c r="E879" s="237"/>
      <c r="F879" s="237"/>
      <c r="G879" s="237"/>
      <c r="H879" s="237"/>
      <c r="I879" s="237"/>
      <c r="J879" s="237"/>
      <c r="K879" s="237"/>
      <c r="L879" s="88"/>
      <c r="M879" s="548"/>
      <c r="O879" s="559"/>
      <c r="P879" s="559"/>
      <c r="Q879" s="613"/>
      <c r="R879" s="613"/>
      <c r="S879" s="613"/>
      <c r="T879" s="613"/>
      <c r="U879" s="613"/>
      <c r="V879" s="613"/>
      <c r="W879" s="559"/>
      <c r="X879" s="559"/>
    </row>
    <row r="887" spans="1:24" x14ac:dyDescent="0.15">
      <c r="M887" s="504"/>
    </row>
    <row r="888" spans="1:24" x14ac:dyDescent="0.15">
      <c r="M888" s="573"/>
    </row>
    <row r="893" spans="1:24" s="558" customFormat="1" x14ac:dyDescent="0.15">
      <c r="A893" s="514"/>
      <c r="B893" s="88"/>
      <c r="C893" s="237"/>
      <c r="D893" s="237"/>
      <c r="E893" s="237"/>
      <c r="F893" s="237"/>
      <c r="G893" s="237"/>
      <c r="H893" s="237"/>
      <c r="I893" s="237"/>
      <c r="J893" s="237"/>
      <c r="K893" s="237"/>
      <c r="L893" s="88"/>
      <c r="M893" s="548"/>
      <c r="O893" s="559"/>
      <c r="P893" s="559"/>
      <c r="Q893" s="613"/>
      <c r="R893" s="613"/>
      <c r="S893" s="613"/>
      <c r="T893" s="613"/>
      <c r="U893" s="613"/>
      <c r="V893" s="613"/>
      <c r="W893" s="559"/>
      <c r="X893" s="559"/>
    </row>
    <row r="894" spans="1:24" s="558" customFormat="1" x14ac:dyDescent="0.15">
      <c r="A894" s="514"/>
      <c r="B894" s="88"/>
      <c r="C894" s="237"/>
      <c r="D894" s="237"/>
      <c r="E894" s="237"/>
      <c r="F894" s="237"/>
      <c r="G894" s="237"/>
      <c r="H894" s="237"/>
      <c r="I894" s="237"/>
      <c r="J894" s="237"/>
      <c r="K894" s="237"/>
      <c r="L894" s="88"/>
      <c r="M894" s="548"/>
      <c r="O894" s="559"/>
      <c r="P894" s="559"/>
      <c r="Q894" s="613"/>
      <c r="R894" s="613"/>
      <c r="S894" s="613"/>
      <c r="T894" s="613"/>
      <c r="U894" s="613"/>
      <c r="V894" s="613"/>
      <c r="W894" s="559"/>
      <c r="X894" s="559"/>
    </row>
    <row r="902" spans="1:24" x14ac:dyDescent="0.15">
      <c r="M902" s="504"/>
    </row>
    <row r="903" spans="1:24" x14ac:dyDescent="0.15">
      <c r="M903" s="573"/>
    </row>
    <row r="908" spans="1:24" s="558" customFormat="1" x14ac:dyDescent="0.15">
      <c r="A908" s="514"/>
      <c r="B908" s="88"/>
      <c r="C908" s="237"/>
      <c r="D908" s="237"/>
      <c r="E908" s="237"/>
      <c r="F908" s="237"/>
      <c r="G908" s="237"/>
      <c r="H908" s="237"/>
      <c r="I908" s="237"/>
      <c r="J908" s="237"/>
      <c r="K908" s="237"/>
      <c r="L908" s="88"/>
      <c r="M908" s="548"/>
      <c r="O908" s="559"/>
      <c r="P908" s="559"/>
      <c r="Q908" s="613"/>
      <c r="R908" s="613"/>
      <c r="S908" s="613"/>
      <c r="T908" s="613"/>
      <c r="U908" s="613"/>
      <c r="V908" s="613"/>
      <c r="W908" s="559"/>
      <c r="X908" s="559"/>
    </row>
    <row r="909" spans="1:24" s="558" customFormat="1" x14ac:dyDescent="0.15">
      <c r="A909" s="514"/>
      <c r="B909" s="88"/>
      <c r="C909" s="237"/>
      <c r="D909" s="237"/>
      <c r="E909" s="237"/>
      <c r="F909" s="237"/>
      <c r="G909" s="237"/>
      <c r="H909" s="237"/>
      <c r="I909" s="237"/>
      <c r="J909" s="237"/>
      <c r="K909" s="237"/>
      <c r="L909" s="88"/>
      <c r="M909" s="548"/>
      <c r="O909" s="559"/>
      <c r="P909" s="559"/>
      <c r="Q909" s="613"/>
      <c r="R909" s="613"/>
      <c r="S909" s="613"/>
      <c r="T909" s="613"/>
      <c r="U909" s="613"/>
      <c r="V909" s="613"/>
      <c r="W909" s="559"/>
      <c r="X909" s="559"/>
    </row>
    <row r="917" spans="1:24" x14ac:dyDescent="0.15">
      <c r="M917" s="504"/>
    </row>
    <row r="918" spans="1:24" x14ac:dyDescent="0.15">
      <c r="M918" s="573"/>
    </row>
    <row r="923" spans="1:24" s="558" customFormat="1" x14ac:dyDescent="0.15">
      <c r="A923" s="514"/>
      <c r="B923" s="88"/>
      <c r="C923" s="237"/>
      <c r="D923" s="237"/>
      <c r="E923" s="237"/>
      <c r="F923" s="237"/>
      <c r="G923" s="237"/>
      <c r="H923" s="237"/>
      <c r="I923" s="237"/>
      <c r="J923" s="237"/>
      <c r="K923" s="237"/>
      <c r="L923" s="88"/>
      <c r="M923" s="548"/>
      <c r="O923" s="559"/>
      <c r="P923" s="559"/>
      <c r="Q923" s="613"/>
      <c r="R923" s="613"/>
      <c r="S923" s="613"/>
      <c r="T923" s="613"/>
      <c r="U923" s="613"/>
      <c r="V923" s="613"/>
      <c r="W923" s="559"/>
      <c r="X923" s="559"/>
    </row>
    <row r="924" spans="1:24" s="558" customFormat="1" x14ac:dyDescent="0.15">
      <c r="A924" s="514"/>
      <c r="B924" s="88"/>
      <c r="C924" s="237"/>
      <c r="D924" s="237"/>
      <c r="E924" s="237"/>
      <c r="F924" s="237"/>
      <c r="G924" s="237"/>
      <c r="H924" s="237"/>
      <c r="I924" s="237"/>
      <c r="J924" s="237"/>
      <c r="K924" s="237"/>
      <c r="L924" s="88"/>
      <c r="M924" s="548"/>
      <c r="O924" s="559"/>
      <c r="P924" s="559"/>
      <c r="Q924" s="613"/>
      <c r="R924" s="613"/>
      <c r="S924" s="613"/>
      <c r="T924" s="613"/>
      <c r="U924" s="613"/>
      <c r="V924" s="613"/>
      <c r="W924" s="559"/>
      <c r="X924" s="559"/>
    </row>
    <row r="932" spans="1:24" x14ac:dyDescent="0.15">
      <c r="M932" s="504"/>
    </row>
    <row r="933" spans="1:24" x14ac:dyDescent="0.15">
      <c r="M933" s="573"/>
    </row>
    <row r="938" spans="1:24" s="558" customFormat="1" x14ac:dyDescent="0.15">
      <c r="A938" s="514"/>
      <c r="B938" s="88"/>
      <c r="C938" s="237"/>
      <c r="D938" s="237"/>
      <c r="E938" s="237"/>
      <c r="F938" s="237"/>
      <c r="G938" s="237"/>
      <c r="H938" s="237"/>
      <c r="I938" s="237"/>
      <c r="J938" s="237"/>
      <c r="K938" s="237"/>
      <c r="L938" s="88"/>
      <c r="M938" s="548"/>
      <c r="O938" s="559"/>
      <c r="P938" s="559"/>
      <c r="Q938" s="613"/>
      <c r="R938" s="613"/>
      <c r="S938" s="613"/>
      <c r="T938" s="613"/>
      <c r="U938" s="613"/>
      <c r="V938" s="613"/>
      <c r="W938" s="559"/>
      <c r="X938" s="559"/>
    </row>
    <row r="939" spans="1:24" s="558" customFormat="1" x14ac:dyDescent="0.15">
      <c r="A939" s="514"/>
      <c r="B939" s="88"/>
      <c r="C939" s="237"/>
      <c r="D939" s="237"/>
      <c r="E939" s="237"/>
      <c r="F939" s="237"/>
      <c r="G939" s="237"/>
      <c r="H939" s="237"/>
      <c r="I939" s="237"/>
      <c r="J939" s="237"/>
      <c r="K939" s="237"/>
      <c r="L939" s="88"/>
      <c r="M939" s="548"/>
      <c r="O939" s="559"/>
      <c r="P939" s="559"/>
      <c r="Q939" s="613"/>
      <c r="R939" s="613"/>
      <c r="S939" s="613"/>
      <c r="T939" s="613"/>
      <c r="U939" s="613"/>
      <c r="V939" s="613"/>
      <c r="W939" s="559"/>
      <c r="X939" s="559"/>
    </row>
    <row r="947" spans="1:24" x14ac:dyDescent="0.15">
      <c r="M947" s="504"/>
    </row>
    <row r="948" spans="1:24" x14ac:dyDescent="0.15">
      <c r="M948" s="573"/>
    </row>
    <row r="953" spans="1:24" s="558" customFormat="1" x14ac:dyDescent="0.15">
      <c r="A953" s="514"/>
      <c r="B953" s="88"/>
      <c r="C953" s="237"/>
      <c r="D953" s="237"/>
      <c r="E953" s="237"/>
      <c r="F953" s="237"/>
      <c r="G953" s="237"/>
      <c r="H953" s="237"/>
      <c r="I953" s="237"/>
      <c r="J953" s="237"/>
      <c r="K953" s="237"/>
      <c r="L953" s="88"/>
      <c r="M953" s="548"/>
      <c r="O953" s="559"/>
      <c r="P953" s="559"/>
      <c r="Q953" s="613"/>
      <c r="R953" s="613"/>
      <c r="S953" s="613"/>
      <c r="T953" s="613"/>
      <c r="U953" s="613"/>
      <c r="V953" s="613"/>
      <c r="W953" s="559"/>
      <c r="X953" s="559"/>
    </row>
    <row r="954" spans="1:24" s="558" customFormat="1" x14ac:dyDescent="0.15">
      <c r="A954" s="514"/>
      <c r="B954" s="88"/>
      <c r="C954" s="237"/>
      <c r="D954" s="237"/>
      <c r="E954" s="237"/>
      <c r="F954" s="237"/>
      <c r="G954" s="237"/>
      <c r="H954" s="237"/>
      <c r="I954" s="237"/>
      <c r="J954" s="237"/>
      <c r="K954" s="237"/>
      <c r="L954" s="88"/>
      <c r="M954" s="548"/>
      <c r="O954" s="559"/>
      <c r="P954" s="559"/>
      <c r="Q954" s="613"/>
      <c r="R954" s="613"/>
      <c r="S954" s="613"/>
      <c r="T954" s="613"/>
      <c r="U954" s="613"/>
      <c r="V954" s="613"/>
      <c r="W954" s="559"/>
      <c r="X954" s="559"/>
    </row>
    <row r="962" spans="1:24" x14ac:dyDescent="0.15">
      <c r="M962" s="504"/>
    </row>
    <row r="963" spans="1:24" x14ac:dyDescent="0.15">
      <c r="M963" s="573"/>
    </row>
    <row r="968" spans="1:24" s="558" customFormat="1" x14ac:dyDescent="0.15">
      <c r="A968" s="514"/>
      <c r="B968" s="88"/>
      <c r="C968" s="237"/>
      <c r="D968" s="237"/>
      <c r="E968" s="237"/>
      <c r="F968" s="237"/>
      <c r="G968" s="237"/>
      <c r="H968" s="237"/>
      <c r="I968" s="237"/>
      <c r="J968" s="237"/>
      <c r="K968" s="237"/>
      <c r="L968" s="88"/>
      <c r="M968" s="548"/>
      <c r="O968" s="559"/>
      <c r="P968" s="559"/>
      <c r="Q968" s="613"/>
      <c r="R968" s="613"/>
      <c r="S968" s="613"/>
      <c r="T968" s="613"/>
      <c r="U968" s="613"/>
      <c r="V968" s="613"/>
      <c r="W968" s="559"/>
      <c r="X968" s="559"/>
    </row>
    <row r="969" spans="1:24" s="558" customFormat="1" x14ac:dyDescent="0.15">
      <c r="A969" s="514"/>
      <c r="B969" s="88"/>
      <c r="C969" s="237"/>
      <c r="D969" s="237"/>
      <c r="E969" s="237"/>
      <c r="F969" s="237"/>
      <c r="G969" s="237"/>
      <c r="H969" s="237"/>
      <c r="I969" s="237"/>
      <c r="J969" s="237"/>
      <c r="K969" s="237"/>
      <c r="L969" s="88"/>
      <c r="M969" s="548"/>
      <c r="O969" s="559"/>
      <c r="P969" s="559"/>
      <c r="Q969" s="613"/>
      <c r="R969" s="613"/>
      <c r="S969" s="613"/>
      <c r="T969" s="613"/>
      <c r="U969" s="613"/>
      <c r="V969" s="613"/>
      <c r="W969" s="559"/>
      <c r="X969" s="559"/>
    </row>
    <row r="978" spans="1:24" x14ac:dyDescent="0.15">
      <c r="M978" s="504"/>
    </row>
    <row r="983" spans="1:24" s="558" customFormat="1" x14ac:dyDescent="0.15">
      <c r="A983" s="514"/>
      <c r="B983" s="88"/>
      <c r="C983" s="237"/>
      <c r="D983" s="237"/>
      <c r="E983" s="237"/>
      <c r="F983" s="237"/>
      <c r="G983" s="237"/>
      <c r="H983" s="237"/>
      <c r="I983" s="237"/>
      <c r="J983" s="237"/>
      <c r="K983" s="237"/>
      <c r="L983" s="88"/>
      <c r="M983" s="548"/>
      <c r="O983" s="559"/>
      <c r="P983" s="559"/>
      <c r="Q983" s="613"/>
      <c r="R983" s="613"/>
      <c r="S983" s="613"/>
      <c r="T983" s="613"/>
      <c r="U983" s="613"/>
      <c r="V983" s="613"/>
      <c r="W983" s="559"/>
      <c r="X983" s="559"/>
    </row>
    <row r="984" spans="1:24" s="558" customFormat="1" x14ac:dyDescent="0.15">
      <c r="A984" s="514"/>
      <c r="B984" s="88"/>
      <c r="C984" s="237"/>
      <c r="D984" s="237"/>
      <c r="E984" s="237"/>
      <c r="F984" s="237"/>
      <c r="G984" s="237"/>
      <c r="H984" s="237"/>
      <c r="I984" s="237"/>
      <c r="J984" s="237"/>
      <c r="K984" s="237"/>
      <c r="L984" s="88"/>
      <c r="M984" s="548"/>
      <c r="O984" s="559"/>
      <c r="P984" s="559"/>
      <c r="Q984" s="613"/>
      <c r="R984" s="613"/>
      <c r="S984" s="613"/>
      <c r="T984" s="613"/>
      <c r="U984" s="613"/>
      <c r="V984" s="613"/>
      <c r="W984" s="559"/>
      <c r="X984" s="559"/>
    </row>
    <row r="999" spans="1:24" s="558" customFormat="1" x14ac:dyDescent="0.15">
      <c r="A999" s="514"/>
      <c r="B999" s="88"/>
      <c r="C999" s="237"/>
      <c r="D999" s="237"/>
      <c r="E999" s="237"/>
      <c r="F999" s="237"/>
      <c r="G999" s="237"/>
      <c r="H999" s="237"/>
      <c r="I999" s="237"/>
      <c r="J999" s="237"/>
      <c r="K999" s="237"/>
      <c r="L999" s="88"/>
      <c r="M999" s="548"/>
      <c r="O999" s="559"/>
      <c r="P999" s="559"/>
      <c r="Q999" s="613"/>
      <c r="R999" s="613"/>
      <c r="S999" s="613"/>
      <c r="T999" s="613"/>
      <c r="U999" s="613"/>
      <c r="V999" s="613"/>
      <c r="W999" s="559"/>
      <c r="X999" s="559"/>
    </row>
  </sheetData>
  <sheetProtection algorithmName="SHA-512" hashValue="M1o9sVI54beeWaGM6Ke0KkXpGELfGyVvpdm+hsgT0hVWU3sOFxiL2K0c6IU9UPwP+pILWIki3Mf17zh1ufJ9XA==" saltValue="EPPgDqYUrA2BnDSDRjVFmg==" spinCount="100000" sheet="1" objects="1" insertColumns="0" insertRows="0" deleteColumns="0" deleteRows="0"/>
  <mergeCells count="985">
    <mergeCell ref="M570:M575"/>
    <mergeCell ref="M652:M678"/>
    <mergeCell ref="K300:K301"/>
    <mergeCell ref="I300:I301"/>
    <mergeCell ref="E300:E301"/>
    <mergeCell ref="D300:D301"/>
    <mergeCell ref="G302:G303"/>
    <mergeCell ref="I302:K303"/>
    <mergeCell ref="D304:F304"/>
    <mergeCell ref="I304:K304"/>
    <mergeCell ref="I329:K329"/>
    <mergeCell ref="D330:F330"/>
    <mergeCell ref="D328:F328"/>
    <mergeCell ref="I328:K328"/>
    <mergeCell ref="I330:K330"/>
    <mergeCell ref="D326:F326"/>
    <mergeCell ref="I326:K326"/>
    <mergeCell ref="D327:F327"/>
    <mergeCell ref="I311:I312"/>
    <mergeCell ref="K322:K323"/>
    <mergeCell ref="I322:I323"/>
    <mergeCell ref="K513:K514"/>
    <mergeCell ref="I513:I514"/>
    <mergeCell ref="E513:E514"/>
    <mergeCell ref="M267:M275"/>
    <mergeCell ref="M378:M386"/>
    <mergeCell ref="M489:M494"/>
    <mergeCell ref="B267:B268"/>
    <mergeCell ref="K289:K290"/>
    <mergeCell ref="I289:I290"/>
    <mergeCell ref="E289:E290"/>
    <mergeCell ref="D289:D290"/>
    <mergeCell ref="C289:C290"/>
    <mergeCell ref="B289:B290"/>
    <mergeCell ref="K278:K279"/>
    <mergeCell ref="I278:I279"/>
    <mergeCell ref="E278:E279"/>
    <mergeCell ref="D278:D279"/>
    <mergeCell ref="C278:C279"/>
    <mergeCell ref="B278:B279"/>
    <mergeCell ref="D269:F270"/>
    <mergeCell ref="D273:F273"/>
    <mergeCell ref="I319:K319"/>
    <mergeCell ref="I308:K308"/>
    <mergeCell ref="I307:K307"/>
    <mergeCell ref="I318:K318"/>
    <mergeCell ref="I313:K314"/>
    <mergeCell ref="I315:K315"/>
    <mergeCell ref="I275:K275"/>
    <mergeCell ref="D280:F281"/>
    <mergeCell ref="G280:G281"/>
    <mergeCell ref="I280:K281"/>
    <mergeCell ref="E333:E334"/>
    <mergeCell ref="D333:D334"/>
    <mergeCell ref="C333:C334"/>
    <mergeCell ref="B333:B334"/>
    <mergeCell ref="D305:F305"/>
    <mergeCell ref="B313:B314"/>
    <mergeCell ref="I293:K293"/>
    <mergeCell ref="D283:F283"/>
    <mergeCell ref="I333:I334"/>
    <mergeCell ref="J320:K320"/>
    <mergeCell ref="I305:K305"/>
    <mergeCell ref="G313:G314"/>
    <mergeCell ref="I327:K327"/>
    <mergeCell ref="I316:K316"/>
    <mergeCell ref="I317:K317"/>
    <mergeCell ref="I306:K306"/>
    <mergeCell ref="C489:C490"/>
    <mergeCell ref="B489:B490"/>
    <mergeCell ref="K477:K478"/>
    <mergeCell ref="I477:I478"/>
    <mergeCell ref="E477:E478"/>
    <mergeCell ref="D477:D478"/>
    <mergeCell ref="C477:C478"/>
    <mergeCell ref="B477:B478"/>
    <mergeCell ref="D482:F482"/>
    <mergeCell ref="B479:B480"/>
    <mergeCell ref="K489:K490"/>
    <mergeCell ref="I483:K483"/>
    <mergeCell ref="I479:K480"/>
    <mergeCell ref="G479:G480"/>
    <mergeCell ref="D481:F481"/>
    <mergeCell ref="I481:K481"/>
    <mergeCell ref="J487:K487"/>
    <mergeCell ref="D484:F484"/>
    <mergeCell ref="I484:K484"/>
    <mergeCell ref="D485:F485"/>
    <mergeCell ref="I482:K482"/>
    <mergeCell ref="B12:B13"/>
    <mergeCell ref="B15:B16"/>
    <mergeCell ref="B17:B18"/>
    <mergeCell ref="C17:C18"/>
    <mergeCell ref="D17:D18"/>
    <mergeCell ref="J46:K46"/>
    <mergeCell ref="B40:B41"/>
    <mergeCell ref="B42:B43"/>
    <mergeCell ref="C42:C43"/>
    <mergeCell ref="B22:B23"/>
    <mergeCell ref="C24:C25"/>
    <mergeCell ref="I30:I31"/>
    <mergeCell ref="E42:E43"/>
    <mergeCell ref="B24:B25"/>
    <mergeCell ref="C30:C31"/>
    <mergeCell ref="B30:B31"/>
    <mergeCell ref="B35:B36"/>
    <mergeCell ref="C35:C36"/>
    <mergeCell ref="B33:B34"/>
    <mergeCell ref="D42:D43"/>
    <mergeCell ref="I12:I13"/>
    <mergeCell ref="G12:G13"/>
    <mergeCell ref="E12:E13"/>
    <mergeCell ref="C12:C13"/>
    <mergeCell ref="M3:M4"/>
    <mergeCell ref="G5:H5"/>
    <mergeCell ref="I5:K6"/>
    <mergeCell ref="M5:M9"/>
    <mergeCell ref="G6:H6"/>
    <mergeCell ref="B6:F7"/>
    <mergeCell ref="G7:K7"/>
    <mergeCell ref="G8:K8"/>
    <mergeCell ref="G9:K9"/>
    <mergeCell ref="B3:C4"/>
    <mergeCell ref="G3:K3"/>
    <mergeCell ref="B58:B59"/>
    <mergeCell ref="B60:B61"/>
    <mergeCell ref="C60:C61"/>
    <mergeCell ref="B48:B49"/>
    <mergeCell ref="B51:B52"/>
    <mergeCell ref="B53:B54"/>
    <mergeCell ref="C53:C54"/>
    <mergeCell ref="C48:C49"/>
    <mergeCell ref="G249:J249"/>
    <mergeCell ref="D60:D61"/>
    <mergeCell ref="E60:E61"/>
    <mergeCell ref="I48:I49"/>
    <mergeCell ref="G48:G49"/>
    <mergeCell ref="E48:E49"/>
    <mergeCell ref="D53:D54"/>
    <mergeCell ref="D78:D79"/>
    <mergeCell ref="E78:E79"/>
    <mergeCell ref="J100:K100"/>
    <mergeCell ref="I102:I103"/>
    <mergeCell ref="G102:G103"/>
    <mergeCell ref="E102:E103"/>
    <mergeCell ref="I192:I193"/>
    <mergeCell ref="G156:G157"/>
    <mergeCell ref="E156:E157"/>
    <mergeCell ref="G251:J251"/>
    <mergeCell ref="G262:J262"/>
    <mergeCell ref="B184:B185"/>
    <mergeCell ref="B186:B187"/>
    <mergeCell ref="C179:C180"/>
    <mergeCell ref="B194:B195"/>
    <mergeCell ref="C194:C195"/>
    <mergeCell ref="B132:B133"/>
    <mergeCell ref="G174:G175"/>
    <mergeCell ref="E174:E175"/>
    <mergeCell ref="C174:C175"/>
    <mergeCell ref="B174:B175"/>
    <mergeCell ref="I156:I157"/>
    <mergeCell ref="D132:D133"/>
    <mergeCell ref="G230:J230"/>
    <mergeCell ref="J194:J195"/>
    <mergeCell ref="I138:I139"/>
    <mergeCell ref="E150:E151"/>
    <mergeCell ref="I174:I175"/>
    <mergeCell ref="G229:J229"/>
    <mergeCell ref="D194:D195"/>
    <mergeCell ref="G194:G195"/>
    <mergeCell ref="D168:D169"/>
    <mergeCell ref="E168:E169"/>
    <mergeCell ref="E186:E187"/>
    <mergeCell ref="D186:D187"/>
    <mergeCell ref="E132:E133"/>
    <mergeCell ref="G2:K2"/>
    <mergeCell ref="E355:E356"/>
    <mergeCell ref="D355:D356"/>
    <mergeCell ref="D322:D323"/>
    <mergeCell ref="K267:K268"/>
    <mergeCell ref="I267:I268"/>
    <mergeCell ref="E267:E268"/>
    <mergeCell ref="D267:D268"/>
    <mergeCell ref="I295:K295"/>
    <mergeCell ref="G30:G31"/>
    <mergeCell ref="E30:E31"/>
    <mergeCell ref="D35:D36"/>
    <mergeCell ref="G256:J256"/>
    <mergeCell ref="G232:J232"/>
    <mergeCell ref="G233:J233"/>
    <mergeCell ref="G244:J244"/>
    <mergeCell ref="K192:K193"/>
    <mergeCell ref="D24:D25"/>
    <mergeCell ref="E24:E25"/>
    <mergeCell ref="G234:J234"/>
    <mergeCell ref="G235:J235"/>
    <mergeCell ref="G236:J236"/>
    <mergeCell ref="G237:J237"/>
    <mergeCell ref="G238:J238"/>
    <mergeCell ref="D427:F427"/>
    <mergeCell ref="I427:K427"/>
    <mergeCell ref="I428:K428"/>
    <mergeCell ref="I417:K417"/>
    <mergeCell ref="I429:K429"/>
    <mergeCell ref="D419:F419"/>
    <mergeCell ref="D422:D423"/>
    <mergeCell ref="I413:K414"/>
    <mergeCell ref="D415:F415"/>
    <mergeCell ref="I415:K415"/>
    <mergeCell ref="D416:F416"/>
    <mergeCell ref="I416:K416"/>
    <mergeCell ref="K411:K412"/>
    <mergeCell ref="I411:I412"/>
    <mergeCell ref="E411:E412"/>
    <mergeCell ref="G258:J258"/>
    <mergeCell ref="G259:J259"/>
    <mergeCell ref="G260:J260"/>
    <mergeCell ref="G261:J261"/>
    <mergeCell ref="I402:K403"/>
    <mergeCell ref="I406:K406"/>
    <mergeCell ref="H658:K658"/>
    <mergeCell ref="I631:K631"/>
    <mergeCell ref="K626:K627"/>
    <mergeCell ref="J649:K649"/>
    <mergeCell ref="H652:K653"/>
    <mergeCell ref="E610:E611"/>
    <mergeCell ref="K634:K635"/>
    <mergeCell ref="I634:I635"/>
    <mergeCell ref="E634:E635"/>
    <mergeCell ref="E658:F658"/>
    <mergeCell ref="E626:E627"/>
    <mergeCell ref="K618:K619"/>
    <mergeCell ref="I618:I619"/>
    <mergeCell ref="E618:E619"/>
    <mergeCell ref="I610:I611"/>
    <mergeCell ref="H656:K656"/>
    <mergeCell ref="H657:K657"/>
    <mergeCell ref="I626:I627"/>
    <mergeCell ref="E642:E643"/>
    <mergeCell ref="I638:K638"/>
    <mergeCell ref="D628:F629"/>
    <mergeCell ref="G628:G629"/>
    <mergeCell ref="D623:F623"/>
    <mergeCell ref="I623:K623"/>
    <mergeCell ref="H662:K662"/>
    <mergeCell ref="H663:K663"/>
    <mergeCell ref="H664:K664"/>
    <mergeCell ref="H665:K665"/>
    <mergeCell ref="H666:K666"/>
    <mergeCell ref="K610:K611"/>
    <mergeCell ref="I450:K450"/>
    <mergeCell ref="I419:K419"/>
    <mergeCell ref="I451:K451"/>
    <mergeCell ref="I430:K430"/>
    <mergeCell ref="I607:K607"/>
    <mergeCell ref="I598:K598"/>
    <mergeCell ref="I459:K459"/>
    <mergeCell ref="H659:K659"/>
    <mergeCell ref="H660:K660"/>
    <mergeCell ref="H661:K661"/>
    <mergeCell ref="I529:I530"/>
    <mergeCell ref="I437:K437"/>
    <mergeCell ref="I572:K573"/>
    <mergeCell ref="K586:K587"/>
    <mergeCell ref="I586:I587"/>
    <mergeCell ref="I639:K639"/>
    <mergeCell ref="K642:K643"/>
    <mergeCell ref="I642:I643"/>
    <mergeCell ref="G391:G392"/>
    <mergeCell ref="I393:K393"/>
    <mergeCell ref="I395:K395"/>
    <mergeCell ref="K389:K390"/>
    <mergeCell ref="I394:K394"/>
    <mergeCell ref="I391:K392"/>
    <mergeCell ref="I385:K385"/>
    <mergeCell ref="I372:K372"/>
    <mergeCell ref="I386:K386"/>
    <mergeCell ref="G380:G381"/>
    <mergeCell ref="I380:K381"/>
    <mergeCell ref="I374:K374"/>
    <mergeCell ref="I335:K336"/>
    <mergeCell ref="I337:K337"/>
    <mergeCell ref="G335:G336"/>
    <mergeCell ref="I340:K340"/>
    <mergeCell ref="K344:K345"/>
    <mergeCell ref="I344:I345"/>
    <mergeCell ref="I341:K341"/>
    <mergeCell ref="K311:K312"/>
    <mergeCell ref="I373:K373"/>
    <mergeCell ref="I362:K362"/>
    <mergeCell ref="I363:K363"/>
    <mergeCell ref="I370:K370"/>
    <mergeCell ref="M682:M683"/>
    <mergeCell ref="C676:D676"/>
    <mergeCell ref="E676:F676"/>
    <mergeCell ref="C677:D677"/>
    <mergeCell ref="C675:D675"/>
    <mergeCell ref="E675:F675"/>
    <mergeCell ref="E669:F669"/>
    <mergeCell ref="E677:F677"/>
    <mergeCell ref="C669:D669"/>
    <mergeCell ref="C673:D673"/>
    <mergeCell ref="E673:F673"/>
    <mergeCell ref="E671:F671"/>
    <mergeCell ref="C674:D674"/>
    <mergeCell ref="E674:F674"/>
    <mergeCell ref="C672:D672"/>
    <mergeCell ref="E672:F672"/>
    <mergeCell ref="H676:K676"/>
    <mergeCell ref="H677:K677"/>
    <mergeCell ref="H678:K678"/>
    <mergeCell ref="H675:K675"/>
    <mergeCell ref="H669:K669"/>
    <mergeCell ref="H670:K670"/>
    <mergeCell ref="H671:K671"/>
    <mergeCell ref="H672:K672"/>
    <mergeCell ref="B695:D695"/>
    <mergeCell ref="C684:D684"/>
    <mergeCell ref="C694:D694"/>
    <mergeCell ref="C692:D692"/>
    <mergeCell ref="E663:F663"/>
    <mergeCell ref="C664:D664"/>
    <mergeCell ref="E664:F664"/>
    <mergeCell ref="H667:K667"/>
    <mergeCell ref="H668:K668"/>
    <mergeCell ref="E668:F668"/>
    <mergeCell ref="C670:D670"/>
    <mergeCell ref="C668:D668"/>
    <mergeCell ref="C666:D666"/>
    <mergeCell ref="E666:F666"/>
    <mergeCell ref="C667:D667"/>
    <mergeCell ref="E667:F667"/>
    <mergeCell ref="H673:K673"/>
    <mergeCell ref="H674:K674"/>
    <mergeCell ref="C693:D693"/>
    <mergeCell ref="C665:D665"/>
    <mergeCell ref="E665:F665"/>
    <mergeCell ref="E670:F670"/>
    <mergeCell ref="C671:D671"/>
    <mergeCell ref="C662:D662"/>
    <mergeCell ref="E662:F662"/>
    <mergeCell ref="C663:D663"/>
    <mergeCell ref="B499:B500"/>
    <mergeCell ref="D499:F500"/>
    <mergeCell ref="C537:C538"/>
    <mergeCell ref="B537:B538"/>
    <mergeCell ref="G682:G683"/>
    <mergeCell ref="C678:D678"/>
    <mergeCell ref="E678:F678"/>
    <mergeCell ref="B682:B683"/>
    <mergeCell ref="C682:D683"/>
    <mergeCell ref="D599:F599"/>
    <mergeCell ref="D604:F605"/>
    <mergeCell ref="G604:G605"/>
    <mergeCell ref="D606:F606"/>
    <mergeCell ref="D607:F607"/>
    <mergeCell ref="D615:F615"/>
    <mergeCell ref="D610:D611"/>
    <mergeCell ref="D612:F613"/>
    <mergeCell ref="G612:G613"/>
    <mergeCell ref="E578:E579"/>
    <mergeCell ref="D578:D579"/>
    <mergeCell ref="B612:B613"/>
    <mergeCell ref="B644:B645"/>
    <mergeCell ref="D644:F645"/>
    <mergeCell ref="G644:G645"/>
    <mergeCell ref="I644:K645"/>
    <mergeCell ref="C529:C530"/>
    <mergeCell ref="B529:B530"/>
    <mergeCell ref="B539:B540"/>
    <mergeCell ref="D539:F540"/>
    <mergeCell ref="G539:G540"/>
    <mergeCell ref="I539:K540"/>
    <mergeCell ref="K545:K546"/>
    <mergeCell ref="I545:I546"/>
    <mergeCell ref="E545:E546"/>
    <mergeCell ref="D534:F534"/>
    <mergeCell ref="I534:K534"/>
    <mergeCell ref="I599:K599"/>
    <mergeCell ref="I604:K605"/>
    <mergeCell ref="I606:K606"/>
    <mergeCell ref="J608:K608"/>
    <mergeCell ref="I537:I538"/>
    <mergeCell ref="E537:E538"/>
    <mergeCell ref="D537:D538"/>
    <mergeCell ref="K529:K530"/>
    <mergeCell ref="I553:I554"/>
    <mergeCell ref="B628:B629"/>
    <mergeCell ref="C610:C611"/>
    <mergeCell ref="C642:C643"/>
    <mergeCell ref="C594:C595"/>
    <mergeCell ref="B594:B595"/>
    <mergeCell ref="C634:C635"/>
    <mergeCell ref="C570:C571"/>
    <mergeCell ref="B596:B597"/>
    <mergeCell ref="B570:B571"/>
    <mergeCell ref="B642:B643"/>
    <mergeCell ref="B634:B635"/>
    <mergeCell ref="B618:B619"/>
    <mergeCell ref="B636:B637"/>
    <mergeCell ref="B626:B627"/>
    <mergeCell ref="B620:B621"/>
    <mergeCell ref="B610:B611"/>
    <mergeCell ref="C602:C603"/>
    <mergeCell ref="B602:B603"/>
    <mergeCell ref="C626:C627"/>
    <mergeCell ref="C618:C619"/>
    <mergeCell ref="B604:B605"/>
    <mergeCell ref="B588:B589"/>
    <mergeCell ref="B578:B579"/>
    <mergeCell ref="C578:C579"/>
    <mergeCell ref="D574:F574"/>
    <mergeCell ref="C521:C522"/>
    <mergeCell ref="B521:B522"/>
    <mergeCell ref="I550:K550"/>
    <mergeCell ref="D525:F525"/>
    <mergeCell ref="I526:K526"/>
    <mergeCell ref="E529:E530"/>
    <mergeCell ref="D529:D530"/>
    <mergeCell ref="I570:I571"/>
    <mergeCell ref="E570:E571"/>
    <mergeCell ref="D570:D571"/>
    <mergeCell ref="D566:F566"/>
    <mergeCell ref="I566:K566"/>
    <mergeCell ref="K570:K571"/>
    <mergeCell ref="G547:G548"/>
    <mergeCell ref="I547:K548"/>
    <mergeCell ref="D526:F526"/>
    <mergeCell ref="D565:F565"/>
    <mergeCell ref="D549:F549"/>
    <mergeCell ref="B547:B548"/>
    <mergeCell ref="D563:F564"/>
    <mergeCell ref="K553:K554"/>
    <mergeCell ref="E553:E554"/>
    <mergeCell ref="G563:G564"/>
    <mergeCell ref="I474:K474"/>
    <mergeCell ref="I489:I490"/>
    <mergeCell ref="D470:F470"/>
    <mergeCell ref="I470:K470"/>
    <mergeCell ref="D451:F451"/>
    <mergeCell ref="D449:F449"/>
    <mergeCell ref="I438:K438"/>
    <mergeCell ref="I439:K439"/>
    <mergeCell ref="D483:F483"/>
    <mergeCell ref="I485:K485"/>
    <mergeCell ref="I473:K473"/>
    <mergeCell ref="I460:K460"/>
    <mergeCell ref="D461:F461"/>
    <mergeCell ref="I461:K461"/>
    <mergeCell ref="D444:D445"/>
    <mergeCell ref="D471:F471"/>
    <mergeCell ref="E489:E490"/>
    <mergeCell ref="D489:D490"/>
    <mergeCell ref="D463:F463"/>
    <mergeCell ref="I463:K463"/>
    <mergeCell ref="I471:K471"/>
    <mergeCell ref="D474:F474"/>
    <mergeCell ref="D450:F450"/>
    <mergeCell ref="D479:F480"/>
    <mergeCell ref="C267:C268"/>
    <mergeCell ref="C311:C312"/>
    <mergeCell ref="D313:F314"/>
    <mergeCell ref="D473:F473"/>
    <mergeCell ref="D429:F429"/>
    <mergeCell ref="I440:K440"/>
    <mergeCell ref="K455:K456"/>
    <mergeCell ref="I455:I456"/>
    <mergeCell ref="K466:K467"/>
    <mergeCell ref="I466:I467"/>
    <mergeCell ref="I408:K408"/>
    <mergeCell ref="D396:F396"/>
    <mergeCell ref="D472:F472"/>
    <mergeCell ref="I472:K472"/>
    <mergeCell ref="D418:F418"/>
    <mergeCell ref="I418:K418"/>
    <mergeCell ref="D452:F452"/>
    <mergeCell ref="D413:F414"/>
    <mergeCell ref="C322:C323"/>
    <mergeCell ref="E466:E467"/>
    <mergeCell ref="I407:K407"/>
    <mergeCell ref="G402:G403"/>
    <mergeCell ref="I397:K397"/>
    <mergeCell ref="G413:G414"/>
    <mergeCell ref="D393:F393"/>
    <mergeCell ref="D395:F395"/>
    <mergeCell ref="D373:F373"/>
    <mergeCell ref="D361:F361"/>
    <mergeCell ref="E366:E367"/>
    <mergeCell ref="D359:F359"/>
    <mergeCell ref="D351:F351"/>
    <mergeCell ref="B269:B270"/>
    <mergeCell ref="B300:B301"/>
    <mergeCell ref="B324:B325"/>
    <mergeCell ref="B322:B323"/>
    <mergeCell ref="B311:B312"/>
    <mergeCell ref="B346:B347"/>
    <mergeCell ref="B344:B345"/>
    <mergeCell ref="C366:C367"/>
    <mergeCell ref="B366:B367"/>
    <mergeCell ref="D372:F372"/>
    <mergeCell ref="B368:B369"/>
    <mergeCell ref="C378:C379"/>
    <mergeCell ref="D386:F386"/>
    <mergeCell ref="D366:D367"/>
    <mergeCell ref="D368:F369"/>
    <mergeCell ref="D352:F352"/>
    <mergeCell ref="D337:F337"/>
    <mergeCell ref="B389:B390"/>
    <mergeCell ref="D362:F362"/>
    <mergeCell ref="D363:F363"/>
    <mergeCell ref="B335:B336"/>
    <mergeCell ref="D329:F329"/>
    <mergeCell ref="B378:B379"/>
    <mergeCell ref="E389:E390"/>
    <mergeCell ref="D389:D390"/>
    <mergeCell ref="C389:C390"/>
    <mergeCell ref="B380:B381"/>
    <mergeCell ref="D380:F381"/>
    <mergeCell ref="D382:F382"/>
    <mergeCell ref="D383:F383"/>
    <mergeCell ref="D384:F384"/>
    <mergeCell ref="D348:F348"/>
    <mergeCell ref="D335:F336"/>
    <mergeCell ref="D340:F340"/>
    <mergeCell ref="D349:F349"/>
    <mergeCell ref="D341:F341"/>
    <mergeCell ref="D271:F271"/>
    <mergeCell ref="D285:F285"/>
    <mergeCell ref="D272:F272"/>
    <mergeCell ref="D319:F319"/>
    <mergeCell ref="D317:F317"/>
    <mergeCell ref="D307:F307"/>
    <mergeCell ref="D324:F325"/>
    <mergeCell ref="D275:F275"/>
    <mergeCell ref="B291:B292"/>
    <mergeCell ref="D282:F282"/>
    <mergeCell ref="D318:F318"/>
    <mergeCell ref="D296:F296"/>
    <mergeCell ref="D297:F297"/>
    <mergeCell ref="D302:F303"/>
    <mergeCell ref="D306:F306"/>
    <mergeCell ref="B302:B303"/>
    <mergeCell ref="B280:B281"/>
    <mergeCell ref="D286:F286"/>
    <mergeCell ref="D274:F274"/>
    <mergeCell ref="C444:C445"/>
    <mergeCell ref="B444:B445"/>
    <mergeCell ref="D430:F430"/>
    <mergeCell ref="C433:C434"/>
    <mergeCell ref="B433:B434"/>
    <mergeCell ref="B435:B436"/>
    <mergeCell ref="D435:F436"/>
    <mergeCell ref="D440:F440"/>
    <mergeCell ref="E433:E434"/>
    <mergeCell ref="D439:F439"/>
    <mergeCell ref="B413:B414"/>
    <mergeCell ref="B402:B403"/>
    <mergeCell ref="E422:E423"/>
    <mergeCell ref="D391:F392"/>
    <mergeCell ref="D438:F438"/>
    <mergeCell ref="D428:F428"/>
    <mergeCell ref="D437:F437"/>
    <mergeCell ref="D441:F441"/>
    <mergeCell ref="C411:C412"/>
    <mergeCell ref="B411:B412"/>
    <mergeCell ref="D417:F417"/>
    <mergeCell ref="E400:E401"/>
    <mergeCell ref="D400:D401"/>
    <mergeCell ref="D408:F408"/>
    <mergeCell ref="D406:F406"/>
    <mergeCell ref="D407:F407"/>
    <mergeCell ref="D394:F394"/>
    <mergeCell ref="D402:F403"/>
    <mergeCell ref="D404:F404"/>
    <mergeCell ref="D405:F405"/>
    <mergeCell ref="C400:C401"/>
    <mergeCell ref="B400:B401"/>
    <mergeCell ref="D397:F397"/>
    <mergeCell ref="B391:B392"/>
    <mergeCell ref="C125:C126"/>
    <mergeCell ref="B143:B144"/>
    <mergeCell ref="B177:B178"/>
    <mergeCell ref="B159:B160"/>
    <mergeCell ref="B166:B167"/>
    <mergeCell ref="B168:B169"/>
    <mergeCell ref="C168:C169"/>
    <mergeCell ref="C132:C133"/>
    <mergeCell ref="H194:H195"/>
    <mergeCell ref="G138:G139"/>
    <mergeCell ref="E138:E139"/>
    <mergeCell ref="C138:C139"/>
    <mergeCell ref="B138:B139"/>
    <mergeCell ref="B141:B142"/>
    <mergeCell ref="B125:B126"/>
    <mergeCell ref="B130:B131"/>
    <mergeCell ref="C150:C151"/>
    <mergeCell ref="B161:B162"/>
    <mergeCell ref="C161:C162"/>
    <mergeCell ref="E194:E195"/>
    <mergeCell ref="F194:F195"/>
    <mergeCell ref="D161:D162"/>
    <mergeCell ref="D179:D180"/>
    <mergeCell ref="D150:D151"/>
    <mergeCell ref="C186:C187"/>
    <mergeCell ref="C355:C356"/>
    <mergeCell ref="B357:B358"/>
    <mergeCell ref="D357:F358"/>
    <mergeCell ref="C143:C144"/>
    <mergeCell ref="D143:D144"/>
    <mergeCell ref="B148:B149"/>
    <mergeCell ref="D346:F347"/>
    <mergeCell ref="E311:E312"/>
    <mergeCell ref="D311:D312"/>
    <mergeCell ref="E322:E323"/>
    <mergeCell ref="D308:F308"/>
    <mergeCell ref="D293:F293"/>
    <mergeCell ref="D291:F292"/>
    <mergeCell ref="D295:F295"/>
    <mergeCell ref="D315:F315"/>
    <mergeCell ref="D316:F316"/>
    <mergeCell ref="D284:F284"/>
    <mergeCell ref="C344:C345"/>
    <mergeCell ref="C156:C157"/>
    <mergeCell ref="B156:B157"/>
    <mergeCell ref="B150:B151"/>
    <mergeCell ref="C300:C301"/>
    <mergeCell ref="B355:B356"/>
    <mergeCell ref="B123:B124"/>
    <mergeCell ref="D125:D126"/>
    <mergeCell ref="D107:D108"/>
    <mergeCell ref="D338:F338"/>
    <mergeCell ref="D385:F385"/>
    <mergeCell ref="D371:F371"/>
    <mergeCell ref="E344:E345"/>
    <mergeCell ref="D370:F370"/>
    <mergeCell ref="J375:K375"/>
    <mergeCell ref="I371:K371"/>
    <mergeCell ref="D378:D379"/>
    <mergeCell ref="E378:E379"/>
    <mergeCell ref="I338:K338"/>
    <mergeCell ref="D339:F339"/>
    <mergeCell ref="I339:K339"/>
    <mergeCell ref="D360:F360"/>
    <mergeCell ref="I360:K360"/>
    <mergeCell ref="D350:F350"/>
    <mergeCell ref="I350:K350"/>
    <mergeCell ref="D344:D345"/>
    <mergeCell ref="K355:K356"/>
    <mergeCell ref="D374:F374"/>
    <mergeCell ref="B179:B180"/>
    <mergeCell ref="D294:F294"/>
    <mergeCell ref="B563:B564"/>
    <mergeCell ref="B468:B469"/>
    <mergeCell ref="D468:F469"/>
    <mergeCell ref="G468:G469"/>
    <mergeCell ref="I468:K469"/>
    <mergeCell ref="B446:B447"/>
    <mergeCell ref="D446:F447"/>
    <mergeCell ref="J431:K431"/>
    <mergeCell ref="G446:G447"/>
    <mergeCell ref="I446:K447"/>
    <mergeCell ref="D448:F448"/>
    <mergeCell ref="I448:K448"/>
    <mergeCell ref="C466:C467"/>
    <mergeCell ref="B466:B467"/>
    <mergeCell ref="D460:F460"/>
    <mergeCell ref="D462:F462"/>
    <mergeCell ref="I462:K462"/>
    <mergeCell ref="I452:K452"/>
    <mergeCell ref="K444:K445"/>
    <mergeCell ref="I444:I445"/>
    <mergeCell ref="E444:E445"/>
    <mergeCell ref="D466:D467"/>
    <mergeCell ref="D459:F459"/>
    <mergeCell ref="G457:G458"/>
    <mergeCell ref="C561:C562"/>
    <mergeCell ref="B555:B556"/>
    <mergeCell ref="D555:F556"/>
    <mergeCell ref="G555:G556"/>
    <mergeCell ref="I555:K556"/>
    <mergeCell ref="D557:F557"/>
    <mergeCell ref="I557:K557"/>
    <mergeCell ref="D558:F558"/>
    <mergeCell ref="I561:I562"/>
    <mergeCell ref="E561:E562"/>
    <mergeCell ref="K578:K579"/>
    <mergeCell ref="I578:I579"/>
    <mergeCell ref="E586:E587"/>
    <mergeCell ref="D586:D587"/>
    <mergeCell ref="C586:C587"/>
    <mergeCell ref="B586:B587"/>
    <mergeCell ref="D582:F582"/>
    <mergeCell ref="I582:K582"/>
    <mergeCell ref="D583:F583"/>
    <mergeCell ref="I583:K583"/>
    <mergeCell ref="B580:B581"/>
    <mergeCell ref="D647:F647"/>
    <mergeCell ref="I647:K647"/>
    <mergeCell ref="K650:K651"/>
    <mergeCell ref="H654:K654"/>
    <mergeCell ref="H655:K655"/>
    <mergeCell ref="E652:F653"/>
    <mergeCell ref="C652:D653"/>
    <mergeCell ref="C654:D654"/>
    <mergeCell ref="E654:F654"/>
    <mergeCell ref="D642:D643"/>
    <mergeCell ref="D646:F646"/>
    <mergeCell ref="I646:K646"/>
    <mergeCell ref="D636:F637"/>
    <mergeCell ref="G636:G637"/>
    <mergeCell ref="I274:K274"/>
    <mergeCell ref="J154:K154"/>
    <mergeCell ref="G241:J241"/>
    <mergeCell ref="G250:J250"/>
    <mergeCell ref="G291:G292"/>
    <mergeCell ref="I291:K292"/>
    <mergeCell ref="I282:K282"/>
    <mergeCell ref="I284:K284"/>
    <mergeCell ref="I285:K285"/>
    <mergeCell ref="G242:J242"/>
    <mergeCell ref="G243:J243"/>
    <mergeCell ref="I271:K271"/>
    <mergeCell ref="I272:K272"/>
    <mergeCell ref="I273:K273"/>
    <mergeCell ref="I283:K283"/>
    <mergeCell ref="G253:J253"/>
    <mergeCell ref="G245:J245"/>
    <mergeCell ref="G246:J246"/>
    <mergeCell ref="G247:J247"/>
    <mergeCell ref="G248:J248"/>
    <mergeCell ref="H192:H193"/>
    <mergeCell ref="G228:J228"/>
    <mergeCell ref="G239:J239"/>
    <mergeCell ref="G257:J257"/>
    <mergeCell ref="G240:J240"/>
    <mergeCell ref="G231:J231"/>
    <mergeCell ref="I396:K396"/>
    <mergeCell ref="G324:G325"/>
    <mergeCell ref="I324:K325"/>
    <mergeCell ref="I348:K348"/>
    <mergeCell ref="I382:K382"/>
    <mergeCell ref="I383:K383"/>
    <mergeCell ref="I384:K384"/>
    <mergeCell ref="I352:K352"/>
    <mergeCell ref="G346:G347"/>
    <mergeCell ref="I346:K347"/>
    <mergeCell ref="G368:G369"/>
    <mergeCell ref="I368:K369"/>
    <mergeCell ref="I361:K361"/>
    <mergeCell ref="I349:K349"/>
    <mergeCell ref="K378:K379"/>
    <mergeCell ref="I378:I379"/>
    <mergeCell ref="I294:K294"/>
    <mergeCell ref="G254:J254"/>
    <mergeCell ref="G255:J255"/>
    <mergeCell ref="G357:G358"/>
    <mergeCell ref="G252:J252"/>
    <mergeCell ref="G435:G436"/>
    <mergeCell ref="I296:K296"/>
    <mergeCell ref="I297:K297"/>
    <mergeCell ref="G269:G270"/>
    <mergeCell ref="I269:K270"/>
    <mergeCell ref="K400:K401"/>
    <mergeCell ref="I400:I401"/>
    <mergeCell ref="I405:K405"/>
    <mergeCell ref="I389:I390"/>
    <mergeCell ref="K366:K367"/>
    <mergeCell ref="I366:I367"/>
    <mergeCell ref="I357:K358"/>
    <mergeCell ref="I359:K359"/>
    <mergeCell ref="I351:K351"/>
    <mergeCell ref="I404:K404"/>
    <mergeCell ref="I286:K286"/>
    <mergeCell ref="I435:K436"/>
    <mergeCell ref="G263:J263"/>
    <mergeCell ref="K333:K334"/>
    <mergeCell ref="I355:I356"/>
    <mergeCell ref="J264:K264"/>
    <mergeCell ref="D411:D412"/>
    <mergeCell ref="B455:B456"/>
    <mergeCell ref="B457:B458"/>
    <mergeCell ref="D457:F458"/>
    <mergeCell ref="E455:E456"/>
    <mergeCell ref="D455:D456"/>
    <mergeCell ref="K422:K423"/>
    <mergeCell ref="I422:I423"/>
    <mergeCell ref="C422:C423"/>
    <mergeCell ref="B422:B423"/>
    <mergeCell ref="K433:K434"/>
    <mergeCell ref="I433:I434"/>
    <mergeCell ref="I457:K458"/>
    <mergeCell ref="I449:K449"/>
    <mergeCell ref="B424:B425"/>
    <mergeCell ref="D424:F425"/>
    <mergeCell ref="G424:G425"/>
    <mergeCell ref="I424:K425"/>
    <mergeCell ref="D426:F426"/>
    <mergeCell ref="I426:K426"/>
    <mergeCell ref="D433:D434"/>
    <mergeCell ref="I441:K441"/>
    <mergeCell ref="C455:C456"/>
    <mergeCell ref="I501:K501"/>
    <mergeCell ref="D502:F502"/>
    <mergeCell ref="I502:K502"/>
    <mergeCell ref="C513:C514"/>
    <mergeCell ref="B513:B514"/>
    <mergeCell ref="D517:F517"/>
    <mergeCell ref="I517:K517"/>
    <mergeCell ref="I518:K518"/>
    <mergeCell ref="I515:K516"/>
    <mergeCell ref="B515:B516"/>
    <mergeCell ref="D518:F518"/>
    <mergeCell ref="D515:F516"/>
    <mergeCell ref="G515:G516"/>
    <mergeCell ref="D513:D514"/>
    <mergeCell ref="D505:D506"/>
    <mergeCell ref="K505:K506"/>
    <mergeCell ref="I612:K613"/>
    <mergeCell ref="D614:F614"/>
    <mergeCell ref="B507:B508"/>
    <mergeCell ref="D533:F533"/>
    <mergeCell ref="I533:K533"/>
    <mergeCell ref="D553:D554"/>
    <mergeCell ref="C553:C554"/>
    <mergeCell ref="B553:B554"/>
    <mergeCell ref="B561:B562"/>
    <mergeCell ref="B523:B524"/>
    <mergeCell ref="K561:K562"/>
    <mergeCell ref="K594:K595"/>
    <mergeCell ref="I594:I595"/>
    <mergeCell ref="D588:F589"/>
    <mergeCell ref="D598:F598"/>
    <mergeCell ref="B572:B573"/>
    <mergeCell ref="G572:G573"/>
    <mergeCell ref="D580:F581"/>
    <mergeCell ref="G580:G581"/>
    <mergeCell ref="I580:K581"/>
    <mergeCell ref="D572:F573"/>
    <mergeCell ref="I574:K574"/>
    <mergeCell ref="D575:F575"/>
    <mergeCell ref="I575:K575"/>
    <mergeCell ref="I636:K637"/>
    <mergeCell ref="I628:K629"/>
    <mergeCell ref="I630:K630"/>
    <mergeCell ref="I615:K615"/>
    <mergeCell ref="D626:D627"/>
    <mergeCell ref="D634:D635"/>
    <mergeCell ref="D618:D619"/>
    <mergeCell ref="D630:F630"/>
    <mergeCell ref="D631:F631"/>
    <mergeCell ref="D620:F621"/>
    <mergeCell ref="G620:G621"/>
    <mergeCell ref="I620:K621"/>
    <mergeCell ref="D622:F622"/>
    <mergeCell ref="I622:K622"/>
    <mergeCell ref="G499:G500"/>
    <mergeCell ref="I499:K500"/>
    <mergeCell ref="I614:K614"/>
    <mergeCell ref="I565:K565"/>
    <mergeCell ref="G588:G589"/>
    <mergeCell ref="I588:K589"/>
    <mergeCell ref="D590:F590"/>
    <mergeCell ref="I590:K590"/>
    <mergeCell ref="D591:F591"/>
    <mergeCell ref="I591:K591"/>
    <mergeCell ref="K602:K603"/>
    <mergeCell ref="I602:I603"/>
    <mergeCell ref="E602:E603"/>
    <mergeCell ref="D602:D603"/>
    <mergeCell ref="E594:E595"/>
    <mergeCell ref="D594:D595"/>
    <mergeCell ref="D596:F597"/>
    <mergeCell ref="G596:G597"/>
    <mergeCell ref="I596:K597"/>
    <mergeCell ref="D545:D546"/>
    <mergeCell ref="K537:K538"/>
    <mergeCell ref="D547:F548"/>
    <mergeCell ref="I549:K549"/>
    <mergeCell ref="D550:F550"/>
    <mergeCell ref="J568:K568"/>
    <mergeCell ref="D541:F541"/>
    <mergeCell ref="I541:K541"/>
    <mergeCell ref="D542:F542"/>
    <mergeCell ref="I542:K542"/>
    <mergeCell ref="I558:K558"/>
    <mergeCell ref="G531:G532"/>
    <mergeCell ref="I531:K532"/>
    <mergeCell ref="D523:F524"/>
    <mergeCell ref="I525:K525"/>
    <mergeCell ref="J527:K527"/>
    <mergeCell ref="I563:K564"/>
    <mergeCell ref="D561:D562"/>
    <mergeCell ref="B87:B88"/>
    <mergeCell ref="E96:E97"/>
    <mergeCell ref="B94:B95"/>
    <mergeCell ref="G120:G121"/>
    <mergeCell ref="E120:E121"/>
    <mergeCell ref="C120:C121"/>
    <mergeCell ref="B120:B121"/>
    <mergeCell ref="B89:B90"/>
    <mergeCell ref="C89:C90"/>
    <mergeCell ref="D89:D90"/>
    <mergeCell ref="B114:B115"/>
    <mergeCell ref="C114:C115"/>
    <mergeCell ref="D114:D115"/>
    <mergeCell ref="E114:E115"/>
    <mergeCell ref="B107:B108"/>
    <mergeCell ref="C107:C108"/>
    <mergeCell ref="C102:C103"/>
    <mergeCell ref="B102:B103"/>
    <mergeCell ref="D96:D97"/>
    <mergeCell ref="B105:B106"/>
    <mergeCell ref="B112:B113"/>
    <mergeCell ref="C660:D660"/>
    <mergeCell ref="E657:F657"/>
    <mergeCell ref="C658:D658"/>
    <mergeCell ref="E660:F660"/>
    <mergeCell ref="C661:D661"/>
    <mergeCell ref="E661:F661"/>
    <mergeCell ref="C659:D659"/>
    <mergeCell ref="E659:F659"/>
    <mergeCell ref="B652:B653"/>
    <mergeCell ref="C656:D656"/>
    <mergeCell ref="E656:F656"/>
    <mergeCell ref="C657:D657"/>
    <mergeCell ref="G491:G492"/>
    <mergeCell ref="I491:K492"/>
    <mergeCell ref="D493:F493"/>
    <mergeCell ref="I493:K493"/>
    <mergeCell ref="D501:F501"/>
    <mergeCell ref="D510:F510"/>
    <mergeCell ref="I510:K510"/>
    <mergeCell ref="G523:G524"/>
    <mergeCell ref="I523:K524"/>
    <mergeCell ref="K521:K522"/>
    <mergeCell ref="I521:I522"/>
    <mergeCell ref="E521:E522"/>
    <mergeCell ref="D521:D522"/>
    <mergeCell ref="I494:K494"/>
    <mergeCell ref="K497:K498"/>
    <mergeCell ref="D509:F509"/>
    <mergeCell ref="E505:E506"/>
    <mergeCell ref="I505:I506"/>
    <mergeCell ref="D507:F508"/>
    <mergeCell ref="G507:G508"/>
    <mergeCell ref="I507:K508"/>
    <mergeCell ref="I509:K509"/>
    <mergeCell ref="I497:I498"/>
    <mergeCell ref="E497:E498"/>
    <mergeCell ref="B545:B546"/>
    <mergeCell ref="B531:B532"/>
    <mergeCell ref="D531:F532"/>
    <mergeCell ref="B491:B492"/>
    <mergeCell ref="B497:B498"/>
    <mergeCell ref="C505:C506"/>
    <mergeCell ref="B505:B506"/>
    <mergeCell ref="D494:F494"/>
    <mergeCell ref="D491:F492"/>
    <mergeCell ref="D497:D498"/>
    <mergeCell ref="C545:C546"/>
    <mergeCell ref="C497:C498"/>
    <mergeCell ref="D639:F639"/>
    <mergeCell ref="C655:D655"/>
    <mergeCell ref="E655:F655"/>
    <mergeCell ref="I66:I67"/>
    <mergeCell ref="G66:G67"/>
    <mergeCell ref="E66:E67"/>
    <mergeCell ref="C66:C67"/>
    <mergeCell ref="B66:B67"/>
    <mergeCell ref="I84:I85"/>
    <mergeCell ref="G84:G85"/>
    <mergeCell ref="E84:E85"/>
    <mergeCell ref="C84:C85"/>
    <mergeCell ref="B84:B85"/>
    <mergeCell ref="D71:D72"/>
    <mergeCell ref="B69:B70"/>
    <mergeCell ref="B71:B72"/>
    <mergeCell ref="C71:C72"/>
    <mergeCell ref="B76:B77"/>
    <mergeCell ref="B78:B79"/>
    <mergeCell ref="C78:C79"/>
    <mergeCell ref="B96:B97"/>
    <mergeCell ref="C96:C97"/>
    <mergeCell ref="I120:I121"/>
    <mergeCell ref="D638:F638"/>
  </mergeCells>
  <phoneticPr fontId="1"/>
  <conditionalFormatting sqref="H370:H374">
    <cfRule type="containsBlanks" dxfId="1666" priority="1378">
      <formula>LEN(TRIM(H370))=0</formula>
    </cfRule>
  </conditionalFormatting>
  <conditionalFormatting sqref="I370:I372 I374">
    <cfRule type="containsBlanks" dxfId="1665" priority="1377">
      <formula>LEN(TRIM(I370))=0</formula>
    </cfRule>
  </conditionalFormatting>
  <conditionalFormatting sqref="C370:F374">
    <cfRule type="containsBlanks" dxfId="1664" priority="1376">
      <formula>LEN(TRIM(C370))=0</formula>
    </cfRule>
  </conditionalFormatting>
  <conditionalFormatting sqref="I373">
    <cfRule type="containsBlanks" dxfId="1663" priority="1375">
      <formula>LEN(TRIM(I373))=0</formula>
    </cfRule>
  </conditionalFormatting>
  <conditionalFormatting sqref="K366">
    <cfRule type="cellIs" dxfId="1662" priority="1374" operator="equal">
      <formula>0</formula>
    </cfRule>
  </conditionalFormatting>
  <conditionalFormatting sqref="K477">
    <cfRule type="cellIs" dxfId="1661" priority="1373" operator="equal">
      <formula>0</formula>
    </cfRule>
  </conditionalFormatting>
  <conditionalFormatting sqref="G6:H6">
    <cfRule type="containsBlanks" dxfId="1660" priority="1383">
      <formula>LEN(TRIM(G6))=0</formula>
    </cfRule>
  </conditionalFormatting>
  <conditionalFormatting sqref="C481:D483 C485:D485 C484">
    <cfRule type="containsBlanks" dxfId="1659" priority="1370">
      <formula>LEN(TRIM(C481))=0</formula>
    </cfRule>
  </conditionalFormatting>
  <conditionalFormatting sqref="H481:H485">
    <cfRule type="containsBlanks" dxfId="1658" priority="1369">
      <formula>LEN(TRIM(H481))=0</formula>
    </cfRule>
  </conditionalFormatting>
  <conditionalFormatting sqref="I481:I483 I485">
    <cfRule type="containsBlanks" dxfId="1657" priority="1368">
      <formula>LEN(TRIM(I481))=0</formula>
    </cfRule>
  </conditionalFormatting>
  <conditionalFormatting sqref="D484">
    <cfRule type="containsBlanks" dxfId="1656" priority="1367">
      <formula>LEN(TRIM(D484))=0</formula>
    </cfRule>
  </conditionalFormatting>
  <conditionalFormatting sqref="I484">
    <cfRule type="containsBlanks" dxfId="1655" priority="1366">
      <formula>LEN(TRIM(I484))=0</formula>
    </cfRule>
  </conditionalFormatting>
  <conditionalFormatting sqref="K642">
    <cfRule type="cellIs" dxfId="1654" priority="1359" operator="equal">
      <formula>0</formula>
    </cfRule>
  </conditionalFormatting>
  <conditionalFormatting sqref="I646:I647">
    <cfRule type="containsBlanks" dxfId="1653" priority="1356">
      <formula>LEN(TRIM(I646))=0</formula>
    </cfRule>
  </conditionalFormatting>
  <conditionalFormatting sqref="C646:D647">
    <cfRule type="containsBlanks" dxfId="1652" priority="1358">
      <formula>LEN(TRIM(C646))=0</formula>
    </cfRule>
  </conditionalFormatting>
  <conditionalFormatting sqref="H646:H647">
    <cfRule type="containsBlanks" dxfId="1651" priority="1357">
      <formula>LEN(TRIM(H646))=0</formula>
    </cfRule>
  </conditionalFormatting>
  <conditionalFormatting sqref="C654 E654 G654:H654 G675:H678 E675:E678 C675:C678">
    <cfRule type="containsBlanks" dxfId="1650" priority="1351">
      <formula>LEN(TRIM(C654))=0</formula>
    </cfRule>
  </conditionalFormatting>
  <conditionalFormatting sqref="E684:E695">
    <cfRule type="cellIs" dxfId="1649" priority="1350" operator="equal">
      <formula>0</formula>
    </cfRule>
  </conditionalFormatting>
  <conditionalFormatting sqref="E174 I174 G174 K263">
    <cfRule type="cellIs" dxfId="1648" priority="1320" operator="equal">
      <formula>0</formula>
    </cfRule>
  </conditionalFormatting>
  <conditionalFormatting sqref="E181 E182:G182 G181">
    <cfRule type="cellIs" dxfId="1647" priority="1337" operator="equal">
      <formula>0</formula>
    </cfRule>
  </conditionalFormatting>
  <conditionalFormatting sqref="G189:H189 H188">
    <cfRule type="cellIs" dxfId="1646" priority="1329" operator="equal">
      <formula>0</formula>
    </cfRule>
  </conditionalFormatting>
  <conditionalFormatting sqref="B191:C191">
    <cfRule type="cellIs" dxfId="1645" priority="1328" operator="equal">
      <formula>0</formula>
    </cfRule>
  </conditionalFormatting>
  <conditionalFormatting sqref="F188">
    <cfRule type="cellIs" dxfId="1644" priority="1325" operator="equal">
      <formula>0</formula>
    </cfRule>
  </conditionalFormatting>
  <conditionalFormatting sqref="E229:J263">
    <cfRule type="containsBlanks" dxfId="1643" priority="1323">
      <formula>LEN(TRIM(E229))=0</formula>
    </cfRule>
  </conditionalFormatting>
  <conditionalFormatting sqref="E196:I225">
    <cfRule type="containsBlanks" dxfId="1642" priority="1311">
      <formula>LEN(TRIM(E196))=0</formula>
    </cfRule>
  </conditionalFormatting>
  <conditionalFormatting sqref="E226:G226">
    <cfRule type="cellIs" dxfId="1641" priority="1319" operator="equal">
      <formula>0</formula>
    </cfRule>
  </conditionalFormatting>
  <conditionalFormatting sqref="D226">
    <cfRule type="cellIs" dxfId="1640" priority="1318" operator="equal">
      <formula>0</formula>
    </cfRule>
  </conditionalFormatting>
  <conditionalFormatting sqref="C226">
    <cfRule type="cellIs" dxfId="1639" priority="1317" operator="equal">
      <formula>0</formula>
    </cfRule>
  </conditionalFormatting>
  <conditionalFormatting sqref="B196:B225">
    <cfRule type="containsBlanks" dxfId="1638" priority="1314">
      <formula>LEN(TRIM(B196))=0</formula>
    </cfRule>
  </conditionalFormatting>
  <conditionalFormatting sqref="I181:I182 J188:J189">
    <cfRule type="cellIs" dxfId="1637" priority="1295" operator="equal">
      <formula>0</formula>
    </cfRule>
  </conditionalFormatting>
  <conditionalFormatting sqref="F189">
    <cfRule type="cellIs" dxfId="1636" priority="1286" operator="equal">
      <formula>0</formula>
    </cfRule>
  </conditionalFormatting>
  <conditionalFormatting sqref="E477">
    <cfRule type="containsBlanks" dxfId="1635" priority="1278">
      <formula>LEN(TRIM(E477))=0</formula>
    </cfRule>
  </conditionalFormatting>
  <conditionalFormatting sqref="E366">
    <cfRule type="containsBlanks" dxfId="1634" priority="1277">
      <formula>LEN(TRIM(E366))=0</formula>
    </cfRule>
  </conditionalFormatting>
  <conditionalFormatting sqref="E642">
    <cfRule type="containsBlanks" dxfId="1633" priority="1275">
      <formula>LEN(TRIM(E642))=0</formula>
    </cfRule>
  </conditionalFormatting>
  <conditionalFormatting sqref="G3:K3">
    <cfRule type="cellIs" dxfId="1632" priority="1274" operator="equal">
      <formula>0</formula>
    </cfRule>
  </conditionalFormatting>
  <conditionalFormatting sqref="B229:B263">
    <cfRule type="containsBlanks" dxfId="1631" priority="1268">
      <formula>LEN(TRIM(B229))=0</formula>
    </cfRule>
  </conditionalFormatting>
  <conditionalFormatting sqref="C229:D231">
    <cfRule type="containsBlanks" dxfId="1630" priority="1269">
      <formula>LEN(TRIM(C229))=0</formula>
    </cfRule>
  </conditionalFormatting>
  <conditionalFormatting sqref="K229">
    <cfRule type="containsBlanks" dxfId="1629" priority="1266">
      <formula>LEN(TRIM(K229))=0</formula>
    </cfRule>
  </conditionalFormatting>
  <conditionalFormatting sqref="K229">
    <cfRule type="cellIs" dxfId="1628" priority="1265" operator="equal">
      <formula>0</formula>
    </cfRule>
  </conditionalFormatting>
  <conditionalFormatting sqref="K230 K262">
    <cfRule type="containsBlanks" dxfId="1627" priority="1254">
      <formula>LEN(TRIM(K230))=0</formula>
    </cfRule>
  </conditionalFormatting>
  <conditionalFormatting sqref="K230 K262">
    <cfRule type="cellIs" dxfId="1626" priority="1253" operator="equal">
      <formula>0</formula>
    </cfRule>
  </conditionalFormatting>
  <conditionalFormatting sqref="K231">
    <cfRule type="containsBlanks" dxfId="1625" priority="1248">
      <formula>LEN(TRIM(K231))=0</formula>
    </cfRule>
  </conditionalFormatting>
  <conditionalFormatting sqref="K231">
    <cfRule type="cellIs" dxfId="1624" priority="1247" operator="equal">
      <formula>0</formula>
    </cfRule>
  </conditionalFormatting>
  <conditionalFormatting sqref="I227 K227 K192 I192">
    <cfRule type="cellIs" dxfId="1623" priority="1228" operator="equal">
      <formula>0</formula>
    </cfRule>
  </conditionalFormatting>
  <conditionalFormatting sqref="K650">
    <cfRule type="cellIs" dxfId="1622" priority="1225" operator="equal">
      <formula>0</formula>
    </cfRule>
  </conditionalFormatting>
  <conditionalFormatting sqref="C642">
    <cfRule type="containsBlanks" dxfId="1621" priority="1380">
      <formula>LEN(TRIM(C642))=0</formula>
    </cfRule>
  </conditionalFormatting>
  <conditionalFormatting sqref="C477">
    <cfRule type="containsBlanks" dxfId="1620" priority="1216">
      <formula>LEN(TRIM(C477))=0</formula>
    </cfRule>
  </conditionalFormatting>
  <conditionalFormatting sqref="C366">
    <cfRule type="containsBlanks" dxfId="1619" priority="1215">
      <formula>LEN(TRIM(C366))=0</formula>
    </cfRule>
  </conditionalFormatting>
  <conditionalFormatting sqref="B654 B675:B678">
    <cfRule type="containsBlanks" dxfId="1618" priority="1213">
      <formula>LEN(TRIM(B654))=0</formula>
    </cfRule>
  </conditionalFormatting>
  <conditionalFormatting sqref="E66 I66 G66">
    <cfRule type="cellIs" dxfId="1617" priority="1190" operator="equal">
      <formula>0</formula>
    </cfRule>
  </conditionalFormatting>
  <conditionalFormatting sqref="E73 E74:G74 G73">
    <cfRule type="cellIs" dxfId="1616" priority="1202" operator="equal">
      <formula>0</formula>
    </cfRule>
  </conditionalFormatting>
  <conditionalFormatting sqref="G81:H81 H80">
    <cfRule type="cellIs" dxfId="1615" priority="1194" operator="equal">
      <formula>0</formula>
    </cfRule>
  </conditionalFormatting>
  <conditionalFormatting sqref="F80">
    <cfRule type="cellIs" dxfId="1614" priority="1191" operator="equal">
      <formula>0</formula>
    </cfRule>
  </conditionalFormatting>
  <conditionalFormatting sqref="I73:I74 J80:J81">
    <cfRule type="cellIs" dxfId="1613" priority="1176" operator="equal">
      <formula>0</formula>
    </cfRule>
  </conditionalFormatting>
  <conditionalFormatting sqref="F81">
    <cfRule type="cellIs" dxfId="1612" priority="1168" operator="equal">
      <formula>0</formula>
    </cfRule>
  </conditionalFormatting>
  <conditionalFormatting sqref="E48 I48 G48">
    <cfRule type="cellIs" dxfId="1611" priority="1144" operator="equal">
      <formula>0</formula>
    </cfRule>
  </conditionalFormatting>
  <conditionalFormatting sqref="E55 E56:G56 G55">
    <cfRule type="cellIs" dxfId="1610" priority="1156" operator="equal">
      <formula>0</formula>
    </cfRule>
  </conditionalFormatting>
  <conditionalFormatting sqref="G63:H63 H62">
    <cfRule type="cellIs" dxfId="1609" priority="1148" operator="equal">
      <formula>0</formula>
    </cfRule>
  </conditionalFormatting>
  <conditionalFormatting sqref="F62">
    <cfRule type="cellIs" dxfId="1608" priority="1145" operator="equal">
      <formula>0</formula>
    </cfRule>
  </conditionalFormatting>
  <conditionalFormatting sqref="I55:I56 J62:J63">
    <cfRule type="cellIs" dxfId="1607" priority="1130" operator="equal">
      <formula>0</formula>
    </cfRule>
  </conditionalFormatting>
  <conditionalFormatting sqref="F63">
    <cfRule type="cellIs" dxfId="1606" priority="1122" operator="equal">
      <formula>0</formula>
    </cfRule>
  </conditionalFormatting>
  <conditionalFormatting sqref="E30 I30 G30">
    <cfRule type="cellIs" dxfId="1605" priority="1098" operator="equal">
      <formula>0</formula>
    </cfRule>
  </conditionalFormatting>
  <conditionalFormatting sqref="E37 E38:G38 G37">
    <cfRule type="cellIs" dxfId="1604" priority="1110" operator="equal">
      <formula>0</formula>
    </cfRule>
  </conditionalFormatting>
  <conditionalFormatting sqref="G45:H45 H44">
    <cfRule type="cellIs" dxfId="1603" priority="1102" operator="equal">
      <formula>0</formula>
    </cfRule>
  </conditionalFormatting>
  <conditionalFormatting sqref="F44">
    <cfRule type="cellIs" dxfId="1602" priority="1099" operator="equal">
      <formula>0</formula>
    </cfRule>
  </conditionalFormatting>
  <conditionalFormatting sqref="I37:I38 J44:J45">
    <cfRule type="cellIs" dxfId="1601" priority="1084" operator="equal">
      <formula>0</formula>
    </cfRule>
  </conditionalFormatting>
  <conditionalFormatting sqref="F45">
    <cfRule type="cellIs" dxfId="1600" priority="1076" operator="equal">
      <formula>0</formula>
    </cfRule>
  </conditionalFormatting>
  <conditionalFormatting sqref="E12 I12 G12">
    <cfRule type="cellIs" dxfId="1599" priority="1052" operator="equal">
      <formula>0</formula>
    </cfRule>
  </conditionalFormatting>
  <conditionalFormatting sqref="E19 E20:G20 G19">
    <cfRule type="cellIs" dxfId="1598" priority="1064" operator="equal">
      <formula>0</formula>
    </cfRule>
  </conditionalFormatting>
  <conditionalFormatting sqref="G27:H27 H26">
    <cfRule type="cellIs" dxfId="1597" priority="1056" operator="equal">
      <formula>0</formula>
    </cfRule>
  </conditionalFormatting>
  <conditionalFormatting sqref="F26">
    <cfRule type="cellIs" dxfId="1596" priority="1053" operator="equal">
      <formula>0</formula>
    </cfRule>
  </conditionalFormatting>
  <conditionalFormatting sqref="I19:I20 J26:J27">
    <cfRule type="cellIs" dxfId="1595" priority="1038" operator="equal">
      <formula>0</formula>
    </cfRule>
  </conditionalFormatting>
  <conditionalFormatting sqref="F27">
    <cfRule type="cellIs" dxfId="1594" priority="1030" operator="equal">
      <formula>0</formula>
    </cfRule>
  </conditionalFormatting>
  <conditionalFormatting sqref="J46:K46">
    <cfRule type="cellIs" dxfId="1593" priority="1028" operator="equal">
      <formula>0</formula>
    </cfRule>
  </conditionalFormatting>
  <conditionalFormatting sqref="C257:D263">
    <cfRule type="containsBlanks" dxfId="1592" priority="993">
      <formula>LEN(TRIM(C257))=0</formula>
    </cfRule>
  </conditionalFormatting>
  <conditionalFormatting sqref="K260:K261">
    <cfRule type="containsBlanks" dxfId="1591" priority="991">
      <formula>LEN(TRIM(K260))=0</formula>
    </cfRule>
  </conditionalFormatting>
  <conditionalFormatting sqref="K260:K261">
    <cfRule type="cellIs" dxfId="1590" priority="990" operator="equal">
      <formula>0</formula>
    </cfRule>
  </conditionalFormatting>
  <conditionalFormatting sqref="K258:K259">
    <cfRule type="containsBlanks" dxfId="1589" priority="987">
      <formula>LEN(TRIM(K258))=0</formula>
    </cfRule>
  </conditionalFormatting>
  <conditionalFormatting sqref="K258:K259">
    <cfRule type="cellIs" dxfId="1588" priority="986" operator="equal">
      <formula>0</formula>
    </cfRule>
  </conditionalFormatting>
  <conditionalFormatting sqref="K257">
    <cfRule type="containsBlanks" dxfId="1587" priority="983">
      <formula>LEN(TRIM(K257))=0</formula>
    </cfRule>
  </conditionalFormatting>
  <conditionalFormatting sqref="K257">
    <cfRule type="cellIs" dxfId="1586" priority="982" operator="equal">
      <formula>0</formula>
    </cfRule>
  </conditionalFormatting>
  <conditionalFormatting sqref="C252:D256">
    <cfRule type="containsBlanks" dxfId="1585" priority="979">
      <formula>LEN(TRIM(C252))=0</formula>
    </cfRule>
  </conditionalFormatting>
  <conditionalFormatting sqref="K255:K256">
    <cfRule type="containsBlanks" dxfId="1584" priority="977">
      <formula>LEN(TRIM(K255))=0</formula>
    </cfRule>
  </conditionalFormatting>
  <conditionalFormatting sqref="K255:K256">
    <cfRule type="cellIs" dxfId="1583" priority="976" operator="equal">
      <formula>0</formula>
    </cfRule>
  </conditionalFormatting>
  <conditionalFormatting sqref="K253:K254">
    <cfRule type="containsBlanks" dxfId="1582" priority="973">
      <formula>LEN(TRIM(K253))=0</formula>
    </cfRule>
  </conditionalFormatting>
  <conditionalFormatting sqref="K253:K254">
    <cfRule type="cellIs" dxfId="1581" priority="972" operator="equal">
      <formula>0</formula>
    </cfRule>
  </conditionalFormatting>
  <conditionalFormatting sqref="K252">
    <cfRule type="containsBlanks" dxfId="1580" priority="969">
      <formula>LEN(TRIM(K252))=0</formula>
    </cfRule>
  </conditionalFormatting>
  <conditionalFormatting sqref="K252">
    <cfRule type="cellIs" dxfId="1579" priority="968" operator="equal">
      <formula>0</formula>
    </cfRule>
  </conditionalFormatting>
  <conditionalFormatting sqref="C247:D251">
    <cfRule type="containsBlanks" dxfId="1578" priority="965">
      <formula>LEN(TRIM(C247))=0</formula>
    </cfRule>
  </conditionalFormatting>
  <conditionalFormatting sqref="K250:K251">
    <cfRule type="containsBlanks" dxfId="1577" priority="963">
      <formula>LEN(TRIM(K250))=0</formula>
    </cfRule>
  </conditionalFormatting>
  <conditionalFormatting sqref="K250:K251">
    <cfRule type="cellIs" dxfId="1576" priority="962" operator="equal">
      <formula>0</formula>
    </cfRule>
  </conditionalFormatting>
  <conditionalFormatting sqref="K248:K249">
    <cfRule type="containsBlanks" dxfId="1575" priority="959">
      <formula>LEN(TRIM(K248))=0</formula>
    </cfRule>
  </conditionalFormatting>
  <conditionalFormatting sqref="K248:K249">
    <cfRule type="cellIs" dxfId="1574" priority="958" operator="equal">
      <formula>0</formula>
    </cfRule>
  </conditionalFormatting>
  <conditionalFormatting sqref="K247">
    <cfRule type="containsBlanks" dxfId="1573" priority="955">
      <formula>LEN(TRIM(K247))=0</formula>
    </cfRule>
  </conditionalFormatting>
  <conditionalFormatting sqref="K247">
    <cfRule type="cellIs" dxfId="1572" priority="954" operator="equal">
      <formula>0</formula>
    </cfRule>
  </conditionalFormatting>
  <conditionalFormatting sqref="C232:D233 C244:D246">
    <cfRule type="containsBlanks" dxfId="1571" priority="951">
      <formula>LEN(TRIM(C232))=0</formula>
    </cfRule>
  </conditionalFormatting>
  <conditionalFormatting sqref="K245:K246">
    <cfRule type="containsBlanks" dxfId="1570" priority="949">
      <formula>LEN(TRIM(K245))=0</formula>
    </cfRule>
  </conditionalFormatting>
  <conditionalFormatting sqref="K245:K246">
    <cfRule type="cellIs" dxfId="1569" priority="948" operator="equal">
      <formula>0</formula>
    </cfRule>
  </conditionalFormatting>
  <conditionalFormatting sqref="K233 K244">
    <cfRule type="containsBlanks" dxfId="1568" priority="945">
      <formula>LEN(TRIM(K233))=0</formula>
    </cfRule>
  </conditionalFormatting>
  <conditionalFormatting sqref="K233 K244">
    <cfRule type="cellIs" dxfId="1567" priority="944" operator="equal">
      <formula>0</formula>
    </cfRule>
  </conditionalFormatting>
  <conditionalFormatting sqref="K232">
    <cfRule type="containsBlanks" dxfId="1566" priority="941">
      <formula>LEN(TRIM(K232))=0</formula>
    </cfRule>
  </conditionalFormatting>
  <conditionalFormatting sqref="K232">
    <cfRule type="cellIs" dxfId="1565" priority="940" operator="equal">
      <formula>0</formula>
    </cfRule>
  </conditionalFormatting>
  <conditionalFormatting sqref="C304:D306 C308:D308 C307">
    <cfRule type="containsBlanks" dxfId="1564" priority="938">
      <formula>LEN(TRIM(C304))=0</formula>
    </cfRule>
  </conditionalFormatting>
  <conditionalFormatting sqref="H304:H308">
    <cfRule type="containsBlanks" dxfId="1563" priority="937">
      <formula>LEN(TRIM(H304))=0</formula>
    </cfRule>
  </conditionalFormatting>
  <conditionalFormatting sqref="I304:I306 I308">
    <cfRule type="containsBlanks" dxfId="1562" priority="936">
      <formula>LEN(TRIM(I304))=0</formula>
    </cfRule>
  </conditionalFormatting>
  <conditionalFormatting sqref="D307">
    <cfRule type="containsBlanks" dxfId="1561" priority="935">
      <formula>LEN(TRIM(D307))=0</formula>
    </cfRule>
  </conditionalFormatting>
  <conditionalFormatting sqref="I307">
    <cfRule type="containsBlanks" dxfId="1560" priority="934">
      <formula>LEN(TRIM(I307))=0</formula>
    </cfRule>
  </conditionalFormatting>
  <conditionalFormatting sqref="K300">
    <cfRule type="cellIs" dxfId="1559" priority="933" operator="equal">
      <formula>0</formula>
    </cfRule>
  </conditionalFormatting>
  <conditionalFormatting sqref="E300">
    <cfRule type="containsBlanks" dxfId="1558" priority="932">
      <formula>LEN(TRIM(E300))=0</formula>
    </cfRule>
  </conditionalFormatting>
  <conditionalFormatting sqref="C300">
    <cfRule type="containsBlanks" dxfId="1557" priority="931">
      <formula>LEN(TRIM(C300))=0</formula>
    </cfRule>
  </conditionalFormatting>
  <conditionalFormatting sqref="C293:D295 C297:D297 C296">
    <cfRule type="containsBlanks" dxfId="1556" priority="930">
      <formula>LEN(TRIM(C293))=0</formula>
    </cfRule>
  </conditionalFormatting>
  <conditionalFormatting sqref="H293:H297">
    <cfRule type="containsBlanks" dxfId="1555" priority="929">
      <formula>LEN(TRIM(H293))=0</formula>
    </cfRule>
  </conditionalFormatting>
  <conditionalFormatting sqref="I293:I295 I297">
    <cfRule type="containsBlanks" dxfId="1554" priority="928">
      <formula>LEN(TRIM(I293))=0</formula>
    </cfRule>
  </conditionalFormatting>
  <conditionalFormatting sqref="D296">
    <cfRule type="containsBlanks" dxfId="1553" priority="927">
      <formula>LEN(TRIM(D296))=0</formula>
    </cfRule>
  </conditionalFormatting>
  <conditionalFormatting sqref="I296">
    <cfRule type="containsBlanks" dxfId="1552" priority="926">
      <formula>LEN(TRIM(I296))=0</formula>
    </cfRule>
  </conditionalFormatting>
  <conditionalFormatting sqref="K289">
    <cfRule type="cellIs" dxfId="1551" priority="925" operator="equal">
      <formula>0</formula>
    </cfRule>
  </conditionalFormatting>
  <conditionalFormatting sqref="E289">
    <cfRule type="containsBlanks" dxfId="1550" priority="924">
      <formula>LEN(TRIM(E289))=0</formula>
    </cfRule>
  </conditionalFormatting>
  <conditionalFormatting sqref="C289">
    <cfRule type="containsBlanks" dxfId="1549" priority="923">
      <formula>LEN(TRIM(C289))=0</formula>
    </cfRule>
  </conditionalFormatting>
  <conditionalFormatting sqref="C282:D284 C286:D286 C285">
    <cfRule type="containsBlanks" dxfId="1548" priority="922">
      <formula>LEN(TRIM(C282))=0</formula>
    </cfRule>
  </conditionalFormatting>
  <conditionalFormatting sqref="H282:H286">
    <cfRule type="containsBlanks" dxfId="1547" priority="921">
      <formula>LEN(TRIM(H282))=0</formula>
    </cfRule>
  </conditionalFormatting>
  <conditionalFormatting sqref="I282:I284 I286">
    <cfRule type="containsBlanks" dxfId="1546" priority="920">
      <formula>LEN(TRIM(I282))=0</formula>
    </cfRule>
  </conditionalFormatting>
  <conditionalFormatting sqref="D285">
    <cfRule type="containsBlanks" dxfId="1545" priority="919">
      <formula>LEN(TRIM(D285))=0</formula>
    </cfRule>
  </conditionalFormatting>
  <conditionalFormatting sqref="I285">
    <cfRule type="containsBlanks" dxfId="1544" priority="918">
      <formula>LEN(TRIM(I285))=0</formula>
    </cfRule>
  </conditionalFormatting>
  <conditionalFormatting sqref="K278">
    <cfRule type="cellIs" dxfId="1543" priority="917" operator="equal">
      <formula>0</formula>
    </cfRule>
  </conditionalFormatting>
  <conditionalFormatting sqref="E278">
    <cfRule type="containsBlanks" dxfId="1542" priority="916">
      <formula>LEN(TRIM(E278))=0</formula>
    </cfRule>
  </conditionalFormatting>
  <conditionalFormatting sqref="C278">
    <cfRule type="containsBlanks" dxfId="1541" priority="915">
      <formula>LEN(TRIM(C278))=0</formula>
    </cfRule>
  </conditionalFormatting>
  <conditionalFormatting sqref="C271:D273 C275:D275 C274">
    <cfRule type="containsBlanks" dxfId="1540" priority="914">
      <formula>LEN(TRIM(C271))=0</formula>
    </cfRule>
  </conditionalFormatting>
  <conditionalFormatting sqref="H271:H275">
    <cfRule type="containsBlanks" dxfId="1539" priority="913">
      <formula>LEN(TRIM(H271))=0</formula>
    </cfRule>
  </conditionalFormatting>
  <conditionalFormatting sqref="I271:I273 I275">
    <cfRule type="containsBlanks" dxfId="1538" priority="912">
      <formula>LEN(TRIM(I271))=0</formula>
    </cfRule>
  </conditionalFormatting>
  <conditionalFormatting sqref="D274">
    <cfRule type="containsBlanks" dxfId="1537" priority="911">
      <formula>LEN(TRIM(D274))=0</formula>
    </cfRule>
  </conditionalFormatting>
  <conditionalFormatting sqref="I274">
    <cfRule type="containsBlanks" dxfId="1536" priority="910">
      <formula>LEN(TRIM(I274))=0</formula>
    </cfRule>
  </conditionalFormatting>
  <conditionalFormatting sqref="K267">
    <cfRule type="cellIs" dxfId="1535" priority="909" operator="equal">
      <formula>0</formula>
    </cfRule>
  </conditionalFormatting>
  <conditionalFormatting sqref="E267">
    <cfRule type="containsBlanks" dxfId="1534" priority="908">
      <formula>LEN(TRIM(E267))=0</formula>
    </cfRule>
  </conditionalFormatting>
  <conditionalFormatting sqref="C267">
    <cfRule type="containsBlanks" dxfId="1533" priority="907">
      <formula>LEN(TRIM(C267))=0</formula>
    </cfRule>
  </conditionalFormatting>
  <conditionalFormatting sqref="J264:K264">
    <cfRule type="cellIs" dxfId="1532" priority="906" operator="equal">
      <formula>0</formula>
    </cfRule>
  </conditionalFormatting>
  <conditionalFormatting sqref="J375:K375">
    <cfRule type="cellIs" dxfId="1531" priority="905" operator="equal">
      <formula>0</formula>
    </cfRule>
  </conditionalFormatting>
  <conditionalFormatting sqref="J487:K487">
    <cfRule type="cellIs" dxfId="1530" priority="904" operator="equal">
      <formula>0</formula>
    </cfRule>
  </conditionalFormatting>
  <conditionalFormatting sqref="K411">
    <cfRule type="cellIs" dxfId="1529" priority="901" operator="equal">
      <formula>0</formula>
    </cfRule>
  </conditionalFormatting>
  <conditionalFormatting sqref="C415:D417 C419:D419 C418">
    <cfRule type="containsBlanks" dxfId="1528" priority="900">
      <formula>LEN(TRIM(C415))=0</formula>
    </cfRule>
  </conditionalFormatting>
  <conditionalFormatting sqref="H415:H419">
    <cfRule type="containsBlanks" dxfId="1527" priority="899">
      <formula>LEN(TRIM(H415))=0</formula>
    </cfRule>
  </conditionalFormatting>
  <conditionalFormatting sqref="I415:I417 I419">
    <cfRule type="containsBlanks" dxfId="1526" priority="898">
      <formula>LEN(TRIM(I415))=0</formula>
    </cfRule>
  </conditionalFormatting>
  <conditionalFormatting sqref="D418">
    <cfRule type="containsBlanks" dxfId="1525" priority="897">
      <formula>LEN(TRIM(D418))=0</formula>
    </cfRule>
  </conditionalFormatting>
  <conditionalFormatting sqref="I418">
    <cfRule type="containsBlanks" dxfId="1524" priority="896">
      <formula>LEN(TRIM(I418))=0</formula>
    </cfRule>
  </conditionalFormatting>
  <conditionalFormatting sqref="E411">
    <cfRule type="containsBlanks" dxfId="1523" priority="895">
      <formula>LEN(TRIM(E411))=0</formula>
    </cfRule>
  </conditionalFormatting>
  <conditionalFormatting sqref="C411">
    <cfRule type="containsBlanks" dxfId="1522" priority="894">
      <formula>LEN(TRIM(C411))=0</formula>
    </cfRule>
  </conditionalFormatting>
  <conditionalFormatting sqref="K400">
    <cfRule type="cellIs" dxfId="1521" priority="893" operator="equal">
      <formula>0</formula>
    </cfRule>
  </conditionalFormatting>
  <conditionalFormatting sqref="C404:D406 C408:D408 C407">
    <cfRule type="containsBlanks" dxfId="1520" priority="892">
      <formula>LEN(TRIM(C404))=0</formula>
    </cfRule>
  </conditionalFormatting>
  <conditionalFormatting sqref="H404:H408">
    <cfRule type="containsBlanks" dxfId="1519" priority="891">
      <formula>LEN(TRIM(H404))=0</formula>
    </cfRule>
  </conditionalFormatting>
  <conditionalFormatting sqref="I404:I406 I408">
    <cfRule type="containsBlanks" dxfId="1518" priority="890">
      <formula>LEN(TRIM(I404))=0</formula>
    </cfRule>
  </conditionalFormatting>
  <conditionalFormatting sqref="D407">
    <cfRule type="containsBlanks" dxfId="1517" priority="889">
      <formula>LEN(TRIM(D407))=0</formula>
    </cfRule>
  </conditionalFormatting>
  <conditionalFormatting sqref="I407">
    <cfRule type="containsBlanks" dxfId="1516" priority="888">
      <formula>LEN(TRIM(I407))=0</formula>
    </cfRule>
  </conditionalFormatting>
  <conditionalFormatting sqref="E400">
    <cfRule type="containsBlanks" dxfId="1515" priority="887">
      <formula>LEN(TRIM(E400))=0</formula>
    </cfRule>
  </conditionalFormatting>
  <conditionalFormatting sqref="C400">
    <cfRule type="containsBlanks" dxfId="1514" priority="886">
      <formula>LEN(TRIM(C400))=0</formula>
    </cfRule>
  </conditionalFormatting>
  <conditionalFormatting sqref="K389">
    <cfRule type="cellIs" dxfId="1513" priority="885" operator="equal">
      <formula>0</formula>
    </cfRule>
  </conditionalFormatting>
  <conditionalFormatting sqref="C393:D395 C397:D397 C396">
    <cfRule type="containsBlanks" dxfId="1512" priority="884">
      <formula>LEN(TRIM(C393))=0</formula>
    </cfRule>
  </conditionalFormatting>
  <conditionalFormatting sqref="H393:H397">
    <cfRule type="containsBlanks" dxfId="1511" priority="883">
      <formula>LEN(TRIM(H393))=0</formula>
    </cfRule>
  </conditionalFormatting>
  <conditionalFormatting sqref="I393:I395 I397">
    <cfRule type="containsBlanks" dxfId="1510" priority="882">
      <formula>LEN(TRIM(I393))=0</formula>
    </cfRule>
  </conditionalFormatting>
  <conditionalFormatting sqref="D396">
    <cfRule type="containsBlanks" dxfId="1509" priority="881">
      <formula>LEN(TRIM(D396))=0</formula>
    </cfRule>
  </conditionalFormatting>
  <conditionalFormatting sqref="I396">
    <cfRule type="containsBlanks" dxfId="1508" priority="880">
      <formula>LEN(TRIM(I396))=0</formula>
    </cfRule>
  </conditionalFormatting>
  <conditionalFormatting sqref="E389">
    <cfRule type="containsBlanks" dxfId="1507" priority="879">
      <formula>LEN(TRIM(E389))=0</formula>
    </cfRule>
  </conditionalFormatting>
  <conditionalFormatting sqref="C389">
    <cfRule type="containsBlanks" dxfId="1506" priority="878">
      <formula>LEN(TRIM(C389))=0</formula>
    </cfRule>
  </conditionalFormatting>
  <conditionalFormatting sqref="K378">
    <cfRule type="cellIs" dxfId="1505" priority="877" operator="equal">
      <formula>0</formula>
    </cfRule>
  </conditionalFormatting>
  <conditionalFormatting sqref="C382:D384 C386:D386 C385">
    <cfRule type="containsBlanks" dxfId="1504" priority="876">
      <formula>LEN(TRIM(C382))=0</formula>
    </cfRule>
  </conditionalFormatting>
  <conditionalFormatting sqref="H382:H386">
    <cfRule type="containsBlanks" dxfId="1503" priority="875">
      <formula>LEN(TRIM(H382))=0</formula>
    </cfRule>
  </conditionalFormatting>
  <conditionalFormatting sqref="I382:I384 I386">
    <cfRule type="containsBlanks" dxfId="1502" priority="874">
      <formula>LEN(TRIM(I382))=0</formula>
    </cfRule>
  </conditionalFormatting>
  <conditionalFormatting sqref="D385">
    <cfRule type="containsBlanks" dxfId="1501" priority="873">
      <formula>LEN(TRIM(D385))=0</formula>
    </cfRule>
  </conditionalFormatting>
  <conditionalFormatting sqref="I385">
    <cfRule type="containsBlanks" dxfId="1500" priority="872">
      <formula>LEN(TRIM(I385))=0</formula>
    </cfRule>
  </conditionalFormatting>
  <conditionalFormatting sqref="E378">
    <cfRule type="containsBlanks" dxfId="1499" priority="871">
      <formula>LEN(TRIM(E378))=0</formula>
    </cfRule>
  </conditionalFormatting>
  <conditionalFormatting sqref="C378">
    <cfRule type="containsBlanks" dxfId="1498" priority="870">
      <formula>LEN(TRIM(C378))=0</formula>
    </cfRule>
  </conditionalFormatting>
  <conditionalFormatting sqref="K561">
    <cfRule type="cellIs" dxfId="1497" priority="869" operator="equal">
      <formula>0</formula>
    </cfRule>
  </conditionalFormatting>
  <conditionalFormatting sqref="I565:I566">
    <cfRule type="containsBlanks" dxfId="1496" priority="866">
      <formula>LEN(TRIM(I565))=0</formula>
    </cfRule>
  </conditionalFormatting>
  <conditionalFormatting sqref="C565:D566">
    <cfRule type="containsBlanks" dxfId="1495" priority="868">
      <formula>LEN(TRIM(C565))=0</formula>
    </cfRule>
  </conditionalFormatting>
  <conditionalFormatting sqref="H565:H566">
    <cfRule type="containsBlanks" dxfId="1494" priority="867">
      <formula>LEN(TRIM(H565))=0</formula>
    </cfRule>
  </conditionalFormatting>
  <conditionalFormatting sqref="E561">
    <cfRule type="containsBlanks" dxfId="1493" priority="865">
      <formula>LEN(TRIM(E561))=0</formula>
    </cfRule>
  </conditionalFormatting>
  <conditionalFormatting sqref="C561">
    <cfRule type="containsBlanks" dxfId="1492" priority="864">
      <formula>LEN(TRIM(C561))=0</formula>
    </cfRule>
  </conditionalFormatting>
  <conditionalFormatting sqref="K513">
    <cfRule type="cellIs" dxfId="1491" priority="863" operator="equal">
      <formula>0</formula>
    </cfRule>
  </conditionalFormatting>
  <conditionalFormatting sqref="I517:I518">
    <cfRule type="containsBlanks" dxfId="1490" priority="860">
      <formula>LEN(TRIM(I517))=0</formula>
    </cfRule>
  </conditionalFormatting>
  <conditionalFormatting sqref="C517:D518">
    <cfRule type="containsBlanks" dxfId="1489" priority="862">
      <formula>LEN(TRIM(C517))=0</formula>
    </cfRule>
  </conditionalFormatting>
  <conditionalFormatting sqref="H517:H518">
    <cfRule type="containsBlanks" dxfId="1488" priority="861">
      <formula>LEN(TRIM(H517))=0</formula>
    </cfRule>
  </conditionalFormatting>
  <conditionalFormatting sqref="E513">
    <cfRule type="containsBlanks" dxfId="1487" priority="859">
      <formula>LEN(TRIM(E513))=0</formula>
    </cfRule>
  </conditionalFormatting>
  <conditionalFormatting sqref="C513">
    <cfRule type="containsBlanks" dxfId="1486" priority="858">
      <formula>LEN(TRIM(C513))=0</formula>
    </cfRule>
  </conditionalFormatting>
  <conditionalFormatting sqref="K505">
    <cfRule type="cellIs" dxfId="1485" priority="857" operator="equal">
      <formula>0</formula>
    </cfRule>
  </conditionalFormatting>
  <conditionalFormatting sqref="I509:I510">
    <cfRule type="containsBlanks" dxfId="1484" priority="854">
      <formula>LEN(TRIM(I509))=0</formula>
    </cfRule>
  </conditionalFormatting>
  <conditionalFormatting sqref="C509:D510">
    <cfRule type="containsBlanks" dxfId="1483" priority="856">
      <formula>LEN(TRIM(C509))=0</formula>
    </cfRule>
  </conditionalFormatting>
  <conditionalFormatting sqref="H509:H510">
    <cfRule type="containsBlanks" dxfId="1482" priority="855">
      <formula>LEN(TRIM(H509))=0</formula>
    </cfRule>
  </conditionalFormatting>
  <conditionalFormatting sqref="E505">
    <cfRule type="containsBlanks" dxfId="1481" priority="853">
      <formula>LEN(TRIM(E505))=0</formula>
    </cfRule>
  </conditionalFormatting>
  <conditionalFormatting sqref="C505">
    <cfRule type="containsBlanks" dxfId="1480" priority="852">
      <formula>LEN(TRIM(C505))=0</formula>
    </cfRule>
  </conditionalFormatting>
  <conditionalFormatting sqref="K497">
    <cfRule type="cellIs" dxfId="1479" priority="851" operator="equal">
      <formula>0</formula>
    </cfRule>
  </conditionalFormatting>
  <conditionalFormatting sqref="I501:I502">
    <cfRule type="containsBlanks" dxfId="1478" priority="848">
      <formula>LEN(TRIM(I501))=0</formula>
    </cfRule>
  </conditionalFormatting>
  <conditionalFormatting sqref="C501:D502">
    <cfRule type="containsBlanks" dxfId="1477" priority="850">
      <formula>LEN(TRIM(C501))=0</formula>
    </cfRule>
  </conditionalFormatting>
  <conditionalFormatting sqref="H501:H502">
    <cfRule type="containsBlanks" dxfId="1476" priority="849">
      <formula>LEN(TRIM(H501))=0</formula>
    </cfRule>
  </conditionalFormatting>
  <conditionalFormatting sqref="E497">
    <cfRule type="containsBlanks" dxfId="1475" priority="847">
      <formula>LEN(TRIM(E497))=0</formula>
    </cfRule>
  </conditionalFormatting>
  <conditionalFormatting sqref="C497">
    <cfRule type="containsBlanks" dxfId="1474" priority="846">
      <formula>LEN(TRIM(C497))=0</formula>
    </cfRule>
  </conditionalFormatting>
  <conditionalFormatting sqref="K489">
    <cfRule type="cellIs" dxfId="1473" priority="845" operator="equal">
      <formula>0</formula>
    </cfRule>
  </conditionalFormatting>
  <conditionalFormatting sqref="I493:I494">
    <cfRule type="containsBlanks" dxfId="1472" priority="842">
      <formula>LEN(TRIM(I493))=0</formula>
    </cfRule>
  </conditionalFormatting>
  <conditionalFormatting sqref="C493:D494">
    <cfRule type="containsBlanks" dxfId="1471" priority="844">
      <formula>LEN(TRIM(C493))=0</formula>
    </cfRule>
  </conditionalFormatting>
  <conditionalFormatting sqref="H493:H494">
    <cfRule type="containsBlanks" dxfId="1470" priority="843">
      <formula>LEN(TRIM(H493))=0</formula>
    </cfRule>
  </conditionalFormatting>
  <conditionalFormatting sqref="E489">
    <cfRule type="containsBlanks" dxfId="1469" priority="841">
      <formula>LEN(TRIM(E489))=0</formula>
    </cfRule>
  </conditionalFormatting>
  <conditionalFormatting sqref="C489">
    <cfRule type="containsBlanks" dxfId="1468" priority="840">
      <formula>LEN(TRIM(C489))=0</formula>
    </cfRule>
  </conditionalFormatting>
  <conditionalFormatting sqref="K594">
    <cfRule type="cellIs" dxfId="1467" priority="838" operator="equal">
      <formula>0</formula>
    </cfRule>
  </conditionalFormatting>
  <conditionalFormatting sqref="I598:I599">
    <cfRule type="containsBlanks" dxfId="1466" priority="835">
      <formula>LEN(TRIM(I598))=0</formula>
    </cfRule>
  </conditionalFormatting>
  <conditionalFormatting sqref="C598:D599">
    <cfRule type="containsBlanks" dxfId="1465" priority="837">
      <formula>LEN(TRIM(C598))=0</formula>
    </cfRule>
  </conditionalFormatting>
  <conditionalFormatting sqref="H598:H599">
    <cfRule type="containsBlanks" dxfId="1464" priority="836">
      <formula>LEN(TRIM(H598))=0</formula>
    </cfRule>
  </conditionalFormatting>
  <conditionalFormatting sqref="E594">
    <cfRule type="containsBlanks" dxfId="1463" priority="834">
      <formula>LEN(TRIM(E594))=0</formula>
    </cfRule>
  </conditionalFormatting>
  <conditionalFormatting sqref="C594">
    <cfRule type="containsBlanks" dxfId="1462" priority="839">
      <formula>LEN(TRIM(C594))=0</formula>
    </cfRule>
  </conditionalFormatting>
  <conditionalFormatting sqref="K586">
    <cfRule type="cellIs" dxfId="1461" priority="832" operator="equal">
      <formula>0</formula>
    </cfRule>
  </conditionalFormatting>
  <conditionalFormatting sqref="I590:I591">
    <cfRule type="containsBlanks" dxfId="1460" priority="829">
      <formula>LEN(TRIM(I590))=0</formula>
    </cfRule>
  </conditionalFormatting>
  <conditionalFormatting sqref="C590:D591">
    <cfRule type="containsBlanks" dxfId="1459" priority="831">
      <formula>LEN(TRIM(C590))=0</formula>
    </cfRule>
  </conditionalFormatting>
  <conditionalFormatting sqref="H590:H591">
    <cfRule type="containsBlanks" dxfId="1458" priority="830">
      <formula>LEN(TRIM(H590))=0</formula>
    </cfRule>
  </conditionalFormatting>
  <conditionalFormatting sqref="E586">
    <cfRule type="containsBlanks" dxfId="1457" priority="828">
      <formula>LEN(TRIM(E586))=0</formula>
    </cfRule>
  </conditionalFormatting>
  <conditionalFormatting sqref="C586">
    <cfRule type="containsBlanks" dxfId="1456" priority="833">
      <formula>LEN(TRIM(C586))=0</formula>
    </cfRule>
  </conditionalFormatting>
  <conditionalFormatting sqref="K578">
    <cfRule type="cellIs" dxfId="1455" priority="826" operator="equal">
      <formula>0</formula>
    </cfRule>
  </conditionalFormatting>
  <conditionalFormatting sqref="I582:I583">
    <cfRule type="containsBlanks" dxfId="1454" priority="823">
      <formula>LEN(TRIM(I582))=0</formula>
    </cfRule>
  </conditionalFormatting>
  <conditionalFormatting sqref="C582:D583">
    <cfRule type="containsBlanks" dxfId="1453" priority="825">
      <formula>LEN(TRIM(C582))=0</formula>
    </cfRule>
  </conditionalFormatting>
  <conditionalFormatting sqref="H582:H583">
    <cfRule type="containsBlanks" dxfId="1452" priority="824">
      <formula>LEN(TRIM(H582))=0</formula>
    </cfRule>
  </conditionalFormatting>
  <conditionalFormatting sqref="E578">
    <cfRule type="containsBlanks" dxfId="1451" priority="822">
      <formula>LEN(TRIM(E578))=0</formula>
    </cfRule>
  </conditionalFormatting>
  <conditionalFormatting sqref="C578">
    <cfRule type="containsBlanks" dxfId="1450" priority="827">
      <formula>LEN(TRIM(C578))=0</formula>
    </cfRule>
  </conditionalFormatting>
  <conditionalFormatting sqref="K570">
    <cfRule type="cellIs" dxfId="1449" priority="820" operator="equal">
      <formula>0</formula>
    </cfRule>
  </conditionalFormatting>
  <conditionalFormatting sqref="I574:I575">
    <cfRule type="containsBlanks" dxfId="1448" priority="817">
      <formula>LEN(TRIM(I574))=0</formula>
    </cfRule>
  </conditionalFormatting>
  <conditionalFormatting sqref="C574:D575">
    <cfRule type="containsBlanks" dxfId="1447" priority="819">
      <formula>LEN(TRIM(C574))=0</formula>
    </cfRule>
  </conditionalFormatting>
  <conditionalFormatting sqref="H574:H575">
    <cfRule type="containsBlanks" dxfId="1446" priority="818">
      <formula>LEN(TRIM(H574))=0</formula>
    </cfRule>
  </conditionalFormatting>
  <conditionalFormatting sqref="E570">
    <cfRule type="containsBlanks" dxfId="1445" priority="816">
      <formula>LEN(TRIM(E570))=0</formula>
    </cfRule>
  </conditionalFormatting>
  <conditionalFormatting sqref="C570">
    <cfRule type="containsBlanks" dxfId="1444" priority="821">
      <formula>LEN(TRIM(C570))=0</formula>
    </cfRule>
  </conditionalFormatting>
  <conditionalFormatting sqref="J649:K649">
    <cfRule type="cellIs" dxfId="1443" priority="815" operator="equal">
      <formula>0</formula>
    </cfRule>
  </conditionalFormatting>
  <conditionalFormatting sqref="G672:H674 E672:E674 C672:C674">
    <cfRule type="containsBlanks" dxfId="1442" priority="814">
      <formula>LEN(TRIM(C672))=0</formula>
    </cfRule>
  </conditionalFormatting>
  <conditionalFormatting sqref="B672:B674">
    <cfRule type="containsBlanks" dxfId="1441" priority="813">
      <formula>LEN(TRIM(B672))=0</formula>
    </cfRule>
  </conditionalFormatting>
  <conditionalFormatting sqref="G670:H671 E670:E671 C670:C671">
    <cfRule type="containsBlanks" dxfId="1440" priority="812">
      <formula>LEN(TRIM(C670))=0</formula>
    </cfRule>
  </conditionalFormatting>
  <conditionalFormatting sqref="B670:B671">
    <cfRule type="containsBlanks" dxfId="1439" priority="811">
      <formula>LEN(TRIM(B670))=0</formula>
    </cfRule>
  </conditionalFormatting>
  <conditionalFormatting sqref="G657:H657 E657 C657 C668:C669 E668:E669 G668:H669">
    <cfRule type="containsBlanks" dxfId="1438" priority="810">
      <formula>LEN(TRIM(C657))=0</formula>
    </cfRule>
  </conditionalFormatting>
  <conditionalFormatting sqref="B657 B668:B669">
    <cfRule type="containsBlanks" dxfId="1437" priority="809">
      <formula>LEN(TRIM(B657))=0</formula>
    </cfRule>
  </conditionalFormatting>
  <conditionalFormatting sqref="G655:H656 E655:E656 C655:C656">
    <cfRule type="containsBlanks" dxfId="1436" priority="808">
      <formula>LEN(TRIM(C655))=0</formula>
    </cfRule>
  </conditionalFormatting>
  <conditionalFormatting sqref="B655:B656">
    <cfRule type="containsBlanks" dxfId="1435" priority="807">
      <formula>LEN(TRIM(B655))=0</formula>
    </cfRule>
  </conditionalFormatting>
  <conditionalFormatting sqref="H689:H694">
    <cfRule type="cellIs" dxfId="1434" priority="806" operator="equal">
      <formula>0</formula>
    </cfRule>
  </conditionalFormatting>
  <conditionalFormatting sqref="E84 I84 G84">
    <cfRule type="cellIs" dxfId="1433" priority="783" operator="equal">
      <formula>0</formula>
    </cfRule>
  </conditionalFormatting>
  <conditionalFormatting sqref="E91 E92:G92 G91">
    <cfRule type="cellIs" dxfId="1432" priority="794" operator="equal">
      <formula>0</formula>
    </cfRule>
  </conditionalFormatting>
  <conditionalFormatting sqref="G99:H99 H98">
    <cfRule type="cellIs" dxfId="1431" priority="786" operator="equal">
      <formula>0</formula>
    </cfRule>
  </conditionalFormatting>
  <conditionalFormatting sqref="F98">
    <cfRule type="cellIs" dxfId="1430" priority="784" operator="equal">
      <formula>0</formula>
    </cfRule>
  </conditionalFormatting>
  <conditionalFormatting sqref="I91:I92 J98:J99">
    <cfRule type="cellIs" dxfId="1429" priority="769" operator="equal">
      <formula>0</formula>
    </cfRule>
  </conditionalFormatting>
  <conditionalFormatting sqref="F99">
    <cfRule type="cellIs" dxfId="1428" priority="761" operator="equal">
      <formula>0</formula>
    </cfRule>
  </conditionalFormatting>
  <conditionalFormatting sqref="E156 I156 G156">
    <cfRule type="cellIs" dxfId="1427" priority="737" operator="equal">
      <formula>0</formula>
    </cfRule>
  </conditionalFormatting>
  <conditionalFormatting sqref="E163 E164:G164 G163">
    <cfRule type="cellIs" dxfId="1426" priority="748" operator="equal">
      <formula>0</formula>
    </cfRule>
  </conditionalFormatting>
  <conditionalFormatting sqref="G171:H171 H170">
    <cfRule type="cellIs" dxfId="1425" priority="740" operator="equal">
      <formula>0</formula>
    </cfRule>
  </conditionalFormatting>
  <conditionalFormatting sqref="F170">
    <cfRule type="cellIs" dxfId="1424" priority="738" operator="equal">
      <formula>0</formula>
    </cfRule>
  </conditionalFormatting>
  <conditionalFormatting sqref="I163:I164 J170:J171">
    <cfRule type="cellIs" dxfId="1423" priority="723" operator="equal">
      <formula>0</formula>
    </cfRule>
  </conditionalFormatting>
  <conditionalFormatting sqref="F171">
    <cfRule type="cellIs" dxfId="1422" priority="715" operator="equal">
      <formula>0</formula>
    </cfRule>
  </conditionalFormatting>
  <conditionalFormatting sqref="E138 I138 G138">
    <cfRule type="cellIs" dxfId="1421" priority="691" operator="equal">
      <formula>0</formula>
    </cfRule>
  </conditionalFormatting>
  <conditionalFormatting sqref="E145 E146:G146 G145">
    <cfRule type="cellIs" dxfId="1420" priority="702" operator="equal">
      <formula>0</formula>
    </cfRule>
  </conditionalFormatting>
  <conditionalFormatting sqref="G153:H153 H152">
    <cfRule type="cellIs" dxfId="1419" priority="694" operator="equal">
      <formula>0</formula>
    </cfRule>
  </conditionalFormatting>
  <conditionalFormatting sqref="F152">
    <cfRule type="cellIs" dxfId="1418" priority="692" operator="equal">
      <formula>0</formula>
    </cfRule>
  </conditionalFormatting>
  <conditionalFormatting sqref="I145:I146 J152:J153">
    <cfRule type="cellIs" dxfId="1417" priority="677" operator="equal">
      <formula>0</formula>
    </cfRule>
  </conditionalFormatting>
  <conditionalFormatting sqref="F153">
    <cfRule type="cellIs" dxfId="1416" priority="669" operator="equal">
      <formula>0</formula>
    </cfRule>
  </conditionalFormatting>
  <conditionalFormatting sqref="E120 I120 G120">
    <cfRule type="cellIs" dxfId="1415" priority="645" operator="equal">
      <formula>0</formula>
    </cfRule>
  </conditionalFormatting>
  <conditionalFormatting sqref="E127 E128:G128 G127">
    <cfRule type="cellIs" dxfId="1414" priority="656" operator="equal">
      <formula>0</formula>
    </cfRule>
  </conditionalFormatting>
  <conditionalFormatting sqref="G135:H135 H134">
    <cfRule type="cellIs" dxfId="1413" priority="648" operator="equal">
      <formula>0</formula>
    </cfRule>
  </conditionalFormatting>
  <conditionalFormatting sqref="F134">
    <cfRule type="cellIs" dxfId="1412" priority="646" operator="equal">
      <formula>0</formula>
    </cfRule>
  </conditionalFormatting>
  <conditionalFormatting sqref="I127:I128 J134:J135">
    <cfRule type="cellIs" dxfId="1411" priority="631" operator="equal">
      <formula>0</formula>
    </cfRule>
  </conditionalFormatting>
  <conditionalFormatting sqref="F135">
    <cfRule type="cellIs" dxfId="1410" priority="623" operator="equal">
      <formula>0</formula>
    </cfRule>
  </conditionalFormatting>
  <conditionalFormatting sqref="E102 I102 G102">
    <cfRule type="cellIs" dxfId="1409" priority="599" operator="equal">
      <formula>0</formula>
    </cfRule>
  </conditionalFormatting>
  <conditionalFormatting sqref="E109 E110:G110 G109">
    <cfRule type="cellIs" dxfId="1408" priority="610" operator="equal">
      <formula>0</formula>
    </cfRule>
  </conditionalFormatting>
  <conditionalFormatting sqref="G117:H117 H116">
    <cfRule type="cellIs" dxfId="1407" priority="602" operator="equal">
      <formula>0</formula>
    </cfRule>
  </conditionalFormatting>
  <conditionalFormatting sqref="F116">
    <cfRule type="cellIs" dxfId="1406" priority="600" operator="equal">
      <formula>0</formula>
    </cfRule>
  </conditionalFormatting>
  <conditionalFormatting sqref="I109:I110 J116:J117">
    <cfRule type="cellIs" dxfId="1405" priority="585" operator="equal">
      <formula>0</formula>
    </cfRule>
  </conditionalFormatting>
  <conditionalFormatting sqref="F117">
    <cfRule type="cellIs" dxfId="1404" priority="577" operator="equal">
      <formula>0</formula>
    </cfRule>
  </conditionalFormatting>
  <conditionalFormatting sqref="J196:K225">
    <cfRule type="containsBlanks" dxfId="1403" priority="567">
      <formula>LEN(TRIM(J196))=0</formula>
    </cfRule>
  </conditionalFormatting>
  <conditionalFormatting sqref="J196:K225">
    <cfRule type="cellIs" dxfId="1402" priority="566" operator="equal">
      <formula>0</formula>
    </cfRule>
  </conditionalFormatting>
  <conditionalFormatting sqref="F196:F225">
    <cfRule type="expression" dxfId="1401" priority="565">
      <formula>$F196&gt;$F$192</formula>
    </cfRule>
  </conditionalFormatting>
  <conditionalFormatting sqref="C242:D243">
    <cfRule type="containsBlanks" dxfId="1400" priority="520">
      <formula>LEN(TRIM(C242))=0</formula>
    </cfRule>
  </conditionalFormatting>
  <conditionalFormatting sqref="K243">
    <cfRule type="containsBlanks" dxfId="1399" priority="517">
      <formula>LEN(TRIM(K243))=0</formula>
    </cfRule>
  </conditionalFormatting>
  <conditionalFormatting sqref="K243">
    <cfRule type="cellIs" dxfId="1398" priority="516" operator="equal">
      <formula>0</formula>
    </cfRule>
  </conditionalFormatting>
  <conditionalFormatting sqref="K242">
    <cfRule type="containsBlanks" dxfId="1397" priority="513">
      <formula>LEN(TRIM(K242))=0</formula>
    </cfRule>
  </conditionalFormatting>
  <conditionalFormatting sqref="K242">
    <cfRule type="cellIs" dxfId="1396" priority="512" operator="equal">
      <formula>0</formula>
    </cfRule>
  </conditionalFormatting>
  <conditionalFormatting sqref="C237:D241">
    <cfRule type="containsBlanks" dxfId="1395" priority="509">
      <formula>LEN(TRIM(C237))=0</formula>
    </cfRule>
  </conditionalFormatting>
  <conditionalFormatting sqref="K240:K241">
    <cfRule type="containsBlanks" dxfId="1394" priority="507">
      <formula>LEN(TRIM(K240))=0</formula>
    </cfRule>
  </conditionalFormatting>
  <conditionalFormatting sqref="K240:K241">
    <cfRule type="cellIs" dxfId="1393" priority="506" operator="equal">
      <formula>0</formula>
    </cfRule>
  </conditionalFormatting>
  <conditionalFormatting sqref="K238:K239">
    <cfRule type="containsBlanks" dxfId="1392" priority="503">
      <formula>LEN(TRIM(K238))=0</formula>
    </cfRule>
  </conditionalFormatting>
  <conditionalFormatting sqref="K238:K239">
    <cfRule type="cellIs" dxfId="1391" priority="502" operator="equal">
      <formula>0</formula>
    </cfRule>
  </conditionalFormatting>
  <conditionalFormatting sqref="K237">
    <cfRule type="containsBlanks" dxfId="1390" priority="499">
      <formula>LEN(TRIM(K237))=0</formula>
    </cfRule>
  </conditionalFormatting>
  <conditionalFormatting sqref="K237">
    <cfRule type="cellIs" dxfId="1389" priority="498" operator="equal">
      <formula>0</formula>
    </cfRule>
  </conditionalFormatting>
  <conditionalFormatting sqref="C234:D236">
    <cfRule type="containsBlanks" dxfId="1388" priority="495">
      <formula>LEN(TRIM(C234))=0</formula>
    </cfRule>
  </conditionalFormatting>
  <conditionalFormatting sqref="K235:K236">
    <cfRule type="containsBlanks" dxfId="1387" priority="493">
      <formula>LEN(TRIM(K235))=0</formula>
    </cfRule>
  </conditionalFormatting>
  <conditionalFormatting sqref="K235:K236">
    <cfRule type="cellIs" dxfId="1386" priority="492" operator="equal">
      <formula>0</formula>
    </cfRule>
  </conditionalFormatting>
  <conditionalFormatting sqref="K234">
    <cfRule type="containsBlanks" dxfId="1385" priority="489">
      <formula>LEN(TRIM(K234))=0</formula>
    </cfRule>
  </conditionalFormatting>
  <conditionalFormatting sqref="K234">
    <cfRule type="cellIs" dxfId="1384" priority="488" operator="equal">
      <formula>0</formula>
    </cfRule>
  </conditionalFormatting>
  <conditionalFormatting sqref="C359:D361 C363:D363 C362">
    <cfRule type="containsBlanks" dxfId="1383" priority="486">
      <formula>LEN(TRIM(C359))=0</formula>
    </cfRule>
  </conditionalFormatting>
  <conditionalFormatting sqref="H359:H363">
    <cfRule type="containsBlanks" dxfId="1382" priority="485">
      <formula>LEN(TRIM(H359))=0</formula>
    </cfRule>
  </conditionalFormatting>
  <conditionalFormatting sqref="I359:I361 I363">
    <cfRule type="containsBlanks" dxfId="1381" priority="484">
      <formula>LEN(TRIM(I359))=0</formula>
    </cfRule>
  </conditionalFormatting>
  <conditionalFormatting sqref="D362">
    <cfRule type="containsBlanks" dxfId="1380" priority="483">
      <formula>LEN(TRIM(D362))=0</formula>
    </cfRule>
  </conditionalFormatting>
  <conditionalFormatting sqref="I362">
    <cfRule type="containsBlanks" dxfId="1379" priority="482">
      <formula>LEN(TRIM(I362))=0</formula>
    </cfRule>
  </conditionalFormatting>
  <conditionalFormatting sqref="K355">
    <cfRule type="cellIs" dxfId="1378" priority="481" operator="equal">
      <formula>0</formula>
    </cfRule>
  </conditionalFormatting>
  <conditionalFormatting sqref="E355">
    <cfRule type="containsBlanks" dxfId="1377" priority="480">
      <formula>LEN(TRIM(E355))=0</formula>
    </cfRule>
  </conditionalFormatting>
  <conditionalFormatting sqref="C355">
    <cfRule type="containsBlanks" dxfId="1376" priority="479">
      <formula>LEN(TRIM(C355))=0</formula>
    </cfRule>
  </conditionalFormatting>
  <conditionalFormatting sqref="C348:D350 C352:D352 C351">
    <cfRule type="containsBlanks" dxfId="1375" priority="478">
      <formula>LEN(TRIM(C348))=0</formula>
    </cfRule>
  </conditionalFormatting>
  <conditionalFormatting sqref="H348:H352">
    <cfRule type="containsBlanks" dxfId="1374" priority="477">
      <formula>LEN(TRIM(H348))=0</formula>
    </cfRule>
  </conditionalFormatting>
  <conditionalFormatting sqref="I348:I350 I352">
    <cfRule type="containsBlanks" dxfId="1373" priority="476">
      <formula>LEN(TRIM(I348))=0</formula>
    </cfRule>
  </conditionalFormatting>
  <conditionalFormatting sqref="D351">
    <cfRule type="containsBlanks" dxfId="1372" priority="475">
      <formula>LEN(TRIM(D351))=0</formula>
    </cfRule>
  </conditionalFormatting>
  <conditionalFormatting sqref="I351">
    <cfRule type="containsBlanks" dxfId="1371" priority="474">
      <formula>LEN(TRIM(I351))=0</formula>
    </cfRule>
  </conditionalFormatting>
  <conditionalFormatting sqref="K344">
    <cfRule type="cellIs" dxfId="1370" priority="473" operator="equal">
      <formula>0</formula>
    </cfRule>
  </conditionalFormatting>
  <conditionalFormatting sqref="E344">
    <cfRule type="containsBlanks" dxfId="1369" priority="472">
      <formula>LEN(TRIM(E344))=0</formula>
    </cfRule>
  </conditionalFormatting>
  <conditionalFormatting sqref="C344">
    <cfRule type="containsBlanks" dxfId="1368" priority="471">
      <formula>LEN(TRIM(C344))=0</formula>
    </cfRule>
  </conditionalFormatting>
  <conditionalFormatting sqref="C337:D339 C341:D341 C340">
    <cfRule type="containsBlanks" dxfId="1367" priority="470">
      <formula>LEN(TRIM(C337))=0</formula>
    </cfRule>
  </conditionalFormatting>
  <conditionalFormatting sqref="H337:H341">
    <cfRule type="containsBlanks" dxfId="1366" priority="469">
      <formula>LEN(TRIM(H337))=0</formula>
    </cfRule>
  </conditionalFormatting>
  <conditionalFormatting sqref="I337:I339 I341">
    <cfRule type="containsBlanks" dxfId="1365" priority="468">
      <formula>LEN(TRIM(I337))=0</formula>
    </cfRule>
  </conditionalFormatting>
  <conditionalFormatting sqref="D340">
    <cfRule type="containsBlanks" dxfId="1364" priority="467">
      <formula>LEN(TRIM(D340))=0</formula>
    </cfRule>
  </conditionalFormatting>
  <conditionalFormatting sqref="I340">
    <cfRule type="containsBlanks" dxfId="1363" priority="466">
      <formula>LEN(TRIM(I340))=0</formula>
    </cfRule>
  </conditionalFormatting>
  <conditionalFormatting sqref="K333">
    <cfRule type="cellIs" dxfId="1362" priority="465" operator="equal">
      <formula>0</formula>
    </cfRule>
  </conditionalFormatting>
  <conditionalFormatting sqref="E333">
    <cfRule type="containsBlanks" dxfId="1361" priority="464">
      <formula>LEN(TRIM(E333))=0</formula>
    </cfRule>
  </conditionalFormatting>
  <conditionalFormatting sqref="C333">
    <cfRule type="containsBlanks" dxfId="1360" priority="463">
      <formula>LEN(TRIM(C333))=0</formula>
    </cfRule>
  </conditionalFormatting>
  <conditionalFormatting sqref="C326:D328 C330:D330 C329">
    <cfRule type="containsBlanks" dxfId="1359" priority="462">
      <formula>LEN(TRIM(C326))=0</formula>
    </cfRule>
  </conditionalFormatting>
  <conditionalFormatting sqref="H326:H330">
    <cfRule type="containsBlanks" dxfId="1358" priority="461">
      <formula>LEN(TRIM(H326))=0</formula>
    </cfRule>
  </conditionalFormatting>
  <conditionalFormatting sqref="I326:I328 I330">
    <cfRule type="containsBlanks" dxfId="1357" priority="460">
      <formula>LEN(TRIM(I326))=0</formula>
    </cfRule>
  </conditionalFormatting>
  <conditionalFormatting sqref="D329">
    <cfRule type="containsBlanks" dxfId="1356" priority="459">
      <formula>LEN(TRIM(D329))=0</formula>
    </cfRule>
  </conditionalFormatting>
  <conditionalFormatting sqref="I329">
    <cfRule type="containsBlanks" dxfId="1355" priority="458">
      <formula>LEN(TRIM(I329))=0</formula>
    </cfRule>
  </conditionalFormatting>
  <conditionalFormatting sqref="K322">
    <cfRule type="cellIs" dxfId="1354" priority="457" operator="equal">
      <formula>0</formula>
    </cfRule>
  </conditionalFormatting>
  <conditionalFormatting sqref="E322">
    <cfRule type="containsBlanks" dxfId="1353" priority="456">
      <formula>LEN(TRIM(E322))=0</formula>
    </cfRule>
  </conditionalFormatting>
  <conditionalFormatting sqref="C322">
    <cfRule type="containsBlanks" dxfId="1352" priority="455">
      <formula>LEN(TRIM(C322))=0</formula>
    </cfRule>
  </conditionalFormatting>
  <conditionalFormatting sqref="C315:D317 C319:D319 C318">
    <cfRule type="containsBlanks" dxfId="1351" priority="454">
      <formula>LEN(TRIM(C315))=0</formula>
    </cfRule>
  </conditionalFormatting>
  <conditionalFormatting sqref="H315:H319">
    <cfRule type="containsBlanks" dxfId="1350" priority="453">
      <formula>LEN(TRIM(H315))=0</formula>
    </cfRule>
  </conditionalFormatting>
  <conditionalFormatting sqref="I315:I317 I319">
    <cfRule type="containsBlanks" dxfId="1349" priority="452">
      <formula>LEN(TRIM(I315))=0</formula>
    </cfRule>
  </conditionalFormatting>
  <conditionalFormatting sqref="D318">
    <cfRule type="containsBlanks" dxfId="1348" priority="451">
      <formula>LEN(TRIM(D318))=0</formula>
    </cfRule>
  </conditionalFormatting>
  <conditionalFormatting sqref="I318">
    <cfRule type="containsBlanks" dxfId="1347" priority="450">
      <formula>LEN(TRIM(I318))=0</formula>
    </cfRule>
  </conditionalFormatting>
  <conditionalFormatting sqref="K311">
    <cfRule type="cellIs" dxfId="1346" priority="449" operator="equal">
      <formula>0</formula>
    </cfRule>
  </conditionalFormatting>
  <conditionalFormatting sqref="E311">
    <cfRule type="containsBlanks" dxfId="1345" priority="448">
      <formula>LEN(TRIM(E311))=0</formula>
    </cfRule>
  </conditionalFormatting>
  <conditionalFormatting sqref="C311">
    <cfRule type="containsBlanks" dxfId="1344" priority="447">
      <formula>LEN(TRIM(C311))=0</formula>
    </cfRule>
  </conditionalFormatting>
  <conditionalFormatting sqref="K466">
    <cfRule type="cellIs" dxfId="1343" priority="446" operator="equal">
      <formula>0</formula>
    </cfRule>
  </conditionalFormatting>
  <conditionalFormatting sqref="C470:D472 C474:D474 C473">
    <cfRule type="containsBlanks" dxfId="1342" priority="445">
      <formula>LEN(TRIM(C470))=0</formula>
    </cfRule>
  </conditionalFormatting>
  <conditionalFormatting sqref="H470:H474">
    <cfRule type="containsBlanks" dxfId="1341" priority="444">
      <formula>LEN(TRIM(H470))=0</formula>
    </cfRule>
  </conditionalFormatting>
  <conditionalFormatting sqref="I470:I472 I474">
    <cfRule type="containsBlanks" dxfId="1340" priority="443">
      <formula>LEN(TRIM(I470))=0</formula>
    </cfRule>
  </conditionalFormatting>
  <conditionalFormatting sqref="D473">
    <cfRule type="containsBlanks" dxfId="1339" priority="442">
      <formula>LEN(TRIM(D473))=0</formula>
    </cfRule>
  </conditionalFormatting>
  <conditionalFormatting sqref="I473">
    <cfRule type="containsBlanks" dxfId="1338" priority="441">
      <formula>LEN(TRIM(I473))=0</formula>
    </cfRule>
  </conditionalFormatting>
  <conditionalFormatting sqref="E466">
    <cfRule type="containsBlanks" dxfId="1337" priority="440">
      <formula>LEN(TRIM(E466))=0</formula>
    </cfRule>
  </conditionalFormatting>
  <conditionalFormatting sqref="C466">
    <cfRule type="containsBlanks" dxfId="1336" priority="439">
      <formula>LEN(TRIM(C466))=0</formula>
    </cfRule>
  </conditionalFormatting>
  <conditionalFormatting sqref="K455">
    <cfRule type="cellIs" dxfId="1335" priority="438" operator="equal">
      <formula>0</formula>
    </cfRule>
  </conditionalFormatting>
  <conditionalFormatting sqref="C459:D461 C463:D463 C462">
    <cfRule type="containsBlanks" dxfId="1334" priority="437">
      <formula>LEN(TRIM(C459))=0</formula>
    </cfRule>
  </conditionalFormatting>
  <conditionalFormatting sqref="H459:H463">
    <cfRule type="containsBlanks" dxfId="1333" priority="436">
      <formula>LEN(TRIM(H459))=0</formula>
    </cfRule>
  </conditionalFormatting>
  <conditionalFormatting sqref="I459:I461 I463">
    <cfRule type="containsBlanks" dxfId="1332" priority="435">
      <formula>LEN(TRIM(I459))=0</formula>
    </cfRule>
  </conditionalFormatting>
  <conditionalFormatting sqref="D462">
    <cfRule type="containsBlanks" dxfId="1331" priority="434">
      <formula>LEN(TRIM(D462))=0</formula>
    </cfRule>
  </conditionalFormatting>
  <conditionalFormatting sqref="I462">
    <cfRule type="containsBlanks" dxfId="1330" priority="433">
      <formula>LEN(TRIM(I462))=0</formula>
    </cfRule>
  </conditionalFormatting>
  <conditionalFormatting sqref="E455">
    <cfRule type="containsBlanks" dxfId="1329" priority="432">
      <formula>LEN(TRIM(E455))=0</formula>
    </cfRule>
  </conditionalFormatting>
  <conditionalFormatting sqref="C455">
    <cfRule type="containsBlanks" dxfId="1328" priority="431">
      <formula>LEN(TRIM(C455))=0</formula>
    </cfRule>
  </conditionalFormatting>
  <conditionalFormatting sqref="K444">
    <cfRule type="cellIs" dxfId="1327" priority="430" operator="equal">
      <formula>0</formula>
    </cfRule>
  </conditionalFormatting>
  <conditionalFormatting sqref="C448:D450 C452:D452 C451">
    <cfRule type="containsBlanks" dxfId="1326" priority="429">
      <formula>LEN(TRIM(C448))=0</formula>
    </cfRule>
  </conditionalFormatting>
  <conditionalFormatting sqref="H448:H452">
    <cfRule type="containsBlanks" dxfId="1325" priority="428">
      <formula>LEN(TRIM(H448))=0</formula>
    </cfRule>
  </conditionalFormatting>
  <conditionalFormatting sqref="I448:I450 I452">
    <cfRule type="containsBlanks" dxfId="1324" priority="427">
      <formula>LEN(TRIM(I448))=0</formula>
    </cfRule>
  </conditionalFormatting>
  <conditionalFormatting sqref="D451">
    <cfRule type="containsBlanks" dxfId="1323" priority="426">
      <formula>LEN(TRIM(D451))=0</formula>
    </cfRule>
  </conditionalFormatting>
  <conditionalFormatting sqref="I451">
    <cfRule type="containsBlanks" dxfId="1322" priority="425">
      <formula>LEN(TRIM(I451))=0</formula>
    </cfRule>
  </conditionalFormatting>
  <conditionalFormatting sqref="E444">
    <cfRule type="containsBlanks" dxfId="1321" priority="424">
      <formula>LEN(TRIM(E444))=0</formula>
    </cfRule>
  </conditionalFormatting>
  <conditionalFormatting sqref="C444">
    <cfRule type="containsBlanks" dxfId="1320" priority="423">
      <formula>LEN(TRIM(C444))=0</formula>
    </cfRule>
  </conditionalFormatting>
  <conditionalFormatting sqref="K433">
    <cfRule type="cellIs" dxfId="1319" priority="422" operator="equal">
      <formula>0</formula>
    </cfRule>
  </conditionalFormatting>
  <conditionalFormatting sqref="C437:D439 C441:D441 C440">
    <cfRule type="containsBlanks" dxfId="1318" priority="421">
      <formula>LEN(TRIM(C437))=0</formula>
    </cfRule>
  </conditionalFormatting>
  <conditionalFormatting sqref="H437:H441">
    <cfRule type="containsBlanks" dxfId="1317" priority="420">
      <formula>LEN(TRIM(H437))=0</formula>
    </cfRule>
  </conditionalFormatting>
  <conditionalFormatting sqref="I437:I439 I441">
    <cfRule type="containsBlanks" dxfId="1316" priority="419">
      <formula>LEN(TRIM(I437))=0</formula>
    </cfRule>
  </conditionalFormatting>
  <conditionalFormatting sqref="D440">
    <cfRule type="containsBlanks" dxfId="1315" priority="418">
      <formula>LEN(TRIM(D440))=0</formula>
    </cfRule>
  </conditionalFormatting>
  <conditionalFormatting sqref="I440">
    <cfRule type="containsBlanks" dxfId="1314" priority="417">
      <formula>LEN(TRIM(I440))=0</formula>
    </cfRule>
  </conditionalFormatting>
  <conditionalFormatting sqref="E433">
    <cfRule type="containsBlanks" dxfId="1313" priority="416">
      <formula>LEN(TRIM(E433))=0</formula>
    </cfRule>
  </conditionalFormatting>
  <conditionalFormatting sqref="C433">
    <cfRule type="containsBlanks" dxfId="1312" priority="415">
      <formula>LEN(TRIM(C433))=0</formula>
    </cfRule>
  </conditionalFormatting>
  <conditionalFormatting sqref="K422">
    <cfRule type="cellIs" dxfId="1311" priority="414" operator="equal">
      <formula>0</formula>
    </cfRule>
  </conditionalFormatting>
  <conditionalFormatting sqref="C426:D428 C430:D430 C429">
    <cfRule type="containsBlanks" dxfId="1310" priority="413">
      <formula>LEN(TRIM(C426))=0</formula>
    </cfRule>
  </conditionalFormatting>
  <conditionalFormatting sqref="H426:H430">
    <cfRule type="containsBlanks" dxfId="1309" priority="412">
      <formula>LEN(TRIM(H426))=0</formula>
    </cfRule>
  </conditionalFormatting>
  <conditionalFormatting sqref="I426:I428 I430">
    <cfRule type="containsBlanks" dxfId="1308" priority="411">
      <formula>LEN(TRIM(I426))=0</formula>
    </cfRule>
  </conditionalFormatting>
  <conditionalFormatting sqref="D429">
    <cfRule type="containsBlanks" dxfId="1307" priority="410">
      <formula>LEN(TRIM(D429))=0</formula>
    </cfRule>
  </conditionalFormatting>
  <conditionalFormatting sqref="I429">
    <cfRule type="containsBlanks" dxfId="1306" priority="409">
      <formula>LEN(TRIM(I429))=0</formula>
    </cfRule>
  </conditionalFormatting>
  <conditionalFormatting sqref="E422">
    <cfRule type="containsBlanks" dxfId="1305" priority="408">
      <formula>LEN(TRIM(E422))=0</formula>
    </cfRule>
  </conditionalFormatting>
  <conditionalFormatting sqref="C422">
    <cfRule type="containsBlanks" dxfId="1304" priority="407">
      <formula>LEN(TRIM(C422))=0</formula>
    </cfRule>
  </conditionalFormatting>
  <conditionalFormatting sqref="K553">
    <cfRule type="cellIs" dxfId="1303" priority="406" operator="equal">
      <formula>0</formula>
    </cfRule>
  </conditionalFormatting>
  <conditionalFormatting sqref="I557:I558">
    <cfRule type="containsBlanks" dxfId="1302" priority="403">
      <formula>LEN(TRIM(I557))=0</formula>
    </cfRule>
  </conditionalFormatting>
  <conditionalFormatting sqref="C557:D558">
    <cfRule type="containsBlanks" dxfId="1301" priority="405">
      <formula>LEN(TRIM(C557))=0</formula>
    </cfRule>
  </conditionalFormatting>
  <conditionalFormatting sqref="H557:H558">
    <cfRule type="containsBlanks" dxfId="1300" priority="404">
      <formula>LEN(TRIM(H557))=0</formula>
    </cfRule>
  </conditionalFormatting>
  <conditionalFormatting sqref="E553">
    <cfRule type="containsBlanks" dxfId="1299" priority="402">
      <formula>LEN(TRIM(E553))=0</formula>
    </cfRule>
  </conditionalFormatting>
  <conditionalFormatting sqref="C553">
    <cfRule type="containsBlanks" dxfId="1298" priority="401">
      <formula>LEN(TRIM(C553))=0</formula>
    </cfRule>
  </conditionalFormatting>
  <conditionalFormatting sqref="K545">
    <cfRule type="cellIs" dxfId="1297" priority="400" operator="equal">
      <formula>0</formula>
    </cfRule>
  </conditionalFormatting>
  <conditionalFormatting sqref="I549:I550">
    <cfRule type="containsBlanks" dxfId="1296" priority="397">
      <formula>LEN(TRIM(I549))=0</formula>
    </cfRule>
  </conditionalFormatting>
  <conditionalFormatting sqref="C549:D550">
    <cfRule type="containsBlanks" dxfId="1295" priority="399">
      <formula>LEN(TRIM(C549))=0</formula>
    </cfRule>
  </conditionalFormatting>
  <conditionalFormatting sqref="H549:H550">
    <cfRule type="containsBlanks" dxfId="1294" priority="398">
      <formula>LEN(TRIM(H549))=0</formula>
    </cfRule>
  </conditionalFormatting>
  <conditionalFormatting sqref="E545">
    <cfRule type="containsBlanks" dxfId="1293" priority="396">
      <formula>LEN(TRIM(E545))=0</formula>
    </cfRule>
  </conditionalFormatting>
  <conditionalFormatting sqref="C545">
    <cfRule type="containsBlanks" dxfId="1292" priority="395">
      <formula>LEN(TRIM(C545))=0</formula>
    </cfRule>
  </conditionalFormatting>
  <conditionalFormatting sqref="K537">
    <cfRule type="cellIs" dxfId="1291" priority="394" operator="equal">
      <formula>0</formula>
    </cfRule>
  </conditionalFormatting>
  <conditionalFormatting sqref="I541:I542">
    <cfRule type="containsBlanks" dxfId="1290" priority="391">
      <formula>LEN(TRIM(I541))=0</formula>
    </cfRule>
  </conditionalFormatting>
  <conditionalFormatting sqref="C541:D542">
    <cfRule type="containsBlanks" dxfId="1289" priority="393">
      <formula>LEN(TRIM(C541))=0</formula>
    </cfRule>
  </conditionalFormatting>
  <conditionalFormatting sqref="H541:H542">
    <cfRule type="containsBlanks" dxfId="1288" priority="392">
      <formula>LEN(TRIM(H541))=0</formula>
    </cfRule>
  </conditionalFormatting>
  <conditionalFormatting sqref="E537">
    <cfRule type="containsBlanks" dxfId="1287" priority="390">
      <formula>LEN(TRIM(E537))=0</formula>
    </cfRule>
  </conditionalFormatting>
  <conditionalFormatting sqref="C537">
    <cfRule type="containsBlanks" dxfId="1286" priority="389">
      <formula>LEN(TRIM(C537))=0</formula>
    </cfRule>
  </conditionalFormatting>
  <conditionalFormatting sqref="K529">
    <cfRule type="cellIs" dxfId="1285" priority="388" operator="equal">
      <formula>0</formula>
    </cfRule>
  </conditionalFormatting>
  <conditionalFormatting sqref="I533:I534">
    <cfRule type="containsBlanks" dxfId="1284" priority="385">
      <formula>LEN(TRIM(I533))=0</formula>
    </cfRule>
  </conditionalFormatting>
  <conditionalFormatting sqref="C533:D534">
    <cfRule type="containsBlanks" dxfId="1283" priority="387">
      <formula>LEN(TRIM(C533))=0</formula>
    </cfRule>
  </conditionalFormatting>
  <conditionalFormatting sqref="H533:H534">
    <cfRule type="containsBlanks" dxfId="1282" priority="386">
      <formula>LEN(TRIM(H533))=0</formula>
    </cfRule>
  </conditionalFormatting>
  <conditionalFormatting sqref="E529">
    <cfRule type="containsBlanks" dxfId="1281" priority="384">
      <formula>LEN(TRIM(E529))=0</formula>
    </cfRule>
  </conditionalFormatting>
  <conditionalFormatting sqref="C529">
    <cfRule type="containsBlanks" dxfId="1280" priority="383">
      <formula>LEN(TRIM(C529))=0</formula>
    </cfRule>
  </conditionalFormatting>
  <conditionalFormatting sqref="K521">
    <cfRule type="cellIs" dxfId="1279" priority="382" operator="equal">
      <formula>0</formula>
    </cfRule>
  </conditionalFormatting>
  <conditionalFormatting sqref="I525:I526">
    <cfRule type="containsBlanks" dxfId="1278" priority="379">
      <formula>LEN(TRIM(I525))=0</formula>
    </cfRule>
  </conditionalFormatting>
  <conditionalFormatting sqref="C525:D526">
    <cfRule type="containsBlanks" dxfId="1277" priority="381">
      <formula>LEN(TRIM(C525))=0</formula>
    </cfRule>
  </conditionalFormatting>
  <conditionalFormatting sqref="H525:H526">
    <cfRule type="containsBlanks" dxfId="1276" priority="380">
      <formula>LEN(TRIM(H525))=0</formula>
    </cfRule>
  </conditionalFormatting>
  <conditionalFormatting sqref="E521">
    <cfRule type="containsBlanks" dxfId="1275" priority="378">
      <formula>LEN(TRIM(E521))=0</formula>
    </cfRule>
  </conditionalFormatting>
  <conditionalFormatting sqref="C521">
    <cfRule type="containsBlanks" dxfId="1274" priority="377">
      <formula>LEN(TRIM(C521))=0</formula>
    </cfRule>
  </conditionalFormatting>
  <conditionalFormatting sqref="J568:K568">
    <cfRule type="cellIs" dxfId="1273" priority="376" operator="equal">
      <formula>0</formula>
    </cfRule>
  </conditionalFormatting>
  <conditionalFormatting sqref="K634">
    <cfRule type="cellIs" dxfId="1272" priority="374" operator="equal">
      <formula>0</formula>
    </cfRule>
  </conditionalFormatting>
  <conditionalFormatting sqref="I638:I639">
    <cfRule type="containsBlanks" dxfId="1271" priority="371">
      <formula>LEN(TRIM(I638))=0</formula>
    </cfRule>
  </conditionalFormatting>
  <conditionalFormatting sqref="C638:D639">
    <cfRule type="containsBlanks" dxfId="1270" priority="373">
      <formula>LEN(TRIM(C638))=0</formula>
    </cfRule>
  </conditionalFormatting>
  <conditionalFormatting sqref="H638:H639">
    <cfRule type="containsBlanks" dxfId="1269" priority="372">
      <formula>LEN(TRIM(H638))=0</formula>
    </cfRule>
  </conditionalFormatting>
  <conditionalFormatting sqref="E634">
    <cfRule type="containsBlanks" dxfId="1268" priority="370">
      <formula>LEN(TRIM(E634))=0</formula>
    </cfRule>
  </conditionalFormatting>
  <conditionalFormatting sqref="C634">
    <cfRule type="containsBlanks" dxfId="1267" priority="375">
      <formula>LEN(TRIM(C634))=0</formula>
    </cfRule>
  </conditionalFormatting>
  <conditionalFormatting sqref="K626">
    <cfRule type="cellIs" dxfId="1266" priority="368" operator="equal">
      <formula>0</formula>
    </cfRule>
  </conditionalFormatting>
  <conditionalFormatting sqref="I630:I631">
    <cfRule type="containsBlanks" dxfId="1265" priority="365">
      <formula>LEN(TRIM(I630))=0</formula>
    </cfRule>
  </conditionalFormatting>
  <conditionalFormatting sqref="C630:D631">
    <cfRule type="containsBlanks" dxfId="1264" priority="367">
      <formula>LEN(TRIM(C630))=0</formula>
    </cfRule>
  </conditionalFormatting>
  <conditionalFormatting sqref="H630:H631">
    <cfRule type="containsBlanks" dxfId="1263" priority="366">
      <formula>LEN(TRIM(H630))=0</formula>
    </cfRule>
  </conditionalFormatting>
  <conditionalFormatting sqref="E626">
    <cfRule type="containsBlanks" dxfId="1262" priority="364">
      <formula>LEN(TRIM(E626))=0</formula>
    </cfRule>
  </conditionalFormatting>
  <conditionalFormatting sqref="C626">
    <cfRule type="containsBlanks" dxfId="1261" priority="369">
      <formula>LEN(TRIM(C626))=0</formula>
    </cfRule>
  </conditionalFormatting>
  <conditionalFormatting sqref="K618">
    <cfRule type="cellIs" dxfId="1260" priority="362" operator="equal">
      <formula>0</formula>
    </cfRule>
  </conditionalFormatting>
  <conditionalFormatting sqref="I622:I623">
    <cfRule type="containsBlanks" dxfId="1259" priority="359">
      <formula>LEN(TRIM(I622))=0</formula>
    </cfRule>
  </conditionalFormatting>
  <conditionalFormatting sqref="C622:D623">
    <cfRule type="containsBlanks" dxfId="1258" priority="361">
      <formula>LEN(TRIM(C622))=0</formula>
    </cfRule>
  </conditionalFormatting>
  <conditionalFormatting sqref="H622:H623">
    <cfRule type="containsBlanks" dxfId="1257" priority="360">
      <formula>LEN(TRIM(H622))=0</formula>
    </cfRule>
  </conditionalFormatting>
  <conditionalFormatting sqref="E618">
    <cfRule type="containsBlanks" dxfId="1256" priority="358">
      <formula>LEN(TRIM(E618))=0</formula>
    </cfRule>
  </conditionalFormatting>
  <conditionalFormatting sqref="C618">
    <cfRule type="containsBlanks" dxfId="1255" priority="363">
      <formula>LEN(TRIM(C618))=0</formula>
    </cfRule>
  </conditionalFormatting>
  <conditionalFormatting sqref="K610">
    <cfRule type="cellIs" dxfId="1254" priority="356" operator="equal">
      <formula>0</formula>
    </cfRule>
  </conditionalFormatting>
  <conditionalFormatting sqref="I614:I615">
    <cfRule type="containsBlanks" dxfId="1253" priority="353">
      <formula>LEN(TRIM(I614))=0</formula>
    </cfRule>
  </conditionalFormatting>
  <conditionalFormatting sqref="C614:D615">
    <cfRule type="containsBlanks" dxfId="1252" priority="355">
      <formula>LEN(TRIM(C614))=0</formula>
    </cfRule>
  </conditionalFormatting>
  <conditionalFormatting sqref="H614:H615">
    <cfRule type="containsBlanks" dxfId="1251" priority="354">
      <formula>LEN(TRIM(H614))=0</formula>
    </cfRule>
  </conditionalFormatting>
  <conditionalFormatting sqref="E610">
    <cfRule type="containsBlanks" dxfId="1250" priority="352">
      <formula>LEN(TRIM(E610))=0</formula>
    </cfRule>
  </conditionalFormatting>
  <conditionalFormatting sqref="C610">
    <cfRule type="containsBlanks" dxfId="1249" priority="357">
      <formula>LEN(TRIM(C610))=0</formula>
    </cfRule>
  </conditionalFormatting>
  <conditionalFormatting sqref="K602">
    <cfRule type="cellIs" dxfId="1248" priority="350" operator="equal">
      <formula>0</formula>
    </cfRule>
  </conditionalFormatting>
  <conditionalFormatting sqref="I606:I607">
    <cfRule type="containsBlanks" dxfId="1247" priority="347">
      <formula>LEN(TRIM(I606))=0</formula>
    </cfRule>
  </conditionalFormatting>
  <conditionalFormatting sqref="C606:D607">
    <cfRule type="containsBlanks" dxfId="1246" priority="349">
      <formula>LEN(TRIM(C606))=0</formula>
    </cfRule>
  </conditionalFormatting>
  <conditionalFormatting sqref="H606:H607">
    <cfRule type="containsBlanks" dxfId="1245" priority="348">
      <formula>LEN(TRIM(H606))=0</formula>
    </cfRule>
  </conditionalFormatting>
  <conditionalFormatting sqref="E602">
    <cfRule type="containsBlanks" dxfId="1244" priority="346">
      <formula>LEN(TRIM(E602))=0</formula>
    </cfRule>
  </conditionalFormatting>
  <conditionalFormatting sqref="C602">
    <cfRule type="containsBlanks" dxfId="1243" priority="351">
      <formula>LEN(TRIM(C602))=0</formula>
    </cfRule>
  </conditionalFormatting>
  <conditionalFormatting sqref="G665:H667 E665:E667 C665:C667">
    <cfRule type="containsBlanks" dxfId="1242" priority="345">
      <formula>LEN(TRIM(C665))=0</formula>
    </cfRule>
  </conditionalFormatting>
  <conditionalFormatting sqref="B665:B667">
    <cfRule type="containsBlanks" dxfId="1241" priority="344">
      <formula>LEN(TRIM(B665))=0</formula>
    </cfRule>
  </conditionalFormatting>
  <conditionalFormatting sqref="G662:H664 E662:E664 C662:C664">
    <cfRule type="containsBlanks" dxfId="1240" priority="343">
      <formula>LEN(TRIM(C662))=0</formula>
    </cfRule>
  </conditionalFormatting>
  <conditionalFormatting sqref="B662:B664">
    <cfRule type="containsBlanks" dxfId="1239" priority="342">
      <formula>LEN(TRIM(B662))=0</formula>
    </cfRule>
  </conditionalFormatting>
  <conditionalFormatting sqref="G660:H661 E660:E661 C660:C661">
    <cfRule type="containsBlanks" dxfId="1238" priority="341">
      <formula>LEN(TRIM(C660))=0</formula>
    </cfRule>
  </conditionalFormatting>
  <conditionalFormatting sqref="B660:B661">
    <cfRule type="containsBlanks" dxfId="1237" priority="340">
      <formula>LEN(TRIM(B660))=0</formula>
    </cfRule>
  </conditionalFormatting>
  <conditionalFormatting sqref="C658:C659 E658:E659 G658:H659">
    <cfRule type="containsBlanks" dxfId="1236" priority="339">
      <formula>LEN(TRIM(C658))=0</formula>
    </cfRule>
  </conditionalFormatting>
  <conditionalFormatting sqref="B658:B659">
    <cfRule type="containsBlanks" dxfId="1235" priority="338">
      <formula>LEN(TRIM(B658))=0</formula>
    </cfRule>
  </conditionalFormatting>
  <conditionalFormatting sqref="J100:K100">
    <cfRule type="cellIs" dxfId="1234" priority="337" operator="equal">
      <formula>0</formula>
    </cfRule>
  </conditionalFormatting>
  <conditionalFormatting sqref="J320:K320">
    <cfRule type="cellIs" dxfId="1233" priority="336" operator="equal">
      <formula>0</formula>
    </cfRule>
  </conditionalFormatting>
  <conditionalFormatting sqref="J431:K431">
    <cfRule type="cellIs" dxfId="1232" priority="335" operator="equal">
      <formula>0</formula>
    </cfRule>
  </conditionalFormatting>
  <conditionalFormatting sqref="H684:H688">
    <cfRule type="cellIs" dxfId="1231" priority="334" operator="equal">
      <formula>0</formula>
    </cfRule>
  </conditionalFormatting>
  <conditionalFormatting sqref="C196:C225">
    <cfRule type="cellIs" dxfId="1230" priority="276" operator="equal">
      <formula>"事務補助員"</formula>
    </cfRule>
  </conditionalFormatting>
  <conditionalFormatting sqref="C196:D225">
    <cfRule type="containsBlanks" dxfId="1229" priority="1382">
      <formula>LEN(TRIM(C196))=0</formula>
    </cfRule>
  </conditionalFormatting>
  <conditionalFormatting sqref="I642">
    <cfRule type="cellIs" dxfId="1228" priority="263" operator="equal">
      <formula>0</formula>
    </cfRule>
  </conditionalFormatting>
  <conditionalFormatting sqref="I634">
    <cfRule type="cellIs" dxfId="1227" priority="262" operator="equal">
      <formula>0</formula>
    </cfRule>
  </conditionalFormatting>
  <conditionalFormatting sqref="I626">
    <cfRule type="cellIs" dxfId="1226" priority="261" operator="equal">
      <formula>0</formula>
    </cfRule>
  </conditionalFormatting>
  <conditionalFormatting sqref="I618">
    <cfRule type="cellIs" dxfId="1225" priority="260" operator="equal">
      <formula>0</formula>
    </cfRule>
  </conditionalFormatting>
  <conditionalFormatting sqref="I610">
    <cfRule type="cellIs" dxfId="1224" priority="259" operator="equal">
      <formula>0</formula>
    </cfRule>
  </conditionalFormatting>
  <conditionalFormatting sqref="I602">
    <cfRule type="cellIs" dxfId="1223" priority="258" operator="equal">
      <formula>0</formula>
    </cfRule>
  </conditionalFormatting>
  <conditionalFormatting sqref="I594">
    <cfRule type="cellIs" dxfId="1222" priority="257" operator="equal">
      <formula>0</formula>
    </cfRule>
  </conditionalFormatting>
  <conditionalFormatting sqref="I586">
    <cfRule type="cellIs" dxfId="1221" priority="256" operator="equal">
      <formula>0</formula>
    </cfRule>
  </conditionalFormatting>
  <conditionalFormatting sqref="I578">
    <cfRule type="cellIs" dxfId="1220" priority="255" operator="equal">
      <formula>0</formula>
    </cfRule>
  </conditionalFormatting>
  <conditionalFormatting sqref="I570">
    <cfRule type="cellIs" dxfId="1219" priority="254" operator="equal">
      <formula>0</formula>
    </cfRule>
  </conditionalFormatting>
  <conditionalFormatting sqref="I561">
    <cfRule type="cellIs" dxfId="1218" priority="253" operator="equal">
      <formula>0</formula>
    </cfRule>
  </conditionalFormatting>
  <conditionalFormatting sqref="I553">
    <cfRule type="cellIs" dxfId="1217" priority="252" operator="equal">
      <formula>0</formula>
    </cfRule>
  </conditionalFormatting>
  <conditionalFormatting sqref="I545">
    <cfRule type="cellIs" dxfId="1216" priority="251" operator="equal">
      <formula>0</formula>
    </cfRule>
  </conditionalFormatting>
  <conditionalFormatting sqref="I537">
    <cfRule type="cellIs" dxfId="1215" priority="250" operator="equal">
      <formula>0</formula>
    </cfRule>
  </conditionalFormatting>
  <conditionalFormatting sqref="I529">
    <cfRule type="cellIs" dxfId="1214" priority="249" operator="equal">
      <formula>0</formula>
    </cfRule>
  </conditionalFormatting>
  <conditionalFormatting sqref="I521">
    <cfRule type="cellIs" dxfId="1213" priority="248" operator="equal">
      <formula>0</formula>
    </cfRule>
  </conditionalFormatting>
  <conditionalFormatting sqref="I513">
    <cfRule type="cellIs" dxfId="1212" priority="247" operator="equal">
      <formula>0</formula>
    </cfRule>
  </conditionalFormatting>
  <conditionalFormatting sqref="I505">
    <cfRule type="cellIs" dxfId="1211" priority="246" operator="equal">
      <formula>0</formula>
    </cfRule>
  </conditionalFormatting>
  <conditionalFormatting sqref="I497">
    <cfRule type="cellIs" dxfId="1210" priority="245" operator="equal">
      <formula>0</formula>
    </cfRule>
  </conditionalFormatting>
  <conditionalFormatting sqref="I489">
    <cfRule type="cellIs" dxfId="1209" priority="244" operator="equal">
      <formula>0</formula>
    </cfRule>
  </conditionalFormatting>
  <conditionalFormatting sqref="I477">
    <cfRule type="cellIs" dxfId="1208" priority="243" operator="equal">
      <formula>0</formula>
    </cfRule>
  </conditionalFormatting>
  <conditionalFormatting sqref="I466">
    <cfRule type="cellIs" dxfId="1207" priority="242" operator="equal">
      <formula>0</formula>
    </cfRule>
  </conditionalFormatting>
  <conditionalFormatting sqref="I455">
    <cfRule type="cellIs" dxfId="1206" priority="241" operator="equal">
      <formula>0</formula>
    </cfRule>
  </conditionalFormatting>
  <conditionalFormatting sqref="I444">
    <cfRule type="cellIs" dxfId="1205" priority="240" operator="equal">
      <formula>0</formula>
    </cfRule>
  </conditionalFormatting>
  <conditionalFormatting sqref="I433">
    <cfRule type="cellIs" dxfId="1204" priority="239" operator="equal">
      <formula>0</formula>
    </cfRule>
  </conditionalFormatting>
  <conditionalFormatting sqref="I422">
    <cfRule type="cellIs" dxfId="1203" priority="238" operator="equal">
      <formula>0</formula>
    </cfRule>
  </conditionalFormatting>
  <conditionalFormatting sqref="I411">
    <cfRule type="cellIs" dxfId="1202" priority="237" operator="equal">
      <formula>0</formula>
    </cfRule>
  </conditionalFormatting>
  <conditionalFormatting sqref="I400">
    <cfRule type="cellIs" dxfId="1201" priority="236" operator="equal">
      <formula>0</formula>
    </cfRule>
  </conditionalFormatting>
  <conditionalFormatting sqref="I389">
    <cfRule type="cellIs" dxfId="1200" priority="235" operator="equal">
      <formula>0</formula>
    </cfRule>
  </conditionalFormatting>
  <conditionalFormatting sqref="I378">
    <cfRule type="cellIs" dxfId="1199" priority="234" operator="equal">
      <formula>0</formula>
    </cfRule>
  </conditionalFormatting>
  <conditionalFormatting sqref="I366">
    <cfRule type="cellIs" dxfId="1198" priority="233" operator="equal">
      <formula>0</formula>
    </cfRule>
  </conditionalFormatting>
  <conditionalFormatting sqref="I355">
    <cfRule type="cellIs" dxfId="1197" priority="232" operator="equal">
      <formula>0</formula>
    </cfRule>
  </conditionalFormatting>
  <conditionalFormatting sqref="I344">
    <cfRule type="cellIs" dxfId="1196" priority="231" operator="equal">
      <formula>0</formula>
    </cfRule>
  </conditionalFormatting>
  <conditionalFormatting sqref="I333">
    <cfRule type="cellIs" dxfId="1195" priority="230" operator="equal">
      <formula>0</formula>
    </cfRule>
  </conditionalFormatting>
  <conditionalFormatting sqref="I322">
    <cfRule type="cellIs" dxfId="1194" priority="229" operator="equal">
      <formula>0</formula>
    </cfRule>
  </conditionalFormatting>
  <conditionalFormatting sqref="I311">
    <cfRule type="cellIs" dxfId="1193" priority="228" operator="equal">
      <formula>0</formula>
    </cfRule>
  </conditionalFormatting>
  <conditionalFormatting sqref="I300">
    <cfRule type="cellIs" dxfId="1192" priority="227" operator="equal">
      <formula>0</formula>
    </cfRule>
  </conditionalFormatting>
  <conditionalFormatting sqref="I289">
    <cfRule type="cellIs" dxfId="1191" priority="226" operator="equal">
      <formula>0</formula>
    </cfRule>
  </conditionalFormatting>
  <conditionalFormatting sqref="I278">
    <cfRule type="cellIs" dxfId="1190" priority="225" operator="equal">
      <formula>0</formula>
    </cfRule>
  </conditionalFormatting>
  <conditionalFormatting sqref="I267">
    <cfRule type="cellIs" dxfId="1189" priority="224" operator="equal">
      <formula>0</formula>
    </cfRule>
  </conditionalFormatting>
  <conditionalFormatting sqref="J154:K154">
    <cfRule type="cellIs" dxfId="1188" priority="223" operator="equal">
      <formula>0</formula>
    </cfRule>
  </conditionalFormatting>
  <conditionalFormatting sqref="J527:K527">
    <cfRule type="cellIs" dxfId="1187" priority="222" operator="equal">
      <formula>0</formula>
    </cfRule>
  </conditionalFormatting>
  <conditionalFormatting sqref="J608:K608">
    <cfRule type="cellIs" dxfId="1186" priority="221" operator="equal">
      <formula>0</formula>
    </cfRule>
  </conditionalFormatting>
  <conditionalFormatting sqref="C12 C16:D16 C19:D19 C20 H19:H20 C23:E23 C26:D27 E27 I26:I27">
    <cfRule type="containsBlanks" dxfId="1185" priority="166">
      <formula>LEN(TRIM(C12))=0</formula>
    </cfRule>
  </conditionalFormatting>
  <conditionalFormatting sqref="C30 C34:D34 C37:D37 C38 H37:H38 C41:E41 C44:D45 E45 I44:I45">
    <cfRule type="containsBlanks" dxfId="1184" priority="165">
      <formula>LEN(TRIM(C30))=0</formula>
    </cfRule>
  </conditionalFormatting>
  <conditionalFormatting sqref="C48 C52:D52 C55:D55 C56 H55:H56 C59:E59 C62:D63 E63 I62:I63">
    <cfRule type="containsBlanks" dxfId="1183" priority="164">
      <formula>LEN(TRIM(C48))=0</formula>
    </cfRule>
  </conditionalFormatting>
  <conditionalFormatting sqref="C66 C70:D70 C73:D73 C74 H73:H74 C77:E77 C80:D81 E81 I80:I81">
    <cfRule type="containsBlanks" dxfId="1182" priority="163">
      <formula>LEN(TRIM(C66))=0</formula>
    </cfRule>
  </conditionalFormatting>
  <conditionalFormatting sqref="C84 C88:D88 C91:D91 C92 H91:H92 C95:E95 C98:D99 E99 I98:I99">
    <cfRule type="containsBlanks" dxfId="1181" priority="162">
      <formula>LEN(TRIM(C84))=0</formula>
    </cfRule>
  </conditionalFormatting>
  <conditionalFormatting sqref="C102 C106:D106 C109:D109 C110 H109:H110 C113:E113 C116:D117 E117 I116:I117">
    <cfRule type="containsBlanks" dxfId="1180" priority="161">
      <formula>LEN(TRIM(C102))=0</formula>
    </cfRule>
  </conditionalFormatting>
  <conditionalFormatting sqref="C120 C124:D124 C127:D127 C128 H127:H128 C131:E131 C134:D135 E135 I134:I135">
    <cfRule type="containsBlanks" dxfId="1179" priority="160">
      <formula>LEN(TRIM(C120))=0</formula>
    </cfRule>
  </conditionalFormatting>
  <conditionalFormatting sqref="C138 C142:D142 C145:D145 C146 H145:H146 C149:E149 C152:D153 E153 I152:I153">
    <cfRule type="containsBlanks" dxfId="1178" priority="159">
      <formula>LEN(TRIM(C138))=0</formula>
    </cfRule>
  </conditionalFormatting>
  <conditionalFormatting sqref="C156 C160:D160 C163:D163 C164 H163:H164 C167:E167 C170:D171 E171 I170:I171">
    <cfRule type="containsBlanks" dxfId="1177" priority="158">
      <formula>LEN(TRIM(C156))=0</formula>
    </cfRule>
  </conditionalFormatting>
  <conditionalFormatting sqref="C174 C178:D178 C181:D181 C182 H181:H182 C185:E185 C188:D189 E189 I188:I189">
    <cfRule type="containsBlanks" dxfId="1176" priority="157">
      <formula>LEN(TRIM(C174))=0</formula>
    </cfRule>
  </conditionalFormatting>
  <dataValidations count="4">
    <dataValidation type="list" allowBlank="1" showInputMessage="1" showErrorMessage="1" sqref="G6:H6" xr:uid="{9A0FB60B-2775-4546-8BF6-1230D4DE8DD6}">
      <formula1>"消費税を補助対象に含めない,消費税を補助対象に含める"</formula1>
    </dataValidation>
    <dataValidation type="list" allowBlank="1" showInputMessage="1" showErrorMessage="1" sqref="G9:K9" xr:uid="{019713BD-034B-414B-B70C-BE62447AA12B}">
      <formula1>INDIRECT(G6:H6)</formula1>
    </dataValidation>
    <dataValidation type="list" allowBlank="1" showInputMessage="1" showErrorMessage="1" sqref="B229:B263 B196:B225" xr:uid="{0DF41131-2CB0-494D-BDFC-73E2C08BCBA1}">
      <formula1>担当者名</formula1>
    </dataValidation>
    <dataValidation type="list" allowBlank="1" showInputMessage="1" showErrorMessage="1" sqref="C366 E196:E225 B654:B678 C455 C642 C174 C570 C66 C12 C48 C102 C300 C289 C30 C278 C411 C378 C400 C389 C561 C497 C513 C505 C489 C578 C594 C586 C602 C84 C156 C138 C120 E229:E263 C355 C344 C333 C322 C311 C477 C466 C444 C433 C422 C553 C545 C537 C529 C521 C634 C626 C618 C610 C267" xr:uid="{A32CCC34-F908-4628-AB3B-D57886A3AE42}">
      <formula1>地域</formula1>
    </dataValidation>
  </dataValidations>
  <pageMargins left="0.74803149606299213" right="0.15748031496062992" top="0.55118110236220474" bottom="0.43307086614173229" header="0.31496062992125984" footer="0.15748031496062992"/>
  <pageSetup paperSize="9" scale="37" fitToHeight="0" orientation="portrait" r:id="rId1"/>
  <rowBreaks count="13" manualBreakCount="13">
    <brk id="45" min="1" max="10" man="1"/>
    <brk id="99" min="1" max="10" man="1"/>
    <brk id="153" min="1" max="10" man="1"/>
    <brk id="211" min="1" max="10" man="1"/>
    <brk id="263" min="1" max="10" man="1"/>
    <brk id="319" min="1" max="10" man="1"/>
    <brk id="374" min="1" max="10" man="1"/>
    <brk id="430" min="1" max="10" man="1"/>
    <brk id="486" min="1" max="10" man="1"/>
    <brk id="526" min="1" max="10" man="1"/>
    <brk id="567" min="1" max="10" man="1"/>
    <brk id="607" min="1" max="10" man="1"/>
    <brk id="648"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85DE-DB79-4E89-8341-ACCFA6B54305}">
  <sheetPr codeName="Sheet12">
    <tabColor theme="8" tint="0.39997558519241921"/>
    <pageSetUpPr fitToPage="1"/>
  </sheetPr>
  <dimension ref="B1:AC304"/>
  <sheetViews>
    <sheetView showGridLines="0" zoomScale="55" zoomScaleNormal="55" zoomScaleSheetLayoutView="55" workbookViewId="0"/>
  </sheetViews>
  <sheetFormatPr defaultColWidth="8.875" defaultRowHeight="15.75" customHeight="1" x14ac:dyDescent="0.15"/>
  <cols>
    <col min="1" max="1" width="1.5" style="154" customWidth="1"/>
    <col min="2" max="2" width="4.125" style="154" customWidth="1"/>
    <col min="3" max="3" width="11.25" style="154" customWidth="1"/>
    <col min="4" max="4" width="21.625" style="154" customWidth="1"/>
    <col min="5" max="5" width="23.625" style="154" customWidth="1"/>
    <col min="6" max="6" width="14.625" style="98" customWidth="1"/>
    <col min="7" max="7" width="30.625" style="98" customWidth="1"/>
    <col min="8" max="8" width="24.625" style="154" customWidth="1"/>
    <col min="9" max="9" width="34.625" style="154" customWidth="1"/>
    <col min="10" max="10" width="27.625" style="410" customWidth="1"/>
    <col min="11" max="11" width="10.625" style="98" customWidth="1"/>
    <col min="12" max="12" width="27.625" style="410" customWidth="1"/>
    <col min="13" max="14" width="3.5" style="461" customWidth="1"/>
    <col min="15" max="28" width="8.875" style="122"/>
    <col min="29" max="16384" width="8.875" style="154"/>
  </cols>
  <sheetData>
    <row r="1" spans="2:29" ht="50.25" customHeight="1" x14ac:dyDescent="0.15"/>
    <row r="2" spans="2:29" ht="28.5" customHeight="1" x14ac:dyDescent="0.15">
      <c r="B2" s="92" t="s">
        <v>202</v>
      </c>
      <c r="C2" s="92"/>
      <c r="K2" s="937">
        <f>'補助事業概要説明書(別添１)１～２'!$E$6</f>
        <v>0</v>
      </c>
      <c r="L2" s="937"/>
    </row>
    <row r="3" spans="2:29" ht="28.5" customHeight="1" x14ac:dyDescent="0.15">
      <c r="B3" s="93" t="s">
        <v>70</v>
      </c>
      <c r="C3" s="94"/>
      <c r="D3" s="95"/>
      <c r="E3" s="95"/>
      <c r="F3" s="257"/>
      <c r="G3" s="257"/>
      <c r="H3" s="96"/>
      <c r="I3" s="96"/>
      <c r="J3" s="257"/>
      <c r="K3" s="257"/>
      <c r="L3" s="257"/>
    </row>
    <row r="4" spans="2:29" ht="28.5" customHeight="1" x14ac:dyDescent="0.15">
      <c r="B4" s="95"/>
      <c r="C4" s="95"/>
      <c r="D4" s="160" t="s">
        <v>219</v>
      </c>
      <c r="E4" s="95"/>
      <c r="F4" s="257"/>
      <c r="G4" s="257"/>
      <c r="H4" s="96"/>
      <c r="I4" s="96"/>
      <c r="J4" s="257"/>
      <c r="K4" s="257"/>
      <c r="L4" s="257"/>
    </row>
    <row r="5" spans="2:29" ht="28.5" customHeight="1" x14ac:dyDescent="0.15">
      <c r="B5" s="95"/>
      <c r="C5" s="95"/>
      <c r="D5" s="161" t="s">
        <v>221</v>
      </c>
      <c r="E5" s="97"/>
      <c r="F5" s="257"/>
      <c r="G5" s="257"/>
      <c r="H5" s="96"/>
      <c r="I5" s="96"/>
      <c r="J5" s="257"/>
      <c r="K5" s="257"/>
      <c r="L5" s="257"/>
      <c r="O5" s="1040" t="s">
        <v>2</v>
      </c>
      <c r="P5" s="1041"/>
      <c r="Q5" s="1041"/>
      <c r="R5" s="1041"/>
      <c r="S5" s="1041"/>
      <c r="T5" s="1041"/>
      <c r="U5" s="1041"/>
      <c r="V5" s="1041"/>
      <c r="W5" s="1041"/>
      <c r="X5" s="1041"/>
      <c r="Y5" s="1041"/>
      <c r="Z5" s="1041"/>
      <c r="AA5" s="1041"/>
      <c r="AB5" s="1042"/>
    </row>
    <row r="6" spans="2:29" ht="28.5" customHeight="1" x14ac:dyDescent="0.15">
      <c r="B6" s="1043" t="s">
        <v>25</v>
      </c>
      <c r="C6" s="1044"/>
      <c r="D6" s="1045"/>
      <c r="E6" s="1032">
        <f>'補助事業概要説明書(別添１)１～２'!$E$6</f>
        <v>0</v>
      </c>
      <c r="F6" s="1033"/>
      <c r="G6" s="1033"/>
      <c r="H6" s="1034"/>
      <c r="I6" s="268"/>
      <c r="J6" s="1054" t="s">
        <v>441</v>
      </c>
      <c r="K6" s="1054"/>
      <c r="L6" s="1054"/>
      <c r="O6" s="1046" t="s">
        <v>439</v>
      </c>
      <c r="P6" s="1047"/>
      <c r="Q6" s="1047"/>
      <c r="R6" s="1047"/>
      <c r="S6" s="1047"/>
      <c r="T6" s="1047"/>
      <c r="U6" s="1047"/>
      <c r="V6" s="1047"/>
      <c r="W6" s="1047"/>
      <c r="X6" s="1047"/>
      <c r="Y6" s="1047"/>
      <c r="Z6" s="1047"/>
      <c r="AA6" s="1047"/>
      <c r="AB6" s="1048"/>
    </row>
    <row r="7" spans="2:29" ht="36.75" customHeight="1" x14ac:dyDescent="0.15">
      <c r="B7" s="1049"/>
      <c r="C7" s="1049"/>
      <c r="D7" s="1049"/>
      <c r="E7" s="280"/>
      <c r="F7" s="281"/>
      <c r="G7" s="281"/>
      <c r="H7" s="282"/>
      <c r="I7" s="282"/>
      <c r="J7" s="1055" t="s">
        <v>442</v>
      </c>
      <c r="K7" s="1055"/>
      <c r="L7" s="1055"/>
      <c r="O7" s="1053"/>
      <c r="P7" s="1053"/>
      <c r="Q7" s="1053"/>
      <c r="R7" s="1053"/>
      <c r="S7" s="1053"/>
      <c r="T7" s="1053"/>
      <c r="U7" s="1053"/>
      <c r="V7" s="1053"/>
      <c r="W7" s="1053"/>
      <c r="X7" s="1053"/>
      <c r="Y7" s="1053"/>
      <c r="Z7" s="1053"/>
      <c r="AA7" s="1053"/>
      <c r="AB7" s="1053"/>
    </row>
    <row r="8" spans="2:29" ht="20.100000000000001" customHeight="1" x14ac:dyDescent="0.15">
      <c r="B8" s="1035" t="s">
        <v>141</v>
      </c>
      <c r="C8" s="1036" t="s">
        <v>220</v>
      </c>
      <c r="D8" s="1035" t="s">
        <v>27</v>
      </c>
      <c r="E8" s="1038" t="s">
        <v>223</v>
      </c>
      <c r="F8" s="1037" t="s">
        <v>26</v>
      </c>
      <c r="G8" s="1037"/>
      <c r="H8" s="1038" t="s">
        <v>168</v>
      </c>
      <c r="I8" s="1038" t="s">
        <v>222</v>
      </c>
      <c r="J8" s="1036" t="s">
        <v>326</v>
      </c>
      <c r="K8" s="1039" t="s">
        <v>451</v>
      </c>
      <c r="L8" s="1036" t="s">
        <v>327</v>
      </c>
      <c r="O8" s="1040" t="s">
        <v>2</v>
      </c>
      <c r="P8" s="1041"/>
      <c r="Q8" s="1041"/>
      <c r="R8" s="1041"/>
      <c r="S8" s="1041"/>
      <c r="T8" s="1041"/>
      <c r="U8" s="1041"/>
      <c r="V8" s="1041"/>
      <c r="W8" s="1041"/>
      <c r="X8" s="1041"/>
      <c r="Y8" s="1041"/>
      <c r="Z8" s="1041"/>
      <c r="AA8" s="1041"/>
      <c r="AB8" s="1042"/>
    </row>
    <row r="9" spans="2:29" ht="34.5" customHeight="1" x14ac:dyDescent="0.15">
      <c r="B9" s="1035"/>
      <c r="C9" s="1036"/>
      <c r="D9" s="1035"/>
      <c r="E9" s="1038"/>
      <c r="F9" s="405" t="s">
        <v>74</v>
      </c>
      <c r="G9" s="406" t="s">
        <v>75</v>
      </c>
      <c r="H9" s="1038"/>
      <c r="I9" s="1038"/>
      <c r="J9" s="1036"/>
      <c r="K9" s="1039"/>
      <c r="L9" s="1036"/>
      <c r="O9" s="1050" t="s">
        <v>279</v>
      </c>
      <c r="P9" s="1051"/>
      <c r="Q9" s="1051"/>
      <c r="R9" s="1051"/>
      <c r="S9" s="1051"/>
      <c r="T9" s="1051"/>
      <c r="U9" s="1051"/>
      <c r="V9" s="1051"/>
      <c r="W9" s="1051"/>
      <c r="X9" s="1051"/>
      <c r="Y9" s="1051"/>
      <c r="Z9" s="1051"/>
      <c r="AA9" s="1051"/>
      <c r="AB9" s="1052"/>
    </row>
    <row r="10" spans="2:29" s="98" customFormat="1" ht="48" customHeight="1" x14ac:dyDescent="0.15">
      <c r="B10" s="1028">
        <v>1</v>
      </c>
      <c r="C10" s="1029"/>
      <c r="D10" s="1030"/>
      <c r="E10" s="1030"/>
      <c r="F10" s="1030"/>
      <c r="G10" s="1030"/>
      <c r="H10" s="1031"/>
      <c r="I10" s="1030"/>
      <c r="J10" s="409"/>
      <c r="K10" s="1029"/>
      <c r="L10" s="409"/>
      <c r="M10" s="461">
        <f>COUNTIF(L10:L12,"*")</f>
        <v>0</v>
      </c>
      <c r="N10" s="461">
        <f>IF(SUM(M10:M14)&gt;0,1,0)</f>
        <v>0</v>
      </c>
      <c r="O10" s="636" t="s">
        <v>218</v>
      </c>
      <c r="P10" s="637"/>
      <c r="Q10" s="637"/>
      <c r="R10" s="637"/>
      <c r="S10" s="637"/>
      <c r="T10" s="637"/>
      <c r="U10" s="637"/>
      <c r="V10" s="637"/>
      <c r="W10" s="637"/>
      <c r="X10" s="637"/>
      <c r="Y10" s="637"/>
      <c r="Z10" s="637"/>
      <c r="AA10" s="637"/>
      <c r="AB10" s="638"/>
      <c r="AC10" s="154"/>
    </row>
    <row r="11" spans="2:29" s="98" customFormat="1" ht="48" customHeight="1" x14ac:dyDescent="0.15">
      <c r="B11" s="1028"/>
      <c r="C11" s="1029"/>
      <c r="D11" s="1030"/>
      <c r="E11" s="1030"/>
      <c r="F11" s="1030"/>
      <c r="G11" s="1030"/>
      <c r="H11" s="1031"/>
      <c r="I11" s="1030"/>
      <c r="J11" s="409"/>
      <c r="K11" s="1029"/>
      <c r="L11" s="409"/>
      <c r="M11" s="461"/>
      <c r="N11" s="461"/>
      <c r="O11" s="636" t="s">
        <v>225</v>
      </c>
      <c r="P11" s="637"/>
      <c r="Q11" s="637"/>
      <c r="R11" s="637"/>
      <c r="S11" s="637"/>
      <c r="T11" s="637"/>
      <c r="U11" s="637"/>
      <c r="V11" s="637"/>
      <c r="W11" s="637"/>
      <c r="X11" s="637"/>
      <c r="Y11" s="637"/>
      <c r="Z11" s="637"/>
      <c r="AA11" s="637"/>
      <c r="AB11" s="638"/>
      <c r="AC11" s="154"/>
    </row>
    <row r="12" spans="2:29" s="98" customFormat="1" ht="48" customHeight="1" x14ac:dyDescent="0.15">
      <c r="B12" s="1028"/>
      <c r="C12" s="1029"/>
      <c r="D12" s="1030"/>
      <c r="E12" s="1030"/>
      <c r="F12" s="1030"/>
      <c r="G12" s="1030"/>
      <c r="H12" s="1031"/>
      <c r="I12" s="1030"/>
      <c r="J12" s="409"/>
      <c r="K12" s="1029"/>
      <c r="L12" s="409"/>
      <c r="M12" s="461"/>
      <c r="N12" s="461"/>
      <c r="O12" s="424" t="s">
        <v>460</v>
      </c>
      <c r="P12" s="639"/>
      <c r="Q12" s="639"/>
      <c r="R12" s="639"/>
      <c r="S12" s="639"/>
      <c r="T12" s="639"/>
      <c r="U12" s="639"/>
      <c r="V12" s="639"/>
      <c r="W12" s="639"/>
      <c r="X12" s="639"/>
      <c r="Y12" s="639"/>
      <c r="Z12" s="639"/>
      <c r="AA12" s="639"/>
      <c r="AB12" s="640"/>
      <c r="AC12" s="154"/>
    </row>
    <row r="13" spans="2:29" s="98" customFormat="1" ht="48" customHeight="1" x14ac:dyDescent="0.15">
      <c r="B13" s="1028"/>
      <c r="C13" s="1029"/>
      <c r="D13" s="1030"/>
      <c r="E13" s="1030"/>
      <c r="F13" s="1030"/>
      <c r="G13" s="1030"/>
      <c r="H13" s="1031"/>
      <c r="I13" s="1030"/>
      <c r="J13" s="407" t="s">
        <v>440</v>
      </c>
      <c r="K13" s="1029"/>
      <c r="L13" s="407" t="s">
        <v>440</v>
      </c>
      <c r="M13" s="461"/>
      <c r="N13" s="461"/>
      <c r="O13" s="404"/>
      <c r="P13" s="403"/>
      <c r="Q13" s="403"/>
      <c r="R13" s="403"/>
      <c r="S13" s="403"/>
      <c r="T13" s="403"/>
      <c r="U13" s="403"/>
      <c r="V13" s="403"/>
      <c r="W13" s="403"/>
      <c r="X13" s="403"/>
      <c r="Y13" s="403"/>
      <c r="Z13" s="403"/>
      <c r="AA13" s="403"/>
      <c r="AB13" s="403"/>
      <c r="AC13" s="154"/>
    </row>
    <row r="14" spans="2:29" s="98" customFormat="1" ht="48" customHeight="1" x14ac:dyDescent="0.15">
      <c r="B14" s="1028"/>
      <c r="C14" s="1029"/>
      <c r="D14" s="1030"/>
      <c r="E14" s="1030"/>
      <c r="F14" s="1030"/>
      <c r="G14" s="1030"/>
      <c r="H14" s="1031"/>
      <c r="I14" s="1030"/>
      <c r="J14" s="408"/>
      <c r="K14" s="1029"/>
      <c r="L14" s="408"/>
      <c r="M14" s="461">
        <f>COUNTIF(L14,"*")</f>
        <v>0</v>
      </c>
      <c r="N14" s="462"/>
      <c r="O14" s="404"/>
      <c r="P14" s="403"/>
      <c r="Q14" s="403"/>
      <c r="R14" s="403"/>
      <c r="S14" s="403"/>
      <c r="T14" s="403"/>
      <c r="U14" s="403"/>
      <c r="V14" s="403"/>
      <c r="W14" s="403"/>
      <c r="X14" s="403"/>
      <c r="Y14" s="403"/>
      <c r="Z14" s="403"/>
      <c r="AA14" s="403"/>
      <c r="AB14" s="403"/>
      <c r="AC14" s="154"/>
    </row>
    <row r="15" spans="2:29" s="98" customFormat="1" ht="48" customHeight="1" x14ac:dyDescent="0.15">
      <c r="B15" s="1028">
        <v>2</v>
      </c>
      <c r="C15" s="1029"/>
      <c r="D15" s="1030"/>
      <c r="E15" s="1030"/>
      <c r="F15" s="1030"/>
      <c r="G15" s="1030"/>
      <c r="H15" s="1031"/>
      <c r="I15" s="1030"/>
      <c r="J15" s="409"/>
      <c r="K15" s="1056"/>
      <c r="L15" s="409"/>
      <c r="M15" s="461">
        <f>COUNTIF(L15:L17,"*")</f>
        <v>0</v>
      </c>
      <c r="N15" s="461">
        <f>IF(SUM(M15:M19)&gt;0,1,0)</f>
        <v>0</v>
      </c>
      <c r="O15" s="404"/>
      <c r="P15" s="403"/>
      <c r="Q15" s="403"/>
      <c r="R15" s="403"/>
      <c r="S15" s="403"/>
      <c r="T15" s="403"/>
      <c r="U15" s="403"/>
      <c r="V15" s="403"/>
      <c r="W15" s="403"/>
      <c r="X15" s="403"/>
      <c r="Y15" s="403"/>
      <c r="Z15" s="403"/>
      <c r="AA15" s="403"/>
      <c r="AB15" s="403"/>
      <c r="AC15" s="154"/>
    </row>
    <row r="16" spans="2:29" s="98" customFormat="1" ht="48" customHeight="1" x14ac:dyDescent="0.15">
      <c r="B16" s="1028"/>
      <c r="C16" s="1029"/>
      <c r="D16" s="1030"/>
      <c r="E16" s="1030"/>
      <c r="F16" s="1030"/>
      <c r="G16" s="1030"/>
      <c r="H16" s="1031"/>
      <c r="I16" s="1030"/>
      <c r="J16" s="409"/>
      <c r="K16" s="1057"/>
      <c r="L16" s="409"/>
      <c r="M16" s="461"/>
      <c r="N16" s="461"/>
      <c r="O16" s="404"/>
      <c r="P16" s="404"/>
      <c r="Q16" s="404"/>
      <c r="R16" s="404"/>
      <c r="S16" s="404"/>
      <c r="T16" s="404"/>
      <c r="U16" s="404"/>
      <c r="V16" s="404"/>
      <c r="W16" s="404"/>
      <c r="X16" s="404"/>
      <c r="Y16" s="404"/>
      <c r="Z16" s="404"/>
      <c r="AA16" s="404"/>
      <c r="AB16" s="404"/>
      <c r="AC16" s="154"/>
    </row>
    <row r="17" spans="2:29" s="98" customFormat="1" ht="48" customHeight="1" x14ac:dyDescent="0.15">
      <c r="B17" s="1028"/>
      <c r="C17" s="1029"/>
      <c r="D17" s="1030"/>
      <c r="E17" s="1030"/>
      <c r="F17" s="1030"/>
      <c r="G17" s="1030"/>
      <c r="H17" s="1031"/>
      <c r="I17" s="1030"/>
      <c r="J17" s="409"/>
      <c r="K17" s="1057"/>
      <c r="L17" s="409"/>
      <c r="M17" s="461"/>
      <c r="N17" s="461"/>
      <c r="O17" s="404"/>
      <c r="P17" s="403"/>
      <c r="Q17" s="403"/>
      <c r="R17" s="403"/>
      <c r="S17" s="403"/>
      <c r="T17" s="403"/>
      <c r="U17" s="403"/>
      <c r="V17" s="403"/>
      <c r="W17" s="403"/>
      <c r="X17" s="403"/>
      <c r="Y17" s="403"/>
      <c r="Z17" s="403"/>
      <c r="AA17" s="403"/>
      <c r="AB17" s="403"/>
      <c r="AC17" s="154"/>
    </row>
    <row r="18" spans="2:29" s="98" customFormat="1" ht="48" customHeight="1" x14ac:dyDescent="0.15">
      <c r="B18" s="1028"/>
      <c r="C18" s="1029"/>
      <c r="D18" s="1030"/>
      <c r="E18" s="1030"/>
      <c r="F18" s="1030"/>
      <c r="G18" s="1030"/>
      <c r="H18" s="1031"/>
      <c r="I18" s="1030"/>
      <c r="J18" s="407" t="s">
        <v>440</v>
      </c>
      <c r="K18" s="1057"/>
      <c r="L18" s="407" t="s">
        <v>440</v>
      </c>
      <c r="M18" s="461"/>
      <c r="N18" s="461"/>
      <c r="O18" s="404"/>
      <c r="P18" s="403"/>
      <c r="Q18" s="403"/>
      <c r="R18" s="403"/>
      <c r="S18" s="403"/>
      <c r="T18" s="403"/>
      <c r="U18" s="403"/>
      <c r="V18" s="403"/>
      <c r="W18" s="403"/>
      <c r="X18" s="403"/>
      <c r="Y18" s="403"/>
      <c r="Z18" s="403"/>
      <c r="AA18" s="403"/>
      <c r="AB18" s="403"/>
      <c r="AC18" s="154"/>
    </row>
    <row r="19" spans="2:29" s="98" customFormat="1" ht="48" customHeight="1" x14ac:dyDescent="0.15">
      <c r="B19" s="1028"/>
      <c r="C19" s="1029"/>
      <c r="D19" s="1030"/>
      <c r="E19" s="1030"/>
      <c r="F19" s="1030"/>
      <c r="G19" s="1030"/>
      <c r="H19" s="1031"/>
      <c r="I19" s="1030"/>
      <c r="J19" s="408"/>
      <c r="K19" s="1058"/>
      <c r="L19" s="408"/>
      <c r="M19" s="461">
        <f>COUNTIF(L19,"*")</f>
        <v>0</v>
      </c>
      <c r="N19" s="462"/>
      <c r="O19" s="404"/>
      <c r="P19" s="403"/>
      <c r="Q19" s="403"/>
      <c r="R19" s="403"/>
      <c r="S19" s="403"/>
      <c r="T19" s="403"/>
      <c r="U19" s="403"/>
      <c r="V19" s="403"/>
      <c r="W19" s="403"/>
      <c r="X19" s="403"/>
      <c r="Y19" s="403"/>
      <c r="Z19" s="403"/>
      <c r="AA19" s="403"/>
      <c r="AB19" s="403"/>
      <c r="AC19" s="154"/>
    </row>
    <row r="20" spans="2:29" s="98" customFormat="1" ht="48" customHeight="1" x14ac:dyDescent="0.15">
      <c r="B20" s="1028">
        <v>3</v>
      </c>
      <c r="C20" s="1029"/>
      <c r="D20" s="1030"/>
      <c r="E20" s="1030"/>
      <c r="F20" s="1030"/>
      <c r="G20" s="1030"/>
      <c r="H20" s="1031"/>
      <c r="I20" s="1030"/>
      <c r="J20" s="409"/>
      <c r="K20" s="1056"/>
      <c r="L20" s="409"/>
      <c r="M20" s="461">
        <f>COUNTIF(L20:L22,"*")</f>
        <v>0</v>
      </c>
      <c r="N20" s="461">
        <f>IF(SUM(M20:M24)&gt;0,1,0)</f>
        <v>0</v>
      </c>
      <c r="O20" s="404"/>
      <c r="P20" s="403"/>
      <c r="Q20" s="403"/>
      <c r="R20" s="403"/>
      <c r="S20" s="403"/>
      <c r="T20" s="403"/>
      <c r="U20" s="403"/>
      <c r="V20" s="403"/>
      <c r="W20" s="403"/>
      <c r="X20" s="403"/>
      <c r="Y20" s="403"/>
      <c r="Z20" s="403"/>
      <c r="AA20" s="403"/>
      <c r="AB20" s="403"/>
      <c r="AC20" s="154"/>
    </row>
    <row r="21" spans="2:29" s="98" customFormat="1" ht="48" customHeight="1" x14ac:dyDescent="0.15">
      <c r="B21" s="1028"/>
      <c r="C21" s="1029"/>
      <c r="D21" s="1030"/>
      <c r="E21" s="1030"/>
      <c r="F21" s="1030"/>
      <c r="G21" s="1030"/>
      <c r="H21" s="1031"/>
      <c r="I21" s="1030"/>
      <c r="J21" s="409"/>
      <c r="K21" s="1057"/>
      <c r="L21" s="409"/>
      <c r="M21" s="461"/>
      <c r="N21" s="461"/>
      <c r="O21" s="404"/>
      <c r="P21" s="404"/>
      <c r="Q21" s="404"/>
      <c r="R21" s="404"/>
      <c r="S21" s="404"/>
      <c r="T21" s="404"/>
      <c r="U21" s="404"/>
      <c r="V21" s="404"/>
      <c r="W21" s="404"/>
      <c r="X21" s="404"/>
      <c r="Y21" s="404"/>
      <c r="Z21" s="404"/>
      <c r="AA21" s="404"/>
      <c r="AB21" s="404"/>
      <c r="AC21" s="154"/>
    </row>
    <row r="22" spans="2:29" s="98" customFormat="1" ht="48" customHeight="1" x14ac:dyDescent="0.15">
      <c r="B22" s="1028"/>
      <c r="C22" s="1029"/>
      <c r="D22" s="1030"/>
      <c r="E22" s="1030"/>
      <c r="F22" s="1030"/>
      <c r="G22" s="1030"/>
      <c r="H22" s="1031"/>
      <c r="I22" s="1030"/>
      <c r="J22" s="409"/>
      <c r="K22" s="1057"/>
      <c r="L22" s="409"/>
      <c r="M22" s="461"/>
      <c r="N22" s="461"/>
      <c r="O22" s="404"/>
      <c r="P22" s="403"/>
      <c r="Q22" s="403"/>
      <c r="R22" s="403"/>
      <c r="S22" s="403"/>
      <c r="T22" s="403"/>
      <c r="U22" s="403"/>
      <c r="V22" s="403"/>
      <c r="W22" s="403"/>
      <c r="X22" s="403"/>
      <c r="Y22" s="403"/>
      <c r="Z22" s="403"/>
      <c r="AA22" s="403"/>
      <c r="AB22" s="403"/>
      <c r="AC22" s="154"/>
    </row>
    <row r="23" spans="2:29" s="98" customFormat="1" ht="48" customHeight="1" x14ac:dyDescent="0.15">
      <c r="B23" s="1028"/>
      <c r="C23" s="1029"/>
      <c r="D23" s="1030"/>
      <c r="E23" s="1030"/>
      <c r="F23" s="1030"/>
      <c r="G23" s="1030"/>
      <c r="H23" s="1031"/>
      <c r="I23" s="1030"/>
      <c r="J23" s="407" t="s">
        <v>440</v>
      </c>
      <c r="K23" s="1057"/>
      <c r="L23" s="407" t="s">
        <v>440</v>
      </c>
      <c r="M23" s="461"/>
      <c r="N23" s="461"/>
      <c r="O23" s="404"/>
      <c r="P23" s="403"/>
      <c r="Q23" s="403"/>
      <c r="R23" s="403"/>
      <c r="S23" s="403"/>
      <c r="T23" s="403"/>
      <c r="U23" s="403"/>
      <c r="V23" s="403"/>
      <c r="W23" s="403"/>
      <c r="X23" s="403"/>
      <c r="Y23" s="403"/>
      <c r="Z23" s="403"/>
      <c r="AA23" s="403"/>
      <c r="AB23" s="403"/>
      <c r="AC23" s="154"/>
    </row>
    <row r="24" spans="2:29" s="98" customFormat="1" ht="48" customHeight="1" x14ac:dyDescent="0.15">
      <c r="B24" s="1028"/>
      <c r="C24" s="1029"/>
      <c r="D24" s="1030"/>
      <c r="E24" s="1030"/>
      <c r="F24" s="1030"/>
      <c r="G24" s="1030"/>
      <c r="H24" s="1031"/>
      <c r="I24" s="1030"/>
      <c r="J24" s="408"/>
      <c r="K24" s="1058"/>
      <c r="L24" s="408"/>
      <c r="M24" s="461">
        <f>COUNTIF(L24,"*")</f>
        <v>0</v>
      </c>
      <c r="N24" s="462"/>
      <c r="O24" s="404"/>
      <c r="P24" s="403"/>
      <c r="Q24" s="403"/>
      <c r="R24" s="403"/>
      <c r="S24" s="403"/>
      <c r="T24" s="403"/>
      <c r="U24" s="403"/>
      <c r="V24" s="403"/>
      <c r="W24" s="403"/>
      <c r="X24" s="403"/>
      <c r="Y24" s="403"/>
      <c r="Z24" s="403"/>
      <c r="AA24" s="403"/>
      <c r="AB24" s="403"/>
      <c r="AC24" s="154"/>
    </row>
    <row r="25" spans="2:29" s="98" customFormat="1" ht="48" customHeight="1" x14ac:dyDescent="0.15">
      <c r="B25" s="1028">
        <v>4</v>
      </c>
      <c r="C25" s="1029"/>
      <c r="D25" s="1030"/>
      <c r="E25" s="1030"/>
      <c r="F25" s="1030"/>
      <c r="G25" s="1030"/>
      <c r="H25" s="1031"/>
      <c r="I25" s="1030"/>
      <c r="J25" s="409"/>
      <c r="K25" s="1056"/>
      <c r="L25" s="409"/>
      <c r="M25" s="461">
        <f>COUNTIF(L25:L27,"*")</f>
        <v>0</v>
      </c>
      <c r="N25" s="461">
        <f>IF(SUM(M25:M29)&gt;0,1,0)</f>
        <v>0</v>
      </c>
      <c r="O25" s="404"/>
      <c r="P25" s="403"/>
      <c r="Q25" s="403"/>
      <c r="R25" s="403"/>
      <c r="S25" s="403"/>
      <c r="T25" s="403"/>
      <c r="U25" s="403"/>
      <c r="V25" s="403"/>
      <c r="W25" s="403"/>
      <c r="X25" s="403"/>
      <c r="Y25" s="403"/>
      <c r="Z25" s="403"/>
      <c r="AA25" s="403"/>
      <c r="AB25" s="403"/>
      <c r="AC25" s="154"/>
    </row>
    <row r="26" spans="2:29" s="98" customFormat="1" ht="48" customHeight="1" x14ac:dyDescent="0.15">
      <c r="B26" s="1028"/>
      <c r="C26" s="1029"/>
      <c r="D26" s="1030"/>
      <c r="E26" s="1030"/>
      <c r="F26" s="1030"/>
      <c r="G26" s="1030"/>
      <c r="H26" s="1031"/>
      <c r="I26" s="1030"/>
      <c r="J26" s="409"/>
      <c r="K26" s="1057"/>
      <c r="L26" s="409"/>
      <c r="M26" s="461"/>
      <c r="N26" s="461"/>
      <c r="O26" s="404"/>
      <c r="P26" s="404"/>
      <c r="Q26" s="404"/>
      <c r="R26" s="404"/>
      <c r="S26" s="404"/>
      <c r="T26" s="404"/>
      <c r="U26" s="404"/>
      <c r="V26" s="404"/>
      <c r="W26" s="404"/>
      <c r="X26" s="404"/>
      <c r="Y26" s="404"/>
      <c r="Z26" s="404"/>
      <c r="AA26" s="404"/>
      <c r="AB26" s="404"/>
      <c r="AC26" s="154"/>
    </row>
    <row r="27" spans="2:29" s="98" customFormat="1" ht="48" customHeight="1" x14ac:dyDescent="0.15">
      <c r="B27" s="1028"/>
      <c r="C27" s="1029"/>
      <c r="D27" s="1030"/>
      <c r="E27" s="1030"/>
      <c r="F27" s="1030"/>
      <c r="G27" s="1030"/>
      <c r="H27" s="1031"/>
      <c r="I27" s="1030"/>
      <c r="J27" s="409"/>
      <c r="K27" s="1057"/>
      <c r="L27" s="409"/>
      <c r="M27" s="461"/>
      <c r="N27" s="461"/>
      <c r="O27" s="404"/>
      <c r="P27" s="403"/>
      <c r="Q27" s="403"/>
      <c r="R27" s="403"/>
      <c r="S27" s="403"/>
      <c r="T27" s="403"/>
      <c r="U27" s="403"/>
      <c r="V27" s="403"/>
      <c r="W27" s="403"/>
      <c r="X27" s="403"/>
      <c r="Y27" s="403"/>
      <c r="Z27" s="403"/>
      <c r="AA27" s="403"/>
      <c r="AB27" s="403"/>
      <c r="AC27" s="154"/>
    </row>
    <row r="28" spans="2:29" s="98" customFormat="1" ht="48" customHeight="1" x14ac:dyDescent="0.15">
      <c r="B28" s="1028"/>
      <c r="C28" s="1029"/>
      <c r="D28" s="1030"/>
      <c r="E28" s="1030"/>
      <c r="F28" s="1030"/>
      <c r="G28" s="1030"/>
      <c r="H28" s="1031"/>
      <c r="I28" s="1030"/>
      <c r="J28" s="407" t="s">
        <v>440</v>
      </c>
      <c r="K28" s="1057"/>
      <c r="L28" s="407" t="s">
        <v>440</v>
      </c>
      <c r="M28" s="461"/>
      <c r="N28" s="461"/>
      <c r="O28" s="404"/>
      <c r="P28" s="403"/>
      <c r="Q28" s="403"/>
      <c r="R28" s="403"/>
      <c r="S28" s="403"/>
      <c r="T28" s="403"/>
      <c r="U28" s="403"/>
      <c r="V28" s="403"/>
      <c r="W28" s="403"/>
      <c r="X28" s="403"/>
      <c r="Y28" s="403"/>
      <c r="Z28" s="403"/>
      <c r="AA28" s="403"/>
      <c r="AB28" s="403"/>
      <c r="AC28" s="154"/>
    </row>
    <row r="29" spans="2:29" s="98" customFormat="1" ht="48" customHeight="1" x14ac:dyDescent="0.15">
      <c r="B29" s="1028"/>
      <c r="C29" s="1029"/>
      <c r="D29" s="1030"/>
      <c r="E29" s="1030"/>
      <c r="F29" s="1030"/>
      <c r="G29" s="1030"/>
      <c r="H29" s="1031"/>
      <c r="I29" s="1030"/>
      <c r="J29" s="408"/>
      <c r="K29" s="1058"/>
      <c r="L29" s="408"/>
      <c r="M29" s="461">
        <f>COUNTIF(L29,"*")</f>
        <v>0</v>
      </c>
      <c r="N29" s="462"/>
      <c r="O29" s="404"/>
      <c r="P29" s="403"/>
      <c r="Q29" s="403"/>
      <c r="R29" s="403"/>
      <c r="S29" s="403"/>
      <c r="T29" s="403"/>
      <c r="U29" s="403"/>
      <c r="V29" s="403"/>
      <c r="W29" s="403"/>
      <c r="X29" s="403"/>
      <c r="Y29" s="403"/>
      <c r="Z29" s="403"/>
      <c r="AA29" s="403"/>
      <c r="AB29" s="403"/>
      <c r="AC29" s="154"/>
    </row>
    <row r="30" spans="2:29" s="98" customFormat="1" ht="48" customHeight="1" x14ac:dyDescent="0.15">
      <c r="B30" s="1028">
        <v>5</v>
      </c>
      <c r="C30" s="1029"/>
      <c r="D30" s="1030"/>
      <c r="E30" s="1030"/>
      <c r="F30" s="1030"/>
      <c r="G30" s="1030"/>
      <c r="H30" s="1031"/>
      <c r="I30" s="1030"/>
      <c r="J30" s="409"/>
      <c r="K30" s="1056"/>
      <c r="L30" s="409"/>
      <c r="M30" s="461">
        <f>COUNTIF(L30:L32,"*")</f>
        <v>0</v>
      </c>
      <c r="N30" s="461">
        <f>IF(SUM(M30:M34)&gt;0,1,0)</f>
        <v>0</v>
      </c>
      <c r="O30" s="404"/>
      <c r="P30" s="403"/>
      <c r="Q30" s="403"/>
      <c r="R30" s="403"/>
      <c r="S30" s="403"/>
      <c r="T30" s="403"/>
      <c r="U30" s="403"/>
      <c r="V30" s="403"/>
      <c r="W30" s="403"/>
      <c r="X30" s="403"/>
      <c r="Y30" s="403"/>
      <c r="Z30" s="403"/>
      <c r="AA30" s="403"/>
      <c r="AB30" s="403"/>
      <c r="AC30" s="154"/>
    </row>
    <row r="31" spans="2:29" s="98" customFormat="1" ht="48" customHeight="1" x14ac:dyDescent="0.15">
      <c r="B31" s="1028"/>
      <c r="C31" s="1029"/>
      <c r="D31" s="1030"/>
      <c r="E31" s="1030"/>
      <c r="F31" s="1030"/>
      <c r="G31" s="1030"/>
      <c r="H31" s="1031"/>
      <c r="I31" s="1030"/>
      <c r="J31" s="409"/>
      <c r="K31" s="1057"/>
      <c r="L31" s="409"/>
      <c r="M31" s="461"/>
      <c r="N31" s="461"/>
      <c r="O31" s="404"/>
      <c r="P31" s="404"/>
      <c r="Q31" s="404"/>
      <c r="R31" s="404"/>
      <c r="S31" s="404"/>
      <c r="T31" s="404"/>
      <c r="U31" s="404"/>
      <c r="V31" s="404"/>
      <c r="W31" s="404"/>
      <c r="X31" s="404"/>
      <c r="Y31" s="404"/>
      <c r="Z31" s="404"/>
      <c r="AA31" s="404"/>
      <c r="AB31" s="404"/>
      <c r="AC31" s="154"/>
    </row>
    <row r="32" spans="2:29" s="98" customFormat="1" ht="48" customHeight="1" x14ac:dyDescent="0.15">
      <c r="B32" s="1028"/>
      <c r="C32" s="1029"/>
      <c r="D32" s="1030"/>
      <c r="E32" s="1030"/>
      <c r="F32" s="1030"/>
      <c r="G32" s="1030"/>
      <c r="H32" s="1031"/>
      <c r="I32" s="1030"/>
      <c r="J32" s="409"/>
      <c r="K32" s="1057"/>
      <c r="L32" s="409"/>
      <c r="M32" s="461"/>
      <c r="N32" s="461"/>
      <c r="O32" s="404"/>
      <c r="P32" s="403"/>
      <c r="Q32" s="403"/>
      <c r="R32" s="403"/>
      <c r="S32" s="403"/>
      <c r="T32" s="403"/>
      <c r="U32" s="403"/>
      <c r="V32" s="403"/>
      <c r="W32" s="403"/>
      <c r="X32" s="403"/>
      <c r="Y32" s="403"/>
      <c r="Z32" s="403"/>
      <c r="AA32" s="403"/>
      <c r="AB32" s="403"/>
      <c r="AC32" s="154"/>
    </row>
    <row r="33" spans="2:29" s="98" customFormat="1" ht="48" customHeight="1" x14ac:dyDescent="0.15">
      <c r="B33" s="1028"/>
      <c r="C33" s="1029"/>
      <c r="D33" s="1030"/>
      <c r="E33" s="1030"/>
      <c r="F33" s="1030"/>
      <c r="G33" s="1030"/>
      <c r="H33" s="1031"/>
      <c r="I33" s="1030"/>
      <c r="J33" s="407" t="s">
        <v>440</v>
      </c>
      <c r="K33" s="1057"/>
      <c r="L33" s="407" t="s">
        <v>440</v>
      </c>
      <c r="M33" s="461"/>
      <c r="N33" s="461"/>
      <c r="O33" s="404"/>
      <c r="P33" s="403"/>
      <c r="Q33" s="403"/>
      <c r="R33" s="403"/>
      <c r="S33" s="403"/>
      <c r="T33" s="403"/>
      <c r="U33" s="403"/>
      <c r="V33" s="403"/>
      <c r="W33" s="403"/>
      <c r="X33" s="403"/>
      <c r="Y33" s="403"/>
      <c r="Z33" s="403"/>
      <c r="AA33" s="403"/>
      <c r="AB33" s="403"/>
      <c r="AC33" s="154"/>
    </row>
    <row r="34" spans="2:29" s="98" customFormat="1" ht="48" customHeight="1" x14ac:dyDescent="0.15">
      <c r="B34" s="1028"/>
      <c r="C34" s="1029"/>
      <c r="D34" s="1030"/>
      <c r="E34" s="1030"/>
      <c r="F34" s="1030"/>
      <c r="G34" s="1030"/>
      <c r="H34" s="1031"/>
      <c r="I34" s="1030"/>
      <c r="J34" s="408"/>
      <c r="K34" s="1058"/>
      <c r="L34" s="408"/>
      <c r="M34" s="461">
        <f>COUNTIF(L34,"*")</f>
        <v>0</v>
      </c>
      <c r="N34" s="462"/>
      <c r="O34" s="404"/>
      <c r="P34" s="403"/>
      <c r="Q34" s="403"/>
      <c r="R34" s="403"/>
      <c r="S34" s="403"/>
      <c r="T34" s="403"/>
      <c r="U34" s="403"/>
      <c r="V34" s="403"/>
      <c r="W34" s="403"/>
      <c r="X34" s="403"/>
      <c r="Y34" s="403"/>
      <c r="Z34" s="403"/>
      <c r="AA34" s="403"/>
      <c r="AB34" s="403"/>
      <c r="AC34" s="154"/>
    </row>
    <row r="35" spans="2:29" s="98" customFormat="1" ht="48" customHeight="1" x14ac:dyDescent="0.15">
      <c r="B35" s="1028">
        <v>6</v>
      </c>
      <c r="C35" s="1029"/>
      <c r="D35" s="1030"/>
      <c r="E35" s="1030"/>
      <c r="F35" s="1030"/>
      <c r="G35" s="1030"/>
      <c r="H35" s="1031"/>
      <c r="I35" s="1030"/>
      <c r="J35" s="409"/>
      <c r="K35" s="1056"/>
      <c r="L35" s="409"/>
      <c r="M35" s="461">
        <f>COUNTIF(L35:L37,"*")</f>
        <v>0</v>
      </c>
      <c r="N35" s="461">
        <f>IF(SUM(M35:M39)&gt;0,1,0)</f>
        <v>0</v>
      </c>
      <c r="O35" s="404"/>
      <c r="P35" s="403"/>
      <c r="Q35" s="403"/>
      <c r="R35" s="403"/>
      <c r="S35" s="403"/>
      <c r="T35" s="403"/>
      <c r="U35" s="403"/>
      <c r="V35" s="403"/>
      <c r="W35" s="403"/>
      <c r="X35" s="403"/>
      <c r="Y35" s="403"/>
      <c r="Z35" s="403"/>
      <c r="AA35" s="403"/>
      <c r="AB35" s="403"/>
      <c r="AC35" s="154"/>
    </row>
    <row r="36" spans="2:29" s="98" customFormat="1" ht="48" customHeight="1" x14ac:dyDescent="0.15">
      <c r="B36" s="1028"/>
      <c r="C36" s="1029"/>
      <c r="D36" s="1030"/>
      <c r="E36" s="1030"/>
      <c r="F36" s="1030"/>
      <c r="G36" s="1030"/>
      <c r="H36" s="1031"/>
      <c r="I36" s="1030"/>
      <c r="J36" s="409"/>
      <c r="K36" s="1057"/>
      <c r="L36" s="409"/>
      <c r="M36" s="461"/>
      <c r="N36" s="461"/>
      <c r="O36" s="404"/>
      <c r="P36" s="404"/>
      <c r="Q36" s="404"/>
      <c r="R36" s="404"/>
      <c r="S36" s="404"/>
      <c r="T36" s="404"/>
      <c r="U36" s="404"/>
      <c r="V36" s="404"/>
      <c r="W36" s="404"/>
      <c r="X36" s="404"/>
      <c r="Y36" s="404"/>
      <c r="Z36" s="404"/>
      <c r="AA36" s="404"/>
      <c r="AB36" s="404"/>
      <c r="AC36" s="154"/>
    </row>
    <row r="37" spans="2:29" s="98" customFormat="1" ht="48" customHeight="1" x14ac:dyDescent="0.15">
      <c r="B37" s="1028"/>
      <c r="C37" s="1029"/>
      <c r="D37" s="1030"/>
      <c r="E37" s="1030"/>
      <c r="F37" s="1030"/>
      <c r="G37" s="1030"/>
      <c r="H37" s="1031"/>
      <c r="I37" s="1030"/>
      <c r="J37" s="409"/>
      <c r="K37" s="1057"/>
      <c r="L37" s="409"/>
      <c r="M37" s="461"/>
      <c r="N37" s="461"/>
      <c r="O37" s="404"/>
      <c r="P37" s="403"/>
      <c r="Q37" s="403"/>
      <c r="R37" s="403"/>
      <c r="S37" s="403"/>
      <c r="T37" s="403"/>
      <c r="U37" s="403"/>
      <c r="V37" s="403"/>
      <c r="W37" s="403"/>
      <c r="X37" s="403"/>
      <c r="Y37" s="403"/>
      <c r="Z37" s="403"/>
      <c r="AA37" s="403"/>
      <c r="AB37" s="403"/>
      <c r="AC37" s="154"/>
    </row>
    <row r="38" spans="2:29" s="98" customFormat="1" ht="48" customHeight="1" x14ac:dyDescent="0.15">
      <c r="B38" s="1028"/>
      <c r="C38" s="1029"/>
      <c r="D38" s="1030"/>
      <c r="E38" s="1030"/>
      <c r="F38" s="1030"/>
      <c r="G38" s="1030"/>
      <c r="H38" s="1031"/>
      <c r="I38" s="1030"/>
      <c r="J38" s="407" t="s">
        <v>440</v>
      </c>
      <c r="K38" s="1057"/>
      <c r="L38" s="407" t="s">
        <v>440</v>
      </c>
      <c r="M38" s="461"/>
      <c r="N38" s="461"/>
      <c r="O38" s="404"/>
      <c r="P38" s="403"/>
      <c r="Q38" s="403"/>
      <c r="R38" s="403"/>
      <c r="S38" s="403"/>
      <c r="T38" s="403"/>
      <c r="U38" s="403"/>
      <c r="V38" s="403"/>
      <c r="W38" s="403"/>
      <c r="X38" s="403"/>
      <c r="Y38" s="403"/>
      <c r="Z38" s="403"/>
      <c r="AA38" s="403"/>
      <c r="AB38" s="403"/>
      <c r="AC38" s="154"/>
    </row>
    <row r="39" spans="2:29" s="98" customFormat="1" ht="48" customHeight="1" x14ac:dyDescent="0.15">
      <c r="B39" s="1028"/>
      <c r="C39" s="1029"/>
      <c r="D39" s="1030"/>
      <c r="E39" s="1030"/>
      <c r="F39" s="1030"/>
      <c r="G39" s="1030"/>
      <c r="H39" s="1031"/>
      <c r="I39" s="1030"/>
      <c r="J39" s="408"/>
      <c r="K39" s="1058"/>
      <c r="L39" s="408"/>
      <c r="M39" s="461">
        <f>COUNTIF(L39,"*")</f>
        <v>0</v>
      </c>
      <c r="N39" s="462"/>
      <c r="O39" s="404"/>
      <c r="P39" s="403"/>
      <c r="Q39" s="403"/>
      <c r="R39" s="403"/>
      <c r="S39" s="403"/>
      <c r="T39" s="403"/>
      <c r="U39" s="403"/>
      <c r="V39" s="403"/>
      <c r="W39" s="403"/>
      <c r="X39" s="403"/>
      <c r="Y39" s="403"/>
      <c r="Z39" s="403"/>
      <c r="AA39" s="403"/>
      <c r="AB39" s="403"/>
      <c r="AC39" s="154"/>
    </row>
    <row r="40" spans="2:29" s="98" customFormat="1" ht="48" customHeight="1" x14ac:dyDescent="0.15">
      <c r="B40" s="1028">
        <v>7</v>
      </c>
      <c r="C40" s="1029"/>
      <c r="D40" s="1030"/>
      <c r="E40" s="1030"/>
      <c r="F40" s="1030"/>
      <c r="G40" s="1030"/>
      <c r="H40" s="1031"/>
      <c r="I40" s="1030"/>
      <c r="J40" s="409"/>
      <c r="K40" s="1056"/>
      <c r="L40" s="409"/>
      <c r="M40" s="461">
        <f>COUNTIF(L40:L42,"*")</f>
        <v>0</v>
      </c>
      <c r="N40" s="461">
        <f>IF(SUM(M40:M44)&gt;0,1,0)</f>
        <v>0</v>
      </c>
      <c r="O40" s="404"/>
      <c r="P40" s="403"/>
      <c r="Q40" s="403"/>
      <c r="R40" s="403"/>
      <c r="S40" s="403"/>
      <c r="T40" s="403"/>
      <c r="U40" s="403"/>
      <c r="V40" s="403"/>
      <c r="W40" s="403"/>
      <c r="X40" s="403"/>
      <c r="Y40" s="403"/>
      <c r="Z40" s="403"/>
      <c r="AA40" s="403"/>
      <c r="AB40" s="403"/>
      <c r="AC40" s="154"/>
    </row>
    <row r="41" spans="2:29" s="98" customFormat="1" ht="48" customHeight="1" x14ac:dyDescent="0.15">
      <c r="B41" s="1028"/>
      <c r="C41" s="1029"/>
      <c r="D41" s="1030"/>
      <c r="E41" s="1030"/>
      <c r="F41" s="1030"/>
      <c r="G41" s="1030"/>
      <c r="H41" s="1031"/>
      <c r="I41" s="1030"/>
      <c r="J41" s="409"/>
      <c r="K41" s="1057"/>
      <c r="L41" s="409"/>
      <c r="M41" s="461"/>
      <c r="N41" s="461"/>
      <c r="O41" s="404"/>
      <c r="P41" s="404"/>
      <c r="Q41" s="404"/>
      <c r="R41" s="404"/>
      <c r="S41" s="404"/>
      <c r="T41" s="404"/>
      <c r="U41" s="404"/>
      <c r="V41" s="404"/>
      <c r="W41" s="404"/>
      <c r="X41" s="404"/>
      <c r="Y41" s="404"/>
      <c r="Z41" s="404"/>
      <c r="AA41" s="404"/>
      <c r="AB41" s="404"/>
      <c r="AC41" s="154"/>
    </row>
    <row r="42" spans="2:29" s="98" customFormat="1" ht="48" customHeight="1" x14ac:dyDescent="0.15">
      <c r="B42" s="1028"/>
      <c r="C42" s="1029"/>
      <c r="D42" s="1030"/>
      <c r="E42" s="1030"/>
      <c r="F42" s="1030"/>
      <c r="G42" s="1030"/>
      <c r="H42" s="1031"/>
      <c r="I42" s="1030"/>
      <c r="J42" s="409"/>
      <c r="K42" s="1057"/>
      <c r="L42" s="409"/>
      <c r="M42" s="461"/>
      <c r="N42" s="461"/>
      <c r="O42" s="404"/>
      <c r="P42" s="403"/>
      <c r="Q42" s="403"/>
      <c r="R42" s="403"/>
      <c r="S42" s="403"/>
      <c r="T42" s="403"/>
      <c r="U42" s="403"/>
      <c r="V42" s="403"/>
      <c r="W42" s="403"/>
      <c r="X42" s="403"/>
      <c r="Y42" s="403"/>
      <c r="Z42" s="403"/>
      <c r="AA42" s="403"/>
      <c r="AB42" s="403"/>
      <c r="AC42" s="154"/>
    </row>
    <row r="43" spans="2:29" s="98" customFormat="1" ht="48" customHeight="1" x14ac:dyDescent="0.15">
      <c r="B43" s="1028"/>
      <c r="C43" s="1029"/>
      <c r="D43" s="1030"/>
      <c r="E43" s="1030"/>
      <c r="F43" s="1030"/>
      <c r="G43" s="1030"/>
      <c r="H43" s="1031"/>
      <c r="I43" s="1030"/>
      <c r="J43" s="407" t="s">
        <v>440</v>
      </c>
      <c r="K43" s="1057"/>
      <c r="L43" s="407" t="s">
        <v>440</v>
      </c>
      <c r="M43" s="461"/>
      <c r="N43" s="461"/>
      <c r="O43" s="404"/>
      <c r="P43" s="403"/>
      <c r="Q43" s="403"/>
      <c r="R43" s="403"/>
      <c r="S43" s="403"/>
      <c r="T43" s="403"/>
      <c r="U43" s="403"/>
      <c r="V43" s="403"/>
      <c r="W43" s="403"/>
      <c r="X43" s="403"/>
      <c r="Y43" s="403"/>
      <c r="Z43" s="403"/>
      <c r="AA43" s="403"/>
      <c r="AB43" s="403"/>
      <c r="AC43" s="154"/>
    </row>
    <row r="44" spans="2:29" s="98" customFormat="1" ht="48" customHeight="1" x14ac:dyDescent="0.15">
      <c r="B44" s="1028"/>
      <c r="C44" s="1029"/>
      <c r="D44" s="1030"/>
      <c r="E44" s="1030"/>
      <c r="F44" s="1030"/>
      <c r="G44" s="1030"/>
      <c r="H44" s="1031"/>
      <c r="I44" s="1030"/>
      <c r="J44" s="408"/>
      <c r="K44" s="1058"/>
      <c r="L44" s="408"/>
      <c r="M44" s="461">
        <f>COUNTIF(L44,"*")</f>
        <v>0</v>
      </c>
      <c r="N44" s="462"/>
      <c r="O44" s="404"/>
      <c r="P44" s="403"/>
      <c r="Q44" s="403"/>
      <c r="R44" s="403"/>
      <c r="S44" s="403"/>
      <c r="T44" s="403"/>
      <c r="U44" s="403"/>
      <c r="V44" s="403"/>
      <c r="W44" s="403"/>
      <c r="X44" s="403"/>
      <c r="Y44" s="403"/>
      <c r="Z44" s="403"/>
      <c r="AA44" s="403"/>
      <c r="AB44" s="403"/>
      <c r="AC44" s="154"/>
    </row>
    <row r="45" spans="2:29" s="98" customFormat="1" ht="48" customHeight="1" x14ac:dyDescent="0.15">
      <c r="B45" s="1028">
        <v>8</v>
      </c>
      <c r="C45" s="1029"/>
      <c r="D45" s="1030"/>
      <c r="E45" s="1030"/>
      <c r="F45" s="1030"/>
      <c r="G45" s="1030"/>
      <c r="H45" s="1031"/>
      <c r="I45" s="1030"/>
      <c r="J45" s="409"/>
      <c r="K45" s="1056"/>
      <c r="L45" s="409"/>
      <c r="M45" s="461">
        <f>COUNTIF(L45:L47,"*")</f>
        <v>0</v>
      </c>
      <c r="N45" s="461">
        <f>IF(SUM(M45:M49)&gt;0,1,0)</f>
        <v>0</v>
      </c>
      <c r="O45" s="404"/>
      <c r="P45" s="403"/>
      <c r="Q45" s="403"/>
      <c r="R45" s="403"/>
      <c r="S45" s="403"/>
      <c r="T45" s="403"/>
      <c r="U45" s="403"/>
      <c r="V45" s="403"/>
      <c r="W45" s="403"/>
      <c r="X45" s="403"/>
      <c r="Y45" s="403"/>
      <c r="Z45" s="403"/>
      <c r="AA45" s="403"/>
      <c r="AB45" s="403"/>
      <c r="AC45" s="154"/>
    </row>
    <row r="46" spans="2:29" s="98" customFormat="1" ht="48" customHeight="1" x14ac:dyDescent="0.15">
      <c r="B46" s="1028"/>
      <c r="C46" s="1029"/>
      <c r="D46" s="1030"/>
      <c r="E46" s="1030"/>
      <c r="F46" s="1030"/>
      <c r="G46" s="1030"/>
      <c r="H46" s="1031"/>
      <c r="I46" s="1030"/>
      <c r="J46" s="409"/>
      <c r="K46" s="1057"/>
      <c r="L46" s="409"/>
      <c r="M46" s="461"/>
      <c r="N46" s="461"/>
      <c r="O46" s="404"/>
      <c r="P46" s="404"/>
      <c r="Q46" s="404"/>
      <c r="R46" s="404"/>
      <c r="S46" s="404"/>
      <c r="T46" s="404"/>
      <c r="U46" s="404"/>
      <c r="V46" s="404"/>
      <c r="W46" s="404"/>
      <c r="X46" s="404"/>
      <c r="Y46" s="404"/>
      <c r="Z46" s="404"/>
      <c r="AA46" s="404"/>
      <c r="AB46" s="404"/>
      <c r="AC46" s="154"/>
    </row>
    <row r="47" spans="2:29" s="98" customFormat="1" ht="48" customHeight="1" x14ac:dyDescent="0.15">
      <c r="B47" s="1028"/>
      <c r="C47" s="1029"/>
      <c r="D47" s="1030"/>
      <c r="E47" s="1030"/>
      <c r="F47" s="1030"/>
      <c r="G47" s="1030"/>
      <c r="H47" s="1031"/>
      <c r="I47" s="1030"/>
      <c r="J47" s="409"/>
      <c r="K47" s="1057"/>
      <c r="L47" s="409"/>
      <c r="M47" s="461"/>
      <c r="N47" s="461"/>
      <c r="O47" s="404"/>
      <c r="P47" s="403"/>
      <c r="Q47" s="403"/>
      <c r="R47" s="403"/>
      <c r="S47" s="403"/>
      <c r="T47" s="403"/>
      <c r="U47" s="403"/>
      <c r="V47" s="403"/>
      <c r="W47" s="403"/>
      <c r="X47" s="403"/>
      <c r="Y47" s="403"/>
      <c r="Z47" s="403"/>
      <c r="AA47" s="403"/>
      <c r="AB47" s="403"/>
      <c r="AC47" s="154"/>
    </row>
    <row r="48" spans="2:29" s="98" customFormat="1" ht="48" customHeight="1" x14ac:dyDescent="0.15">
      <c r="B48" s="1028"/>
      <c r="C48" s="1029"/>
      <c r="D48" s="1030"/>
      <c r="E48" s="1030"/>
      <c r="F48" s="1030"/>
      <c r="G48" s="1030"/>
      <c r="H48" s="1031"/>
      <c r="I48" s="1030"/>
      <c r="J48" s="407" t="s">
        <v>440</v>
      </c>
      <c r="K48" s="1057"/>
      <c r="L48" s="407" t="s">
        <v>440</v>
      </c>
      <c r="M48" s="461"/>
      <c r="N48" s="461"/>
      <c r="O48" s="404"/>
      <c r="P48" s="403"/>
      <c r="Q48" s="403"/>
      <c r="R48" s="403"/>
      <c r="S48" s="403"/>
      <c r="T48" s="403"/>
      <c r="U48" s="403"/>
      <c r="V48" s="403"/>
      <c r="W48" s="403"/>
      <c r="X48" s="403"/>
      <c r="Y48" s="403"/>
      <c r="Z48" s="403"/>
      <c r="AA48" s="403"/>
      <c r="AB48" s="403"/>
      <c r="AC48" s="154"/>
    </row>
    <row r="49" spans="2:29" s="98" customFormat="1" ht="48" customHeight="1" x14ac:dyDescent="0.15">
      <c r="B49" s="1028"/>
      <c r="C49" s="1029"/>
      <c r="D49" s="1030"/>
      <c r="E49" s="1030"/>
      <c r="F49" s="1030"/>
      <c r="G49" s="1030"/>
      <c r="H49" s="1031"/>
      <c r="I49" s="1030"/>
      <c r="J49" s="408"/>
      <c r="K49" s="1058"/>
      <c r="L49" s="408"/>
      <c r="M49" s="461">
        <f>COUNTIF(L49,"*")</f>
        <v>0</v>
      </c>
      <c r="N49" s="462"/>
      <c r="O49" s="404"/>
      <c r="P49" s="403"/>
      <c r="Q49" s="403"/>
      <c r="R49" s="403"/>
      <c r="S49" s="403"/>
      <c r="T49" s="403"/>
      <c r="U49" s="403"/>
      <c r="V49" s="403"/>
      <c r="W49" s="403"/>
      <c r="X49" s="403"/>
      <c r="Y49" s="403"/>
      <c r="Z49" s="403"/>
      <c r="AA49" s="403"/>
      <c r="AB49" s="403"/>
      <c r="AC49" s="154"/>
    </row>
    <row r="50" spans="2:29" s="98" customFormat="1" ht="48" customHeight="1" x14ac:dyDescent="0.15">
      <c r="B50" s="1028">
        <v>9</v>
      </c>
      <c r="C50" s="1029"/>
      <c r="D50" s="1030"/>
      <c r="E50" s="1030"/>
      <c r="F50" s="1030"/>
      <c r="G50" s="1030"/>
      <c r="H50" s="1031"/>
      <c r="I50" s="1030"/>
      <c r="J50" s="409"/>
      <c r="K50" s="1056"/>
      <c r="L50" s="409"/>
      <c r="M50" s="461">
        <f>COUNTIF(L50:L52,"*")</f>
        <v>0</v>
      </c>
      <c r="N50" s="461">
        <f>IF(SUM(M50:M54)&gt;0,1,0)</f>
        <v>0</v>
      </c>
      <c r="O50" s="404"/>
      <c r="P50" s="403"/>
      <c r="Q50" s="403"/>
      <c r="R50" s="403"/>
      <c r="S50" s="403"/>
      <c r="T50" s="403"/>
      <c r="U50" s="403"/>
      <c r="V50" s="403"/>
      <c r="W50" s="403"/>
      <c r="X50" s="403"/>
      <c r="Y50" s="403"/>
      <c r="Z50" s="403"/>
      <c r="AA50" s="403"/>
      <c r="AB50" s="403"/>
      <c r="AC50" s="154"/>
    </row>
    <row r="51" spans="2:29" s="98" customFormat="1" ht="48" customHeight="1" x14ac:dyDescent="0.15">
      <c r="B51" s="1028"/>
      <c r="C51" s="1029"/>
      <c r="D51" s="1030"/>
      <c r="E51" s="1030"/>
      <c r="F51" s="1030"/>
      <c r="G51" s="1030"/>
      <c r="H51" s="1031"/>
      <c r="I51" s="1030"/>
      <c r="J51" s="409"/>
      <c r="K51" s="1057"/>
      <c r="L51" s="409"/>
      <c r="M51" s="461"/>
      <c r="N51" s="461"/>
      <c r="O51" s="404"/>
      <c r="P51" s="404"/>
      <c r="Q51" s="404"/>
      <c r="R51" s="404"/>
      <c r="S51" s="404"/>
      <c r="T51" s="404"/>
      <c r="U51" s="404"/>
      <c r="V51" s="404"/>
      <c r="W51" s="404"/>
      <c r="X51" s="404"/>
      <c r="Y51" s="404"/>
      <c r="Z51" s="404"/>
      <c r="AA51" s="404"/>
      <c r="AB51" s="404"/>
      <c r="AC51" s="154"/>
    </row>
    <row r="52" spans="2:29" s="98" customFormat="1" ht="48" customHeight="1" x14ac:dyDescent="0.15">
      <c r="B52" s="1028"/>
      <c r="C52" s="1029"/>
      <c r="D52" s="1030"/>
      <c r="E52" s="1030"/>
      <c r="F52" s="1030"/>
      <c r="G52" s="1030"/>
      <c r="H52" s="1031"/>
      <c r="I52" s="1030"/>
      <c r="J52" s="409"/>
      <c r="K52" s="1057"/>
      <c r="L52" s="409"/>
      <c r="M52" s="461"/>
      <c r="N52" s="461"/>
      <c r="O52" s="404"/>
      <c r="P52" s="403"/>
      <c r="Q52" s="403"/>
      <c r="R52" s="403"/>
      <c r="S52" s="403"/>
      <c r="T52" s="403"/>
      <c r="U52" s="403"/>
      <c r="V52" s="403"/>
      <c r="W52" s="403"/>
      <c r="X52" s="403"/>
      <c r="Y52" s="403"/>
      <c r="Z52" s="403"/>
      <c r="AA52" s="403"/>
      <c r="AB52" s="403"/>
      <c r="AC52" s="154"/>
    </row>
    <row r="53" spans="2:29" s="98" customFormat="1" ht="48" customHeight="1" x14ac:dyDescent="0.15">
      <c r="B53" s="1028"/>
      <c r="C53" s="1029"/>
      <c r="D53" s="1030"/>
      <c r="E53" s="1030"/>
      <c r="F53" s="1030"/>
      <c r="G53" s="1030"/>
      <c r="H53" s="1031"/>
      <c r="I53" s="1030"/>
      <c r="J53" s="407" t="s">
        <v>440</v>
      </c>
      <c r="K53" s="1057"/>
      <c r="L53" s="407" t="s">
        <v>440</v>
      </c>
      <c r="M53" s="461"/>
      <c r="N53" s="461"/>
      <c r="O53" s="404"/>
      <c r="P53" s="403"/>
      <c r="Q53" s="403"/>
      <c r="R53" s="403"/>
      <c r="S53" s="403"/>
      <c r="T53" s="403"/>
      <c r="U53" s="403"/>
      <c r="V53" s="403"/>
      <c r="W53" s="403"/>
      <c r="X53" s="403"/>
      <c r="Y53" s="403"/>
      <c r="Z53" s="403"/>
      <c r="AA53" s="403"/>
      <c r="AB53" s="403"/>
      <c r="AC53" s="154"/>
    </row>
    <row r="54" spans="2:29" s="98" customFormat="1" ht="48" customHeight="1" x14ac:dyDescent="0.15">
      <c r="B54" s="1028"/>
      <c r="C54" s="1029"/>
      <c r="D54" s="1030"/>
      <c r="E54" s="1030"/>
      <c r="F54" s="1030"/>
      <c r="G54" s="1030"/>
      <c r="H54" s="1031"/>
      <c r="I54" s="1030"/>
      <c r="J54" s="408"/>
      <c r="K54" s="1058"/>
      <c r="L54" s="408"/>
      <c r="M54" s="461">
        <f>COUNTIF(L54,"*")</f>
        <v>0</v>
      </c>
      <c r="N54" s="462"/>
      <c r="O54" s="404"/>
      <c r="P54" s="403"/>
      <c r="Q54" s="403"/>
      <c r="R54" s="403"/>
      <c r="S54" s="403"/>
      <c r="T54" s="403"/>
      <c r="U54" s="403"/>
      <c r="V54" s="403"/>
      <c r="W54" s="403"/>
      <c r="X54" s="403"/>
      <c r="Y54" s="403"/>
      <c r="Z54" s="403"/>
      <c r="AA54" s="403"/>
      <c r="AB54" s="403"/>
      <c r="AC54" s="154"/>
    </row>
    <row r="55" spans="2:29" s="98" customFormat="1" ht="48" customHeight="1" x14ac:dyDescent="0.15">
      <c r="B55" s="1028">
        <v>10</v>
      </c>
      <c r="C55" s="1029"/>
      <c r="D55" s="1030"/>
      <c r="E55" s="1030"/>
      <c r="F55" s="1030"/>
      <c r="G55" s="1030"/>
      <c r="H55" s="1031"/>
      <c r="I55" s="1030"/>
      <c r="J55" s="409"/>
      <c r="K55" s="1056"/>
      <c r="L55" s="409"/>
      <c r="M55" s="461">
        <f>COUNTIF(L55:L57,"*")</f>
        <v>0</v>
      </c>
      <c r="N55" s="461">
        <f>IF(SUM(M55:M59)&gt;0,1,0)</f>
        <v>0</v>
      </c>
      <c r="O55" s="404"/>
      <c r="P55" s="403"/>
      <c r="Q55" s="403"/>
      <c r="R55" s="403"/>
      <c r="S55" s="403"/>
      <c r="T55" s="403"/>
      <c r="U55" s="403"/>
      <c r="V55" s="403"/>
      <c r="W55" s="403"/>
      <c r="X55" s="403"/>
      <c r="Y55" s="403"/>
      <c r="Z55" s="403"/>
      <c r="AA55" s="403"/>
      <c r="AB55" s="403"/>
      <c r="AC55" s="154"/>
    </row>
    <row r="56" spans="2:29" s="98" customFormat="1" ht="48" customHeight="1" x14ac:dyDescent="0.15">
      <c r="B56" s="1028"/>
      <c r="C56" s="1029"/>
      <c r="D56" s="1030"/>
      <c r="E56" s="1030"/>
      <c r="F56" s="1030"/>
      <c r="G56" s="1030"/>
      <c r="H56" s="1031"/>
      <c r="I56" s="1030"/>
      <c r="J56" s="409"/>
      <c r="K56" s="1057"/>
      <c r="L56" s="409"/>
      <c r="M56" s="461"/>
      <c r="N56" s="461"/>
      <c r="O56" s="404"/>
      <c r="P56" s="404"/>
      <c r="Q56" s="404"/>
      <c r="R56" s="404"/>
      <c r="S56" s="404"/>
      <c r="T56" s="404"/>
      <c r="U56" s="404"/>
      <c r="V56" s="404"/>
      <c r="W56" s="404"/>
      <c r="X56" s="404"/>
      <c r="Y56" s="404"/>
      <c r="Z56" s="404"/>
      <c r="AA56" s="404"/>
      <c r="AB56" s="404"/>
      <c r="AC56" s="154"/>
    </row>
    <row r="57" spans="2:29" s="98" customFormat="1" ht="48" customHeight="1" x14ac:dyDescent="0.15">
      <c r="B57" s="1028"/>
      <c r="C57" s="1029"/>
      <c r="D57" s="1030"/>
      <c r="E57" s="1030"/>
      <c r="F57" s="1030"/>
      <c r="G57" s="1030"/>
      <c r="H57" s="1031"/>
      <c r="I57" s="1030"/>
      <c r="J57" s="409"/>
      <c r="K57" s="1057"/>
      <c r="L57" s="409"/>
      <c r="M57" s="461"/>
      <c r="N57" s="461"/>
      <c r="O57" s="404"/>
      <c r="P57" s="403"/>
      <c r="Q57" s="403"/>
      <c r="R57" s="403"/>
      <c r="S57" s="403"/>
      <c r="T57" s="403"/>
      <c r="U57" s="403"/>
      <c r="V57" s="403"/>
      <c r="W57" s="403"/>
      <c r="X57" s="403"/>
      <c r="Y57" s="403"/>
      <c r="Z57" s="403"/>
      <c r="AA57" s="403"/>
      <c r="AB57" s="403"/>
      <c r="AC57" s="154"/>
    </row>
    <row r="58" spans="2:29" s="98" customFormat="1" ht="48" customHeight="1" x14ac:dyDescent="0.15">
      <c r="B58" s="1028"/>
      <c r="C58" s="1029"/>
      <c r="D58" s="1030"/>
      <c r="E58" s="1030"/>
      <c r="F58" s="1030"/>
      <c r="G58" s="1030"/>
      <c r="H58" s="1031"/>
      <c r="I58" s="1030"/>
      <c r="J58" s="407" t="s">
        <v>440</v>
      </c>
      <c r="K58" s="1057"/>
      <c r="L58" s="407" t="s">
        <v>440</v>
      </c>
      <c r="M58" s="461"/>
      <c r="N58" s="461"/>
      <c r="O58" s="404"/>
      <c r="P58" s="403"/>
      <c r="Q58" s="403"/>
      <c r="R58" s="403"/>
      <c r="S58" s="403"/>
      <c r="T58" s="403"/>
      <c r="U58" s="403"/>
      <c r="V58" s="403"/>
      <c r="W58" s="403"/>
      <c r="X58" s="403"/>
      <c r="Y58" s="403"/>
      <c r="Z58" s="403"/>
      <c r="AA58" s="403"/>
      <c r="AB58" s="403"/>
      <c r="AC58" s="154"/>
    </row>
    <row r="59" spans="2:29" s="98" customFormat="1" ht="48" customHeight="1" x14ac:dyDescent="0.15">
      <c r="B59" s="1028"/>
      <c r="C59" s="1029"/>
      <c r="D59" s="1030"/>
      <c r="E59" s="1030"/>
      <c r="F59" s="1030"/>
      <c r="G59" s="1030"/>
      <c r="H59" s="1031"/>
      <c r="I59" s="1030"/>
      <c r="J59" s="408"/>
      <c r="K59" s="1058"/>
      <c r="L59" s="408"/>
      <c r="M59" s="461">
        <f>COUNTIF(L59,"*")</f>
        <v>0</v>
      </c>
      <c r="N59" s="462"/>
      <c r="O59" s="404"/>
      <c r="P59" s="403"/>
      <c r="Q59" s="403"/>
      <c r="R59" s="403"/>
      <c r="S59" s="403"/>
      <c r="T59" s="403"/>
      <c r="U59" s="403"/>
      <c r="V59" s="403"/>
      <c r="W59" s="403"/>
      <c r="X59" s="403"/>
      <c r="Y59" s="403"/>
      <c r="Z59" s="403"/>
      <c r="AA59" s="403"/>
      <c r="AB59" s="403"/>
      <c r="AC59" s="154"/>
    </row>
    <row r="60" spans="2:29" s="98" customFormat="1" ht="48" customHeight="1" x14ac:dyDescent="0.15">
      <c r="B60" s="1028">
        <v>11</v>
      </c>
      <c r="C60" s="1029"/>
      <c r="D60" s="1030"/>
      <c r="E60" s="1030"/>
      <c r="F60" s="1030"/>
      <c r="G60" s="1030"/>
      <c r="H60" s="1031"/>
      <c r="I60" s="1030"/>
      <c r="J60" s="409"/>
      <c r="K60" s="1056"/>
      <c r="L60" s="409"/>
      <c r="M60" s="461">
        <f>COUNTIF(L60:L62,"*")</f>
        <v>0</v>
      </c>
      <c r="N60" s="461">
        <f>IF(SUM(M60:M64)&gt;0,1,0)</f>
        <v>0</v>
      </c>
      <c r="O60" s="404"/>
      <c r="P60" s="403"/>
      <c r="Q60" s="403"/>
      <c r="R60" s="403"/>
      <c r="S60" s="403"/>
      <c r="T60" s="403"/>
      <c r="U60" s="403"/>
      <c r="V60" s="403"/>
      <c r="W60" s="403"/>
      <c r="X60" s="403"/>
      <c r="Y60" s="403"/>
      <c r="Z60" s="403"/>
      <c r="AA60" s="403"/>
      <c r="AB60" s="403"/>
      <c r="AC60" s="154"/>
    </row>
    <row r="61" spans="2:29" s="98" customFormat="1" ht="48" customHeight="1" x14ac:dyDescent="0.15">
      <c r="B61" s="1028"/>
      <c r="C61" s="1029"/>
      <c r="D61" s="1030"/>
      <c r="E61" s="1030"/>
      <c r="F61" s="1030"/>
      <c r="G61" s="1030"/>
      <c r="H61" s="1031"/>
      <c r="I61" s="1030"/>
      <c r="J61" s="409"/>
      <c r="K61" s="1057"/>
      <c r="L61" s="409"/>
      <c r="M61" s="461"/>
      <c r="N61" s="461"/>
      <c r="O61" s="404"/>
      <c r="P61" s="404"/>
      <c r="Q61" s="404"/>
      <c r="R61" s="404"/>
      <c r="S61" s="404"/>
      <c r="T61" s="404"/>
      <c r="U61" s="404"/>
      <c r="V61" s="404"/>
      <c r="W61" s="404"/>
      <c r="X61" s="404"/>
      <c r="Y61" s="404"/>
      <c r="Z61" s="404"/>
      <c r="AA61" s="404"/>
      <c r="AB61" s="404"/>
      <c r="AC61" s="154"/>
    </row>
    <row r="62" spans="2:29" s="98" customFormat="1" ht="48" customHeight="1" x14ac:dyDescent="0.15">
      <c r="B62" s="1028"/>
      <c r="C62" s="1029"/>
      <c r="D62" s="1030"/>
      <c r="E62" s="1030"/>
      <c r="F62" s="1030"/>
      <c r="G62" s="1030"/>
      <c r="H62" s="1031"/>
      <c r="I62" s="1030"/>
      <c r="J62" s="409"/>
      <c r="K62" s="1057"/>
      <c r="L62" s="409"/>
      <c r="M62" s="461"/>
      <c r="N62" s="461"/>
      <c r="O62" s="404"/>
      <c r="P62" s="403"/>
      <c r="Q62" s="403"/>
      <c r="R62" s="403"/>
      <c r="S62" s="403"/>
      <c r="T62" s="403"/>
      <c r="U62" s="403"/>
      <c r="V62" s="403"/>
      <c r="W62" s="403"/>
      <c r="X62" s="403"/>
      <c r="Y62" s="403"/>
      <c r="Z62" s="403"/>
      <c r="AA62" s="403"/>
      <c r="AB62" s="403"/>
      <c r="AC62" s="154"/>
    </row>
    <row r="63" spans="2:29" s="98" customFormat="1" ht="48" customHeight="1" x14ac:dyDescent="0.15">
      <c r="B63" s="1028"/>
      <c r="C63" s="1029"/>
      <c r="D63" s="1030"/>
      <c r="E63" s="1030"/>
      <c r="F63" s="1030"/>
      <c r="G63" s="1030"/>
      <c r="H63" s="1031"/>
      <c r="I63" s="1030"/>
      <c r="J63" s="407" t="s">
        <v>440</v>
      </c>
      <c r="K63" s="1057"/>
      <c r="L63" s="407" t="s">
        <v>440</v>
      </c>
      <c r="M63" s="461"/>
      <c r="N63" s="461"/>
      <c r="O63" s="404"/>
      <c r="P63" s="403"/>
      <c r="Q63" s="403"/>
      <c r="R63" s="403"/>
      <c r="S63" s="403"/>
      <c r="T63" s="403"/>
      <c r="U63" s="403"/>
      <c r="V63" s="403"/>
      <c r="W63" s="403"/>
      <c r="X63" s="403"/>
      <c r="Y63" s="403"/>
      <c r="Z63" s="403"/>
      <c r="AA63" s="403"/>
      <c r="AB63" s="403"/>
      <c r="AC63" s="154"/>
    </row>
    <row r="64" spans="2:29" s="98" customFormat="1" ht="48" customHeight="1" x14ac:dyDescent="0.15">
      <c r="B64" s="1028"/>
      <c r="C64" s="1029"/>
      <c r="D64" s="1030"/>
      <c r="E64" s="1030"/>
      <c r="F64" s="1030"/>
      <c r="G64" s="1030"/>
      <c r="H64" s="1031"/>
      <c r="I64" s="1030"/>
      <c r="J64" s="408"/>
      <c r="K64" s="1058"/>
      <c r="L64" s="408"/>
      <c r="M64" s="461">
        <f>COUNTIF(L64,"*")</f>
        <v>0</v>
      </c>
      <c r="N64" s="462"/>
      <c r="O64" s="404"/>
      <c r="P64" s="403"/>
      <c r="Q64" s="403"/>
      <c r="R64" s="403"/>
      <c r="S64" s="403"/>
      <c r="T64" s="403"/>
      <c r="U64" s="403"/>
      <c r="V64" s="403"/>
      <c r="W64" s="403"/>
      <c r="X64" s="403"/>
      <c r="Y64" s="403"/>
      <c r="Z64" s="403"/>
      <c r="AA64" s="403"/>
      <c r="AB64" s="403"/>
      <c r="AC64" s="154"/>
    </row>
    <row r="65" spans="2:29" s="98" customFormat="1" ht="48" customHeight="1" x14ac:dyDescent="0.15">
      <c r="B65" s="1028">
        <v>12</v>
      </c>
      <c r="C65" s="1029"/>
      <c r="D65" s="1030"/>
      <c r="E65" s="1030"/>
      <c r="F65" s="1030"/>
      <c r="G65" s="1030"/>
      <c r="H65" s="1031"/>
      <c r="I65" s="1030"/>
      <c r="J65" s="409"/>
      <c r="K65" s="1056"/>
      <c r="L65" s="409"/>
      <c r="M65" s="461">
        <f>COUNTIF(L65:L67,"*")</f>
        <v>0</v>
      </c>
      <c r="N65" s="461">
        <f>IF(SUM(M65:M69)&gt;0,1,0)</f>
        <v>0</v>
      </c>
      <c r="O65" s="404"/>
      <c r="P65" s="403"/>
      <c r="Q65" s="403"/>
      <c r="R65" s="403"/>
      <c r="S65" s="403"/>
      <c r="T65" s="403"/>
      <c r="U65" s="403"/>
      <c r="V65" s="403"/>
      <c r="W65" s="403"/>
      <c r="X65" s="403"/>
      <c r="Y65" s="403"/>
      <c r="Z65" s="403"/>
      <c r="AA65" s="403"/>
      <c r="AB65" s="403"/>
      <c r="AC65" s="154"/>
    </row>
    <row r="66" spans="2:29" s="98" customFormat="1" ht="48" customHeight="1" x14ac:dyDescent="0.15">
      <c r="B66" s="1028"/>
      <c r="C66" s="1029"/>
      <c r="D66" s="1030"/>
      <c r="E66" s="1030"/>
      <c r="F66" s="1030"/>
      <c r="G66" s="1030"/>
      <c r="H66" s="1031"/>
      <c r="I66" s="1030"/>
      <c r="J66" s="409"/>
      <c r="K66" s="1057"/>
      <c r="L66" s="409"/>
      <c r="M66" s="461"/>
      <c r="N66" s="461"/>
      <c r="O66" s="404"/>
      <c r="P66" s="404"/>
      <c r="Q66" s="404"/>
      <c r="R66" s="404"/>
      <c r="S66" s="404"/>
      <c r="T66" s="404"/>
      <c r="U66" s="404"/>
      <c r="V66" s="404"/>
      <c r="W66" s="404"/>
      <c r="X66" s="404"/>
      <c r="Y66" s="404"/>
      <c r="Z66" s="404"/>
      <c r="AA66" s="404"/>
      <c r="AB66" s="404"/>
      <c r="AC66" s="154"/>
    </row>
    <row r="67" spans="2:29" s="98" customFormat="1" ht="48" customHeight="1" x14ac:dyDescent="0.15">
      <c r="B67" s="1028"/>
      <c r="C67" s="1029"/>
      <c r="D67" s="1030"/>
      <c r="E67" s="1030"/>
      <c r="F67" s="1030"/>
      <c r="G67" s="1030"/>
      <c r="H67" s="1031"/>
      <c r="I67" s="1030"/>
      <c r="J67" s="409"/>
      <c r="K67" s="1057"/>
      <c r="L67" s="409"/>
      <c r="M67" s="461"/>
      <c r="N67" s="461"/>
      <c r="O67" s="404"/>
      <c r="P67" s="403"/>
      <c r="Q67" s="403"/>
      <c r="R67" s="403"/>
      <c r="S67" s="403"/>
      <c r="T67" s="403"/>
      <c r="U67" s="403"/>
      <c r="V67" s="403"/>
      <c r="W67" s="403"/>
      <c r="X67" s="403"/>
      <c r="Y67" s="403"/>
      <c r="Z67" s="403"/>
      <c r="AA67" s="403"/>
      <c r="AB67" s="403"/>
      <c r="AC67" s="154"/>
    </row>
    <row r="68" spans="2:29" s="98" customFormat="1" ht="48" customHeight="1" x14ac:dyDescent="0.15">
      <c r="B68" s="1028"/>
      <c r="C68" s="1029"/>
      <c r="D68" s="1030"/>
      <c r="E68" s="1030"/>
      <c r="F68" s="1030"/>
      <c r="G68" s="1030"/>
      <c r="H68" s="1031"/>
      <c r="I68" s="1030"/>
      <c r="J68" s="407" t="s">
        <v>440</v>
      </c>
      <c r="K68" s="1057"/>
      <c r="L68" s="407" t="s">
        <v>440</v>
      </c>
      <c r="M68" s="461"/>
      <c r="N68" s="461"/>
      <c r="O68" s="404"/>
      <c r="P68" s="403"/>
      <c r="Q68" s="403"/>
      <c r="R68" s="403"/>
      <c r="S68" s="403"/>
      <c r="T68" s="403"/>
      <c r="U68" s="403"/>
      <c r="V68" s="403"/>
      <c r="W68" s="403"/>
      <c r="X68" s="403"/>
      <c r="Y68" s="403"/>
      <c r="Z68" s="403"/>
      <c r="AA68" s="403"/>
      <c r="AB68" s="403"/>
      <c r="AC68" s="154"/>
    </row>
    <row r="69" spans="2:29" s="98" customFormat="1" ht="48" customHeight="1" x14ac:dyDescent="0.15">
      <c r="B69" s="1028"/>
      <c r="C69" s="1029"/>
      <c r="D69" s="1030"/>
      <c r="E69" s="1030"/>
      <c r="F69" s="1030"/>
      <c r="G69" s="1030"/>
      <c r="H69" s="1031"/>
      <c r="I69" s="1030"/>
      <c r="J69" s="408"/>
      <c r="K69" s="1058"/>
      <c r="L69" s="408"/>
      <c r="M69" s="461">
        <f>COUNTIF(L69,"*")</f>
        <v>0</v>
      </c>
      <c r="N69" s="462"/>
      <c r="O69" s="404"/>
      <c r="P69" s="403"/>
      <c r="Q69" s="403"/>
      <c r="R69" s="403"/>
      <c r="S69" s="403"/>
      <c r="T69" s="403"/>
      <c r="U69" s="403"/>
      <c r="V69" s="403"/>
      <c r="W69" s="403"/>
      <c r="X69" s="403"/>
      <c r="Y69" s="403"/>
      <c r="Z69" s="403"/>
      <c r="AA69" s="403"/>
      <c r="AB69" s="403"/>
      <c r="AC69" s="154"/>
    </row>
    <row r="70" spans="2:29" s="98" customFormat="1" ht="48" customHeight="1" x14ac:dyDescent="0.15">
      <c r="B70" s="1028">
        <v>13</v>
      </c>
      <c r="C70" s="1029"/>
      <c r="D70" s="1030"/>
      <c r="E70" s="1030"/>
      <c r="F70" s="1030"/>
      <c r="G70" s="1030"/>
      <c r="H70" s="1031"/>
      <c r="I70" s="1030"/>
      <c r="J70" s="409"/>
      <c r="K70" s="1056"/>
      <c r="L70" s="409"/>
      <c r="M70" s="461">
        <f>COUNTIF(L70:L72,"*")</f>
        <v>0</v>
      </c>
      <c r="N70" s="461">
        <f>IF(SUM(M70:M74)&gt;0,1,0)</f>
        <v>0</v>
      </c>
      <c r="O70" s="404"/>
      <c r="P70" s="403"/>
      <c r="Q70" s="403"/>
      <c r="R70" s="403"/>
      <c r="S70" s="403"/>
      <c r="T70" s="403"/>
      <c r="U70" s="403"/>
      <c r="V70" s="403"/>
      <c r="W70" s="403"/>
      <c r="X70" s="403"/>
      <c r="Y70" s="403"/>
      <c r="Z70" s="403"/>
      <c r="AA70" s="403"/>
      <c r="AB70" s="403"/>
      <c r="AC70" s="154"/>
    </row>
    <row r="71" spans="2:29" s="98" customFormat="1" ht="48" customHeight="1" x14ac:dyDescent="0.15">
      <c r="B71" s="1028"/>
      <c r="C71" s="1029"/>
      <c r="D71" s="1030"/>
      <c r="E71" s="1030"/>
      <c r="F71" s="1030"/>
      <c r="G71" s="1030"/>
      <c r="H71" s="1031"/>
      <c r="I71" s="1030"/>
      <c r="J71" s="409"/>
      <c r="K71" s="1057"/>
      <c r="L71" s="409"/>
      <c r="M71" s="461"/>
      <c r="N71" s="461"/>
      <c r="O71" s="404"/>
      <c r="P71" s="404"/>
      <c r="Q71" s="404"/>
      <c r="R71" s="404"/>
      <c r="S71" s="404"/>
      <c r="T71" s="404"/>
      <c r="U71" s="404"/>
      <c r="V71" s="404"/>
      <c r="W71" s="404"/>
      <c r="X71" s="404"/>
      <c r="Y71" s="404"/>
      <c r="Z71" s="404"/>
      <c r="AA71" s="404"/>
      <c r="AB71" s="404"/>
      <c r="AC71" s="154"/>
    </row>
    <row r="72" spans="2:29" s="98" customFormat="1" ht="48" customHeight="1" x14ac:dyDescent="0.15">
      <c r="B72" s="1028"/>
      <c r="C72" s="1029"/>
      <c r="D72" s="1030"/>
      <c r="E72" s="1030"/>
      <c r="F72" s="1030"/>
      <c r="G72" s="1030"/>
      <c r="H72" s="1031"/>
      <c r="I72" s="1030"/>
      <c r="J72" s="409"/>
      <c r="K72" s="1057"/>
      <c r="L72" s="409"/>
      <c r="M72" s="461"/>
      <c r="N72" s="461"/>
      <c r="O72" s="404"/>
      <c r="P72" s="403"/>
      <c r="Q72" s="403"/>
      <c r="R72" s="403"/>
      <c r="S72" s="403"/>
      <c r="T72" s="403"/>
      <c r="U72" s="403"/>
      <c r="V72" s="403"/>
      <c r="W72" s="403"/>
      <c r="X72" s="403"/>
      <c r="Y72" s="403"/>
      <c r="Z72" s="403"/>
      <c r="AA72" s="403"/>
      <c r="AB72" s="403"/>
      <c r="AC72" s="154"/>
    </row>
    <row r="73" spans="2:29" s="98" customFormat="1" ht="48" customHeight="1" x14ac:dyDescent="0.15">
      <c r="B73" s="1028"/>
      <c r="C73" s="1029"/>
      <c r="D73" s="1030"/>
      <c r="E73" s="1030"/>
      <c r="F73" s="1030"/>
      <c r="G73" s="1030"/>
      <c r="H73" s="1031"/>
      <c r="I73" s="1030"/>
      <c r="J73" s="407" t="s">
        <v>440</v>
      </c>
      <c r="K73" s="1057"/>
      <c r="L73" s="407" t="s">
        <v>440</v>
      </c>
      <c r="M73" s="461"/>
      <c r="N73" s="461"/>
      <c r="O73" s="404"/>
      <c r="P73" s="403"/>
      <c r="Q73" s="403"/>
      <c r="R73" s="403"/>
      <c r="S73" s="403"/>
      <c r="T73" s="403"/>
      <c r="U73" s="403"/>
      <c r="V73" s="403"/>
      <c r="W73" s="403"/>
      <c r="X73" s="403"/>
      <c r="Y73" s="403"/>
      <c r="Z73" s="403"/>
      <c r="AA73" s="403"/>
      <c r="AB73" s="403"/>
      <c r="AC73" s="154"/>
    </row>
    <row r="74" spans="2:29" s="98" customFormat="1" ht="48" customHeight="1" x14ac:dyDescent="0.15">
      <c r="B74" s="1028"/>
      <c r="C74" s="1029"/>
      <c r="D74" s="1030"/>
      <c r="E74" s="1030"/>
      <c r="F74" s="1030"/>
      <c r="G74" s="1030"/>
      <c r="H74" s="1031"/>
      <c r="I74" s="1030"/>
      <c r="J74" s="408"/>
      <c r="K74" s="1058"/>
      <c r="L74" s="408"/>
      <c r="M74" s="461">
        <f>COUNTIF(L74,"*")</f>
        <v>0</v>
      </c>
      <c r="N74" s="462"/>
      <c r="O74" s="404"/>
      <c r="P74" s="403"/>
      <c r="Q74" s="403"/>
      <c r="R74" s="403"/>
      <c r="S74" s="403"/>
      <c r="T74" s="403"/>
      <c r="U74" s="403"/>
      <c r="V74" s="403"/>
      <c r="W74" s="403"/>
      <c r="X74" s="403"/>
      <c r="Y74" s="403"/>
      <c r="Z74" s="403"/>
      <c r="AA74" s="403"/>
      <c r="AB74" s="403"/>
      <c r="AC74" s="154"/>
    </row>
    <row r="75" spans="2:29" s="98" customFormat="1" ht="48" customHeight="1" x14ac:dyDescent="0.15">
      <c r="B75" s="1028">
        <v>14</v>
      </c>
      <c r="C75" s="1029"/>
      <c r="D75" s="1030"/>
      <c r="E75" s="1030"/>
      <c r="F75" s="1030"/>
      <c r="G75" s="1030"/>
      <c r="H75" s="1031"/>
      <c r="I75" s="1030"/>
      <c r="J75" s="409"/>
      <c r="K75" s="1056"/>
      <c r="L75" s="409"/>
      <c r="M75" s="461">
        <f>COUNTIF(L75:L77,"*")</f>
        <v>0</v>
      </c>
      <c r="N75" s="461">
        <f>IF(SUM(M75:M79)&gt;0,1,0)</f>
        <v>0</v>
      </c>
      <c r="O75" s="404"/>
      <c r="P75" s="403"/>
      <c r="Q75" s="403"/>
      <c r="R75" s="403"/>
      <c r="S75" s="403"/>
      <c r="T75" s="403"/>
      <c r="U75" s="403"/>
      <c r="V75" s="403"/>
      <c r="W75" s="403"/>
      <c r="X75" s="403"/>
      <c r="Y75" s="403"/>
      <c r="Z75" s="403"/>
      <c r="AA75" s="403"/>
      <c r="AB75" s="403"/>
      <c r="AC75" s="154"/>
    </row>
    <row r="76" spans="2:29" s="98" customFormat="1" ht="48" customHeight="1" x14ac:dyDescent="0.15">
      <c r="B76" s="1028"/>
      <c r="C76" s="1029"/>
      <c r="D76" s="1030"/>
      <c r="E76" s="1030"/>
      <c r="F76" s="1030"/>
      <c r="G76" s="1030"/>
      <c r="H76" s="1031"/>
      <c r="I76" s="1030"/>
      <c r="J76" s="409"/>
      <c r="K76" s="1057"/>
      <c r="L76" s="409"/>
      <c r="M76" s="461"/>
      <c r="N76" s="461"/>
      <c r="O76" s="404"/>
      <c r="P76" s="404"/>
      <c r="Q76" s="404"/>
      <c r="R76" s="404"/>
      <c r="S76" s="404"/>
      <c r="T76" s="404"/>
      <c r="U76" s="404"/>
      <c r="V76" s="404"/>
      <c r="W76" s="404"/>
      <c r="X76" s="404"/>
      <c r="Y76" s="404"/>
      <c r="Z76" s="404"/>
      <c r="AA76" s="404"/>
      <c r="AB76" s="404"/>
      <c r="AC76" s="154"/>
    </row>
    <row r="77" spans="2:29" s="98" customFormat="1" ht="48" customHeight="1" x14ac:dyDescent="0.15">
      <c r="B77" s="1028"/>
      <c r="C77" s="1029"/>
      <c r="D77" s="1030"/>
      <c r="E77" s="1030"/>
      <c r="F77" s="1030"/>
      <c r="G77" s="1030"/>
      <c r="H77" s="1031"/>
      <c r="I77" s="1030"/>
      <c r="J77" s="409"/>
      <c r="K77" s="1057"/>
      <c r="L77" s="409"/>
      <c r="M77" s="461"/>
      <c r="N77" s="461"/>
      <c r="O77" s="404"/>
      <c r="P77" s="403"/>
      <c r="Q77" s="403"/>
      <c r="R77" s="403"/>
      <c r="S77" s="403"/>
      <c r="T77" s="403"/>
      <c r="U77" s="403"/>
      <c r="V77" s="403"/>
      <c r="W77" s="403"/>
      <c r="X77" s="403"/>
      <c r="Y77" s="403"/>
      <c r="Z77" s="403"/>
      <c r="AA77" s="403"/>
      <c r="AB77" s="403"/>
      <c r="AC77" s="154"/>
    </row>
    <row r="78" spans="2:29" s="98" customFormat="1" ht="48" customHeight="1" x14ac:dyDescent="0.15">
      <c r="B78" s="1028"/>
      <c r="C78" s="1029"/>
      <c r="D78" s="1030"/>
      <c r="E78" s="1030"/>
      <c r="F78" s="1030"/>
      <c r="G78" s="1030"/>
      <c r="H78" s="1031"/>
      <c r="I78" s="1030"/>
      <c r="J78" s="407" t="s">
        <v>440</v>
      </c>
      <c r="K78" s="1057"/>
      <c r="L78" s="407" t="s">
        <v>440</v>
      </c>
      <c r="M78" s="461"/>
      <c r="N78" s="461"/>
      <c r="O78" s="404"/>
      <c r="P78" s="403"/>
      <c r="Q78" s="403"/>
      <c r="R78" s="403"/>
      <c r="S78" s="403"/>
      <c r="T78" s="403"/>
      <c r="U78" s="403"/>
      <c r="V78" s="403"/>
      <c r="W78" s="403"/>
      <c r="X78" s="403"/>
      <c r="Y78" s="403"/>
      <c r="Z78" s="403"/>
      <c r="AA78" s="403"/>
      <c r="AB78" s="403"/>
      <c r="AC78" s="154"/>
    </row>
    <row r="79" spans="2:29" s="98" customFormat="1" ht="48" customHeight="1" x14ac:dyDescent="0.15">
      <c r="B79" s="1028"/>
      <c r="C79" s="1029"/>
      <c r="D79" s="1030"/>
      <c r="E79" s="1030"/>
      <c r="F79" s="1030"/>
      <c r="G79" s="1030"/>
      <c r="H79" s="1031"/>
      <c r="I79" s="1030"/>
      <c r="J79" s="408"/>
      <c r="K79" s="1058"/>
      <c r="L79" s="408"/>
      <c r="M79" s="461">
        <f>COUNTIF(L79,"*")</f>
        <v>0</v>
      </c>
      <c r="N79" s="462"/>
      <c r="O79" s="404"/>
      <c r="P79" s="403"/>
      <c r="Q79" s="403"/>
      <c r="R79" s="403"/>
      <c r="S79" s="403"/>
      <c r="T79" s="403"/>
      <c r="U79" s="403"/>
      <c r="V79" s="403"/>
      <c r="W79" s="403"/>
      <c r="X79" s="403"/>
      <c r="Y79" s="403"/>
      <c r="Z79" s="403"/>
      <c r="AA79" s="403"/>
      <c r="AB79" s="403"/>
      <c r="AC79" s="154"/>
    </row>
    <row r="80" spans="2:29" s="98" customFormat="1" ht="48" customHeight="1" x14ac:dyDescent="0.15">
      <c r="B80" s="1028">
        <v>15</v>
      </c>
      <c r="C80" s="1029"/>
      <c r="D80" s="1030"/>
      <c r="E80" s="1030"/>
      <c r="F80" s="1030"/>
      <c r="G80" s="1030"/>
      <c r="H80" s="1031"/>
      <c r="I80" s="1030"/>
      <c r="J80" s="409"/>
      <c r="K80" s="1056"/>
      <c r="L80" s="409"/>
      <c r="M80" s="461">
        <f>COUNTIF(L80:L82,"*")</f>
        <v>0</v>
      </c>
      <c r="N80" s="461">
        <f>IF(SUM(M80:M84)&gt;0,1,0)</f>
        <v>0</v>
      </c>
      <c r="O80" s="404"/>
      <c r="P80" s="403"/>
      <c r="Q80" s="403"/>
      <c r="R80" s="403"/>
      <c r="S80" s="403"/>
      <c r="T80" s="403"/>
      <c r="U80" s="403"/>
      <c r="V80" s="403"/>
      <c r="W80" s="403"/>
      <c r="X80" s="403"/>
      <c r="Y80" s="403"/>
      <c r="Z80" s="403"/>
      <c r="AA80" s="403"/>
      <c r="AB80" s="403"/>
      <c r="AC80" s="154"/>
    </row>
    <row r="81" spans="2:29" s="98" customFormat="1" ht="48" customHeight="1" x14ac:dyDescent="0.15">
      <c r="B81" s="1028"/>
      <c r="C81" s="1029"/>
      <c r="D81" s="1030"/>
      <c r="E81" s="1030"/>
      <c r="F81" s="1030"/>
      <c r="G81" s="1030"/>
      <c r="H81" s="1031"/>
      <c r="I81" s="1030"/>
      <c r="J81" s="409"/>
      <c r="K81" s="1057"/>
      <c r="L81" s="409"/>
      <c r="M81" s="461"/>
      <c r="N81" s="461"/>
      <c r="O81" s="404"/>
      <c r="P81" s="404"/>
      <c r="Q81" s="404"/>
      <c r="R81" s="404"/>
      <c r="S81" s="404"/>
      <c r="T81" s="404"/>
      <c r="U81" s="404"/>
      <c r="V81" s="404"/>
      <c r="W81" s="404"/>
      <c r="X81" s="404"/>
      <c r="Y81" s="404"/>
      <c r="Z81" s="404"/>
      <c r="AA81" s="404"/>
      <c r="AB81" s="404"/>
      <c r="AC81" s="154"/>
    </row>
    <row r="82" spans="2:29" s="98" customFormat="1" ht="48" customHeight="1" x14ac:dyDescent="0.15">
      <c r="B82" s="1028"/>
      <c r="C82" s="1029"/>
      <c r="D82" s="1030"/>
      <c r="E82" s="1030"/>
      <c r="F82" s="1030"/>
      <c r="G82" s="1030"/>
      <c r="H82" s="1031"/>
      <c r="I82" s="1030"/>
      <c r="J82" s="409"/>
      <c r="K82" s="1057"/>
      <c r="L82" s="409"/>
      <c r="M82" s="461"/>
      <c r="N82" s="461"/>
      <c r="O82" s="404"/>
      <c r="P82" s="403"/>
      <c r="Q82" s="403"/>
      <c r="R82" s="403"/>
      <c r="S82" s="403"/>
      <c r="T82" s="403"/>
      <c r="U82" s="403"/>
      <c r="V82" s="403"/>
      <c r="W82" s="403"/>
      <c r="X82" s="403"/>
      <c r="Y82" s="403"/>
      <c r="Z82" s="403"/>
      <c r="AA82" s="403"/>
      <c r="AB82" s="403"/>
      <c r="AC82" s="154"/>
    </row>
    <row r="83" spans="2:29" s="98" customFormat="1" ht="48" customHeight="1" x14ac:dyDescent="0.15">
      <c r="B83" s="1028"/>
      <c r="C83" s="1029"/>
      <c r="D83" s="1030"/>
      <c r="E83" s="1030"/>
      <c r="F83" s="1030"/>
      <c r="G83" s="1030"/>
      <c r="H83" s="1031"/>
      <c r="I83" s="1030"/>
      <c r="J83" s="407" t="s">
        <v>440</v>
      </c>
      <c r="K83" s="1057"/>
      <c r="L83" s="407" t="s">
        <v>440</v>
      </c>
      <c r="M83" s="461"/>
      <c r="N83" s="461"/>
      <c r="O83" s="404"/>
      <c r="P83" s="403"/>
      <c r="Q83" s="403"/>
      <c r="R83" s="403"/>
      <c r="S83" s="403"/>
      <c r="T83" s="403"/>
      <c r="U83" s="403"/>
      <c r="V83" s="403"/>
      <c r="W83" s="403"/>
      <c r="X83" s="403"/>
      <c r="Y83" s="403"/>
      <c r="Z83" s="403"/>
      <c r="AA83" s="403"/>
      <c r="AB83" s="403"/>
      <c r="AC83" s="154"/>
    </row>
    <row r="84" spans="2:29" s="98" customFormat="1" ht="48" customHeight="1" x14ac:dyDescent="0.15">
      <c r="B84" s="1028"/>
      <c r="C84" s="1029"/>
      <c r="D84" s="1030"/>
      <c r="E84" s="1030"/>
      <c r="F84" s="1030"/>
      <c r="G84" s="1030"/>
      <c r="H84" s="1031"/>
      <c r="I84" s="1030"/>
      <c r="J84" s="408"/>
      <c r="K84" s="1058"/>
      <c r="L84" s="408"/>
      <c r="M84" s="461">
        <f>COUNTIF(L84,"*")</f>
        <v>0</v>
      </c>
      <c r="N84" s="462"/>
      <c r="O84" s="404"/>
      <c r="P84" s="403"/>
      <c r="Q84" s="403"/>
      <c r="R84" s="403"/>
      <c r="S84" s="403"/>
      <c r="T84" s="403"/>
      <c r="U84" s="403"/>
      <c r="V84" s="403"/>
      <c r="W84" s="403"/>
      <c r="X84" s="403"/>
      <c r="Y84" s="403"/>
      <c r="Z84" s="403"/>
      <c r="AA84" s="403"/>
      <c r="AB84" s="403"/>
      <c r="AC84" s="154"/>
    </row>
    <row r="85" spans="2:29" s="98" customFormat="1" ht="48" customHeight="1" x14ac:dyDescent="0.15">
      <c r="B85" s="1028">
        <v>16</v>
      </c>
      <c r="C85" s="1029"/>
      <c r="D85" s="1030"/>
      <c r="E85" s="1030"/>
      <c r="F85" s="1030"/>
      <c r="G85" s="1030"/>
      <c r="H85" s="1031"/>
      <c r="I85" s="1030"/>
      <c r="J85" s="409"/>
      <c r="K85" s="1056"/>
      <c r="L85" s="409"/>
      <c r="M85" s="461">
        <f>COUNTIF(L85:L87,"*")</f>
        <v>0</v>
      </c>
      <c r="N85" s="461">
        <f>IF(SUM(M85:M89)&gt;0,1,0)</f>
        <v>0</v>
      </c>
      <c r="O85" s="404"/>
      <c r="P85" s="403"/>
      <c r="Q85" s="403"/>
      <c r="R85" s="403"/>
      <c r="S85" s="403"/>
      <c r="T85" s="403"/>
      <c r="U85" s="403"/>
      <c r="V85" s="403"/>
      <c r="W85" s="403"/>
      <c r="X85" s="403"/>
      <c r="Y85" s="403"/>
      <c r="Z85" s="403"/>
      <c r="AA85" s="403"/>
      <c r="AB85" s="403"/>
      <c r="AC85" s="154"/>
    </row>
    <row r="86" spans="2:29" s="98" customFormat="1" ht="48" customHeight="1" x14ac:dyDescent="0.15">
      <c r="B86" s="1028"/>
      <c r="C86" s="1029"/>
      <c r="D86" s="1030"/>
      <c r="E86" s="1030"/>
      <c r="F86" s="1030"/>
      <c r="G86" s="1030"/>
      <c r="H86" s="1031"/>
      <c r="I86" s="1030"/>
      <c r="J86" s="409"/>
      <c r="K86" s="1057"/>
      <c r="L86" s="409"/>
      <c r="M86" s="461"/>
      <c r="N86" s="461"/>
      <c r="O86" s="404"/>
      <c r="P86" s="404"/>
      <c r="Q86" s="404"/>
      <c r="R86" s="404"/>
      <c r="S86" s="404"/>
      <c r="T86" s="404"/>
      <c r="U86" s="404"/>
      <c r="V86" s="404"/>
      <c r="W86" s="404"/>
      <c r="X86" s="404"/>
      <c r="Y86" s="404"/>
      <c r="Z86" s="404"/>
      <c r="AA86" s="404"/>
      <c r="AB86" s="404"/>
      <c r="AC86" s="154"/>
    </row>
    <row r="87" spans="2:29" s="98" customFormat="1" ht="48" customHeight="1" x14ac:dyDescent="0.15">
      <c r="B87" s="1028"/>
      <c r="C87" s="1029"/>
      <c r="D87" s="1030"/>
      <c r="E87" s="1030"/>
      <c r="F87" s="1030"/>
      <c r="G87" s="1030"/>
      <c r="H87" s="1031"/>
      <c r="I87" s="1030"/>
      <c r="J87" s="409"/>
      <c r="K87" s="1057"/>
      <c r="L87" s="409"/>
      <c r="M87" s="461"/>
      <c r="N87" s="461"/>
      <c r="O87" s="404"/>
      <c r="P87" s="403"/>
      <c r="Q87" s="403"/>
      <c r="R87" s="403"/>
      <c r="S87" s="403"/>
      <c r="T87" s="403"/>
      <c r="U87" s="403"/>
      <c r="V87" s="403"/>
      <c r="W87" s="403"/>
      <c r="X87" s="403"/>
      <c r="Y87" s="403"/>
      <c r="Z87" s="403"/>
      <c r="AA87" s="403"/>
      <c r="AB87" s="403"/>
      <c r="AC87" s="154"/>
    </row>
    <row r="88" spans="2:29" s="98" customFormat="1" ht="48" customHeight="1" x14ac:dyDescent="0.15">
      <c r="B88" s="1028"/>
      <c r="C88" s="1029"/>
      <c r="D88" s="1030"/>
      <c r="E88" s="1030"/>
      <c r="F88" s="1030"/>
      <c r="G88" s="1030"/>
      <c r="H88" s="1031"/>
      <c r="I88" s="1030"/>
      <c r="J88" s="407" t="s">
        <v>440</v>
      </c>
      <c r="K88" s="1057"/>
      <c r="L88" s="407" t="s">
        <v>440</v>
      </c>
      <c r="M88" s="461"/>
      <c r="N88" s="461"/>
      <c r="O88" s="404"/>
      <c r="P88" s="403"/>
      <c r="Q88" s="403"/>
      <c r="R88" s="403"/>
      <c r="S88" s="403"/>
      <c r="T88" s="403"/>
      <c r="U88" s="403"/>
      <c r="V88" s="403"/>
      <c r="W88" s="403"/>
      <c r="X88" s="403"/>
      <c r="Y88" s="403"/>
      <c r="Z88" s="403"/>
      <c r="AA88" s="403"/>
      <c r="AB88" s="403"/>
      <c r="AC88" s="154"/>
    </row>
    <row r="89" spans="2:29" s="98" customFormat="1" ht="48" customHeight="1" x14ac:dyDescent="0.15">
      <c r="B89" s="1028"/>
      <c r="C89" s="1029"/>
      <c r="D89" s="1030"/>
      <c r="E89" s="1030"/>
      <c r="F89" s="1030"/>
      <c r="G89" s="1030"/>
      <c r="H89" s="1031"/>
      <c r="I89" s="1030"/>
      <c r="J89" s="408"/>
      <c r="K89" s="1058"/>
      <c r="L89" s="408"/>
      <c r="M89" s="461">
        <f>COUNTIF(L89,"*")</f>
        <v>0</v>
      </c>
      <c r="N89" s="462"/>
      <c r="O89" s="404"/>
      <c r="P89" s="403"/>
      <c r="Q89" s="403"/>
      <c r="R89" s="403"/>
      <c r="S89" s="403"/>
      <c r="T89" s="403"/>
      <c r="U89" s="403"/>
      <c r="V89" s="403"/>
      <c r="W89" s="403"/>
      <c r="X89" s="403"/>
      <c r="Y89" s="403"/>
      <c r="Z89" s="403"/>
      <c r="AA89" s="403"/>
      <c r="AB89" s="403"/>
      <c r="AC89" s="154"/>
    </row>
    <row r="90" spans="2:29" s="98" customFormat="1" ht="48" customHeight="1" x14ac:dyDescent="0.15">
      <c r="B90" s="1028">
        <v>17</v>
      </c>
      <c r="C90" s="1029"/>
      <c r="D90" s="1030"/>
      <c r="E90" s="1030"/>
      <c r="F90" s="1030"/>
      <c r="G90" s="1030"/>
      <c r="H90" s="1031"/>
      <c r="I90" s="1030"/>
      <c r="J90" s="409"/>
      <c r="K90" s="1056"/>
      <c r="L90" s="409"/>
      <c r="M90" s="461">
        <f>COUNTIF(L90:L92,"*")</f>
        <v>0</v>
      </c>
      <c r="N90" s="461">
        <f>IF(SUM(M90:M94)&gt;0,1,0)</f>
        <v>0</v>
      </c>
      <c r="O90" s="404"/>
      <c r="P90" s="403"/>
      <c r="Q90" s="403"/>
      <c r="R90" s="403"/>
      <c r="S90" s="403"/>
      <c r="T90" s="403"/>
      <c r="U90" s="403"/>
      <c r="V90" s="403"/>
      <c r="W90" s="403"/>
      <c r="X90" s="403"/>
      <c r="Y90" s="403"/>
      <c r="Z90" s="403"/>
      <c r="AA90" s="403"/>
      <c r="AB90" s="403"/>
      <c r="AC90" s="154"/>
    </row>
    <row r="91" spans="2:29" s="98" customFormat="1" ht="48" customHeight="1" x14ac:dyDescent="0.15">
      <c r="B91" s="1028"/>
      <c r="C91" s="1029"/>
      <c r="D91" s="1030"/>
      <c r="E91" s="1030"/>
      <c r="F91" s="1030"/>
      <c r="G91" s="1030"/>
      <c r="H91" s="1031"/>
      <c r="I91" s="1030"/>
      <c r="J91" s="409"/>
      <c r="K91" s="1057"/>
      <c r="L91" s="409"/>
      <c r="M91" s="461"/>
      <c r="N91" s="461"/>
      <c r="O91" s="404"/>
      <c r="P91" s="404"/>
      <c r="Q91" s="404"/>
      <c r="R91" s="404"/>
      <c r="S91" s="404"/>
      <c r="T91" s="404"/>
      <c r="U91" s="404"/>
      <c r="V91" s="404"/>
      <c r="W91" s="404"/>
      <c r="X91" s="404"/>
      <c r="Y91" s="404"/>
      <c r="Z91" s="404"/>
      <c r="AA91" s="404"/>
      <c r="AB91" s="404"/>
      <c r="AC91" s="154"/>
    </row>
    <row r="92" spans="2:29" s="98" customFormat="1" ht="48" customHeight="1" x14ac:dyDescent="0.15">
      <c r="B92" s="1028"/>
      <c r="C92" s="1029"/>
      <c r="D92" s="1030"/>
      <c r="E92" s="1030"/>
      <c r="F92" s="1030"/>
      <c r="G92" s="1030"/>
      <c r="H92" s="1031"/>
      <c r="I92" s="1030"/>
      <c r="J92" s="409"/>
      <c r="K92" s="1057"/>
      <c r="L92" s="409"/>
      <c r="M92" s="461"/>
      <c r="N92" s="461"/>
      <c r="O92" s="404"/>
      <c r="P92" s="403"/>
      <c r="Q92" s="403"/>
      <c r="R92" s="403"/>
      <c r="S92" s="403"/>
      <c r="T92" s="403"/>
      <c r="U92" s="403"/>
      <c r="V92" s="403"/>
      <c r="W92" s="403"/>
      <c r="X92" s="403"/>
      <c r="Y92" s="403"/>
      <c r="Z92" s="403"/>
      <c r="AA92" s="403"/>
      <c r="AB92" s="403"/>
      <c r="AC92" s="154"/>
    </row>
    <row r="93" spans="2:29" s="98" customFormat="1" ht="48" customHeight="1" x14ac:dyDescent="0.15">
      <c r="B93" s="1028"/>
      <c r="C93" s="1029"/>
      <c r="D93" s="1030"/>
      <c r="E93" s="1030"/>
      <c r="F93" s="1030"/>
      <c r="G93" s="1030"/>
      <c r="H93" s="1031"/>
      <c r="I93" s="1030"/>
      <c r="J93" s="407" t="s">
        <v>440</v>
      </c>
      <c r="K93" s="1057"/>
      <c r="L93" s="407" t="s">
        <v>440</v>
      </c>
      <c r="M93" s="461"/>
      <c r="N93" s="461"/>
      <c r="O93" s="404"/>
      <c r="P93" s="403"/>
      <c r="Q93" s="403"/>
      <c r="R93" s="403"/>
      <c r="S93" s="403"/>
      <c r="T93" s="403"/>
      <c r="U93" s="403"/>
      <c r="V93" s="403"/>
      <c r="W93" s="403"/>
      <c r="X93" s="403"/>
      <c r="Y93" s="403"/>
      <c r="Z93" s="403"/>
      <c r="AA93" s="403"/>
      <c r="AB93" s="403"/>
      <c r="AC93" s="154"/>
    </row>
    <row r="94" spans="2:29" s="98" customFormat="1" ht="48" customHeight="1" x14ac:dyDescent="0.15">
      <c r="B94" s="1028"/>
      <c r="C94" s="1029"/>
      <c r="D94" s="1030"/>
      <c r="E94" s="1030"/>
      <c r="F94" s="1030"/>
      <c r="G94" s="1030"/>
      <c r="H94" s="1031"/>
      <c r="I94" s="1030"/>
      <c r="J94" s="408"/>
      <c r="K94" s="1058"/>
      <c r="L94" s="408"/>
      <c r="M94" s="461">
        <f>COUNTIF(L94,"*")</f>
        <v>0</v>
      </c>
      <c r="N94" s="462"/>
      <c r="O94" s="404"/>
      <c r="P94" s="403"/>
      <c r="Q94" s="403"/>
      <c r="R94" s="403"/>
      <c r="S94" s="403"/>
      <c r="T94" s="403"/>
      <c r="U94" s="403"/>
      <c r="V94" s="403"/>
      <c r="W94" s="403"/>
      <c r="X94" s="403"/>
      <c r="Y94" s="403"/>
      <c r="Z94" s="403"/>
      <c r="AA94" s="403"/>
      <c r="AB94" s="403"/>
      <c r="AC94" s="154"/>
    </row>
    <row r="95" spans="2:29" s="98" customFormat="1" ht="48" customHeight="1" x14ac:dyDescent="0.15">
      <c r="B95" s="1028">
        <v>18</v>
      </c>
      <c r="C95" s="1029"/>
      <c r="D95" s="1030"/>
      <c r="E95" s="1030"/>
      <c r="F95" s="1030"/>
      <c r="G95" s="1030"/>
      <c r="H95" s="1031"/>
      <c r="I95" s="1030"/>
      <c r="J95" s="409"/>
      <c r="K95" s="1056"/>
      <c r="L95" s="409"/>
      <c r="M95" s="461">
        <f>COUNTIF(L95:L97,"*")</f>
        <v>0</v>
      </c>
      <c r="N95" s="461">
        <f>IF(SUM(M95:M99)&gt;0,1,0)</f>
        <v>0</v>
      </c>
      <c r="O95" s="404"/>
      <c r="P95" s="403"/>
      <c r="Q95" s="403"/>
      <c r="R95" s="403"/>
      <c r="S95" s="403"/>
      <c r="T95" s="403"/>
      <c r="U95" s="403"/>
      <c r="V95" s="403"/>
      <c r="W95" s="403"/>
      <c r="X95" s="403"/>
      <c r="Y95" s="403"/>
      <c r="Z95" s="403"/>
      <c r="AA95" s="403"/>
      <c r="AB95" s="403"/>
      <c r="AC95" s="154"/>
    </row>
    <row r="96" spans="2:29" s="98" customFormat="1" ht="48" customHeight="1" x14ac:dyDescent="0.15">
      <c r="B96" s="1028"/>
      <c r="C96" s="1029"/>
      <c r="D96" s="1030"/>
      <c r="E96" s="1030"/>
      <c r="F96" s="1030"/>
      <c r="G96" s="1030"/>
      <c r="H96" s="1031"/>
      <c r="I96" s="1030"/>
      <c r="J96" s="409"/>
      <c r="K96" s="1057"/>
      <c r="L96" s="409"/>
      <c r="M96" s="461"/>
      <c r="N96" s="461"/>
      <c r="O96" s="404"/>
      <c r="P96" s="404"/>
      <c r="Q96" s="404"/>
      <c r="R96" s="404"/>
      <c r="S96" s="404"/>
      <c r="T96" s="404"/>
      <c r="U96" s="404"/>
      <c r="V96" s="404"/>
      <c r="W96" s="404"/>
      <c r="X96" s="404"/>
      <c r="Y96" s="404"/>
      <c r="Z96" s="404"/>
      <c r="AA96" s="404"/>
      <c r="AB96" s="404"/>
      <c r="AC96" s="154"/>
    </row>
    <row r="97" spans="2:29" s="98" customFormat="1" ht="48" customHeight="1" x14ac:dyDescent="0.15">
      <c r="B97" s="1028"/>
      <c r="C97" s="1029"/>
      <c r="D97" s="1030"/>
      <c r="E97" s="1030"/>
      <c r="F97" s="1030"/>
      <c r="G97" s="1030"/>
      <c r="H97" s="1031"/>
      <c r="I97" s="1030"/>
      <c r="J97" s="409"/>
      <c r="K97" s="1057"/>
      <c r="L97" s="409"/>
      <c r="M97" s="461"/>
      <c r="N97" s="461"/>
      <c r="O97" s="404"/>
      <c r="P97" s="403"/>
      <c r="Q97" s="403"/>
      <c r="R97" s="403"/>
      <c r="S97" s="403"/>
      <c r="T97" s="403"/>
      <c r="U97" s="403"/>
      <c r="V97" s="403"/>
      <c r="W97" s="403"/>
      <c r="X97" s="403"/>
      <c r="Y97" s="403"/>
      <c r="Z97" s="403"/>
      <c r="AA97" s="403"/>
      <c r="AB97" s="403"/>
      <c r="AC97" s="154"/>
    </row>
    <row r="98" spans="2:29" s="98" customFormat="1" ht="48" customHeight="1" x14ac:dyDescent="0.15">
      <c r="B98" s="1028"/>
      <c r="C98" s="1029"/>
      <c r="D98" s="1030"/>
      <c r="E98" s="1030"/>
      <c r="F98" s="1030"/>
      <c r="G98" s="1030"/>
      <c r="H98" s="1031"/>
      <c r="I98" s="1030"/>
      <c r="J98" s="407" t="s">
        <v>440</v>
      </c>
      <c r="K98" s="1057"/>
      <c r="L98" s="407" t="s">
        <v>440</v>
      </c>
      <c r="M98" s="461"/>
      <c r="N98" s="461"/>
      <c r="O98" s="404"/>
      <c r="P98" s="403"/>
      <c r="Q98" s="403"/>
      <c r="R98" s="403"/>
      <c r="S98" s="403"/>
      <c r="T98" s="403"/>
      <c r="U98" s="403"/>
      <c r="V98" s="403"/>
      <c r="W98" s="403"/>
      <c r="X98" s="403"/>
      <c r="Y98" s="403"/>
      <c r="Z98" s="403"/>
      <c r="AA98" s="403"/>
      <c r="AB98" s="403"/>
      <c r="AC98" s="154"/>
    </row>
    <row r="99" spans="2:29" s="98" customFormat="1" ht="48" customHeight="1" x14ac:dyDescent="0.15">
      <c r="B99" s="1028"/>
      <c r="C99" s="1029"/>
      <c r="D99" s="1030"/>
      <c r="E99" s="1030"/>
      <c r="F99" s="1030"/>
      <c r="G99" s="1030"/>
      <c r="H99" s="1031"/>
      <c r="I99" s="1030"/>
      <c r="J99" s="408"/>
      <c r="K99" s="1058"/>
      <c r="L99" s="408"/>
      <c r="M99" s="461">
        <f>COUNTIF(L99,"*")</f>
        <v>0</v>
      </c>
      <c r="N99" s="462"/>
      <c r="O99" s="404"/>
      <c r="P99" s="403"/>
      <c r="Q99" s="403"/>
      <c r="R99" s="403"/>
      <c r="S99" s="403"/>
      <c r="T99" s="403"/>
      <c r="U99" s="403"/>
      <c r="V99" s="403"/>
      <c r="W99" s="403"/>
      <c r="X99" s="403"/>
      <c r="Y99" s="403"/>
      <c r="Z99" s="403"/>
      <c r="AA99" s="403"/>
      <c r="AB99" s="403"/>
      <c r="AC99" s="154"/>
    </row>
    <row r="100" spans="2:29" s="98" customFormat="1" ht="48" customHeight="1" x14ac:dyDescent="0.15">
      <c r="B100" s="1028">
        <v>19</v>
      </c>
      <c r="C100" s="1029"/>
      <c r="D100" s="1030"/>
      <c r="E100" s="1030"/>
      <c r="F100" s="1030"/>
      <c r="G100" s="1030"/>
      <c r="H100" s="1031"/>
      <c r="I100" s="1030"/>
      <c r="J100" s="409"/>
      <c r="K100" s="1056"/>
      <c r="L100" s="409"/>
      <c r="M100" s="461">
        <f>COUNTIF(L100:L102,"*")</f>
        <v>0</v>
      </c>
      <c r="N100" s="461">
        <f>IF(SUM(M100:M104)&gt;0,1,0)</f>
        <v>0</v>
      </c>
      <c r="O100" s="404"/>
      <c r="P100" s="403"/>
      <c r="Q100" s="403"/>
      <c r="R100" s="403"/>
      <c r="S100" s="403"/>
      <c r="T100" s="403"/>
      <c r="U100" s="403"/>
      <c r="V100" s="403"/>
      <c r="W100" s="403"/>
      <c r="X100" s="403"/>
      <c r="Y100" s="403"/>
      <c r="Z100" s="403"/>
      <c r="AA100" s="403"/>
      <c r="AB100" s="403"/>
      <c r="AC100" s="154"/>
    </row>
    <row r="101" spans="2:29" s="98" customFormat="1" ht="48" customHeight="1" x14ac:dyDescent="0.15">
      <c r="B101" s="1028"/>
      <c r="C101" s="1029"/>
      <c r="D101" s="1030"/>
      <c r="E101" s="1030"/>
      <c r="F101" s="1030"/>
      <c r="G101" s="1030"/>
      <c r="H101" s="1031"/>
      <c r="I101" s="1030"/>
      <c r="J101" s="409"/>
      <c r="K101" s="1057"/>
      <c r="L101" s="409"/>
      <c r="M101" s="461"/>
      <c r="N101" s="461"/>
      <c r="O101" s="404"/>
      <c r="P101" s="404"/>
      <c r="Q101" s="404"/>
      <c r="R101" s="404"/>
      <c r="S101" s="404"/>
      <c r="T101" s="404"/>
      <c r="U101" s="404"/>
      <c r="V101" s="404"/>
      <c r="W101" s="404"/>
      <c r="X101" s="404"/>
      <c r="Y101" s="404"/>
      <c r="Z101" s="404"/>
      <c r="AA101" s="404"/>
      <c r="AB101" s="404"/>
      <c r="AC101" s="154"/>
    </row>
    <row r="102" spans="2:29" s="98" customFormat="1" ht="48" customHeight="1" x14ac:dyDescent="0.15">
      <c r="B102" s="1028"/>
      <c r="C102" s="1029"/>
      <c r="D102" s="1030"/>
      <c r="E102" s="1030"/>
      <c r="F102" s="1030"/>
      <c r="G102" s="1030"/>
      <c r="H102" s="1031"/>
      <c r="I102" s="1030"/>
      <c r="J102" s="409"/>
      <c r="K102" s="1057"/>
      <c r="L102" s="409"/>
      <c r="M102" s="461"/>
      <c r="N102" s="461"/>
      <c r="O102" s="404"/>
      <c r="P102" s="403"/>
      <c r="Q102" s="403"/>
      <c r="R102" s="403"/>
      <c r="S102" s="403"/>
      <c r="T102" s="403"/>
      <c r="U102" s="403"/>
      <c r="V102" s="403"/>
      <c r="W102" s="403"/>
      <c r="X102" s="403"/>
      <c r="Y102" s="403"/>
      <c r="Z102" s="403"/>
      <c r="AA102" s="403"/>
      <c r="AB102" s="403"/>
      <c r="AC102" s="154"/>
    </row>
    <row r="103" spans="2:29" s="98" customFormat="1" ht="48" customHeight="1" x14ac:dyDescent="0.15">
      <c r="B103" s="1028"/>
      <c r="C103" s="1029"/>
      <c r="D103" s="1030"/>
      <c r="E103" s="1030"/>
      <c r="F103" s="1030"/>
      <c r="G103" s="1030"/>
      <c r="H103" s="1031"/>
      <c r="I103" s="1030"/>
      <c r="J103" s="407" t="s">
        <v>440</v>
      </c>
      <c r="K103" s="1057"/>
      <c r="L103" s="407" t="s">
        <v>440</v>
      </c>
      <c r="M103" s="461"/>
      <c r="N103" s="461"/>
      <c r="O103" s="404"/>
      <c r="P103" s="403"/>
      <c r="Q103" s="403"/>
      <c r="R103" s="403"/>
      <c r="S103" s="403"/>
      <c r="T103" s="403"/>
      <c r="U103" s="403"/>
      <c r="V103" s="403"/>
      <c r="W103" s="403"/>
      <c r="X103" s="403"/>
      <c r="Y103" s="403"/>
      <c r="Z103" s="403"/>
      <c r="AA103" s="403"/>
      <c r="AB103" s="403"/>
      <c r="AC103" s="154"/>
    </row>
    <row r="104" spans="2:29" s="98" customFormat="1" ht="48" customHeight="1" x14ac:dyDescent="0.15">
      <c r="B104" s="1028"/>
      <c r="C104" s="1029"/>
      <c r="D104" s="1030"/>
      <c r="E104" s="1030"/>
      <c r="F104" s="1030"/>
      <c r="G104" s="1030"/>
      <c r="H104" s="1031"/>
      <c r="I104" s="1030"/>
      <c r="J104" s="408"/>
      <c r="K104" s="1058"/>
      <c r="L104" s="408"/>
      <c r="M104" s="461">
        <f>COUNTIF(L104,"*")</f>
        <v>0</v>
      </c>
      <c r="N104" s="462"/>
      <c r="O104" s="404"/>
      <c r="P104" s="403"/>
      <c r="Q104" s="403"/>
      <c r="R104" s="403"/>
      <c r="S104" s="403"/>
      <c r="T104" s="403"/>
      <c r="U104" s="403"/>
      <c r="V104" s="403"/>
      <c r="W104" s="403"/>
      <c r="X104" s="403"/>
      <c r="Y104" s="403"/>
      <c r="Z104" s="403"/>
      <c r="AA104" s="403"/>
      <c r="AB104" s="403"/>
      <c r="AC104" s="154"/>
    </row>
    <row r="105" spans="2:29" s="98" customFormat="1" ht="48" customHeight="1" x14ac:dyDescent="0.15">
      <c r="B105" s="1028">
        <v>20</v>
      </c>
      <c r="C105" s="1029"/>
      <c r="D105" s="1030"/>
      <c r="E105" s="1030"/>
      <c r="F105" s="1030"/>
      <c r="G105" s="1030"/>
      <c r="H105" s="1031"/>
      <c r="I105" s="1030"/>
      <c r="J105" s="409"/>
      <c r="K105" s="1056"/>
      <c r="L105" s="409"/>
      <c r="M105" s="461">
        <f>COUNTIF(L105:L107,"*")</f>
        <v>0</v>
      </c>
      <c r="N105" s="461">
        <f>IF(SUM(M105:M109)&gt;0,1,0)</f>
        <v>0</v>
      </c>
      <c r="O105" s="404"/>
      <c r="P105" s="403"/>
      <c r="Q105" s="403"/>
      <c r="R105" s="403"/>
      <c r="S105" s="403"/>
      <c r="T105" s="403"/>
      <c r="U105" s="403"/>
      <c r="V105" s="403"/>
      <c r="W105" s="403"/>
      <c r="X105" s="403"/>
      <c r="Y105" s="403"/>
      <c r="Z105" s="403"/>
      <c r="AA105" s="403"/>
      <c r="AB105" s="403"/>
      <c r="AC105" s="154"/>
    </row>
    <row r="106" spans="2:29" s="98" customFormat="1" ht="48" customHeight="1" x14ac:dyDescent="0.15">
      <c r="B106" s="1028"/>
      <c r="C106" s="1029"/>
      <c r="D106" s="1030"/>
      <c r="E106" s="1030"/>
      <c r="F106" s="1030"/>
      <c r="G106" s="1030"/>
      <c r="H106" s="1031"/>
      <c r="I106" s="1030"/>
      <c r="J106" s="409"/>
      <c r="K106" s="1057"/>
      <c r="L106" s="409"/>
      <c r="M106" s="461"/>
      <c r="N106" s="461"/>
      <c r="O106" s="404"/>
      <c r="P106" s="404"/>
      <c r="Q106" s="404"/>
      <c r="R106" s="404"/>
      <c r="S106" s="404"/>
      <c r="T106" s="404"/>
      <c r="U106" s="404"/>
      <c r="V106" s="404"/>
      <c r="W106" s="404"/>
      <c r="X106" s="404"/>
      <c r="Y106" s="404"/>
      <c r="Z106" s="404"/>
      <c r="AA106" s="404"/>
      <c r="AB106" s="404"/>
      <c r="AC106" s="154"/>
    </row>
    <row r="107" spans="2:29" s="98" customFormat="1" ht="48" customHeight="1" x14ac:dyDescent="0.15">
      <c r="B107" s="1028"/>
      <c r="C107" s="1029"/>
      <c r="D107" s="1030"/>
      <c r="E107" s="1030"/>
      <c r="F107" s="1030"/>
      <c r="G107" s="1030"/>
      <c r="H107" s="1031"/>
      <c r="I107" s="1030"/>
      <c r="J107" s="409"/>
      <c r="K107" s="1057"/>
      <c r="L107" s="409"/>
      <c r="M107" s="461"/>
      <c r="N107" s="461"/>
      <c r="O107" s="404"/>
      <c r="P107" s="403"/>
      <c r="Q107" s="403"/>
      <c r="R107" s="403"/>
      <c r="S107" s="403"/>
      <c r="T107" s="403"/>
      <c r="U107" s="403"/>
      <c r="V107" s="403"/>
      <c r="W107" s="403"/>
      <c r="X107" s="403"/>
      <c r="Y107" s="403"/>
      <c r="Z107" s="403"/>
      <c r="AA107" s="403"/>
      <c r="AB107" s="403"/>
      <c r="AC107" s="154"/>
    </row>
    <row r="108" spans="2:29" s="98" customFormat="1" ht="48" customHeight="1" x14ac:dyDescent="0.15">
      <c r="B108" s="1028"/>
      <c r="C108" s="1029"/>
      <c r="D108" s="1030"/>
      <c r="E108" s="1030"/>
      <c r="F108" s="1030"/>
      <c r="G108" s="1030"/>
      <c r="H108" s="1031"/>
      <c r="I108" s="1030"/>
      <c r="J108" s="407" t="s">
        <v>440</v>
      </c>
      <c r="K108" s="1057"/>
      <c r="L108" s="407" t="s">
        <v>440</v>
      </c>
      <c r="M108" s="461"/>
      <c r="N108" s="461"/>
      <c r="O108" s="404"/>
      <c r="P108" s="403"/>
      <c r="Q108" s="403"/>
      <c r="R108" s="403"/>
      <c r="S108" s="403"/>
      <c r="T108" s="403"/>
      <c r="U108" s="403"/>
      <c r="V108" s="403"/>
      <c r="W108" s="403"/>
      <c r="X108" s="403"/>
      <c r="Y108" s="403"/>
      <c r="Z108" s="403"/>
      <c r="AA108" s="403"/>
      <c r="AB108" s="403"/>
      <c r="AC108" s="154"/>
    </row>
    <row r="109" spans="2:29" s="98" customFormat="1" ht="48" customHeight="1" x14ac:dyDescent="0.15">
      <c r="B109" s="1028"/>
      <c r="C109" s="1029"/>
      <c r="D109" s="1030"/>
      <c r="E109" s="1030"/>
      <c r="F109" s="1030"/>
      <c r="G109" s="1030"/>
      <c r="H109" s="1031"/>
      <c r="I109" s="1030"/>
      <c r="J109" s="408"/>
      <c r="K109" s="1058"/>
      <c r="L109" s="408"/>
      <c r="M109" s="461">
        <f>COUNTIF(L109,"*")</f>
        <v>0</v>
      </c>
      <c r="N109" s="462"/>
      <c r="O109" s="404"/>
      <c r="P109" s="403"/>
      <c r="Q109" s="403"/>
      <c r="R109" s="403"/>
      <c r="S109" s="403"/>
      <c r="T109" s="403"/>
      <c r="U109" s="403"/>
      <c r="V109" s="403"/>
      <c r="W109" s="403"/>
      <c r="X109" s="403"/>
      <c r="Y109" s="403"/>
      <c r="Z109" s="403"/>
      <c r="AA109" s="403"/>
      <c r="AB109" s="403"/>
      <c r="AC109" s="154"/>
    </row>
    <row r="110" spans="2:29" s="98" customFormat="1" ht="48" customHeight="1" x14ac:dyDescent="0.15">
      <c r="B110" s="1028">
        <v>21</v>
      </c>
      <c r="C110" s="1029"/>
      <c r="D110" s="1030"/>
      <c r="E110" s="1030"/>
      <c r="F110" s="1030"/>
      <c r="G110" s="1030"/>
      <c r="H110" s="1031"/>
      <c r="I110" s="1030"/>
      <c r="J110" s="409"/>
      <c r="K110" s="1056"/>
      <c r="L110" s="409"/>
      <c r="M110" s="461">
        <f>COUNTIF(L110:L112,"*")</f>
        <v>0</v>
      </c>
      <c r="N110" s="461">
        <f>IF(SUM(M110:M114)&gt;0,1,0)</f>
        <v>0</v>
      </c>
      <c r="O110" s="404"/>
      <c r="P110" s="403"/>
      <c r="Q110" s="403"/>
      <c r="R110" s="403"/>
      <c r="S110" s="403"/>
      <c r="T110" s="403"/>
      <c r="U110" s="403"/>
      <c r="V110" s="403"/>
      <c r="W110" s="403"/>
      <c r="X110" s="403"/>
      <c r="Y110" s="403"/>
      <c r="Z110" s="403"/>
      <c r="AA110" s="403"/>
      <c r="AB110" s="403"/>
      <c r="AC110" s="154"/>
    </row>
    <row r="111" spans="2:29" s="98" customFormat="1" ht="48" customHeight="1" x14ac:dyDescent="0.15">
      <c r="B111" s="1028"/>
      <c r="C111" s="1029"/>
      <c r="D111" s="1030"/>
      <c r="E111" s="1030"/>
      <c r="F111" s="1030"/>
      <c r="G111" s="1030"/>
      <c r="H111" s="1031"/>
      <c r="I111" s="1030"/>
      <c r="J111" s="409"/>
      <c r="K111" s="1057"/>
      <c r="L111" s="409"/>
      <c r="M111" s="461"/>
      <c r="N111" s="461"/>
      <c r="O111" s="404"/>
      <c r="P111" s="404"/>
      <c r="Q111" s="404"/>
      <c r="R111" s="404"/>
      <c r="S111" s="404"/>
      <c r="T111" s="404"/>
      <c r="U111" s="404"/>
      <c r="V111" s="404"/>
      <c r="W111" s="404"/>
      <c r="X111" s="404"/>
      <c r="Y111" s="404"/>
      <c r="Z111" s="404"/>
      <c r="AA111" s="404"/>
      <c r="AB111" s="404"/>
      <c r="AC111" s="154"/>
    </row>
    <row r="112" spans="2:29" s="98" customFormat="1" ht="48" customHeight="1" x14ac:dyDescent="0.15">
      <c r="B112" s="1028"/>
      <c r="C112" s="1029"/>
      <c r="D112" s="1030"/>
      <c r="E112" s="1030"/>
      <c r="F112" s="1030"/>
      <c r="G112" s="1030"/>
      <c r="H112" s="1031"/>
      <c r="I112" s="1030"/>
      <c r="J112" s="409"/>
      <c r="K112" s="1057"/>
      <c r="L112" s="409"/>
      <c r="M112" s="461"/>
      <c r="N112" s="461"/>
      <c r="O112" s="404"/>
      <c r="P112" s="403"/>
      <c r="Q112" s="403"/>
      <c r="R112" s="403"/>
      <c r="S112" s="403"/>
      <c r="T112" s="403"/>
      <c r="U112" s="403"/>
      <c r="V112" s="403"/>
      <c r="W112" s="403"/>
      <c r="X112" s="403"/>
      <c r="Y112" s="403"/>
      <c r="Z112" s="403"/>
      <c r="AA112" s="403"/>
      <c r="AB112" s="403"/>
      <c r="AC112" s="154"/>
    </row>
    <row r="113" spans="2:29" s="98" customFormat="1" ht="48" customHeight="1" x14ac:dyDescent="0.15">
      <c r="B113" s="1028"/>
      <c r="C113" s="1029"/>
      <c r="D113" s="1030"/>
      <c r="E113" s="1030"/>
      <c r="F113" s="1030"/>
      <c r="G113" s="1030"/>
      <c r="H113" s="1031"/>
      <c r="I113" s="1030"/>
      <c r="J113" s="407" t="s">
        <v>440</v>
      </c>
      <c r="K113" s="1057"/>
      <c r="L113" s="407" t="s">
        <v>440</v>
      </c>
      <c r="M113" s="461"/>
      <c r="N113" s="461"/>
      <c r="O113" s="404"/>
      <c r="P113" s="403"/>
      <c r="Q113" s="403"/>
      <c r="R113" s="403"/>
      <c r="S113" s="403"/>
      <c r="T113" s="403"/>
      <c r="U113" s="403"/>
      <c r="V113" s="403"/>
      <c r="W113" s="403"/>
      <c r="X113" s="403"/>
      <c r="Y113" s="403"/>
      <c r="Z113" s="403"/>
      <c r="AA113" s="403"/>
      <c r="AB113" s="403"/>
      <c r="AC113" s="154"/>
    </row>
    <row r="114" spans="2:29" s="98" customFormat="1" ht="48" customHeight="1" x14ac:dyDescent="0.15">
      <c r="B114" s="1028"/>
      <c r="C114" s="1029"/>
      <c r="D114" s="1030"/>
      <c r="E114" s="1030"/>
      <c r="F114" s="1030"/>
      <c r="G114" s="1030"/>
      <c r="H114" s="1031"/>
      <c r="I114" s="1030"/>
      <c r="J114" s="408"/>
      <c r="K114" s="1058"/>
      <c r="L114" s="408"/>
      <c r="M114" s="461">
        <f>COUNTIF(L114,"*")</f>
        <v>0</v>
      </c>
      <c r="N114" s="462"/>
      <c r="O114" s="404"/>
      <c r="P114" s="403"/>
      <c r="Q114" s="403"/>
      <c r="R114" s="403"/>
      <c r="S114" s="403"/>
      <c r="T114" s="403"/>
      <c r="U114" s="403"/>
      <c r="V114" s="403"/>
      <c r="W114" s="403"/>
      <c r="X114" s="403"/>
      <c r="Y114" s="403"/>
      <c r="Z114" s="403"/>
      <c r="AA114" s="403"/>
      <c r="AB114" s="403"/>
      <c r="AC114" s="154"/>
    </row>
    <row r="115" spans="2:29" s="98" customFormat="1" ht="48" customHeight="1" x14ac:dyDescent="0.15">
      <c r="B115" s="1028">
        <v>22</v>
      </c>
      <c r="C115" s="1029"/>
      <c r="D115" s="1030"/>
      <c r="E115" s="1030"/>
      <c r="F115" s="1030"/>
      <c r="G115" s="1030"/>
      <c r="H115" s="1031"/>
      <c r="I115" s="1030"/>
      <c r="J115" s="409"/>
      <c r="K115" s="1056"/>
      <c r="L115" s="409"/>
      <c r="M115" s="461">
        <f>COUNTIF(L115:L117,"*")</f>
        <v>0</v>
      </c>
      <c r="N115" s="461">
        <f>IF(SUM(M115:M119)&gt;0,1,0)</f>
        <v>0</v>
      </c>
      <c r="O115" s="404"/>
      <c r="P115" s="403"/>
      <c r="Q115" s="403"/>
      <c r="R115" s="403"/>
      <c r="S115" s="403"/>
      <c r="T115" s="403"/>
      <c r="U115" s="403"/>
      <c r="V115" s="403"/>
      <c r="W115" s="403"/>
      <c r="X115" s="403"/>
      <c r="Y115" s="403"/>
      <c r="Z115" s="403"/>
      <c r="AA115" s="403"/>
      <c r="AB115" s="403"/>
      <c r="AC115" s="154"/>
    </row>
    <row r="116" spans="2:29" s="98" customFormat="1" ht="48" customHeight="1" x14ac:dyDescent="0.15">
      <c r="B116" s="1028"/>
      <c r="C116" s="1029"/>
      <c r="D116" s="1030"/>
      <c r="E116" s="1030"/>
      <c r="F116" s="1030"/>
      <c r="G116" s="1030"/>
      <c r="H116" s="1031"/>
      <c r="I116" s="1030"/>
      <c r="J116" s="409"/>
      <c r="K116" s="1057"/>
      <c r="L116" s="409"/>
      <c r="M116" s="461"/>
      <c r="N116" s="461"/>
      <c r="O116" s="404"/>
      <c r="P116" s="404"/>
      <c r="Q116" s="404"/>
      <c r="R116" s="404"/>
      <c r="S116" s="404"/>
      <c r="T116" s="404"/>
      <c r="U116" s="404"/>
      <c r="V116" s="404"/>
      <c r="W116" s="404"/>
      <c r="X116" s="404"/>
      <c r="Y116" s="404"/>
      <c r="Z116" s="404"/>
      <c r="AA116" s="404"/>
      <c r="AB116" s="404"/>
      <c r="AC116" s="154"/>
    </row>
    <row r="117" spans="2:29" s="98" customFormat="1" ht="48" customHeight="1" x14ac:dyDescent="0.15">
      <c r="B117" s="1028"/>
      <c r="C117" s="1029"/>
      <c r="D117" s="1030"/>
      <c r="E117" s="1030"/>
      <c r="F117" s="1030"/>
      <c r="G117" s="1030"/>
      <c r="H117" s="1031"/>
      <c r="I117" s="1030"/>
      <c r="J117" s="409"/>
      <c r="K117" s="1057"/>
      <c r="L117" s="409"/>
      <c r="M117" s="461"/>
      <c r="N117" s="461"/>
      <c r="O117" s="404"/>
      <c r="P117" s="403"/>
      <c r="Q117" s="403"/>
      <c r="R117" s="403"/>
      <c r="S117" s="403"/>
      <c r="T117" s="403"/>
      <c r="U117" s="403"/>
      <c r="V117" s="403"/>
      <c r="W117" s="403"/>
      <c r="X117" s="403"/>
      <c r="Y117" s="403"/>
      <c r="Z117" s="403"/>
      <c r="AA117" s="403"/>
      <c r="AB117" s="403"/>
      <c r="AC117" s="154"/>
    </row>
    <row r="118" spans="2:29" s="98" customFormat="1" ht="48" customHeight="1" x14ac:dyDescent="0.15">
      <c r="B118" s="1028"/>
      <c r="C118" s="1029"/>
      <c r="D118" s="1030"/>
      <c r="E118" s="1030"/>
      <c r="F118" s="1030"/>
      <c r="G118" s="1030"/>
      <c r="H118" s="1031"/>
      <c r="I118" s="1030"/>
      <c r="J118" s="407" t="s">
        <v>440</v>
      </c>
      <c r="K118" s="1057"/>
      <c r="L118" s="407" t="s">
        <v>440</v>
      </c>
      <c r="M118" s="461"/>
      <c r="N118" s="461"/>
      <c r="O118" s="404"/>
      <c r="P118" s="403"/>
      <c r="Q118" s="403"/>
      <c r="R118" s="403"/>
      <c r="S118" s="403"/>
      <c r="T118" s="403"/>
      <c r="U118" s="403"/>
      <c r="V118" s="403"/>
      <c r="W118" s="403"/>
      <c r="X118" s="403"/>
      <c r="Y118" s="403"/>
      <c r="Z118" s="403"/>
      <c r="AA118" s="403"/>
      <c r="AB118" s="403"/>
      <c r="AC118" s="154"/>
    </row>
    <row r="119" spans="2:29" s="98" customFormat="1" ht="48" customHeight="1" x14ac:dyDescent="0.15">
      <c r="B119" s="1028"/>
      <c r="C119" s="1029"/>
      <c r="D119" s="1030"/>
      <c r="E119" s="1030"/>
      <c r="F119" s="1030"/>
      <c r="G119" s="1030"/>
      <c r="H119" s="1031"/>
      <c r="I119" s="1030"/>
      <c r="J119" s="408"/>
      <c r="K119" s="1058"/>
      <c r="L119" s="408"/>
      <c r="M119" s="461">
        <f>COUNTIF(L119,"*")</f>
        <v>0</v>
      </c>
      <c r="N119" s="462"/>
      <c r="O119" s="404"/>
      <c r="P119" s="403"/>
      <c r="Q119" s="403"/>
      <c r="R119" s="403"/>
      <c r="S119" s="403"/>
      <c r="T119" s="403"/>
      <c r="U119" s="403"/>
      <c r="V119" s="403"/>
      <c r="W119" s="403"/>
      <c r="X119" s="403"/>
      <c r="Y119" s="403"/>
      <c r="Z119" s="403"/>
      <c r="AA119" s="403"/>
      <c r="AB119" s="403"/>
      <c r="AC119" s="154"/>
    </row>
    <row r="120" spans="2:29" s="98" customFormat="1" ht="48" customHeight="1" x14ac:dyDescent="0.15">
      <c r="B120" s="1028">
        <v>23</v>
      </c>
      <c r="C120" s="1029"/>
      <c r="D120" s="1030"/>
      <c r="E120" s="1030"/>
      <c r="F120" s="1030"/>
      <c r="G120" s="1030"/>
      <c r="H120" s="1031"/>
      <c r="I120" s="1030"/>
      <c r="J120" s="409"/>
      <c r="K120" s="1056"/>
      <c r="L120" s="409"/>
      <c r="M120" s="461">
        <f>COUNTIF(L120:L122,"*")</f>
        <v>0</v>
      </c>
      <c r="N120" s="461">
        <f>IF(SUM(M120:M124)&gt;0,1,0)</f>
        <v>0</v>
      </c>
      <c r="O120" s="404"/>
      <c r="P120" s="403"/>
      <c r="Q120" s="403"/>
      <c r="R120" s="403"/>
      <c r="S120" s="403"/>
      <c r="T120" s="403"/>
      <c r="U120" s="403"/>
      <c r="V120" s="403"/>
      <c r="W120" s="403"/>
      <c r="X120" s="403"/>
      <c r="Y120" s="403"/>
      <c r="Z120" s="403"/>
      <c r="AA120" s="403"/>
      <c r="AB120" s="403"/>
      <c r="AC120" s="154"/>
    </row>
    <row r="121" spans="2:29" s="98" customFormat="1" ht="48" customHeight="1" x14ac:dyDescent="0.15">
      <c r="B121" s="1028"/>
      <c r="C121" s="1029"/>
      <c r="D121" s="1030"/>
      <c r="E121" s="1030"/>
      <c r="F121" s="1030"/>
      <c r="G121" s="1030"/>
      <c r="H121" s="1031"/>
      <c r="I121" s="1030"/>
      <c r="J121" s="409"/>
      <c r="K121" s="1057"/>
      <c r="L121" s="409"/>
      <c r="M121" s="461"/>
      <c r="N121" s="461"/>
      <c r="O121" s="404"/>
      <c r="P121" s="404"/>
      <c r="Q121" s="404"/>
      <c r="R121" s="404"/>
      <c r="S121" s="404"/>
      <c r="T121" s="404"/>
      <c r="U121" s="404"/>
      <c r="V121" s="404"/>
      <c r="W121" s="404"/>
      <c r="X121" s="404"/>
      <c r="Y121" s="404"/>
      <c r="Z121" s="404"/>
      <c r="AA121" s="404"/>
      <c r="AB121" s="404"/>
      <c r="AC121" s="154"/>
    </row>
    <row r="122" spans="2:29" s="98" customFormat="1" ht="48" customHeight="1" x14ac:dyDescent="0.15">
      <c r="B122" s="1028"/>
      <c r="C122" s="1029"/>
      <c r="D122" s="1030"/>
      <c r="E122" s="1030"/>
      <c r="F122" s="1030"/>
      <c r="G122" s="1030"/>
      <c r="H122" s="1031"/>
      <c r="I122" s="1030"/>
      <c r="J122" s="409"/>
      <c r="K122" s="1057"/>
      <c r="L122" s="409"/>
      <c r="M122" s="461"/>
      <c r="N122" s="461"/>
      <c r="O122" s="404"/>
      <c r="P122" s="403"/>
      <c r="Q122" s="403"/>
      <c r="R122" s="403"/>
      <c r="S122" s="403"/>
      <c r="T122" s="403"/>
      <c r="U122" s="403"/>
      <c r="V122" s="403"/>
      <c r="W122" s="403"/>
      <c r="X122" s="403"/>
      <c r="Y122" s="403"/>
      <c r="Z122" s="403"/>
      <c r="AA122" s="403"/>
      <c r="AB122" s="403"/>
      <c r="AC122" s="154"/>
    </row>
    <row r="123" spans="2:29" s="98" customFormat="1" ht="48" customHeight="1" x14ac:dyDescent="0.15">
      <c r="B123" s="1028"/>
      <c r="C123" s="1029"/>
      <c r="D123" s="1030"/>
      <c r="E123" s="1030"/>
      <c r="F123" s="1030"/>
      <c r="G123" s="1030"/>
      <c r="H123" s="1031"/>
      <c r="I123" s="1030"/>
      <c r="J123" s="407" t="s">
        <v>440</v>
      </c>
      <c r="K123" s="1057"/>
      <c r="L123" s="407" t="s">
        <v>440</v>
      </c>
      <c r="M123" s="461"/>
      <c r="N123" s="461"/>
      <c r="O123" s="404"/>
      <c r="P123" s="403"/>
      <c r="Q123" s="403"/>
      <c r="R123" s="403"/>
      <c r="S123" s="403"/>
      <c r="T123" s="403"/>
      <c r="U123" s="403"/>
      <c r="V123" s="403"/>
      <c r="W123" s="403"/>
      <c r="X123" s="403"/>
      <c r="Y123" s="403"/>
      <c r="Z123" s="403"/>
      <c r="AA123" s="403"/>
      <c r="AB123" s="403"/>
      <c r="AC123" s="154"/>
    </row>
    <row r="124" spans="2:29" s="98" customFormat="1" ht="48" customHeight="1" x14ac:dyDescent="0.15">
      <c r="B124" s="1028"/>
      <c r="C124" s="1029"/>
      <c r="D124" s="1030"/>
      <c r="E124" s="1030"/>
      <c r="F124" s="1030"/>
      <c r="G124" s="1030"/>
      <c r="H124" s="1031"/>
      <c r="I124" s="1030"/>
      <c r="J124" s="408"/>
      <c r="K124" s="1058"/>
      <c r="L124" s="408"/>
      <c r="M124" s="461">
        <f>COUNTIF(L124,"*")</f>
        <v>0</v>
      </c>
      <c r="N124" s="462"/>
      <c r="O124" s="404"/>
      <c r="P124" s="403"/>
      <c r="Q124" s="403"/>
      <c r="R124" s="403"/>
      <c r="S124" s="403"/>
      <c r="T124" s="403"/>
      <c r="U124" s="403"/>
      <c r="V124" s="403"/>
      <c r="W124" s="403"/>
      <c r="X124" s="403"/>
      <c r="Y124" s="403"/>
      <c r="Z124" s="403"/>
      <c r="AA124" s="403"/>
      <c r="AB124" s="403"/>
      <c r="AC124" s="154"/>
    </row>
    <row r="125" spans="2:29" s="98" customFormat="1" ht="48" customHeight="1" x14ac:dyDescent="0.15">
      <c r="B125" s="1028">
        <v>24</v>
      </c>
      <c r="C125" s="1029"/>
      <c r="D125" s="1030"/>
      <c r="E125" s="1030"/>
      <c r="F125" s="1030"/>
      <c r="G125" s="1030"/>
      <c r="H125" s="1031"/>
      <c r="I125" s="1030"/>
      <c r="J125" s="409"/>
      <c r="K125" s="1056"/>
      <c r="L125" s="409"/>
      <c r="M125" s="461">
        <f>COUNTIF(L125:L127,"*")</f>
        <v>0</v>
      </c>
      <c r="N125" s="461">
        <f>IF(SUM(M125:M129)&gt;0,1,0)</f>
        <v>0</v>
      </c>
      <c r="O125" s="404"/>
      <c r="P125" s="403"/>
      <c r="Q125" s="403"/>
      <c r="R125" s="403"/>
      <c r="S125" s="403"/>
      <c r="T125" s="403"/>
      <c r="U125" s="403"/>
      <c r="V125" s="403"/>
      <c r="W125" s="403"/>
      <c r="X125" s="403"/>
      <c r="Y125" s="403"/>
      <c r="Z125" s="403"/>
      <c r="AA125" s="403"/>
      <c r="AB125" s="403"/>
      <c r="AC125" s="154"/>
    </row>
    <row r="126" spans="2:29" s="98" customFormat="1" ht="48" customHeight="1" x14ac:dyDescent="0.15">
      <c r="B126" s="1028"/>
      <c r="C126" s="1029"/>
      <c r="D126" s="1030"/>
      <c r="E126" s="1030"/>
      <c r="F126" s="1030"/>
      <c r="G126" s="1030"/>
      <c r="H126" s="1031"/>
      <c r="I126" s="1030"/>
      <c r="J126" s="409"/>
      <c r="K126" s="1057"/>
      <c r="L126" s="409"/>
      <c r="M126" s="461"/>
      <c r="N126" s="461"/>
      <c r="O126" s="404"/>
      <c r="P126" s="404"/>
      <c r="Q126" s="404"/>
      <c r="R126" s="404"/>
      <c r="S126" s="404"/>
      <c r="T126" s="404"/>
      <c r="U126" s="404"/>
      <c r="V126" s="404"/>
      <c r="W126" s="404"/>
      <c r="X126" s="404"/>
      <c r="Y126" s="404"/>
      <c r="Z126" s="404"/>
      <c r="AA126" s="404"/>
      <c r="AB126" s="404"/>
      <c r="AC126" s="154"/>
    </row>
    <row r="127" spans="2:29" s="98" customFormat="1" ht="48" customHeight="1" x14ac:dyDescent="0.15">
      <c r="B127" s="1028"/>
      <c r="C127" s="1029"/>
      <c r="D127" s="1030"/>
      <c r="E127" s="1030"/>
      <c r="F127" s="1030"/>
      <c r="G127" s="1030"/>
      <c r="H127" s="1031"/>
      <c r="I127" s="1030"/>
      <c r="J127" s="409"/>
      <c r="K127" s="1057"/>
      <c r="L127" s="409"/>
      <c r="M127" s="461"/>
      <c r="N127" s="461"/>
      <c r="O127" s="404"/>
      <c r="P127" s="403"/>
      <c r="Q127" s="403"/>
      <c r="R127" s="403"/>
      <c r="S127" s="403"/>
      <c r="T127" s="403"/>
      <c r="U127" s="403"/>
      <c r="V127" s="403"/>
      <c r="W127" s="403"/>
      <c r="X127" s="403"/>
      <c r="Y127" s="403"/>
      <c r="Z127" s="403"/>
      <c r="AA127" s="403"/>
      <c r="AB127" s="403"/>
      <c r="AC127" s="154"/>
    </row>
    <row r="128" spans="2:29" s="98" customFormat="1" ht="48" customHeight="1" x14ac:dyDescent="0.15">
      <c r="B128" s="1028"/>
      <c r="C128" s="1029"/>
      <c r="D128" s="1030"/>
      <c r="E128" s="1030"/>
      <c r="F128" s="1030"/>
      <c r="G128" s="1030"/>
      <c r="H128" s="1031"/>
      <c r="I128" s="1030"/>
      <c r="J128" s="407" t="s">
        <v>440</v>
      </c>
      <c r="K128" s="1057"/>
      <c r="L128" s="407" t="s">
        <v>440</v>
      </c>
      <c r="M128" s="461"/>
      <c r="N128" s="461"/>
      <c r="O128" s="404"/>
      <c r="P128" s="403"/>
      <c r="Q128" s="403"/>
      <c r="R128" s="403"/>
      <c r="S128" s="403"/>
      <c r="T128" s="403"/>
      <c r="U128" s="403"/>
      <c r="V128" s="403"/>
      <c r="W128" s="403"/>
      <c r="X128" s="403"/>
      <c r="Y128" s="403"/>
      <c r="Z128" s="403"/>
      <c r="AA128" s="403"/>
      <c r="AB128" s="403"/>
      <c r="AC128" s="154"/>
    </row>
    <row r="129" spans="2:29" s="98" customFormat="1" ht="48" customHeight="1" x14ac:dyDescent="0.15">
      <c r="B129" s="1028"/>
      <c r="C129" s="1029"/>
      <c r="D129" s="1030"/>
      <c r="E129" s="1030"/>
      <c r="F129" s="1030"/>
      <c r="G129" s="1030"/>
      <c r="H129" s="1031"/>
      <c r="I129" s="1030"/>
      <c r="J129" s="408"/>
      <c r="K129" s="1058"/>
      <c r="L129" s="408"/>
      <c r="M129" s="461">
        <f>COUNTIF(L129,"*")</f>
        <v>0</v>
      </c>
      <c r="N129" s="462"/>
      <c r="O129" s="404"/>
      <c r="P129" s="403"/>
      <c r="Q129" s="403"/>
      <c r="R129" s="403"/>
      <c r="S129" s="403"/>
      <c r="T129" s="403"/>
      <c r="U129" s="403"/>
      <c r="V129" s="403"/>
      <c r="W129" s="403"/>
      <c r="X129" s="403"/>
      <c r="Y129" s="403"/>
      <c r="Z129" s="403"/>
      <c r="AA129" s="403"/>
      <c r="AB129" s="403"/>
      <c r="AC129" s="154"/>
    </row>
    <row r="130" spans="2:29" s="98" customFormat="1" ht="48" customHeight="1" x14ac:dyDescent="0.15">
      <c r="B130" s="1028">
        <v>25</v>
      </c>
      <c r="C130" s="1029"/>
      <c r="D130" s="1030"/>
      <c r="E130" s="1030"/>
      <c r="F130" s="1030"/>
      <c r="G130" s="1030"/>
      <c r="H130" s="1031"/>
      <c r="I130" s="1030"/>
      <c r="J130" s="409"/>
      <c r="K130" s="1056"/>
      <c r="L130" s="409"/>
      <c r="M130" s="461">
        <f>COUNTIF(L130:L132,"*")</f>
        <v>0</v>
      </c>
      <c r="N130" s="461">
        <f>IF(SUM(M130:M134)&gt;0,1,0)</f>
        <v>0</v>
      </c>
      <c r="O130" s="404"/>
      <c r="P130" s="403"/>
      <c r="Q130" s="403"/>
      <c r="R130" s="403"/>
      <c r="S130" s="403"/>
      <c r="T130" s="403"/>
      <c r="U130" s="403"/>
      <c r="V130" s="403"/>
      <c r="W130" s="403"/>
      <c r="X130" s="403"/>
      <c r="Y130" s="403"/>
      <c r="Z130" s="403"/>
      <c r="AA130" s="403"/>
      <c r="AB130" s="403"/>
      <c r="AC130" s="154"/>
    </row>
    <row r="131" spans="2:29" s="98" customFormat="1" ht="48" customHeight="1" x14ac:dyDescent="0.15">
      <c r="B131" s="1028"/>
      <c r="C131" s="1029"/>
      <c r="D131" s="1030"/>
      <c r="E131" s="1030"/>
      <c r="F131" s="1030"/>
      <c r="G131" s="1030"/>
      <c r="H131" s="1031"/>
      <c r="I131" s="1030"/>
      <c r="J131" s="409"/>
      <c r="K131" s="1057"/>
      <c r="L131" s="409"/>
      <c r="M131" s="461"/>
      <c r="N131" s="461"/>
      <c r="O131" s="404"/>
      <c r="P131" s="404"/>
      <c r="Q131" s="404"/>
      <c r="R131" s="404"/>
      <c r="S131" s="404"/>
      <c r="T131" s="404"/>
      <c r="U131" s="404"/>
      <c r="V131" s="404"/>
      <c r="W131" s="404"/>
      <c r="X131" s="404"/>
      <c r="Y131" s="404"/>
      <c r="Z131" s="404"/>
      <c r="AA131" s="404"/>
      <c r="AB131" s="404"/>
      <c r="AC131" s="154"/>
    </row>
    <row r="132" spans="2:29" s="98" customFormat="1" ht="48" customHeight="1" x14ac:dyDescent="0.15">
      <c r="B132" s="1028"/>
      <c r="C132" s="1029"/>
      <c r="D132" s="1030"/>
      <c r="E132" s="1030"/>
      <c r="F132" s="1030"/>
      <c r="G132" s="1030"/>
      <c r="H132" s="1031"/>
      <c r="I132" s="1030"/>
      <c r="J132" s="409"/>
      <c r="K132" s="1057"/>
      <c r="L132" s="409"/>
      <c r="M132" s="461"/>
      <c r="N132" s="461"/>
      <c r="O132" s="404"/>
      <c r="P132" s="403"/>
      <c r="Q132" s="403"/>
      <c r="R132" s="403"/>
      <c r="S132" s="403"/>
      <c r="T132" s="403"/>
      <c r="U132" s="403"/>
      <c r="V132" s="403"/>
      <c r="W132" s="403"/>
      <c r="X132" s="403"/>
      <c r="Y132" s="403"/>
      <c r="Z132" s="403"/>
      <c r="AA132" s="403"/>
      <c r="AB132" s="403"/>
      <c r="AC132" s="154"/>
    </row>
    <row r="133" spans="2:29" s="98" customFormat="1" ht="48" customHeight="1" x14ac:dyDescent="0.15">
      <c r="B133" s="1028"/>
      <c r="C133" s="1029"/>
      <c r="D133" s="1030"/>
      <c r="E133" s="1030"/>
      <c r="F133" s="1030"/>
      <c r="G133" s="1030"/>
      <c r="H133" s="1031"/>
      <c r="I133" s="1030"/>
      <c r="J133" s="407" t="s">
        <v>440</v>
      </c>
      <c r="K133" s="1057"/>
      <c r="L133" s="407" t="s">
        <v>440</v>
      </c>
      <c r="M133" s="461"/>
      <c r="N133" s="461"/>
      <c r="O133" s="404"/>
      <c r="P133" s="403"/>
      <c r="Q133" s="403"/>
      <c r="R133" s="403"/>
      <c r="S133" s="403"/>
      <c r="T133" s="403"/>
      <c r="U133" s="403"/>
      <c r="V133" s="403"/>
      <c r="W133" s="403"/>
      <c r="X133" s="403"/>
      <c r="Y133" s="403"/>
      <c r="Z133" s="403"/>
      <c r="AA133" s="403"/>
      <c r="AB133" s="403"/>
      <c r="AC133" s="154"/>
    </row>
    <row r="134" spans="2:29" s="98" customFormat="1" ht="48" customHeight="1" x14ac:dyDescent="0.15">
      <c r="B134" s="1028"/>
      <c r="C134" s="1029"/>
      <c r="D134" s="1030"/>
      <c r="E134" s="1030"/>
      <c r="F134" s="1030"/>
      <c r="G134" s="1030"/>
      <c r="H134" s="1031"/>
      <c r="I134" s="1030"/>
      <c r="J134" s="408"/>
      <c r="K134" s="1058"/>
      <c r="L134" s="408"/>
      <c r="M134" s="461">
        <f>COUNTIF(L134,"*")</f>
        <v>0</v>
      </c>
      <c r="N134" s="462"/>
      <c r="O134" s="404"/>
      <c r="P134" s="403"/>
      <c r="Q134" s="403"/>
      <c r="R134" s="403"/>
      <c r="S134" s="403"/>
      <c r="T134" s="403"/>
      <c r="U134" s="403"/>
      <c r="V134" s="403"/>
      <c r="W134" s="403"/>
      <c r="X134" s="403"/>
      <c r="Y134" s="403"/>
      <c r="Z134" s="403"/>
      <c r="AA134" s="403"/>
      <c r="AB134" s="403"/>
      <c r="AC134" s="154"/>
    </row>
    <row r="135" spans="2:29" s="98" customFormat="1" ht="48" customHeight="1" x14ac:dyDescent="0.15">
      <c r="B135" s="1028">
        <v>26</v>
      </c>
      <c r="C135" s="1029"/>
      <c r="D135" s="1030"/>
      <c r="E135" s="1030"/>
      <c r="F135" s="1030"/>
      <c r="G135" s="1030"/>
      <c r="H135" s="1031"/>
      <c r="I135" s="1030"/>
      <c r="J135" s="409"/>
      <c r="K135" s="1056"/>
      <c r="L135" s="409"/>
      <c r="M135" s="461">
        <f>COUNTIF(L135:L137,"*")</f>
        <v>0</v>
      </c>
      <c r="N135" s="461">
        <f>IF(SUM(M135:M139)&gt;0,1,0)</f>
        <v>0</v>
      </c>
      <c r="O135" s="404"/>
      <c r="P135" s="403"/>
      <c r="Q135" s="403"/>
      <c r="R135" s="403"/>
      <c r="S135" s="403"/>
      <c r="T135" s="403"/>
      <c r="U135" s="403"/>
      <c r="V135" s="403"/>
      <c r="W135" s="403"/>
      <c r="X135" s="403"/>
      <c r="Y135" s="403"/>
      <c r="Z135" s="403"/>
      <c r="AA135" s="403"/>
      <c r="AB135" s="403"/>
      <c r="AC135" s="154"/>
    </row>
    <row r="136" spans="2:29" s="98" customFormat="1" ht="48" customHeight="1" x14ac:dyDescent="0.15">
      <c r="B136" s="1028"/>
      <c r="C136" s="1029"/>
      <c r="D136" s="1030"/>
      <c r="E136" s="1030"/>
      <c r="F136" s="1030"/>
      <c r="G136" s="1030"/>
      <c r="H136" s="1031"/>
      <c r="I136" s="1030"/>
      <c r="J136" s="409"/>
      <c r="K136" s="1057"/>
      <c r="L136" s="409"/>
      <c r="M136" s="461"/>
      <c r="N136" s="461"/>
      <c r="O136" s="404"/>
      <c r="P136" s="404"/>
      <c r="Q136" s="404"/>
      <c r="R136" s="404"/>
      <c r="S136" s="404"/>
      <c r="T136" s="404"/>
      <c r="U136" s="404"/>
      <c r="V136" s="404"/>
      <c r="W136" s="404"/>
      <c r="X136" s="404"/>
      <c r="Y136" s="404"/>
      <c r="Z136" s="404"/>
      <c r="AA136" s="404"/>
      <c r="AB136" s="404"/>
      <c r="AC136" s="154"/>
    </row>
    <row r="137" spans="2:29" s="98" customFormat="1" ht="48" customHeight="1" x14ac:dyDescent="0.15">
      <c r="B137" s="1028"/>
      <c r="C137" s="1029"/>
      <c r="D137" s="1030"/>
      <c r="E137" s="1030"/>
      <c r="F137" s="1030"/>
      <c r="G137" s="1030"/>
      <c r="H137" s="1031"/>
      <c r="I137" s="1030"/>
      <c r="J137" s="409"/>
      <c r="K137" s="1057"/>
      <c r="L137" s="409"/>
      <c r="M137" s="461"/>
      <c r="N137" s="461"/>
      <c r="O137" s="404"/>
      <c r="P137" s="403"/>
      <c r="Q137" s="403"/>
      <c r="R137" s="403"/>
      <c r="S137" s="403"/>
      <c r="T137" s="403"/>
      <c r="U137" s="403"/>
      <c r="V137" s="403"/>
      <c r="W137" s="403"/>
      <c r="X137" s="403"/>
      <c r="Y137" s="403"/>
      <c r="Z137" s="403"/>
      <c r="AA137" s="403"/>
      <c r="AB137" s="403"/>
      <c r="AC137" s="154"/>
    </row>
    <row r="138" spans="2:29" s="98" customFormat="1" ht="48" customHeight="1" x14ac:dyDescent="0.15">
      <c r="B138" s="1028"/>
      <c r="C138" s="1029"/>
      <c r="D138" s="1030"/>
      <c r="E138" s="1030"/>
      <c r="F138" s="1030"/>
      <c r="G138" s="1030"/>
      <c r="H138" s="1031"/>
      <c r="I138" s="1030"/>
      <c r="J138" s="407" t="s">
        <v>440</v>
      </c>
      <c r="K138" s="1057"/>
      <c r="L138" s="407" t="s">
        <v>440</v>
      </c>
      <c r="M138" s="461"/>
      <c r="N138" s="461"/>
      <c r="O138" s="404"/>
      <c r="P138" s="403"/>
      <c r="Q138" s="403"/>
      <c r="R138" s="403"/>
      <c r="S138" s="403"/>
      <c r="T138" s="403"/>
      <c r="U138" s="403"/>
      <c r="V138" s="403"/>
      <c r="W138" s="403"/>
      <c r="X138" s="403"/>
      <c r="Y138" s="403"/>
      <c r="Z138" s="403"/>
      <c r="AA138" s="403"/>
      <c r="AB138" s="403"/>
      <c r="AC138" s="154"/>
    </row>
    <row r="139" spans="2:29" s="98" customFormat="1" ht="48" customHeight="1" x14ac:dyDescent="0.15">
      <c r="B139" s="1028"/>
      <c r="C139" s="1029"/>
      <c r="D139" s="1030"/>
      <c r="E139" s="1030"/>
      <c r="F139" s="1030"/>
      <c r="G139" s="1030"/>
      <c r="H139" s="1031"/>
      <c r="I139" s="1030"/>
      <c r="J139" s="408"/>
      <c r="K139" s="1058"/>
      <c r="L139" s="408"/>
      <c r="M139" s="461">
        <f>COUNTIF(L139,"*")</f>
        <v>0</v>
      </c>
      <c r="N139" s="462"/>
      <c r="O139" s="404"/>
      <c r="P139" s="403"/>
      <c r="Q139" s="403"/>
      <c r="R139" s="403"/>
      <c r="S139" s="403"/>
      <c r="T139" s="403"/>
      <c r="U139" s="403"/>
      <c r="V139" s="403"/>
      <c r="W139" s="403"/>
      <c r="X139" s="403"/>
      <c r="Y139" s="403"/>
      <c r="Z139" s="403"/>
      <c r="AA139" s="403"/>
      <c r="AB139" s="403"/>
      <c r="AC139" s="154"/>
    </row>
    <row r="140" spans="2:29" s="98" customFormat="1" ht="48" customHeight="1" x14ac:dyDescent="0.15">
      <c r="B140" s="1028">
        <v>27</v>
      </c>
      <c r="C140" s="1029"/>
      <c r="D140" s="1030"/>
      <c r="E140" s="1030"/>
      <c r="F140" s="1030"/>
      <c r="G140" s="1030"/>
      <c r="H140" s="1031"/>
      <c r="I140" s="1030"/>
      <c r="J140" s="409"/>
      <c r="K140" s="1056"/>
      <c r="L140" s="409"/>
      <c r="M140" s="461">
        <f>COUNTIF(L140:L142,"*")</f>
        <v>0</v>
      </c>
      <c r="N140" s="461">
        <f>IF(SUM(M140:M144)&gt;0,1,0)</f>
        <v>0</v>
      </c>
      <c r="O140" s="404"/>
      <c r="P140" s="403"/>
      <c r="Q140" s="403"/>
      <c r="R140" s="403"/>
      <c r="S140" s="403"/>
      <c r="T140" s="403"/>
      <c r="U140" s="403"/>
      <c r="V140" s="403"/>
      <c r="W140" s="403"/>
      <c r="X140" s="403"/>
      <c r="Y140" s="403"/>
      <c r="Z140" s="403"/>
      <c r="AA140" s="403"/>
      <c r="AB140" s="403"/>
      <c r="AC140" s="154"/>
    </row>
    <row r="141" spans="2:29" s="98" customFormat="1" ht="48" customHeight="1" x14ac:dyDescent="0.15">
      <c r="B141" s="1028"/>
      <c r="C141" s="1029"/>
      <c r="D141" s="1030"/>
      <c r="E141" s="1030"/>
      <c r="F141" s="1030"/>
      <c r="G141" s="1030"/>
      <c r="H141" s="1031"/>
      <c r="I141" s="1030"/>
      <c r="J141" s="409"/>
      <c r="K141" s="1057"/>
      <c r="L141" s="409"/>
      <c r="M141" s="461"/>
      <c r="N141" s="461"/>
      <c r="O141" s="404"/>
      <c r="P141" s="404"/>
      <c r="Q141" s="404"/>
      <c r="R141" s="404"/>
      <c r="S141" s="404"/>
      <c r="T141" s="404"/>
      <c r="U141" s="404"/>
      <c r="V141" s="404"/>
      <c r="W141" s="404"/>
      <c r="X141" s="404"/>
      <c r="Y141" s="404"/>
      <c r="Z141" s="404"/>
      <c r="AA141" s="404"/>
      <c r="AB141" s="404"/>
      <c r="AC141" s="154"/>
    </row>
    <row r="142" spans="2:29" s="98" customFormat="1" ht="48" customHeight="1" x14ac:dyDescent="0.15">
      <c r="B142" s="1028"/>
      <c r="C142" s="1029"/>
      <c r="D142" s="1030"/>
      <c r="E142" s="1030"/>
      <c r="F142" s="1030"/>
      <c r="G142" s="1030"/>
      <c r="H142" s="1031"/>
      <c r="I142" s="1030"/>
      <c r="J142" s="409"/>
      <c r="K142" s="1057"/>
      <c r="L142" s="409"/>
      <c r="M142" s="461"/>
      <c r="N142" s="461"/>
      <c r="O142" s="404"/>
      <c r="P142" s="403"/>
      <c r="Q142" s="403"/>
      <c r="R142" s="403"/>
      <c r="S142" s="403"/>
      <c r="T142" s="403"/>
      <c r="U142" s="403"/>
      <c r="V142" s="403"/>
      <c r="W142" s="403"/>
      <c r="X142" s="403"/>
      <c r="Y142" s="403"/>
      <c r="Z142" s="403"/>
      <c r="AA142" s="403"/>
      <c r="AB142" s="403"/>
      <c r="AC142" s="154"/>
    </row>
    <row r="143" spans="2:29" s="98" customFormat="1" ht="48" customHeight="1" x14ac:dyDescent="0.15">
      <c r="B143" s="1028"/>
      <c r="C143" s="1029"/>
      <c r="D143" s="1030"/>
      <c r="E143" s="1030"/>
      <c r="F143" s="1030"/>
      <c r="G143" s="1030"/>
      <c r="H143" s="1031"/>
      <c r="I143" s="1030"/>
      <c r="J143" s="407" t="s">
        <v>440</v>
      </c>
      <c r="K143" s="1057"/>
      <c r="L143" s="407" t="s">
        <v>440</v>
      </c>
      <c r="M143" s="461"/>
      <c r="N143" s="461"/>
      <c r="O143" s="404"/>
      <c r="P143" s="403"/>
      <c r="Q143" s="403"/>
      <c r="R143" s="403"/>
      <c r="S143" s="403"/>
      <c r="T143" s="403"/>
      <c r="U143" s="403"/>
      <c r="V143" s="403"/>
      <c r="W143" s="403"/>
      <c r="X143" s="403"/>
      <c r="Y143" s="403"/>
      <c r="Z143" s="403"/>
      <c r="AA143" s="403"/>
      <c r="AB143" s="403"/>
      <c r="AC143" s="154"/>
    </row>
    <row r="144" spans="2:29" s="98" customFormat="1" ht="48" customHeight="1" x14ac:dyDescent="0.15">
      <c r="B144" s="1028"/>
      <c r="C144" s="1029"/>
      <c r="D144" s="1030"/>
      <c r="E144" s="1030"/>
      <c r="F144" s="1030"/>
      <c r="G144" s="1030"/>
      <c r="H144" s="1031"/>
      <c r="I144" s="1030"/>
      <c r="J144" s="408"/>
      <c r="K144" s="1058"/>
      <c r="L144" s="408"/>
      <c r="M144" s="461">
        <f>COUNTIF(L144,"*")</f>
        <v>0</v>
      </c>
      <c r="N144" s="462"/>
      <c r="O144" s="404"/>
      <c r="P144" s="403"/>
      <c r="Q144" s="403"/>
      <c r="R144" s="403"/>
      <c r="S144" s="403"/>
      <c r="T144" s="403"/>
      <c r="U144" s="403"/>
      <c r="V144" s="403"/>
      <c r="W144" s="403"/>
      <c r="X144" s="403"/>
      <c r="Y144" s="403"/>
      <c r="Z144" s="403"/>
      <c r="AA144" s="403"/>
      <c r="AB144" s="403"/>
      <c r="AC144" s="154"/>
    </row>
    <row r="145" spans="2:29" s="98" customFormat="1" ht="48" customHeight="1" x14ac:dyDescent="0.15">
      <c r="B145" s="1028">
        <v>28</v>
      </c>
      <c r="C145" s="1029"/>
      <c r="D145" s="1030"/>
      <c r="E145" s="1030"/>
      <c r="F145" s="1030"/>
      <c r="G145" s="1030"/>
      <c r="H145" s="1031"/>
      <c r="I145" s="1030"/>
      <c r="J145" s="409"/>
      <c r="K145" s="1056"/>
      <c r="L145" s="409"/>
      <c r="M145" s="461">
        <f>COUNTIF(L145:L147,"*")</f>
        <v>0</v>
      </c>
      <c r="N145" s="461">
        <f>IF(SUM(M145:M149)&gt;0,1,0)</f>
        <v>0</v>
      </c>
      <c r="O145" s="404"/>
      <c r="P145" s="403"/>
      <c r="Q145" s="403"/>
      <c r="R145" s="403"/>
      <c r="S145" s="403"/>
      <c r="T145" s="403"/>
      <c r="U145" s="403"/>
      <c r="V145" s="403"/>
      <c r="W145" s="403"/>
      <c r="X145" s="403"/>
      <c r="Y145" s="403"/>
      <c r="Z145" s="403"/>
      <c r="AA145" s="403"/>
      <c r="AB145" s="403"/>
      <c r="AC145" s="154"/>
    </row>
    <row r="146" spans="2:29" s="98" customFormat="1" ht="48" customHeight="1" x14ac:dyDescent="0.15">
      <c r="B146" s="1028"/>
      <c r="C146" s="1029"/>
      <c r="D146" s="1030"/>
      <c r="E146" s="1030"/>
      <c r="F146" s="1030"/>
      <c r="G146" s="1030"/>
      <c r="H146" s="1031"/>
      <c r="I146" s="1030"/>
      <c r="J146" s="409"/>
      <c r="K146" s="1057"/>
      <c r="L146" s="409"/>
      <c r="M146" s="461"/>
      <c r="N146" s="461"/>
      <c r="O146" s="404"/>
      <c r="P146" s="404"/>
      <c r="Q146" s="404"/>
      <c r="R146" s="404"/>
      <c r="S146" s="404"/>
      <c r="T146" s="404"/>
      <c r="U146" s="404"/>
      <c r="V146" s="404"/>
      <c r="W146" s="404"/>
      <c r="X146" s="404"/>
      <c r="Y146" s="404"/>
      <c r="Z146" s="404"/>
      <c r="AA146" s="404"/>
      <c r="AB146" s="404"/>
      <c r="AC146" s="154"/>
    </row>
    <row r="147" spans="2:29" s="98" customFormat="1" ht="48" customHeight="1" x14ac:dyDescent="0.15">
      <c r="B147" s="1028"/>
      <c r="C147" s="1029"/>
      <c r="D147" s="1030"/>
      <c r="E147" s="1030"/>
      <c r="F147" s="1030"/>
      <c r="G147" s="1030"/>
      <c r="H147" s="1031"/>
      <c r="I147" s="1030"/>
      <c r="J147" s="409"/>
      <c r="K147" s="1057"/>
      <c r="L147" s="409"/>
      <c r="M147" s="461"/>
      <c r="N147" s="461"/>
      <c r="O147" s="404"/>
      <c r="P147" s="403"/>
      <c r="Q147" s="403"/>
      <c r="R147" s="403"/>
      <c r="S147" s="403"/>
      <c r="T147" s="403"/>
      <c r="U147" s="403"/>
      <c r="V147" s="403"/>
      <c r="W147" s="403"/>
      <c r="X147" s="403"/>
      <c r="Y147" s="403"/>
      <c r="Z147" s="403"/>
      <c r="AA147" s="403"/>
      <c r="AB147" s="403"/>
      <c r="AC147" s="154"/>
    </row>
    <row r="148" spans="2:29" s="98" customFormat="1" ht="48" customHeight="1" x14ac:dyDescent="0.15">
      <c r="B148" s="1028"/>
      <c r="C148" s="1029"/>
      <c r="D148" s="1030"/>
      <c r="E148" s="1030"/>
      <c r="F148" s="1030"/>
      <c r="G148" s="1030"/>
      <c r="H148" s="1031"/>
      <c r="I148" s="1030"/>
      <c r="J148" s="407" t="s">
        <v>440</v>
      </c>
      <c r="K148" s="1057"/>
      <c r="L148" s="407" t="s">
        <v>440</v>
      </c>
      <c r="M148" s="461"/>
      <c r="N148" s="461"/>
      <c r="O148" s="404"/>
      <c r="P148" s="403"/>
      <c r="Q148" s="403"/>
      <c r="R148" s="403"/>
      <c r="S148" s="403"/>
      <c r="T148" s="403"/>
      <c r="U148" s="403"/>
      <c r="V148" s="403"/>
      <c r="W148" s="403"/>
      <c r="X148" s="403"/>
      <c r="Y148" s="403"/>
      <c r="Z148" s="403"/>
      <c r="AA148" s="403"/>
      <c r="AB148" s="403"/>
      <c r="AC148" s="154"/>
    </row>
    <row r="149" spans="2:29" s="98" customFormat="1" ht="48" customHeight="1" x14ac:dyDescent="0.15">
      <c r="B149" s="1028"/>
      <c r="C149" s="1029"/>
      <c r="D149" s="1030"/>
      <c r="E149" s="1030"/>
      <c r="F149" s="1030"/>
      <c r="G149" s="1030"/>
      <c r="H149" s="1031"/>
      <c r="I149" s="1030"/>
      <c r="J149" s="408"/>
      <c r="K149" s="1058"/>
      <c r="L149" s="408"/>
      <c r="M149" s="461">
        <f>COUNTIF(L149,"*")</f>
        <v>0</v>
      </c>
      <c r="N149" s="462"/>
      <c r="O149" s="404"/>
      <c r="P149" s="403"/>
      <c r="Q149" s="403"/>
      <c r="R149" s="403"/>
      <c r="S149" s="403"/>
      <c r="T149" s="403"/>
      <c r="U149" s="403"/>
      <c r="V149" s="403"/>
      <c r="W149" s="403"/>
      <c r="X149" s="403"/>
      <c r="Y149" s="403"/>
      <c r="Z149" s="403"/>
      <c r="AA149" s="403"/>
      <c r="AB149" s="403"/>
      <c r="AC149" s="154"/>
    </row>
    <row r="150" spans="2:29" s="98" customFormat="1" ht="48" customHeight="1" x14ac:dyDescent="0.15">
      <c r="B150" s="1028">
        <v>29</v>
      </c>
      <c r="C150" s="1029"/>
      <c r="D150" s="1030"/>
      <c r="E150" s="1030"/>
      <c r="F150" s="1030"/>
      <c r="G150" s="1030"/>
      <c r="H150" s="1031"/>
      <c r="I150" s="1030"/>
      <c r="J150" s="409"/>
      <c r="K150" s="1056"/>
      <c r="L150" s="409"/>
      <c r="M150" s="461">
        <f>COUNTIF(L150:L152,"*")</f>
        <v>0</v>
      </c>
      <c r="N150" s="461">
        <f>IF(SUM(M150:M154)&gt;0,1,0)</f>
        <v>0</v>
      </c>
      <c r="O150" s="404"/>
      <c r="P150" s="403"/>
      <c r="Q150" s="403"/>
      <c r="R150" s="403"/>
      <c r="S150" s="403"/>
      <c r="T150" s="403"/>
      <c r="U150" s="403"/>
      <c r="V150" s="403"/>
      <c r="W150" s="403"/>
      <c r="X150" s="403"/>
      <c r="Y150" s="403"/>
      <c r="Z150" s="403"/>
      <c r="AA150" s="403"/>
      <c r="AB150" s="403"/>
      <c r="AC150" s="154"/>
    </row>
    <row r="151" spans="2:29" s="98" customFormat="1" ht="48" customHeight="1" x14ac:dyDescent="0.15">
      <c r="B151" s="1028"/>
      <c r="C151" s="1029"/>
      <c r="D151" s="1030"/>
      <c r="E151" s="1030"/>
      <c r="F151" s="1030"/>
      <c r="G151" s="1030"/>
      <c r="H151" s="1031"/>
      <c r="I151" s="1030"/>
      <c r="J151" s="409"/>
      <c r="K151" s="1057"/>
      <c r="L151" s="409"/>
      <c r="M151" s="461"/>
      <c r="N151" s="461"/>
      <c r="O151" s="404"/>
      <c r="P151" s="404"/>
      <c r="Q151" s="404"/>
      <c r="R151" s="404"/>
      <c r="S151" s="404"/>
      <c r="T151" s="404"/>
      <c r="U151" s="404"/>
      <c r="V151" s="404"/>
      <c r="W151" s="404"/>
      <c r="X151" s="404"/>
      <c r="Y151" s="404"/>
      <c r="Z151" s="404"/>
      <c r="AA151" s="404"/>
      <c r="AB151" s="404"/>
      <c r="AC151" s="154"/>
    </row>
    <row r="152" spans="2:29" s="98" customFormat="1" ht="48" customHeight="1" x14ac:dyDescent="0.15">
      <c r="B152" s="1028"/>
      <c r="C152" s="1029"/>
      <c r="D152" s="1030"/>
      <c r="E152" s="1030"/>
      <c r="F152" s="1030"/>
      <c r="G152" s="1030"/>
      <c r="H152" s="1031"/>
      <c r="I152" s="1030"/>
      <c r="J152" s="409"/>
      <c r="K152" s="1057"/>
      <c r="L152" s="409"/>
      <c r="M152" s="461"/>
      <c r="N152" s="461"/>
      <c r="O152" s="404"/>
      <c r="P152" s="403"/>
      <c r="Q152" s="403"/>
      <c r="R152" s="403"/>
      <c r="S152" s="403"/>
      <c r="T152" s="403"/>
      <c r="U152" s="403"/>
      <c r="V152" s="403"/>
      <c r="W152" s="403"/>
      <c r="X152" s="403"/>
      <c r="Y152" s="403"/>
      <c r="Z152" s="403"/>
      <c r="AA152" s="403"/>
      <c r="AB152" s="403"/>
      <c r="AC152" s="154"/>
    </row>
    <row r="153" spans="2:29" s="98" customFormat="1" ht="48" customHeight="1" x14ac:dyDescent="0.15">
      <c r="B153" s="1028"/>
      <c r="C153" s="1029"/>
      <c r="D153" s="1030"/>
      <c r="E153" s="1030"/>
      <c r="F153" s="1030"/>
      <c r="G153" s="1030"/>
      <c r="H153" s="1031"/>
      <c r="I153" s="1030"/>
      <c r="J153" s="407" t="s">
        <v>440</v>
      </c>
      <c r="K153" s="1057"/>
      <c r="L153" s="407" t="s">
        <v>440</v>
      </c>
      <c r="M153" s="461"/>
      <c r="N153" s="461"/>
      <c r="O153" s="404"/>
      <c r="P153" s="403"/>
      <c r="Q153" s="403"/>
      <c r="R153" s="403"/>
      <c r="S153" s="403"/>
      <c r="T153" s="403"/>
      <c r="U153" s="403"/>
      <c r="V153" s="403"/>
      <c r="W153" s="403"/>
      <c r="X153" s="403"/>
      <c r="Y153" s="403"/>
      <c r="Z153" s="403"/>
      <c r="AA153" s="403"/>
      <c r="AB153" s="403"/>
      <c r="AC153" s="154"/>
    </row>
    <row r="154" spans="2:29" s="98" customFormat="1" ht="48" customHeight="1" x14ac:dyDescent="0.15">
      <c r="B154" s="1028"/>
      <c r="C154" s="1029"/>
      <c r="D154" s="1030"/>
      <c r="E154" s="1030"/>
      <c r="F154" s="1030"/>
      <c r="G154" s="1030"/>
      <c r="H154" s="1031"/>
      <c r="I154" s="1030"/>
      <c r="J154" s="408"/>
      <c r="K154" s="1058"/>
      <c r="L154" s="408"/>
      <c r="M154" s="461">
        <f>COUNTIF(L154,"*")</f>
        <v>0</v>
      </c>
      <c r="N154" s="462"/>
      <c r="O154" s="404"/>
      <c r="P154" s="403"/>
      <c r="Q154" s="403"/>
      <c r="R154" s="403"/>
      <c r="S154" s="403"/>
      <c r="T154" s="403"/>
      <c r="U154" s="403"/>
      <c r="V154" s="403"/>
      <c r="W154" s="403"/>
      <c r="X154" s="403"/>
      <c r="Y154" s="403"/>
      <c r="Z154" s="403"/>
      <c r="AA154" s="403"/>
      <c r="AB154" s="403"/>
      <c r="AC154" s="154"/>
    </row>
    <row r="155" spans="2:29" s="98" customFormat="1" ht="48" customHeight="1" x14ac:dyDescent="0.15">
      <c r="B155" s="1028">
        <v>30</v>
      </c>
      <c r="C155" s="1029"/>
      <c r="D155" s="1030"/>
      <c r="E155" s="1030"/>
      <c r="F155" s="1030"/>
      <c r="G155" s="1030"/>
      <c r="H155" s="1031"/>
      <c r="I155" s="1030"/>
      <c r="J155" s="409"/>
      <c r="K155" s="1056"/>
      <c r="L155" s="409"/>
      <c r="M155" s="461">
        <f>COUNTIF(L155:L157,"*")</f>
        <v>0</v>
      </c>
      <c r="N155" s="461">
        <f>IF(SUM(M155:M159)&gt;0,1,0)</f>
        <v>0</v>
      </c>
      <c r="O155" s="404"/>
      <c r="P155" s="403"/>
      <c r="Q155" s="403"/>
      <c r="R155" s="403"/>
      <c r="S155" s="403"/>
      <c r="T155" s="403"/>
      <c r="U155" s="403"/>
      <c r="V155" s="403"/>
      <c r="W155" s="403"/>
      <c r="X155" s="403"/>
      <c r="Y155" s="403"/>
      <c r="Z155" s="403"/>
      <c r="AA155" s="403"/>
      <c r="AB155" s="403"/>
      <c r="AC155" s="154"/>
    </row>
    <row r="156" spans="2:29" s="98" customFormat="1" ht="48" customHeight="1" x14ac:dyDescent="0.15">
      <c r="B156" s="1028"/>
      <c r="C156" s="1029"/>
      <c r="D156" s="1030"/>
      <c r="E156" s="1030"/>
      <c r="F156" s="1030"/>
      <c r="G156" s="1030"/>
      <c r="H156" s="1031"/>
      <c r="I156" s="1030"/>
      <c r="J156" s="409"/>
      <c r="K156" s="1057"/>
      <c r="L156" s="409"/>
      <c r="M156" s="461"/>
      <c r="N156" s="461"/>
      <c r="O156" s="404"/>
      <c r="P156" s="404"/>
      <c r="Q156" s="404"/>
      <c r="R156" s="404"/>
      <c r="S156" s="404"/>
      <c r="T156" s="404"/>
      <c r="U156" s="404"/>
      <c r="V156" s="404"/>
      <c r="W156" s="404"/>
      <c r="X156" s="404"/>
      <c r="Y156" s="404"/>
      <c r="Z156" s="404"/>
      <c r="AA156" s="404"/>
      <c r="AB156" s="404"/>
      <c r="AC156" s="154"/>
    </row>
    <row r="157" spans="2:29" s="98" customFormat="1" ht="48" customHeight="1" x14ac:dyDescent="0.15">
      <c r="B157" s="1028"/>
      <c r="C157" s="1029"/>
      <c r="D157" s="1030"/>
      <c r="E157" s="1030"/>
      <c r="F157" s="1030"/>
      <c r="G157" s="1030"/>
      <c r="H157" s="1031"/>
      <c r="I157" s="1030"/>
      <c r="J157" s="409"/>
      <c r="K157" s="1057"/>
      <c r="L157" s="409"/>
      <c r="M157" s="461"/>
      <c r="N157" s="461"/>
      <c r="O157" s="404"/>
      <c r="P157" s="403"/>
      <c r="Q157" s="403"/>
      <c r="R157" s="403"/>
      <c r="S157" s="403"/>
      <c r="T157" s="403"/>
      <c r="U157" s="403"/>
      <c r="V157" s="403"/>
      <c r="W157" s="403"/>
      <c r="X157" s="403"/>
      <c r="Y157" s="403"/>
      <c r="Z157" s="403"/>
      <c r="AA157" s="403"/>
      <c r="AB157" s="403"/>
      <c r="AC157" s="154"/>
    </row>
    <row r="158" spans="2:29" s="98" customFormat="1" ht="48" customHeight="1" x14ac:dyDescent="0.15">
      <c r="B158" s="1028"/>
      <c r="C158" s="1029"/>
      <c r="D158" s="1030"/>
      <c r="E158" s="1030"/>
      <c r="F158" s="1030"/>
      <c r="G158" s="1030"/>
      <c r="H158" s="1031"/>
      <c r="I158" s="1030"/>
      <c r="J158" s="407" t="s">
        <v>440</v>
      </c>
      <c r="K158" s="1057"/>
      <c r="L158" s="407" t="s">
        <v>440</v>
      </c>
      <c r="M158" s="461"/>
      <c r="N158" s="461"/>
      <c r="O158" s="404"/>
      <c r="P158" s="403"/>
      <c r="Q158" s="403"/>
      <c r="R158" s="403"/>
      <c r="S158" s="403"/>
      <c r="T158" s="403"/>
      <c r="U158" s="403"/>
      <c r="V158" s="403"/>
      <c r="W158" s="403"/>
      <c r="X158" s="403"/>
      <c r="Y158" s="403"/>
      <c r="Z158" s="403"/>
      <c r="AA158" s="403"/>
      <c r="AB158" s="403"/>
      <c r="AC158" s="154"/>
    </row>
    <row r="159" spans="2:29" s="98" customFormat="1" ht="48" customHeight="1" x14ac:dyDescent="0.15">
      <c r="B159" s="1028"/>
      <c r="C159" s="1029"/>
      <c r="D159" s="1030"/>
      <c r="E159" s="1030"/>
      <c r="F159" s="1030"/>
      <c r="G159" s="1030"/>
      <c r="H159" s="1031"/>
      <c r="I159" s="1030"/>
      <c r="J159" s="408"/>
      <c r="K159" s="1058"/>
      <c r="L159" s="408"/>
      <c r="M159" s="461">
        <f>COUNTIF(L159,"*")</f>
        <v>0</v>
      </c>
      <c r="N159" s="462"/>
      <c r="O159" s="404"/>
      <c r="P159" s="403"/>
      <c r="Q159" s="403"/>
      <c r="R159" s="403"/>
      <c r="S159" s="403"/>
      <c r="T159" s="403"/>
      <c r="U159" s="403"/>
      <c r="V159" s="403"/>
      <c r="W159" s="403"/>
      <c r="X159" s="403"/>
      <c r="Y159" s="403"/>
      <c r="Z159" s="403"/>
      <c r="AA159" s="403"/>
      <c r="AB159" s="403"/>
      <c r="AC159" s="154"/>
    </row>
    <row r="160" spans="2:29" s="98" customFormat="1" ht="48" customHeight="1" x14ac:dyDescent="0.15">
      <c r="B160" s="1028">
        <v>31</v>
      </c>
      <c r="C160" s="1029"/>
      <c r="D160" s="1030"/>
      <c r="E160" s="1030"/>
      <c r="F160" s="1030"/>
      <c r="G160" s="1030"/>
      <c r="H160" s="1031"/>
      <c r="I160" s="1030"/>
      <c r="J160" s="409"/>
      <c r="K160" s="1056"/>
      <c r="L160" s="409"/>
      <c r="M160" s="461">
        <f>COUNTIF(L160:L162,"*")</f>
        <v>0</v>
      </c>
      <c r="N160" s="461">
        <f>IF(SUM(M160:M164)&gt;0,1,0)</f>
        <v>0</v>
      </c>
      <c r="O160" s="404"/>
      <c r="P160" s="403"/>
      <c r="Q160" s="403"/>
      <c r="R160" s="403"/>
      <c r="S160" s="403"/>
      <c r="T160" s="403"/>
      <c r="U160" s="403"/>
      <c r="V160" s="403"/>
      <c r="W160" s="403"/>
      <c r="X160" s="403"/>
      <c r="Y160" s="403"/>
      <c r="Z160" s="403"/>
      <c r="AA160" s="403"/>
      <c r="AB160" s="403"/>
      <c r="AC160" s="154"/>
    </row>
    <row r="161" spans="2:29" s="98" customFormat="1" ht="48" customHeight="1" x14ac:dyDescent="0.15">
      <c r="B161" s="1028"/>
      <c r="C161" s="1029"/>
      <c r="D161" s="1030"/>
      <c r="E161" s="1030"/>
      <c r="F161" s="1030"/>
      <c r="G161" s="1030"/>
      <c r="H161" s="1031"/>
      <c r="I161" s="1030"/>
      <c r="J161" s="409"/>
      <c r="K161" s="1057"/>
      <c r="L161" s="409"/>
      <c r="M161" s="461"/>
      <c r="N161" s="461"/>
      <c r="O161" s="404"/>
      <c r="P161" s="404"/>
      <c r="Q161" s="404"/>
      <c r="R161" s="404"/>
      <c r="S161" s="404"/>
      <c r="T161" s="404"/>
      <c r="U161" s="404"/>
      <c r="V161" s="404"/>
      <c r="W161" s="404"/>
      <c r="X161" s="404"/>
      <c r="Y161" s="404"/>
      <c r="Z161" s="404"/>
      <c r="AA161" s="404"/>
      <c r="AB161" s="404"/>
      <c r="AC161" s="154"/>
    </row>
    <row r="162" spans="2:29" s="98" customFormat="1" ht="48" customHeight="1" x14ac:dyDescent="0.15">
      <c r="B162" s="1028"/>
      <c r="C162" s="1029"/>
      <c r="D162" s="1030"/>
      <c r="E162" s="1030"/>
      <c r="F162" s="1030"/>
      <c r="G162" s="1030"/>
      <c r="H162" s="1031"/>
      <c r="I162" s="1030"/>
      <c r="J162" s="409"/>
      <c r="K162" s="1057"/>
      <c r="L162" s="409"/>
      <c r="M162" s="461"/>
      <c r="N162" s="461"/>
      <c r="O162" s="404"/>
      <c r="P162" s="403"/>
      <c r="Q162" s="403"/>
      <c r="R162" s="403"/>
      <c r="S162" s="403"/>
      <c r="T162" s="403"/>
      <c r="U162" s="403"/>
      <c r="V162" s="403"/>
      <c r="W162" s="403"/>
      <c r="X162" s="403"/>
      <c r="Y162" s="403"/>
      <c r="Z162" s="403"/>
      <c r="AA162" s="403"/>
      <c r="AB162" s="403"/>
      <c r="AC162" s="154"/>
    </row>
    <row r="163" spans="2:29" s="98" customFormat="1" ht="48" customHeight="1" x14ac:dyDescent="0.15">
      <c r="B163" s="1028"/>
      <c r="C163" s="1029"/>
      <c r="D163" s="1030"/>
      <c r="E163" s="1030"/>
      <c r="F163" s="1030"/>
      <c r="G163" s="1030"/>
      <c r="H163" s="1031"/>
      <c r="I163" s="1030"/>
      <c r="J163" s="407" t="s">
        <v>440</v>
      </c>
      <c r="K163" s="1057"/>
      <c r="L163" s="407" t="s">
        <v>440</v>
      </c>
      <c r="M163" s="461"/>
      <c r="N163" s="461"/>
      <c r="O163" s="404"/>
      <c r="P163" s="403"/>
      <c r="Q163" s="403"/>
      <c r="R163" s="403"/>
      <c r="S163" s="403"/>
      <c r="T163" s="403"/>
      <c r="U163" s="403"/>
      <c r="V163" s="403"/>
      <c r="W163" s="403"/>
      <c r="X163" s="403"/>
      <c r="Y163" s="403"/>
      <c r="Z163" s="403"/>
      <c r="AA163" s="403"/>
      <c r="AB163" s="403"/>
      <c r="AC163" s="154"/>
    </row>
    <row r="164" spans="2:29" s="98" customFormat="1" ht="48" customHeight="1" x14ac:dyDescent="0.15">
      <c r="B164" s="1028"/>
      <c r="C164" s="1029"/>
      <c r="D164" s="1030"/>
      <c r="E164" s="1030"/>
      <c r="F164" s="1030"/>
      <c r="G164" s="1030"/>
      <c r="H164" s="1031"/>
      <c r="I164" s="1030"/>
      <c r="J164" s="408"/>
      <c r="K164" s="1058"/>
      <c r="L164" s="408"/>
      <c r="M164" s="461">
        <f>COUNTIF(L164,"*")</f>
        <v>0</v>
      </c>
      <c r="N164" s="462"/>
      <c r="O164" s="404"/>
      <c r="P164" s="403"/>
      <c r="Q164" s="403"/>
      <c r="R164" s="403"/>
      <c r="S164" s="403"/>
      <c r="T164" s="403"/>
      <c r="U164" s="403"/>
      <c r="V164" s="403"/>
      <c r="W164" s="403"/>
      <c r="X164" s="403"/>
      <c r="Y164" s="403"/>
      <c r="Z164" s="403"/>
      <c r="AA164" s="403"/>
      <c r="AB164" s="403"/>
      <c r="AC164" s="154"/>
    </row>
    <row r="165" spans="2:29" s="98" customFormat="1" ht="48" customHeight="1" x14ac:dyDescent="0.15">
      <c r="B165" s="1028">
        <v>32</v>
      </c>
      <c r="C165" s="1029"/>
      <c r="D165" s="1030"/>
      <c r="E165" s="1030"/>
      <c r="F165" s="1030"/>
      <c r="G165" s="1030"/>
      <c r="H165" s="1031"/>
      <c r="I165" s="1030"/>
      <c r="J165" s="409"/>
      <c r="K165" s="1056"/>
      <c r="L165" s="409"/>
      <c r="M165" s="461">
        <f>COUNTIF(L165:L167,"*")</f>
        <v>0</v>
      </c>
      <c r="N165" s="461">
        <f>IF(SUM(M165:M169)&gt;0,1,0)</f>
        <v>0</v>
      </c>
      <c r="O165" s="404"/>
      <c r="P165" s="403"/>
      <c r="Q165" s="403"/>
      <c r="R165" s="403"/>
      <c r="S165" s="403"/>
      <c r="T165" s="403"/>
      <c r="U165" s="403"/>
      <c r="V165" s="403"/>
      <c r="W165" s="403"/>
      <c r="X165" s="403"/>
      <c r="Y165" s="403"/>
      <c r="Z165" s="403"/>
      <c r="AA165" s="403"/>
      <c r="AB165" s="403"/>
      <c r="AC165" s="154"/>
    </row>
    <row r="166" spans="2:29" s="98" customFormat="1" ht="48" customHeight="1" x14ac:dyDescent="0.15">
      <c r="B166" s="1028"/>
      <c r="C166" s="1029"/>
      <c r="D166" s="1030"/>
      <c r="E166" s="1030"/>
      <c r="F166" s="1030"/>
      <c r="G166" s="1030"/>
      <c r="H166" s="1031"/>
      <c r="I166" s="1030"/>
      <c r="J166" s="409"/>
      <c r="K166" s="1057"/>
      <c r="L166" s="409"/>
      <c r="M166" s="461"/>
      <c r="N166" s="461"/>
      <c r="O166" s="404"/>
      <c r="P166" s="404"/>
      <c r="Q166" s="404"/>
      <c r="R166" s="404"/>
      <c r="S166" s="404"/>
      <c r="T166" s="404"/>
      <c r="U166" s="404"/>
      <c r="V166" s="404"/>
      <c r="W166" s="404"/>
      <c r="X166" s="404"/>
      <c r="Y166" s="404"/>
      <c r="Z166" s="404"/>
      <c r="AA166" s="404"/>
      <c r="AB166" s="404"/>
      <c r="AC166" s="154"/>
    </row>
    <row r="167" spans="2:29" s="98" customFormat="1" ht="48" customHeight="1" x14ac:dyDescent="0.15">
      <c r="B167" s="1028"/>
      <c r="C167" s="1029"/>
      <c r="D167" s="1030"/>
      <c r="E167" s="1030"/>
      <c r="F167" s="1030"/>
      <c r="G167" s="1030"/>
      <c r="H167" s="1031"/>
      <c r="I167" s="1030"/>
      <c r="J167" s="409"/>
      <c r="K167" s="1057"/>
      <c r="L167" s="409"/>
      <c r="M167" s="461"/>
      <c r="N167" s="461"/>
      <c r="O167" s="404"/>
      <c r="P167" s="403"/>
      <c r="Q167" s="403"/>
      <c r="R167" s="403"/>
      <c r="S167" s="403"/>
      <c r="T167" s="403"/>
      <c r="U167" s="403"/>
      <c r="V167" s="403"/>
      <c r="W167" s="403"/>
      <c r="X167" s="403"/>
      <c r="Y167" s="403"/>
      <c r="Z167" s="403"/>
      <c r="AA167" s="403"/>
      <c r="AB167" s="403"/>
      <c r="AC167" s="154"/>
    </row>
    <row r="168" spans="2:29" s="98" customFormat="1" ht="48" customHeight="1" x14ac:dyDescent="0.15">
      <c r="B168" s="1028"/>
      <c r="C168" s="1029"/>
      <c r="D168" s="1030"/>
      <c r="E168" s="1030"/>
      <c r="F168" s="1030"/>
      <c r="G168" s="1030"/>
      <c r="H168" s="1031"/>
      <c r="I168" s="1030"/>
      <c r="J168" s="407" t="s">
        <v>440</v>
      </c>
      <c r="K168" s="1057"/>
      <c r="L168" s="407" t="s">
        <v>440</v>
      </c>
      <c r="M168" s="461"/>
      <c r="N168" s="461"/>
      <c r="O168" s="404"/>
      <c r="P168" s="403"/>
      <c r="Q168" s="403"/>
      <c r="R168" s="403"/>
      <c r="S168" s="403"/>
      <c r="T168" s="403"/>
      <c r="U168" s="403"/>
      <c r="V168" s="403"/>
      <c r="W168" s="403"/>
      <c r="X168" s="403"/>
      <c r="Y168" s="403"/>
      <c r="Z168" s="403"/>
      <c r="AA168" s="403"/>
      <c r="AB168" s="403"/>
      <c r="AC168" s="154"/>
    </row>
    <row r="169" spans="2:29" s="98" customFormat="1" ht="48" customHeight="1" x14ac:dyDescent="0.15">
      <c r="B169" s="1028"/>
      <c r="C169" s="1029"/>
      <c r="D169" s="1030"/>
      <c r="E169" s="1030"/>
      <c r="F169" s="1030"/>
      <c r="G169" s="1030"/>
      <c r="H169" s="1031"/>
      <c r="I169" s="1030"/>
      <c r="J169" s="408"/>
      <c r="K169" s="1058"/>
      <c r="L169" s="408"/>
      <c r="M169" s="461">
        <f>COUNTIF(L169,"*")</f>
        <v>0</v>
      </c>
      <c r="N169" s="462"/>
      <c r="O169" s="404"/>
      <c r="P169" s="403"/>
      <c r="Q169" s="403"/>
      <c r="R169" s="403"/>
      <c r="S169" s="403"/>
      <c r="T169" s="403"/>
      <c r="U169" s="403"/>
      <c r="V169" s="403"/>
      <c r="W169" s="403"/>
      <c r="X169" s="403"/>
      <c r="Y169" s="403"/>
      <c r="Z169" s="403"/>
      <c r="AA169" s="403"/>
      <c r="AB169" s="403"/>
      <c r="AC169" s="154"/>
    </row>
    <row r="170" spans="2:29" s="98" customFormat="1" ht="48" customHeight="1" x14ac:dyDescent="0.15">
      <c r="B170" s="1028">
        <v>33</v>
      </c>
      <c r="C170" s="1029"/>
      <c r="D170" s="1030"/>
      <c r="E170" s="1030"/>
      <c r="F170" s="1030"/>
      <c r="G170" s="1030"/>
      <c r="H170" s="1031"/>
      <c r="I170" s="1030"/>
      <c r="J170" s="409"/>
      <c r="K170" s="1056"/>
      <c r="L170" s="409"/>
      <c r="M170" s="461">
        <f>COUNTIF(L170:L172,"*")</f>
        <v>0</v>
      </c>
      <c r="N170" s="461">
        <f>IF(SUM(M170:M174)&gt;0,1,0)</f>
        <v>0</v>
      </c>
      <c r="O170" s="404"/>
      <c r="P170" s="403"/>
      <c r="Q170" s="403"/>
      <c r="R170" s="403"/>
      <c r="S170" s="403"/>
      <c r="T170" s="403"/>
      <c r="U170" s="403"/>
      <c r="V170" s="403"/>
      <c r="W170" s="403"/>
      <c r="X170" s="403"/>
      <c r="Y170" s="403"/>
      <c r="Z170" s="403"/>
      <c r="AA170" s="403"/>
      <c r="AB170" s="403"/>
      <c r="AC170" s="154"/>
    </row>
    <row r="171" spans="2:29" s="98" customFormat="1" ht="48" customHeight="1" x14ac:dyDescent="0.15">
      <c r="B171" s="1028"/>
      <c r="C171" s="1029"/>
      <c r="D171" s="1030"/>
      <c r="E171" s="1030"/>
      <c r="F171" s="1030"/>
      <c r="G171" s="1030"/>
      <c r="H171" s="1031"/>
      <c r="I171" s="1030"/>
      <c r="J171" s="409"/>
      <c r="K171" s="1057"/>
      <c r="L171" s="409"/>
      <c r="M171" s="461"/>
      <c r="N171" s="461"/>
      <c r="O171" s="404"/>
      <c r="P171" s="404"/>
      <c r="Q171" s="404"/>
      <c r="R171" s="404"/>
      <c r="S171" s="404"/>
      <c r="T171" s="404"/>
      <c r="U171" s="404"/>
      <c r="V171" s="404"/>
      <c r="W171" s="404"/>
      <c r="X171" s="404"/>
      <c r="Y171" s="404"/>
      <c r="Z171" s="404"/>
      <c r="AA171" s="404"/>
      <c r="AB171" s="404"/>
      <c r="AC171" s="154"/>
    </row>
    <row r="172" spans="2:29" s="98" customFormat="1" ht="48" customHeight="1" x14ac:dyDescent="0.15">
      <c r="B172" s="1028"/>
      <c r="C172" s="1029"/>
      <c r="D172" s="1030"/>
      <c r="E172" s="1030"/>
      <c r="F172" s="1030"/>
      <c r="G172" s="1030"/>
      <c r="H172" s="1031"/>
      <c r="I172" s="1030"/>
      <c r="J172" s="409"/>
      <c r="K172" s="1057"/>
      <c r="L172" s="409"/>
      <c r="M172" s="461"/>
      <c r="N172" s="461"/>
      <c r="O172" s="404"/>
      <c r="P172" s="403"/>
      <c r="Q172" s="403"/>
      <c r="R172" s="403"/>
      <c r="S172" s="403"/>
      <c r="T172" s="403"/>
      <c r="U172" s="403"/>
      <c r="V172" s="403"/>
      <c r="W172" s="403"/>
      <c r="X172" s="403"/>
      <c r="Y172" s="403"/>
      <c r="Z172" s="403"/>
      <c r="AA172" s="403"/>
      <c r="AB172" s="403"/>
      <c r="AC172" s="154"/>
    </row>
    <row r="173" spans="2:29" s="98" customFormat="1" ht="48" customHeight="1" x14ac:dyDescent="0.15">
      <c r="B173" s="1028"/>
      <c r="C173" s="1029"/>
      <c r="D173" s="1030"/>
      <c r="E173" s="1030"/>
      <c r="F173" s="1030"/>
      <c r="G173" s="1030"/>
      <c r="H173" s="1031"/>
      <c r="I173" s="1030"/>
      <c r="J173" s="407" t="s">
        <v>440</v>
      </c>
      <c r="K173" s="1057"/>
      <c r="L173" s="407" t="s">
        <v>440</v>
      </c>
      <c r="M173" s="461"/>
      <c r="N173" s="461"/>
      <c r="O173" s="404"/>
      <c r="P173" s="403"/>
      <c r="Q173" s="403"/>
      <c r="R173" s="403"/>
      <c r="S173" s="403"/>
      <c r="T173" s="403"/>
      <c r="U173" s="403"/>
      <c r="V173" s="403"/>
      <c r="W173" s="403"/>
      <c r="X173" s="403"/>
      <c r="Y173" s="403"/>
      <c r="Z173" s="403"/>
      <c r="AA173" s="403"/>
      <c r="AB173" s="403"/>
      <c r="AC173" s="154"/>
    </row>
    <row r="174" spans="2:29" s="98" customFormat="1" ht="48" customHeight="1" x14ac:dyDescent="0.15">
      <c r="B174" s="1028"/>
      <c r="C174" s="1029"/>
      <c r="D174" s="1030"/>
      <c r="E174" s="1030"/>
      <c r="F174" s="1030"/>
      <c r="G174" s="1030"/>
      <c r="H174" s="1031"/>
      <c r="I174" s="1030"/>
      <c r="J174" s="408"/>
      <c r="K174" s="1058"/>
      <c r="L174" s="408"/>
      <c r="M174" s="461">
        <f>COUNTIF(L174,"*")</f>
        <v>0</v>
      </c>
      <c r="N174" s="462"/>
      <c r="O174" s="404"/>
      <c r="P174" s="403"/>
      <c r="Q174" s="403"/>
      <c r="R174" s="403"/>
      <c r="S174" s="403"/>
      <c r="T174" s="403"/>
      <c r="U174" s="403"/>
      <c r="V174" s="403"/>
      <c r="W174" s="403"/>
      <c r="X174" s="403"/>
      <c r="Y174" s="403"/>
      <c r="Z174" s="403"/>
      <c r="AA174" s="403"/>
      <c r="AB174" s="403"/>
      <c r="AC174" s="154"/>
    </row>
    <row r="175" spans="2:29" s="98" customFormat="1" ht="48" customHeight="1" x14ac:dyDescent="0.15">
      <c r="B175" s="1028">
        <v>34</v>
      </c>
      <c r="C175" s="1029"/>
      <c r="D175" s="1030"/>
      <c r="E175" s="1030"/>
      <c r="F175" s="1030"/>
      <c r="G175" s="1030"/>
      <c r="H175" s="1031"/>
      <c r="I175" s="1030"/>
      <c r="J175" s="409"/>
      <c r="K175" s="1056"/>
      <c r="L175" s="409"/>
      <c r="M175" s="461">
        <f>COUNTIF(L175:L177,"*")</f>
        <v>0</v>
      </c>
      <c r="N175" s="461">
        <f>IF(SUM(M175:M179)&gt;0,1,0)</f>
        <v>0</v>
      </c>
      <c r="O175" s="404"/>
      <c r="P175" s="403"/>
      <c r="Q175" s="403"/>
      <c r="R175" s="403"/>
      <c r="S175" s="403"/>
      <c r="T175" s="403"/>
      <c r="U175" s="403"/>
      <c r="V175" s="403"/>
      <c r="W175" s="403"/>
      <c r="X175" s="403"/>
      <c r="Y175" s="403"/>
      <c r="Z175" s="403"/>
      <c r="AA175" s="403"/>
      <c r="AB175" s="403"/>
      <c r="AC175" s="154"/>
    </row>
    <row r="176" spans="2:29" s="98" customFormat="1" ht="48" customHeight="1" x14ac:dyDescent="0.15">
      <c r="B176" s="1028"/>
      <c r="C176" s="1029"/>
      <c r="D176" s="1030"/>
      <c r="E176" s="1030"/>
      <c r="F176" s="1030"/>
      <c r="G176" s="1030"/>
      <c r="H176" s="1031"/>
      <c r="I176" s="1030"/>
      <c r="J176" s="409"/>
      <c r="K176" s="1057"/>
      <c r="L176" s="409"/>
      <c r="M176" s="461"/>
      <c r="N176" s="461"/>
      <c r="O176" s="404"/>
      <c r="P176" s="404"/>
      <c r="Q176" s="404"/>
      <c r="R176" s="404"/>
      <c r="S176" s="404"/>
      <c r="T176" s="404"/>
      <c r="U176" s="404"/>
      <c r="V176" s="404"/>
      <c r="W176" s="404"/>
      <c r="X176" s="404"/>
      <c r="Y176" s="404"/>
      <c r="Z176" s="404"/>
      <c r="AA176" s="404"/>
      <c r="AB176" s="404"/>
      <c r="AC176" s="154"/>
    </row>
    <row r="177" spans="2:29" s="98" customFormat="1" ht="48" customHeight="1" x14ac:dyDescent="0.15">
      <c r="B177" s="1028"/>
      <c r="C177" s="1029"/>
      <c r="D177" s="1030"/>
      <c r="E177" s="1030"/>
      <c r="F177" s="1030"/>
      <c r="G177" s="1030"/>
      <c r="H177" s="1031"/>
      <c r="I177" s="1030"/>
      <c r="J177" s="409"/>
      <c r="K177" s="1057"/>
      <c r="L177" s="409"/>
      <c r="M177" s="461"/>
      <c r="N177" s="461"/>
      <c r="O177" s="404"/>
      <c r="P177" s="403"/>
      <c r="Q177" s="403"/>
      <c r="R177" s="403"/>
      <c r="S177" s="403"/>
      <c r="T177" s="403"/>
      <c r="U177" s="403"/>
      <c r="V177" s="403"/>
      <c r="W177" s="403"/>
      <c r="X177" s="403"/>
      <c r="Y177" s="403"/>
      <c r="Z177" s="403"/>
      <c r="AA177" s="403"/>
      <c r="AB177" s="403"/>
      <c r="AC177" s="154"/>
    </row>
    <row r="178" spans="2:29" s="98" customFormat="1" ht="48" customHeight="1" x14ac:dyDescent="0.15">
      <c r="B178" s="1028"/>
      <c r="C178" s="1029"/>
      <c r="D178" s="1030"/>
      <c r="E178" s="1030"/>
      <c r="F178" s="1030"/>
      <c r="G178" s="1030"/>
      <c r="H178" s="1031"/>
      <c r="I178" s="1030"/>
      <c r="J178" s="407" t="s">
        <v>440</v>
      </c>
      <c r="K178" s="1057"/>
      <c r="L178" s="407" t="s">
        <v>440</v>
      </c>
      <c r="M178" s="461"/>
      <c r="N178" s="461"/>
      <c r="O178" s="404"/>
      <c r="P178" s="403"/>
      <c r="Q178" s="403"/>
      <c r="R178" s="403"/>
      <c r="S178" s="403"/>
      <c r="T178" s="403"/>
      <c r="U178" s="403"/>
      <c r="V178" s="403"/>
      <c r="W178" s="403"/>
      <c r="X178" s="403"/>
      <c r="Y178" s="403"/>
      <c r="Z178" s="403"/>
      <c r="AA178" s="403"/>
      <c r="AB178" s="403"/>
      <c r="AC178" s="154"/>
    </row>
    <row r="179" spans="2:29" s="98" customFormat="1" ht="48" customHeight="1" x14ac:dyDescent="0.15">
      <c r="B179" s="1028"/>
      <c r="C179" s="1029"/>
      <c r="D179" s="1030"/>
      <c r="E179" s="1030"/>
      <c r="F179" s="1030"/>
      <c r="G179" s="1030"/>
      <c r="H179" s="1031"/>
      <c r="I179" s="1030"/>
      <c r="J179" s="408"/>
      <c r="K179" s="1058"/>
      <c r="L179" s="408"/>
      <c r="M179" s="461">
        <f>COUNTIF(L179,"*")</f>
        <v>0</v>
      </c>
      <c r="N179" s="462"/>
      <c r="O179" s="404"/>
      <c r="P179" s="403"/>
      <c r="Q179" s="403"/>
      <c r="R179" s="403"/>
      <c r="S179" s="403"/>
      <c r="T179" s="403"/>
      <c r="U179" s="403"/>
      <c r="V179" s="403"/>
      <c r="W179" s="403"/>
      <c r="X179" s="403"/>
      <c r="Y179" s="403"/>
      <c r="Z179" s="403"/>
      <c r="AA179" s="403"/>
      <c r="AB179" s="403"/>
      <c r="AC179" s="154"/>
    </row>
    <row r="180" spans="2:29" s="98" customFormat="1" ht="48" customHeight="1" x14ac:dyDescent="0.15">
      <c r="B180" s="1028">
        <v>35</v>
      </c>
      <c r="C180" s="1029"/>
      <c r="D180" s="1030"/>
      <c r="E180" s="1030"/>
      <c r="F180" s="1030"/>
      <c r="G180" s="1030"/>
      <c r="H180" s="1031"/>
      <c r="I180" s="1030"/>
      <c r="J180" s="409"/>
      <c r="K180" s="1056"/>
      <c r="L180" s="409"/>
      <c r="M180" s="461">
        <f>COUNTIF(L180:L182,"*")</f>
        <v>0</v>
      </c>
      <c r="N180" s="461">
        <f>IF(SUM(M180:M184)&gt;0,1,0)</f>
        <v>0</v>
      </c>
      <c r="O180" s="404"/>
      <c r="P180" s="403"/>
      <c r="Q180" s="403"/>
      <c r="R180" s="403"/>
      <c r="S180" s="403"/>
      <c r="T180" s="403"/>
      <c r="U180" s="403"/>
      <c r="V180" s="403"/>
      <c r="W180" s="403"/>
      <c r="X180" s="403"/>
      <c r="Y180" s="403"/>
      <c r="Z180" s="403"/>
      <c r="AA180" s="403"/>
      <c r="AB180" s="403"/>
      <c r="AC180" s="154"/>
    </row>
    <row r="181" spans="2:29" s="98" customFormat="1" ht="48" customHeight="1" x14ac:dyDescent="0.15">
      <c r="B181" s="1028"/>
      <c r="C181" s="1029"/>
      <c r="D181" s="1030"/>
      <c r="E181" s="1030"/>
      <c r="F181" s="1030"/>
      <c r="G181" s="1030"/>
      <c r="H181" s="1031"/>
      <c r="I181" s="1030"/>
      <c r="J181" s="409"/>
      <c r="K181" s="1057"/>
      <c r="L181" s="409"/>
      <c r="M181" s="461"/>
      <c r="N181" s="461"/>
      <c r="O181" s="404"/>
      <c r="P181" s="404"/>
      <c r="Q181" s="404"/>
      <c r="R181" s="404"/>
      <c r="S181" s="404"/>
      <c r="T181" s="404"/>
      <c r="U181" s="404"/>
      <c r="V181" s="404"/>
      <c r="W181" s="404"/>
      <c r="X181" s="404"/>
      <c r="Y181" s="404"/>
      <c r="Z181" s="404"/>
      <c r="AA181" s="404"/>
      <c r="AB181" s="404"/>
      <c r="AC181" s="154"/>
    </row>
    <row r="182" spans="2:29" s="98" customFormat="1" ht="48" customHeight="1" x14ac:dyDescent="0.15">
      <c r="B182" s="1028"/>
      <c r="C182" s="1029"/>
      <c r="D182" s="1030"/>
      <c r="E182" s="1030"/>
      <c r="F182" s="1030"/>
      <c r="G182" s="1030"/>
      <c r="H182" s="1031"/>
      <c r="I182" s="1030"/>
      <c r="J182" s="409"/>
      <c r="K182" s="1057"/>
      <c r="L182" s="409"/>
      <c r="M182" s="461"/>
      <c r="N182" s="461"/>
      <c r="O182" s="404"/>
      <c r="P182" s="403"/>
      <c r="Q182" s="403"/>
      <c r="R182" s="403"/>
      <c r="S182" s="403"/>
      <c r="T182" s="403"/>
      <c r="U182" s="403"/>
      <c r="V182" s="403"/>
      <c r="W182" s="403"/>
      <c r="X182" s="403"/>
      <c r="Y182" s="403"/>
      <c r="Z182" s="403"/>
      <c r="AA182" s="403"/>
      <c r="AB182" s="403"/>
      <c r="AC182" s="154"/>
    </row>
    <row r="183" spans="2:29" s="98" customFormat="1" ht="48" customHeight="1" x14ac:dyDescent="0.15">
      <c r="B183" s="1028"/>
      <c r="C183" s="1029"/>
      <c r="D183" s="1030"/>
      <c r="E183" s="1030"/>
      <c r="F183" s="1030"/>
      <c r="G183" s="1030"/>
      <c r="H183" s="1031"/>
      <c r="I183" s="1030"/>
      <c r="J183" s="407" t="s">
        <v>440</v>
      </c>
      <c r="K183" s="1057"/>
      <c r="L183" s="407" t="s">
        <v>440</v>
      </c>
      <c r="M183" s="461"/>
      <c r="N183" s="461"/>
      <c r="O183" s="404"/>
      <c r="P183" s="403"/>
      <c r="Q183" s="403"/>
      <c r="R183" s="403"/>
      <c r="S183" s="403"/>
      <c r="T183" s="403"/>
      <c r="U183" s="403"/>
      <c r="V183" s="403"/>
      <c r="W183" s="403"/>
      <c r="X183" s="403"/>
      <c r="Y183" s="403"/>
      <c r="Z183" s="403"/>
      <c r="AA183" s="403"/>
      <c r="AB183" s="403"/>
      <c r="AC183" s="154"/>
    </row>
    <row r="184" spans="2:29" s="98" customFormat="1" ht="48" customHeight="1" x14ac:dyDescent="0.15">
      <c r="B184" s="1028"/>
      <c r="C184" s="1029"/>
      <c r="D184" s="1030"/>
      <c r="E184" s="1030"/>
      <c r="F184" s="1030"/>
      <c r="G184" s="1030"/>
      <c r="H184" s="1031"/>
      <c r="I184" s="1030"/>
      <c r="J184" s="408"/>
      <c r="K184" s="1058"/>
      <c r="L184" s="408"/>
      <c r="M184" s="461">
        <f>COUNTIF(L184,"*")</f>
        <v>0</v>
      </c>
      <c r="N184" s="462"/>
      <c r="O184" s="404"/>
      <c r="P184" s="403"/>
      <c r="Q184" s="403"/>
      <c r="R184" s="403"/>
      <c r="S184" s="403"/>
      <c r="T184" s="403"/>
      <c r="U184" s="403"/>
      <c r="V184" s="403"/>
      <c r="W184" s="403"/>
      <c r="X184" s="403"/>
      <c r="Y184" s="403"/>
      <c r="Z184" s="403"/>
      <c r="AA184" s="403"/>
      <c r="AB184" s="403"/>
      <c r="AC184" s="154"/>
    </row>
    <row r="185" spans="2:29" s="98" customFormat="1" ht="48" customHeight="1" x14ac:dyDescent="0.15">
      <c r="B185" s="1028">
        <v>36</v>
      </c>
      <c r="C185" s="1029"/>
      <c r="D185" s="1030"/>
      <c r="E185" s="1030"/>
      <c r="F185" s="1030"/>
      <c r="G185" s="1030"/>
      <c r="H185" s="1031"/>
      <c r="I185" s="1030"/>
      <c r="J185" s="409"/>
      <c r="K185" s="1056"/>
      <c r="L185" s="409"/>
      <c r="M185" s="461">
        <f>COUNTIF(L185:L187,"*")</f>
        <v>0</v>
      </c>
      <c r="N185" s="461">
        <f>IF(SUM(M185:M189)&gt;0,1,0)</f>
        <v>0</v>
      </c>
      <c r="O185" s="404"/>
      <c r="P185" s="403"/>
      <c r="Q185" s="403"/>
      <c r="R185" s="403"/>
      <c r="S185" s="403"/>
      <c r="T185" s="403"/>
      <c r="U185" s="403"/>
      <c r="V185" s="403"/>
      <c r="W185" s="403"/>
      <c r="X185" s="403"/>
      <c r="Y185" s="403"/>
      <c r="Z185" s="403"/>
      <c r="AA185" s="403"/>
      <c r="AB185" s="403"/>
      <c r="AC185" s="154"/>
    </row>
    <row r="186" spans="2:29" s="98" customFormat="1" ht="48" customHeight="1" x14ac:dyDescent="0.15">
      <c r="B186" s="1028"/>
      <c r="C186" s="1029"/>
      <c r="D186" s="1030"/>
      <c r="E186" s="1030"/>
      <c r="F186" s="1030"/>
      <c r="G186" s="1030"/>
      <c r="H186" s="1031"/>
      <c r="I186" s="1030"/>
      <c r="J186" s="409"/>
      <c r="K186" s="1057"/>
      <c r="L186" s="409"/>
      <c r="M186" s="461"/>
      <c r="N186" s="461"/>
      <c r="O186" s="404"/>
      <c r="P186" s="404"/>
      <c r="Q186" s="404"/>
      <c r="R186" s="404"/>
      <c r="S186" s="404"/>
      <c r="T186" s="404"/>
      <c r="U186" s="404"/>
      <c r="V186" s="404"/>
      <c r="W186" s="404"/>
      <c r="X186" s="404"/>
      <c r="Y186" s="404"/>
      <c r="Z186" s="404"/>
      <c r="AA186" s="404"/>
      <c r="AB186" s="404"/>
      <c r="AC186" s="154"/>
    </row>
    <row r="187" spans="2:29" s="98" customFormat="1" ht="48" customHeight="1" x14ac:dyDescent="0.15">
      <c r="B187" s="1028"/>
      <c r="C187" s="1029"/>
      <c r="D187" s="1030"/>
      <c r="E187" s="1030"/>
      <c r="F187" s="1030"/>
      <c r="G187" s="1030"/>
      <c r="H187" s="1031"/>
      <c r="I187" s="1030"/>
      <c r="J187" s="409"/>
      <c r="K187" s="1057"/>
      <c r="L187" s="409"/>
      <c r="M187" s="461"/>
      <c r="N187" s="461"/>
      <c r="O187" s="404"/>
      <c r="P187" s="403"/>
      <c r="Q187" s="403"/>
      <c r="R187" s="403"/>
      <c r="S187" s="403"/>
      <c r="T187" s="403"/>
      <c r="U187" s="403"/>
      <c r="V187" s="403"/>
      <c r="W187" s="403"/>
      <c r="X187" s="403"/>
      <c r="Y187" s="403"/>
      <c r="Z187" s="403"/>
      <c r="AA187" s="403"/>
      <c r="AB187" s="403"/>
      <c r="AC187" s="154"/>
    </row>
    <row r="188" spans="2:29" s="98" customFormat="1" ht="48" customHeight="1" x14ac:dyDescent="0.15">
      <c r="B188" s="1028"/>
      <c r="C188" s="1029"/>
      <c r="D188" s="1030"/>
      <c r="E188" s="1030"/>
      <c r="F188" s="1030"/>
      <c r="G188" s="1030"/>
      <c r="H188" s="1031"/>
      <c r="I188" s="1030"/>
      <c r="J188" s="407" t="s">
        <v>440</v>
      </c>
      <c r="K188" s="1057"/>
      <c r="L188" s="407" t="s">
        <v>440</v>
      </c>
      <c r="M188" s="461"/>
      <c r="N188" s="461"/>
      <c r="O188" s="404"/>
      <c r="P188" s="403"/>
      <c r="Q188" s="403"/>
      <c r="R188" s="403"/>
      <c r="S188" s="403"/>
      <c r="T188" s="403"/>
      <c r="U188" s="403"/>
      <c r="V188" s="403"/>
      <c r="W188" s="403"/>
      <c r="X188" s="403"/>
      <c r="Y188" s="403"/>
      <c r="Z188" s="403"/>
      <c r="AA188" s="403"/>
      <c r="AB188" s="403"/>
      <c r="AC188" s="154"/>
    </row>
    <row r="189" spans="2:29" s="98" customFormat="1" ht="48" customHeight="1" x14ac:dyDescent="0.15">
      <c r="B189" s="1028"/>
      <c r="C189" s="1029"/>
      <c r="D189" s="1030"/>
      <c r="E189" s="1030"/>
      <c r="F189" s="1030"/>
      <c r="G189" s="1030"/>
      <c r="H189" s="1031"/>
      <c r="I189" s="1030"/>
      <c r="J189" s="408"/>
      <c r="K189" s="1058"/>
      <c r="L189" s="408"/>
      <c r="M189" s="461">
        <f>COUNTIF(L189,"*")</f>
        <v>0</v>
      </c>
      <c r="N189" s="462"/>
      <c r="O189" s="404"/>
      <c r="P189" s="403"/>
      <c r="Q189" s="403"/>
      <c r="R189" s="403"/>
      <c r="S189" s="403"/>
      <c r="T189" s="403"/>
      <c r="U189" s="403"/>
      <c r="V189" s="403"/>
      <c r="W189" s="403"/>
      <c r="X189" s="403"/>
      <c r="Y189" s="403"/>
      <c r="Z189" s="403"/>
      <c r="AA189" s="403"/>
      <c r="AB189" s="403"/>
      <c r="AC189" s="154"/>
    </row>
    <row r="190" spans="2:29" s="98" customFormat="1" ht="48" customHeight="1" x14ac:dyDescent="0.15">
      <c r="B190" s="1028">
        <v>37</v>
      </c>
      <c r="C190" s="1029"/>
      <c r="D190" s="1030"/>
      <c r="E190" s="1030"/>
      <c r="F190" s="1030"/>
      <c r="G190" s="1030"/>
      <c r="H190" s="1031"/>
      <c r="I190" s="1030"/>
      <c r="J190" s="409"/>
      <c r="K190" s="1056"/>
      <c r="L190" s="409"/>
      <c r="M190" s="461">
        <f>COUNTIF(L190:L192,"*")</f>
        <v>0</v>
      </c>
      <c r="N190" s="461">
        <f>IF(SUM(M190:M194)&gt;0,1,0)</f>
        <v>0</v>
      </c>
      <c r="O190" s="404"/>
      <c r="P190" s="403"/>
      <c r="Q190" s="403"/>
      <c r="R190" s="403"/>
      <c r="S190" s="403"/>
      <c r="T190" s="403"/>
      <c r="U190" s="403"/>
      <c r="V190" s="403"/>
      <c r="W190" s="403"/>
      <c r="X190" s="403"/>
      <c r="Y190" s="403"/>
      <c r="Z190" s="403"/>
      <c r="AA190" s="403"/>
      <c r="AB190" s="403"/>
      <c r="AC190" s="154"/>
    </row>
    <row r="191" spans="2:29" s="98" customFormat="1" ht="48" customHeight="1" x14ac:dyDescent="0.15">
      <c r="B191" s="1028"/>
      <c r="C191" s="1029"/>
      <c r="D191" s="1030"/>
      <c r="E191" s="1030"/>
      <c r="F191" s="1030"/>
      <c r="G191" s="1030"/>
      <c r="H191" s="1031"/>
      <c r="I191" s="1030"/>
      <c r="J191" s="409"/>
      <c r="K191" s="1057"/>
      <c r="L191" s="409"/>
      <c r="M191" s="461"/>
      <c r="N191" s="461"/>
      <c r="O191" s="404"/>
      <c r="P191" s="404"/>
      <c r="Q191" s="404"/>
      <c r="R191" s="404"/>
      <c r="S191" s="404"/>
      <c r="T191" s="404"/>
      <c r="U191" s="404"/>
      <c r="V191" s="404"/>
      <c r="W191" s="404"/>
      <c r="X191" s="404"/>
      <c r="Y191" s="404"/>
      <c r="Z191" s="404"/>
      <c r="AA191" s="404"/>
      <c r="AB191" s="404"/>
      <c r="AC191" s="154"/>
    </row>
    <row r="192" spans="2:29" s="98" customFormat="1" ht="48" customHeight="1" x14ac:dyDescent="0.15">
      <c r="B192" s="1028"/>
      <c r="C192" s="1029"/>
      <c r="D192" s="1030"/>
      <c r="E192" s="1030"/>
      <c r="F192" s="1030"/>
      <c r="G192" s="1030"/>
      <c r="H192" s="1031"/>
      <c r="I192" s="1030"/>
      <c r="J192" s="409"/>
      <c r="K192" s="1057"/>
      <c r="L192" s="409"/>
      <c r="M192" s="461"/>
      <c r="N192" s="461"/>
      <c r="O192" s="404"/>
      <c r="P192" s="403"/>
      <c r="Q192" s="403"/>
      <c r="R192" s="403"/>
      <c r="S192" s="403"/>
      <c r="T192" s="403"/>
      <c r="U192" s="403"/>
      <c r="V192" s="403"/>
      <c r="W192" s="403"/>
      <c r="X192" s="403"/>
      <c r="Y192" s="403"/>
      <c r="Z192" s="403"/>
      <c r="AA192" s="403"/>
      <c r="AB192" s="403"/>
      <c r="AC192" s="154"/>
    </row>
    <row r="193" spans="2:29" s="98" customFormat="1" ht="48" customHeight="1" x14ac:dyDescent="0.15">
      <c r="B193" s="1028"/>
      <c r="C193" s="1029"/>
      <c r="D193" s="1030"/>
      <c r="E193" s="1030"/>
      <c r="F193" s="1030"/>
      <c r="G193" s="1030"/>
      <c r="H193" s="1031"/>
      <c r="I193" s="1030"/>
      <c r="J193" s="407" t="s">
        <v>440</v>
      </c>
      <c r="K193" s="1057"/>
      <c r="L193" s="407" t="s">
        <v>440</v>
      </c>
      <c r="M193" s="461"/>
      <c r="N193" s="461"/>
      <c r="O193" s="404"/>
      <c r="P193" s="403"/>
      <c r="Q193" s="403"/>
      <c r="R193" s="403"/>
      <c r="S193" s="403"/>
      <c r="T193" s="403"/>
      <c r="U193" s="403"/>
      <c r="V193" s="403"/>
      <c r="W193" s="403"/>
      <c r="X193" s="403"/>
      <c r="Y193" s="403"/>
      <c r="Z193" s="403"/>
      <c r="AA193" s="403"/>
      <c r="AB193" s="403"/>
      <c r="AC193" s="154"/>
    </row>
    <row r="194" spans="2:29" s="98" customFormat="1" ht="48" customHeight="1" x14ac:dyDescent="0.15">
      <c r="B194" s="1028"/>
      <c r="C194" s="1029"/>
      <c r="D194" s="1030"/>
      <c r="E194" s="1030"/>
      <c r="F194" s="1030"/>
      <c r="G194" s="1030"/>
      <c r="H194" s="1031"/>
      <c r="I194" s="1030"/>
      <c r="J194" s="408"/>
      <c r="K194" s="1058"/>
      <c r="L194" s="408"/>
      <c r="M194" s="461">
        <f>COUNTIF(L194,"*")</f>
        <v>0</v>
      </c>
      <c r="N194" s="462"/>
      <c r="O194" s="404"/>
      <c r="P194" s="403"/>
      <c r="Q194" s="403"/>
      <c r="R194" s="403"/>
      <c r="S194" s="403"/>
      <c r="T194" s="403"/>
      <c r="U194" s="403"/>
      <c r="V194" s="403"/>
      <c r="W194" s="403"/>
      <c r="X194" s="403"/>
      <c r="Y194" s="403"/>
      <c r="Z194" s="403"/>
      <c r="AA194" s="403"/>
      <c r="AB194" s="403"/>
      <c r="AC194" s="154"/>
    </row>
    <row r="195" spans="2:29" s="98" customFormat="1" ht="48" customHeight="1" x14ac:dyDescent="0.15">
      <c r="B195" s="1028">
        <v>38</v>
      </c>
      <c r="C195" s="1029"/>
      <c r="D195" s="1030"/>
      <c r="E195" s="1030"/>
      <c r="F195" s="1030"/>
      <c r="G195" s="1030"/>
      <c r="H195" s="1031"/>
      <c r="I195" s="1030"/>
      <c r="J195" s="409"/>
      <c r="K195" s="1056"/>
      <c r="L195" s="409"/>
      <c r="M195" s="461">
        <f>COUNTIF(L195:L197,"*")</f>
        <v>0</v>
      </c>
      <c r="N195" s="461">
        <f>IF(SUM(M195:M199)&gt;0,1,0)</f>
        <v>0</v>
      </c>
      <c r="O195" s="404"/>
      <c r="P195" s="403"/>
      <c r="Q195" s="403"/>
      <c r="R195" s="403"/>
      <c r="S195" s="403"/>
      <c r="T195" s="403"/>
      <c r="U195" s="403"/>
      <c r="V195" s="403"/>
      <c r="W195" s="403"/>
      <c r="X195" s="403"/>
      <c r="Y195" s="403"/>
      <c r="Z195" s="403"/>
      <c r="AA195" s="403"/>
      <c r="AB195" s="403"/>
      <c r="AC195" s="154"/>
    </row>
    <row r="196" spans="2:29" s="98" customFormat="1" ht="48" customHeight="1" x14ac:dyDescent="0.15">
      <c r="B196" s="1028"/>
      <c r="C196" s="1029"/>
      <c r="D196" s="1030"/>
      <c r="E196" s="1030"/>
      <c r="F196" s="1030"/>
      <c r="G196" s="1030"/>
      <c r="H196" s="1031"/>
      <c r="I196" s="1030"/>
      <c r="J196" s="409"/>
      <c r="K196" s="1057"/>
      <c r="L196" s="409"/>
      <c r="M196" s="461"/>
      <c r="N196" s="461"/>
      <c r="O196" s="404"/>
      <c r="P196" s="404"/>
      <c r="Q196" s="404"/>
      <c r="R196" s="404"/>
      <c r="S196" s="404"/>
      <c r="T196" s="404"/>
      <c r="U196" s="404"/>
      <c r="V196" s="404"/>
      <c r="W196" s="404"/>
      <c r="X196" s="404"/>
      <c r="Y196" s="404"/>
      <c r="Z196" s="404"/>
      <c r="AA196" s="404"/>
      <c r="AB196" s="404"/>
      <c r="AC196" s="154"/>
    </row>
    <row r="197" spans="2:29" s="98" customFormat="1" ht="48" customHeight="1" x14ac:dyDescent="0.15">
      <c r="B197" s="1028"/>
      <c r="C197" s="1029"/>
      <c r="D197" s="1030"/>
      <c r="E197" s="1030"/>
      <c r="F197" s="1030"/>
      <c r="G197" s="1030"/>
      <c r="H197" s="1031"/>
      <c r="I197" s="1030"/>
      <c r="J197" s="409"/>
      <c r="K197" s="1057"/>
      <c r="L197" s="409"/>
      <c r="M197" s="461"/>
      <c r="N197" s="461"/>
      <c r="O197" s="404"/>
      <c r="P197" s="403"/>
      <c r="Q197" s="403"/>
      <c r="R197" s="403"/>
      <c r="S197" s="403"/>
      <c r="T197" s="403"/>
      <c r="U197" s="403"/>
      <c r="V197" s="403"/>
      <c r="W197" s="403"/>
      <c r="X197" s="403"/>
      <c r="Y197" s="403"/>
      <c r="Z197" s="403"/>
      <c r="AA197" s="403"/>
      <c r="AB197" s="403"/>
      <c r="AC197" s="154"/>
    </row>
    <row r="198" spans="2:29" s="98" customFormat="1" ht="48" customHeight="1" x14ac:dyDescent="0.15">
      <c r="B198" s="1028"/>
      <c r="C198" s="1029"/>
      <c r="D198" s="1030"/>
      <c r="E198" s="1030"/>
      <c r="F198" s="1030"/>
      <c r="G198" s="1030"/>
      <c r="H198" s="1031"/>
      <c r="I198" s="1030"/>
      <c r="J198" s="407" t="s">
        <v>440</v>
      </c>
      <c r="K198" s="1057"/>
      <c r="L198" s="407" t="s">
        <v>440</v>
      </c>
      <c r="M198" s="461"/>
      <c r="N198" s="461"/>
      <c r="O198" s="404"/>
      <c r="P198" s="403"/>
      <c r="Q198" s="403"/>
      <c r="R198" s="403"/>
      <c r="S198" s="403"/>
      <c r="T198" s="403"/>
      <c r="U198" s="403"/>
      <c r="V198" s="403"/>
      <c r="W198" s="403"/>
      <c r="X198" s="403"/>
      <c r="Y198" s="403"/>
      <c r="Z198" s="403"/>
      <c r="AA198" s="403"/>
      <c r="AB198" s="403"/>
      <c r="AC198" s="154"/>
    </row>
    <row r="199" spans="2:29" s="98" customFormat="1" ht="48" customHeight="1" x14ac:dyDescent="0.15">
      <c r="B199" s="1028"/>
      <c r="C199" s="1029"/>
      <c r="D199" s="1030"/>
      <c r="E199" s="1030"/>
      <c r="F199" s="1030"/>
      <c r="G199" s="1030"/>
      <c r="H199" s="1031"/>
      <c r="I199" s="1030"/>
      <c r="J199" s="408"/>
      <c r="K199" s="1058"/>
      <c r="L199" s="408"/>
      <c r="M199" s="461">
        <f>COUNTIF(L199,"*")</f>
        <v>0</v>
      </c>
      <c r="N199" s="462"/>
      <c r="O199" s="404"/>
      <c r="P199" s="403"/>
      <c r="Q199" s="403"/>
      <c r="R199" s="403"/>
      <c r="S199" s="403"/>
      <c r="T199" s="403"/>
      <c r="U199" s="403"/>
      <c r="V199" s="403"/>
      <c r="W199" s="403"/>
      <c r="X199" s="403"/>
      <c r="Y199" s="403"/>
      <c r="Z199" s="403"/>
      <c r="AA199" s="403"/>
      <c r="AB199" s="403"/>
      <c r="AC199" s="154"/>
    </row>
    <row r="200" spans="2:29" s="98" customFormat="1" ht="48" customHeight="1" x14ac:dyDescent="0.15">
      <c r="B200" s="1028">
        <v>39</v>
      </c>
      <c r="C200" s="1029"/>
      <c r="D200" s="1030"/>
      <c r="E200" s="1030"/>
      <c r="F200" s="1030"/>
      <c r="G200" s="1030"/>
      <c r="H200" s="1031"/>
      <c r="I200" s="1030"/>
      <c r="J200" s="409"/>
      <c r="K200" s="1056"/>
      <c r="L200" s="409"/>
      <c r="M200" s="461">
        <f>COUNTIF(L200:L202,"*")</f>
        <v>0</v>
      </c>
      <c r="N200" s="461">
        <f>IF(SUM(M200:M204)&gt;0,1,0)</f>
        <v>0</v>
      </c>
      <c r="O200" s="404"/>
      <c r="P200" s="403"/>
      <c r="Q200" s="403"/>
      <c r="R200" s="403"/>
      <c r="S200" s="403"/>
      <c r="T200" s="403"/>
      <c r="U200" s="403"/>
      <c r="V200" s="403"/>
      <c r="W200" s="403"/>
      <c r="X200" s="403"/>
      <c r="Y200" s="403"/>
      <c r="Z200" s="403"/>
      <c r="AA200" s="403"/>
      <c r="AB200" s="403"/>
      <c r="AC200" s="154"/>
    </row>
    <row r="201" spans="2:29" s="98" customFormat="1" ht="48" customHeight="1" x14ac:dyDescent="0.15">
      <c r="B201" s="1028"/>
      <c r="C201" s="1029"/>
      <c r="D201" s="1030"/>
      <c r="E201" s="1030"/>
      <c r="F201" s="1030"/>
      <c r="G201" s="1030"/>
      <c r="H201" s="1031"/>
      <c r="I201" s="1030"/>
      <c r="J201" s="409"/>
      <c r="K201" s="1057"/>
      <c r="L201" s="409"/>
      <c r="M201" s="461"/>
      <c r="N201" s="461"/>
      <c r="O201" s="404"/>
      <c r="P201" s="404"/>
      <c r="Q201" s="404"/>
      <c r="R201" s="404"/>
      <c r="S201" s="404"/>
      <c r="T201" s="404"/>
      <c r="U201" s="404"/>
      <c r="V201" s="404"/>
      <c r="W201" s="404"/>
      <c r="X201" s="404"/>
      <c r="Y201" s="404"/>
      <c r="Z201" s="404"/>
      <c r="AA201" s="404"/>
      <c r="AB201" s="404"/>
      <c r="AC201" s="154"/>
    </row>
    <row r="202" spans="2:29" s="98" customFormat="1" ht="48" customHeight="1" x14ac:dyDescent="0.15">
      <c r="B202" s="1028"/>
      <c r="C202" s="1029"/>
      <c r="D202" s="1030"/>
      <c r="E202" s="1030"/>
      <c r="F202" s="1030"/>
      <c r="G202" s="1030"/>
      <c r="H202" s="1031"/>
      <c r="I202" s="1030"/>
      <c r="J202" s="409"/>
      <c r="K202" s="1057"/>
      <c r="L202" s="409"/>
      <c r="M202" s="461"/>
      <c r="N202" s="461"/>
      <c r="O202" s="404"/>
      <c r="P202" s="403"/>
      <c r="Q202" s="403"/>
      <c r="R202" s="403"/>
      <c r="S202" s="403"/>
      <c r="T202" s="403"/>
      <c r="U202" s="403"/>
      <c r="V202" s="403"/>
      <c r="W202" s="403"/>
      <c r="X202" s="403"/>
      <c r="Y202" s="403"/>
      <c r="Z202" s="403"/>
      <c r="AA202" s="403"/>
      <c r="AB202" s="403"/>
      <c r="AC202" s="154"/>
    </row>
    <row r="203" spans="2:29" s="98" customFormat="1" ht="48" customHeight="1" x14ac:dyDescent="0.15">
      <c r="B203" s="1028"/>
      <c r="C203" s="1029"/>
      <c r="D203" s="1030"/>
      <c r="E203" s="1030"/>
      <c r="F203" s="1030"/>
      <c r="G203" s="1030"/>
      <c r="H203" s="1031"/>
      <c r="I203" s="1030"/>
      <c r="J203" s="407" t="s">
        <v>440</v>
      </c>
      <c r="K203" s="1057"/>
      <c r="L203" s="407" t="s">
        <v>440</v>
      </c>
      <c r="M203" s="461"/>
      <c r="N203" s="461"/>
      <c r="O203" s="404"/>
      <c r="P203" s="403"/>
      <c r="Q203" s="403"/>
      <c r="R203" s="403"/>
      <c r="S203" s="403"/>
      <c r="T203" s="403"/>
      <c r="U203" s="403"/>
      <c r="V203" s="403"/>
      <c r="W203" s="403"/>
      <c r="X203" s="403"/>
      <c r="Y203" s="403"/>
      <c r="Z203" s="403"/>
      <c r="AA203" s="403"/>
      <c r="AB203" s="403"/>
      <c r="AC203" s="154"/>
    </row>
    <row r="204" spans="2:29" s="98" customFormat="1" ht="48" customHeight="1" x14ac:dyDescent="0.15">
      <c r="B204" s="1028"/>
      <c r="C204" s="1029"/>
      <c r="D204" s="1030"/>
      <c r="E204" s="1030"/>
      <c r="F204" s="1030"/>
      <c r="G204" s="1030"/>
      <c r="H204" s="1031"/>
      <c r="I204" s="1030"/>
      <c r="J204" s="408"/>
      <c r="K204" s="1058"/>
      <c r="L204" s="408"/>
      <c r="M204" s="461">
        <f>COUNTIF(L204,"*")</f>
        <v>0</v>
      </c>
      <c r="N204" s="462"/>
      <c r="O204" s="404"/>
      <c r="P204" s="403"/>
      <c r="Q204" s="403"/>
      <c r="R204" s="403"/>
      <c r="S204" s="403"/>
      <c r="T204" s="403"/>
      <c r="U204" s="403"/>
      <c r="V204" s="403"/>
      <c r="W204" s="403"/>
      <c r="X204" s="403"/>
      <c r="Y204" s="403"/>
      <c r="Z204" s="403"/>
      <c r="AA204" s="403"/>
      <c r="AB204" s="403"/>
      <c r="AC204" s="154"/>
    </row>
    <row r="205" spans="2:29" s="98" customFormat="1" ht="48" customHeight="1" x14ac:dyDescent="0.15">
      <c r="B205" s="1028">
        <v>40</v>
      </c>
      <c r="C205" s="1029"/>
      <c r="D205" s="1030"/>
      <c r="E205" s="1030"/>
      <c r="F205" s="1030"/>
      <c r="G205" s="1030"/>
      <c r="H205" s="1031"/>
      <c r="I205" s="1030"/>
      <c r="J205" s="409"/>
      <c r="K205" s="1056"/>
      <c r="L205" s="409"/>
      <c r="M205" s="461">
        <f>COUNTIF(L205:L207,"*")</f>
        <v>0</v>
      </c>
      <c r="N205" s="461">
        <f>IF(SUM(M205:M209)&gt;0,1,0)</f>
        <v>0</v>
      </c>
      <c r="O205" s="404"/>
      <c r="P205" s="403"/>
      <c r="Q205" s="403"/>
      <c r="R205" s="403"/>
      <c r="S205" s="403"/>
      <c r="T205" s="403"/>
      <c r="U205" s="403"/>
      <c r="V205" s="403"/>
      <c r="W205" s="403"/>
      <c r="X205" s="403"/>
      <c r="Y205" s="403"/>
      <c r="Z205" s="403"/>
      <c r="AA205" s="403"/>
      <c r="AB205" s="403"/>
      <c r="AC205" s="154"/>
    </row>
    <row r="206" spans="2:29" s="98" customFormat="1" ht="48" customHeight="1" x14ac:dyDescent="0.15">
      <c r="B206" s="1028"/>
      <c r="C206" s="1029"/>
      <c r="D206" s="1030"/>
      <c r="E206" s="1030"/>
      <c r="F206" s="1030"/>
      <c r="G206" s="1030"/>
      <c r="H206" s="1031"/>
      <c r="I206" s="1030"/>
      <c r="J206" s="409"/>
      <c r="K206" s="1057"/>
      <c r="L206" s="409"/>
      <c r="M206" s="461"/>
      <c r="N206" s="461"/>
      <c r="O206" s="404"/>
      <c r="P206" s="404"/>
      <c r="Q206" s="404"/>
      <c r="R206" s="404"/>
      <c r="S206" s="404"/>
      <c r="T206" s="404"/>
      <c r="U206" s="404"/>
      <c r="V206" s="404"/>
      <c r="W206" s="404"/>
      <c r="X206" s="404"/>
      <c r="Y206" s="404"/>
      <c r="Z206" s="404"/>
      <c r="AA206" s="404"/>
      <c r="AB206" s="404"/>
      <c r="AC206" s="154"/>
    </row>
    <row r="207" spans="2:29" s="98" customFormat="1" ht="48" customHeight="1" x14ac:dyDescent="0.15">
      <c r="B207" s="1028"/>
      <c r="C207" s="1029"/>
      <c r="D207" s="1030"/>
      <c r="E207" s="1030"/>
      <c r="F207" s="1030"/>
      <c r="G207" s="1030"/>
      <c r="H207" s="1031"/>
      <c r="I207" s="1030"/>
      <c r="J207" s="409"/>
      <c r="K207" s="1057"/>
      <c r="L207" s="409"/>
      <c r="M207" s="461"/>
      <c r="N207" s="461"/>
      <c r="O207" s="404"/>
      <c r="P207" s="403"/>
      <c r="Q207" s="403"/>
      <c r="R207" s="403"/>
      <c r="S207" s="403"/>
      <c r="T207" s="403"/>
      <c r="U207" s="403"/>
      <c r="V207" s="403"/>
      <c r="W207" s="403"/>
      <c r="X207" s="403"/>
      <c r="Y207" s="403"/>
      <c r="Z207" s="403"/>
      <c r="AA207" s="403"/>
      <c r="AB207" s="403"/>
      <c r="AC207" s="154"/>
    </row>
    <row r="208" spans="2:29" s="98" customFormat="1" ht="48" customHeight="1" x14ac:dyDescent="0.15">
      <c r="B208" s="1028"/>
      <c r="C208" s="1029"/>
      <c r="D208" s="1030"/>
      <c r="E208" s="1030"/>
      <c r="F208" s="1030"/>
      <c r="G208" s="1030"/>
      <c r="H208" s="1031"/>
      <c r="I208" s="1030"/>
      <c r="J208" s="407" t="s">
        <v>440</v>
      </c>
      <c r="K208" s="1057"/>
      <c r="L208" s="407" t="s">
        <v>440</v>
      </c>
      <c r="M208" s="461"/>
      <c r="N208" s="461"/>
      <c r="O208" s="404"/>
      <c r="P208" s="403"/>
      <c r="Q208" s="403"/>
      <c r="R208" s="403"/>
      <c r="S208" s="403"/>
      <c r="T208" s="403"/>
      <c r="U208" s="403"/>
      <c r="V208" s="403"/>
      <c r="W208" s="403"/>
      <c r="X208" s="403"/>
      <c r="Y208" s="403"/>
      <c r="Z208" s="403"/>
      <c r="AA208" s="403"/>
      <c r="AB208" s="403"/>
      <c r="AC208" s="154"/>
    </row>
    <row r="209" spans="2:29" s="98" customFormat="1" ht="48" customHeight="1" x14ac:dyDescent="0.15">
      <c r="B209" s="1028"/>
      <c r="C209" s="1029"/>
      <c r="D209" s="1030"/>
      <c r="E209" s="1030"/>
      <c r="F209" s="1030"/>
      <c r="G209" s="1030"/>
      <c r="H209" s="1031"/>
      <c r="I209" s="1030"/>
      <c r="J209" s="408"/>
      <c r="K209" s="1058"/>
      <c r="L209" s="408"/>
      <c r="M209" s="461">
        <f>COUNTIF(L209,"*")</f>
        <v>0</v>
      </c>
      <c r="N209" s="462"/>
      <c r="O209" s="404"/>
      <c r="P209" s="403"/>
      <c r="Q209" s="403"/>
      <c r="R209" s="403"/>
      <c r="S209" s="403"/>
      <c r="T209" s="403"/>
      <c r="U209" s="403"/>
      <c r="V209" s="403"/>
      <c r="W209" s="403"/>
      <c r="X209" s="403"/>
      <c r="Y209" s="403"/>
      <c r="Z209" s="403"/>
      <c r="AA209" s="403"/>
      <c r="AB209" s="403"/>
      <c r="AC209" s="154"/>
    </row>
    <row r="210" spans="2:29" s="98" customFormat="1" ht="48" customHeight="1" x14ac:dyDescent="0.15">
      <c r="B210" s="1028">
        <v>41</v>
      </c>
      <c r="C210" s="1029"/>
      <c r="D210" s="1030"/>
      <c r="E210" s="1030"/>
      <c r="F210" s="1030"/>
      <c r="G210" s="1030"/>
      <c r="H210" s="1031"/>
      <c r="I210" s="1030"/>
      <c r="J210" s="409"/>
      <c r="K210" s="1056"/>
      <c r="L210" s="409"/>
      <c r="M210" s="461">
        <f>COUNTIF(L210:L212,"*")</f>
        <v>0</v>
      </c>
      <c r="N210" s="461">
        <f>IF(SUM(M210:M214)&gt;0,1,0)</f>
        <v>0</v>
      </c>
      <c r="O210" s="404"/>
      <c r="P210" s="403"/>
      <c r="Q210" s="403"/>
      <c r="R210" s="403"/>
      <c r="S210" s="403"/>
      <c r="T210" s="403"/>
      <c r="U210" s="403"/>
      <c r="V210" s="403"/>
      <c r="W210" s="403"/>
      <c r="X210" s="403"/>
      <c r="Y210" s="403"/>
      <c r="Z210" s="403"/>
      <c r="AA210" s="403"/>
      <c r="AB210" s="403"/>
      <c r="AC210" s="154"/>
    </row>
    <row r="211" spans="2:29" s="98" customFormat="1" ht="48" customHeight="1" x14ac:dyDescent="0.15">
      <c r="B211" s="1028"/>
      <c r="C211" s="1029"/>
      <c r="D211" s="1030"/>
      <c r="E211" s="1030"/>
      <c r="F211" s="1030"/>
      <c r="G211" s="1030"/>
      <c r="H211" s="1031"/>
      <c r="I211" s="1030"/>
      <c r="J211" s="409"/>
      <c r="K211" s="1057"/>
      <c r="L211" s="409"/>
      <c r="M211" s="461"/>
      <c r="N211" s="461"/>
      <c r="O211" s="404"/>
      <c r="P211" s="404"/>
      <c r="Q211" s="404"/>
      <c r="R211" s="404"/>
      <c r="S211" s="404"/>
      <c r="T211" s="404"/>
      <c r="U211" s="404"/>
      <c r="V211" s="404"/>
      <c r="W211" s="404"/>
      <c r="X211" s="404"/>
      <c r="Y211" s="404"/>
      <c r="Z211" s="404"/>
      <c r="AA211" s="404"/>
      <c r="AB211" s="404"/>
      <c r="AC211" s="154"/>
    </row>
    <row r="212" spans="2:29" s="98" customFormat="1" ht="48" customHeight="1" x14ac:dyDescent="0.15">
      <c r="B212" s="1028"/>
      <c r="C212" s="1029"/>
      <c r="D212" s="1030"/>
      <c r="E212" s="1030"/>
      <c r="F212" s="1030"/>
      <c r="G212" s="1030"/>
      <c r="H212" s="1031"/>
      <c r="I212" s="1030"/>
      <c r="J212" s="409"/>
      <c r="K212" s="1057"/>
      <c r="L212" s="409"/>
      <c r="M212" s="461"/>
      <c r="N212" s="461"/>
      <c r="O212" s="404"/>
      <c r="P212" s="403"/>
      <c r="Q212" s="403"/>
      <c r="R212" s="403"/>
      <c r="S212" s="403"/>
      <c r="T212" s="403"/>
      <c r="U212" s="403"/>
      <c r="V212" s="403"/>
      <c r="W212" s="403"/>
      <c r="X212" s="403"/>
      <c r="Y212" s="403"/>
      <c r="Z212" s="403"/>
      <c r="AA212" s="403"/>
      <c r="AB212" s="403"/>
      <c r="AC212" s="154"/>
    </row>
    <row r="213" spans="2:29" s="98" customFormat="1" ht="48" customHeight="1" x14ac:dyDescent="0.15">
      <c r="B213" s="1028"/>
      <c r="C213" s="1029"/>
      <c r="D213" s="1030"/>
      <c r="E213" s="1030"/>
      <c r="F213" s="1030"/>
      <c r="G213" s="1030"/>
      <c r="H213" s="1031"/>
      <c r="I213" s="1030"/>
      <c r="J213" s="407" t="s">
        <v>440</v>
      </c>
      <c r="K213" s="1057"/>
      <c r="L213" s="407" t="s">
        <v>440</v>
      </c>
      <c r="M213" s="461"/>
      <c r="N213" s="461"/>
      <c r="O213" s="404"/>
      <c r="P213" s="403"/>
      <c r="Q213" s="403"/>
      <c r="R213" s="403"/>
      <c r="S213" s="403"/>
      <c r="T213" s="403"/>
      <c r="U213" s="403"/>
      <c r="V213" s="403"/>
      <c r="W213" s="403"/>
      <c r="X213" s="403"/>
      <c r="Y213" s="403"/>
      <c r="Z213" s="403"/>
      <c r="AA213" s="403"/>
      <c r="AB213" s="403"/>
      <c r="AC213" s="154"/>
    </row>
    <row r="214" spans="2:29" s="98" customFormat="1" ht="48" customHeight="1" x14ac:dyDescent="0.15">
      <c r="B214" s="1028"/>
      <c r="C214" s="1029"/>
      <c r="D214" s="1030"/>
      <c r="E214" s="1030"/>
      <c r="F214" s="1030"/>
      <c r="G214" s="1030"/>
      <c r="H214" s="1031"/>
      <c r="I214" s="1030"/>
      <c r="J214" s="408"/>
      <c r="K214" s="1058"/>
      <c r="L214" s="408"/>
      <c r="M214" s="461">
        <f>COUNTIF(L214,"*")</f>
        <v>0</v>
      </c>
      <c r="N214" s="462"/>
      <c r="O214" s="404"/>
      <c r="P214" s="403"/>
      <c r="Q214" s="403"/>
      <c r="R214" s="403"/>
      <c r="S214" s="403"/>
      <c r="T214" s="403"/>
      <c r="U214" s="403"/>
      <c r="V214" s="403"/>
      <c r="W214" s="403"/>
      <c r="X214" s="403"/>
      <c r="Y214" s="403"/>
      <c r="Z214" s="403"/>
      <c r="AA214" s="403"/>
      <c r="AB214" s="403"/>
      <c r="AC214" s="154"/>
    </row>
    <row r="215" spans="2:29" s="98" customFormat="1" ht="48" customHeight="1" x14ac:dyDescent="0.15">
      <c r="B215" s="1028">
        <v>42</v>
      </c>
      <c r="C215" s="1029"/>
      <c r="D215" s="1030"/>
      <c r="E215" s="1030"/>
      <c r="F215" s="1030"/>
      <c r="G215" s="1030"/>
      <c r="H215" s="1031"/>
      <c r="I215" s="1030"/>
      <c r="J215" s="409"/>
      <c r="K215" s="1056"/>
      <c r="L215" s="409"/>
      <c r="M215" s="461">
        <f>COUNTIF(L215:L217,"*")</f>
        <v>0</v>
      </c>
      <c r="N215" s="461">
        <f>IF(SUM(M215:M219)&gt;0,1,0)</f>
        <v>0</v>
      </c>
      <c r="O215" s="404"/>
      <c r="P215" s="403"/>
      <c r="Q215" s="403"/>
      <c r="R215" s="403"/>
      <c r="S215" s="403"/>
      <c r="T215" s="403"/>
      <c r="U215" s="403"/>
      <c r="V215" s="403"/>
      <c r="W215" s="403"/>
      <c r="X215" s="403"/>
      <c r="Y215" s="403"/>
      <c r="Z215" s="403"/>
      <c r="AA215" s="403"/>
      <c r="AB215" s="403"/>
      <c r="AC215" s="154"/>
    </row>
    <row r="216" spans="2:29" s="98" customFormat="1" ht="48" customHeight="1" x14ac:dyDescent="0.15">
      <c r="B216" s="1028"/>
      <c r="C216" s="1029"/>
      <c r="D216" s="1030"/>
      <c r="E216" s="1030"/>
      <c r="F216" s="1030"/>
      <c r="G216" s="1030"/>
      <c r="H216" s="1031"/>
      <c r="I216" s="1030"/>
      <c r="J216" s="409"/>
      <c r="K216" s="1057"/>
      <c r="L216" s="409"/>
      <c r="M216" s="461"/>
      <c r="N216" s="461"/>
      <c r="O216" s="404"/>
      <c r="P216" s="404"/>
      <c r="Q216" s="404"/>
      <c r="R216" s="404"/>
      <c r="S216" s="404"/>
      <c r="T216" s="404"/>
      <c r="U216" s="404"/>
      <c r="V216" s="404"/>
      <c r="W216" s="404"/>
      <c r="X216" s="404"/>
      <c r="Y216" s="404"/>
      <c r="Z216" s="404"/>
      <c r="AA216" s="404"/>
      <c r="AB216" s="404"/>
      <c r="AC216" s="154"/>
    </row>
    <row r="217" spans="2:29" s="98" customFormat="1" ht="48" customHeight="1" x14ac:dyDescent="0.15">
      <c r="B217" s="1028"/>
      <c r="C217" s="1029"/>
      <c r="D217" s="1030"/>
      <c r="E217" s="1030"/>
      <c r="F217" s="1030"/>
      <c r="G217" s="1030"/>
      <c r="H217" s="1031"/>
      <c r="I217" s="1030"/>
      <c r="J217" s="409"/>
      <c r="K217" s="1057"/>
      <c r="L217" s="409"/>
      <c r="M217" s="461"/>
      <c r="N217" s="461"/>
      <c r="O217" s="404"/>
      <c r="P217" s="403"/>
      <c r="Q217" s="403"/>
      <c r="R217" s="403"/>
      <c r="S217" s="403"/>
      <c r="T217" s="403"/>
      <c r="U217" s="403"/>
      <c r="V217" s="403"/>
      <c r="W217" s="403"/>
      <c r="X217" s="403"/>
      <c r="Y217" s="403"/>
      <c r="Z217" s="403"/>
      <c r="AA217" s="403"/>
      <c r="AB217" s="403"/>
      <c r="AC217" s="154"/>
    </row>
    <row r="218" spans="2:29" s="98" customFormat="1" ht="48" customHeight="1" x14ac:dyDescent="0.15">
      <c r="B218" s="1028"/>
      <c r="C218" s="1029"/>
      <c r="D218" s="1030"/>
      <c r="E218" s="1030"/>
      <c r="F218" s="1030"/>
      <c r="G218" s="1030"/>
      <c r="H218" s="1031"/>
      <c r="I218" s="1030"/>
      <c r="J218" s="407" t="s">
        <v>440</v>
      </c>
      <c r="K218" s="1057"/>
      <c r="L218" s="407" t="s">
        <v>440</v>
      </c>
      <c r="M218" s="461"/>
      <c r="N218" s="461"/>
      <c r="O218" s="404"/>
      <c r="P218" s="403"/>
      <c r="Q218" s="403"/>
      <c r="R218" s="403"/>
      <c r="S218" s="403"/>
      <c r="T218" s="403"/>
      <c r="U218" s="403"/>
      <c r="V218" s="403"/>
      <c r="W218" s="403"/>
      <c r="X218" s="403"/>
      <c r="Y218" s="403"/>
      <c r="Z218" s="403"/>
      <c r="AA218" s="403"/>
      <c r="AB218" s="403"/>
      <c r="AC218" s="154"/>
    </row>
    <row r="219" spans="2:29" s="98" customFormat="1" ht="48" customHeight="1" x14ac:dyDescent="0.15">
      <c r="B219" s="1028"/>
      <c r="C219" s="1029"/>
      <c r="D219" s="1030"/>
      <c r="E219" s="1030"/>
      <c r="F219" s="1030"/>
      <c r="G219" s="1030"/>
      <c r="H219" s="1031"/>
      <c r="I219" s="1030"/>
      <c r="J219" s="408"/>
      <c r="K219" s="1058"/>
      <c r="L219" s="408"/>
      <c r="M219" s="461">
        <f>COUNTIF(L219,"*")</f>
        <v>0</v>
      </c>
      <c r="N219" s="462"/>
      <c r="O219" s="404"/>
      <c r="P219" s="403"/>
      <c r="Q219" s="403"/>
      <c r="R219" s="403"/>
      <c r="S219" s="403"/>
      <c r="T219" s="403"/>
      <c r="U219" s="403"/>
      <c r="V219" s="403"/>
      <c r="W219" s="403"/>
      <c r="X219" s="403"/>
      <c r="Y219" s="403"/>
      <c r="Z219" s="403"/>
      <c r="AA219" s="403"/>
      <c r="AB219" s="403"/>
      <c r="AC219" s="154"/>
    </row>
    <row r="220" spans="2:29" s="98" customFormat="1" ht="48" customHeight="1" x14ac:dyDescent="0.15">
      <c r="B220" s="1028">
        <v>43</v>
      </c>
      <c r="C220" s="1029"/>
      <c r="D220" s="1030"/>
      <c r="E220" s="1030"/>
      <c r="F220" s="1030"/>
      <c r="G220" s="1030"/>
      <c r="H220" s="1031"/>
      <c r="I220" s="1030"/>
      <c r="J220" s="409"/>
      <c r="K220" s="1056"/>
      <c r="L220" s="409"/>
      <c r="M220" s="461">
        <f>COUNTIF(L220:L222,"*")</f>
        <v>0</v>
      </c>
      <c r="N220" s="461">
        <f>IF(SUM(M220:M224)&gt;0,1,0)</f>
        <v>0</v>
      </c>
      <c r="O220" s="404"/>
      <c r="P220" s="403"/>
      <c r="Q220" s="403"/>
      <c r="R220" s="403"/>
      <c r="S220" s="403"/>
      <c r="T220" s="403"/>
      <c r="U220" s="403"/>
      <c r="V220" s="403"/>
      <c r="W220" s="403"/>
      <c r="X220" s="403"/>
      <c r="Y220" s="403"/>
      <c r="Z220" s="403"/>
      <c r="AA220" s="403"/>
      <c r="AB220" s="403"/>
      <c r="AC220" s="154"/>
    </row>
    <row r="221" spans="2:29" s="98" customFormat="1" ht="48" customHeight="1" x14ac:dyDescent="0.15">
      <c r="B221" s="1028"/>
      <c r="C221" s="1029"/>
      <c r="D221" s="1030"/>
      <c r="E221" s="1030"/>
      <c r="F221" s="1030"/>
      <c r="G221" s="1030"/>
      <c r="H221" s="1031"/>
      <c r="I221" s="1030"/>
      <c r="J221" s="409"/>
      <c r="K221" s="1057"/>
      <c r="L221" s="409"/>
      <c r="M221" s="461"/>
      <c r="N221" s="461"/>
      <c r="O221" s="404"/>
      <c r="P221" s="404"/>
      <c r="Q221" s="404"/>
      <c r="R221" s="404"/>
      <c r="S221" s="404"/>
      <c r="T221" s="404"/>
      <c r="U221" s="404"/>
      <c r="V221" s="404"/>
      <c r="W221" s="404"/>
      <c r="X221" s="404"/>
      <c r="Y221" s="404"/>
      <c r="Z221" s="404"/>
      <c r="AA221" s="404"/>
      <c r="AB221" s="404"/>
      <c r="AC221" s="154"/>
    </row>
    <row r="222" spans="2:29" s="98" customFormat="1" ht="48" customHeight="1" x14ac:dyDescent="0.15">
      <c r="B222" s="1028"/>
      <c r="C222" s="1029"/>
      <c r="D222" s="1030"/>
      <c r="E222" s="1030"/>
      <c r="F222" s="1030"/>
      <c r="G222" s="1030"/>
      <c r="H222" s="1031"/>
      <c r="I222" s="1030"/>
      <c r="J222" s="409"/>
      <c r="K222" s="1057"/>
      <c r="L222" s="409"/>
      <c r="M222" s="461"/>
      <c r="N222" s="461"/>
      <c r="O222" s="404"/>
      <c r="P222" s="403"/>
      <c r="Q222" s="403"/>
      <c r="R222" s="403"/>
      <c r="S222" s="403"/>
      <c r="T222" s="403"/>
      <c r="U222" s="403"/>
      <c r="V222" s="403"/>
      <c r="W222" s="403"/>
      <c r="X222" s="403"/>
      <c r="Y222" s="403"/>
      <c r="Z222" s="403"/>
      <c r="AA222" s="403"/>
      <c r="AB222" s="403"/>
      <c r="AC222" s="154"/>
    </row>
    <row r="223" spans="2:29" s="98" customFormat="1" ht="48" customHeight="1" x14ac:dyDescent="0.15">
      <c r="B223" s="1028"/>
      <c r="C223" s="1029"/>
      <c r="D223" s="1030"/>
      <c r="E223" s="1030"/>
      <c r="F223" s="1030"/>
      <c r="G223" s="1030"/>
      <c r="H223" s="1031"/>
      <c r="I223" s="1030"/>
      <c r="J223" s="407" t="s">
        <v>440</v>
      </c>
      <c r="K223" s="1057"/>
      <c r="L223" s="407" t="s">
        <v>440</v>
      </c>
      <c r="M223" s="461"/>
      <c r="N223" s="461"/>
      <c r="O223" s="404"/>
      <c r="P223" s="403"/>
      <c r="Q223" s="403"/>
      <c r="R223" s="403"/>
      <c r="S223" s="403"/>
      <c r="T223" s="403"/>
      <c r="U223" s="403"/>
      <c r="V223" s="403"/>
      <c r="W223" s="403"/>
      <c r="X223" s="403"/>
      <c r="Y223" s="403"/>
      <c r="Z223" s="403"/>
      <c r="AA223" s="403"/>
      <c r="AB223" s="403"/>
      <c r="AC223" s="154"/>
    </row>
    <row r="224" spans="2:29" s="98" customFormat="1" ht="48" customHeight="1" x14ac:dyDescent="0.15">
      <c r="B224" s="1028"/>
      <c r="C224" s="1029"/>
      <c r="D224" s="1030"/>
      <c r="E224" s="1030"/>
      <c r="F224" s="1030"/>
      <c r="G224" s="1030"/>
      <c r="H224" s="1031"/>
      <c r="I224" s="1030"/>
      <c r="J224" s="408"/>
      <c r="K224" s="1058"/>
      <c r="L224" s="408"/>
      <c r="M224" s="461">
        <f>COUNTIF(L224,"*")</f>
        <v>0</v>
      </c>
      <c r="N224" s="462"/>
      <c r="O224" s="404"/>
      <c r="P224" s="403"/>
      <c r="Q224" s="403"/>
      <c r="R224" s="403"/>
      <c r="S224" s="403"/>
      <c r="T224" s="403"/>
      <c r="U224" s="403"/>
      <c r="V224" s="403"/>
      <c r="W224" s="403"/>
      <c r="X224" s="403"/>
      <c r="Y224" s="403"/>
      <c r="Z224" s="403"/>
      <c r="AA224" s="403"/>
      <c r="AB224" s="403"/>
      <c r="AC224" s="154"/>
    </row>
    <row r="225" spans="2:29" s="98" customFormat="1" ht="48" customHeight="1" x14ac:dyDescent="0.15">
      <c r="B225" s="1028">
        <v>44</v>
      </c>
      <c r="C225" s="1029"/>
      <c r="D225" s="1030"/>
      <c r="E225" s="1030"/>
      <c r="F225" s="1030"/>
      <c r="G225" s="1030"/>
      <c r="H225" s="1031"/>
      <c r="I225" s="1030"/>
      <c r="J225" s="409"/>
      <c r="K225" s="1056"/>
      <c r="L225" s="409"/>
      <c r="M225" s="461">
        <f>COUNTIF(L225:L227,"*")</f>
        <v>0</v>
      </c>
      <c r="N225" s="461">
        <f>IF(SUM(M225:M229)&gt;0,1,0)</f>
        <v>0</v>
      </c>
      <c r="O225" s="404"/>
      <c r="P225" s="403"/>
      <c r="Q225" s="403"/>
      <c r="R225" s="403"/>
      <c r="S225" s="403"/>
      <c r="T225" s="403"/>
      <c r="U225" s="403"/>
      <c r="V225" s="403"/>
      <c r="W225" s="403"/>
      <c r="X225" s="403"/>
      <c r="Y225" s="403"/>
      <c r="Z225" s="403"/>
      <c r="AA225" s="403"/>
      <c r="AB225" s="403"/>
      <c r="AC225" s="154"/>
    </row>
    <row r="226" spans="2:29" s="98" customFormat="1" ht="48" customHeight="1" x14ac:dyDescent="0.15">
      <c r="B226" s="1028"/>
      <c r="C226" s="1029"/>
      <c r="D226" s="1030"/>
      <c r="E226" s="1030"/>
      <c r="F226" s="1030"/>
      <c r="G226" s="1030"/>
      <c r="H226" s="1031"/>
      <c r="I226" s="1030"/>
      <c r="J226" s="409"/>
      <c r="K226" s="1057"/>
      <c r="L226" s="409"/>
      <c r="M226" s="461"/>
      <c r="N226" s="461"/>
      <c r="O226" s="404"/>
      <c r="P226" s="404"/>
      <c r="Q226" s="404"/>
      <c r="R226" s="404"/>
      <c r="S226" s="404"/>
      <c r="T226" s="404"/>
      <c r="U226" s="404"/>
      <c r="V226" s="404"/>
      <c r="W226" s="404"/>
      <c r="X226" s="404"/>
      <c r="Y226" s="404"/>
      <c r="Z226" s="404"/>
      <c r="AA226" s="404"/>
      <c r="AB226" s="404"/>
      <c r="AC226" s="154"/>
    </row>
    <row r="227" spans="2:29" s="98" customFormat="1" ht="48" customHeight="1" x14ac:dyDescent="0.15">
      <c r="B227" s="1028"/>
      <c r="C227" s="1029"/>
      <c r="D227" s="1030"/>
      <c r="E227" s="1030"/>
      <c r="F227" s="1030"/>
      <c r="G227" s="1030"/>
      <c r="H227" s="1031"/>
      <c r="I227" s="1030"/>
      <c r="J227" s="409"/>
      <c r="K227" s="1057"/>
      <c r="L227" s="409"/>
      <c r="M227" s="461"/>
      <c r="N227" s="461"/>
      <c r="O227" s="404"/>
      <c r="P227" s="403"/>
      <c r="Q227" s="403"/>
      <c r="R227" s="403"/>
      <c r="S227" s="403"/>
      <c r="T227" s="403"/>
      <c r="U227" s="403"/>
      <c r="V227" s="403"/>
      <c r="W227" s="403"/>
      <c r="X227" s="403"/>
      <c r="Y227" s="403"/>
      <c r="Z227" s="403"/>
      <c r="AA227" s="403"/>
      <c r="AB227" s="403"/>
      <c r="AC227" s="154"/>
    </row>
    <row r="228" spans="2:29" s="98" customFormat="1" ht="48" customHeight="1" x14ac:dyDescent="0.15">
      <c r="B228" s="1028"/>
      <c r="C228" s="1029"/>
      <c r="D228" s="1030"/>
      <c r="E228" s="1030"/>
      <c r="F228" s="1030"/>
      <c r="G228" s="1030"/>
      <c r="H228" s="1031"/>
      <c r="I228" s="1030"/>
      <c r="J228" s="407" t="s">
        <v>440</v>
      </c>
      <c r="K228" s="1057"/>
      <c r="L228" s="407" t="s">
        <v>440</v>
      </c>
      <c r="M228" s="461"/>
      <c r="N228" s="461"/>
      <c r="O228" s="404"/>
      <c r="P228" s="403"/>
      <c r="Q228" s="403"/>
      <c r="R228" s="403"/>
      <c r="S228" s="403"/>
      <c r="T228" s="403"/>
      <c r="U228" s="403"/>
      <c r="V228" s="403"/>
      <c r="W228" s="403"/>
      <c r="X228" s="403"/>
      <c r="Y228" s="403"/>
      <c r="Z228" s="403"/>
      <c r="AA228" s="403"/>
      <c r="AB228" s="403"/>
      <c r="AC228" s="154"/>
    </row>
    <row r="229" spans="2:29" s="98" customFormat="1" ht="48" customHeight="1" x14ac:dyDescent="0.15">
      <c r="B229" s="1028"/>
      <c r="C229" s="1029"/>
      <c r="D229" s="1030"/>
      <c r="E229" s="1030"/>
      <c r="F229" s="1030"/>
      <c r="G229" s="1030"/>
      <c r="H229" s="1031"/>
      <c r="I229" s="1030"/>
      <c r="J229" s="408"/>
      <c r="K229" s="1058"/>
      <c r="L229" s="408"/>
      <c r="M229" s="461">
        <f>COUNTIF(L229,"*")</f>
        <v>0</v>
      </c>
      <c r="N229" s="462"/>
      <c r="O229" s="404"/>
      <c r="P229" s="403"/>
      <c r="Q229" s="403"/>
      <c r="R229" s="403"/>
      <c r="S229" s="403"/>
      <c r="T229" s="403"/>
      <c r="U229" s="403"/>
      <c r="V229" s="403"/>
      <c r="W229" s="403"/>
      <c r="X229" s="403"/>
      <c r="Y229" s="403"/>
      <c r="Z229" s="403"/>
      <c r="AA229" s="403"/>
      <c r="AB229" s="403"/>
      <c r="AC229" s="154"/>
    </row>
    <row r="230" spans="2:29" s="98" customFormat="1" ht="48" customHeight="1" x14ac:dyDescent="0.15">
      <c r="B230" s="1028">
        <v>45</v>
      </c>
      <c r="C230" s="1029"/>
      <c r="D230" s="1030"/>
      <c r="E230" s="1030"/>
      <c r="F230" s="1030"/>
      <c r="G230" s="1030"/>
      <c r="H230" s="1031"/>
      <c r="I230" s="1030"/>
      <c r="J230" s="409"/>
      <c r="K230" s="1056"/>
      <c r="L230" s="409"/>
      <c r="M230" s="461">
        <f>COUNTIF(L230:L232,"*")</f>
        <v>0</v>
      </c>
      <c r="N230" s="461">
        <f>IF(SUM(M230:M234)&gt;0,1,0)</f>
        <v>0</v>
      </c>
      <c r="O230" s="404"/>
      <c r="P230" s="403"/>
      <c r="Q230" s="403"/>
      <c r="R230" s="403"/>
      <c r="S230" s="403"/>
      <c r="T230" s="403"/>
      <c r="U230" s="403"/>
      <c r="V230" s="403"/>
      <c r="W230" s="403"/>
      <c r="X230" s="403"/>
      <c r="Y230" s="403"/>
      <c r="Z230" s="403"/>
      <c r="AA230" s="403"/>
      <c r="AB230" s="403"/>
      <c r="AC230" s="154"/>
    </row>
    <row r="231" spans="2:29" s="98" customFormat="1" ht="48" customHeight="1" x14ac:dyDescent="0.15">
      <c r="B231" s="1028"/>
      <c r="C231" s="1029"/>
      <c r="D231" s="1030"/>
      <c r="E231" s="1030"/>
      <c r="F231" s="1030"/>
      <c r="G231" s="1030"/>
      <c r="H231" s="1031"/>
      <c r="I231" s="1030"/>
      <c r="J231" s="409"/>
      <c r="K231" s="1057"/>
      <c r="L231" s="409"/>
      <c r="M231" s="461"/>
      <c r="N231" s="461"/>
      <c r="O231" s="404"/>
      <c r="P231" s="404"/>
      <c r="Q231" s="404"/>
      <c r="R231" s="404"/>
      <c r="S231" s="404"/>
      <c r="T231" s="404"/>
      <c r="U231" s="404"/>
      <c r="V231" s="404"/>
      <c r="W231" s="404"/>
      <c r="X231" s="404"/>
      <c r="Y231" s="404"/>
      <c r="Z231" s="404"/>
      <c r="AA231" s="404"/>
      <c r="AB231" s="404"/>
      <c r="AC231" s="154"/>
    </row>
    <row r="232" spans="2:29" s="98" customFormat="1" ht="48" customHeight="1" x14ac:dyDescent="0.15">
      <c r="B232" s="1028"/>
      <c r="C232" s="1029"/>
      <c r="D232" s="1030"/>
      <c r="E232" s="1030"/>
      <c r="F232" s="1030"/>
      <c r="G232" s="1030"/>
      <c r="H232" s="1031"/>
      <c r="I232" s="1030"/>
      <c r="J232" s="409"/>
      <c r="K232" s="1057"/>
      <c r="L232" s="409"/>
      <c r="M232" s="461"/>
      <c r="N232" s="461"/>
      <c r="O232" s="404"/>
      <c r="P232" s="403"/>
      <c r="Q232" s="403"/>
      <c r="R232" s="403"/>
      <c r="S232" s="403"/>
      <c r="T232" s="403"/>
      <c r="U232" s="403"/>
      <c r="V232" s="403"/>
      <c r="W232" s="403"/>
      <c r="X232" s="403"/>
      <c r="Y232" s="403"/>
      <c r="Z232" s="403"/>
      <c r="AA232" s="403"/>
      <c r="AB232" s="403"/>
      <c r="AC232" s="154"/>
    </row>
    <row r="233" spans="2:29" s="98" customFormat="1" ht="48" customHeight="1" x14ac:dyDescent="0.15">
      <c r="B233" s="1028"/>
      <c r="C233" s="1029"/>
      <c r="D233" s="1030"/>
      <c r="E233" s="1030"/>
      <c r="F233" s="1030"/>
      <c r="G233" s="1030"/>
      <c r="H233" s="1031"/>
      <c r="I233" s="1030"/>
      <c r="J233" s="407" t="s">
        <v>440</v>
      </c>
      <c r="K233" s="1057"/>
      <c r="L233" s="407" t="s">
        <v>440</v>
      </c>
      <c r="M233" s="461"/>
      <c r="N233" s="461"/>
      <c r="O233" s="404"/>
      <c r="P233" s="403"/>
      <c r="Q233" s="403"/>
      <c r="R233" s="403"/>
      <c r="S233" s="403"/>
      <c r="T233" s="403"/>
      <c r="U233" s="403"/>
      <c r="V233" s="403"/>
      <c r="W233" s="403"/>
      <c r="X233" s="403"/>
      <c r="Y233" s="403"/>
      <c r="Z233" s="403"/>
      <c r="AA233" s="403"/>
      <c r="AB233" s="403"/>
      <c r="AC233" s="154"/>
    </row>
    <row r="234" spans="2:29" s="98" customFormat="1" ht="48" customHeight="1" x14ac:dyDescent="0.15">
      <c r="B234" s="1028"/>
      <c r="C234" s="1029"/>
      <c r="D234" s="1030"/>
      <c r="E234" s="1030"/>
      <c r="F234" s="1030"/>
      <c r="G234" s="1030"/>
      <c r="H234" s="1031"/>
      <c r="I234" s="1030"/>
      <c r="J234" s="408"/>
      <c r="K234" s="1058"/>
      <c r="L234" s="408"/>
      <c r="M234" s="461">
        <f>COUNTIF(L234,"*")</f>
        <v>0</v>
      </c>
      <c r="N234" s="462"/>
      <c r="O234" s="404"/>
      <c r="P234" s="403"/>
      <c r="Q234" s="403"/>
      <c r="R234" s="403"/>
      <c r="S234" s="403"/>
      <c r="T234" s="403"/>
      <c r="U234" s="403"/>
      <c r="V234" s="403"/>
      <c r="W234" s="403"/>
      <c r="X234" s="403"/>
      <c r="Y234" s="403"/>
      <c r="Z234" s="403"/>
      <c r="AA234" s="403"/>
      <c r="AB234" s="403"/>
      <c r="AC234" s="154"/>
    </row>
    <row r="235" spans="2:29" s="98" customFormat="1" ht="48" customHeight="1" x14ac:dyDescent="0.15">
      <c r="B235" s="1028">
        <v>46</v>
      </c>
      <c r="C235" s="1029"/>
      <c r="D235" s="1030"/>
      <c r="E235" s="1030"/>
      <c r="F235" s="1030"/>
      <c r="G235" s="1030"/>
      <c r="H235" s="1031"/>
      <c r="I235" s="1030"/>
      <c r="J235" s="409"/>
      <c r="K235" s="1056"/>
      <c r="L235" s="409"/>
      <c r="M235" s="461">
        <f>COUNTIF(L235:L237,"*")</f>
        <v>0</v>
      </c>
      <c r="N235" s="461">
        <f>IF(SUM(M235:M239)&gt;0,1,0)</f>
        <v>0</v>
      </c>
      <c r="O235" s="404"/>
      <c r="P235" s="403"/>
      <c r="Q235" s="403"/>
      <c r="R235" s="403"/>
      <c r="S235" s="403"/>
      <c r="T235" s="403"/>
      <c r="U235" s="403"/>
      <c r="V235" s="403"/>
      <c r="W235" s="403"/>
      <c r="X235" s="403"/>
      <c r="Y235" s="403"/>
      <c r="Z235" s="403"/>
      <c r="AA235" s="403"/>
      <c r="AB235" s="403"/>
      <c r="AC235" s="154"/>
    </row>
    <row r="236" spans="2:29" s="98" customFormat="1" ht="48" customHeight="1" x14ac:dyDescent="0.15">
      <c r="B236" s="1028"/>
      <c r="C236" s="1029"/>
      <c r="D236" s="1030"/>
      <c r="E236" s="1030"/>
      <c r="F236" s="1030"/>
      <c r="G236" s="1030"/>
      <c r="H236" s="1031"/>
      <c r="I236" s="1030"/>
      <c r="J236" s="409"/>
      <c r="K236" s="1057"/>
      <c r="L236" s="409"/>
      <c r="M236" s="461"/>
      <c r="N236" s="461"/>
      <c r="O236" s="404"/>
      <c r="P236" s="404"/>
      <c r="Q236" s="404"/>
      <c r="R236" s="404"/>
      <c r="S236" s="404"/>
      <c r="T236" s="404"/>
      <c r="U236" s="404"/>
      <c r="V236" s="404"/>
      <c r="W236" s="404"/>
      <c r="X236" s="404"/>
      <c r="Y236" s="404"/>
      <c r="Z236" s="404"/>
      <c r="AA236" s="404"/>
      <c r="AB236" s="404"/>
      <c r="AC236" s="154"/>
    </row>
    <row r="237" spans="2:29" s="98" customFormat="1" ht="48" customHeight="1" x14ac:dyDescent="0.15">
      <c r="B237" s="1028"/>
      <c r="C237" s="1029"/>
      <c r="D237" s="1030"/>
      <c r="E237" s="1030"/>
      <c r="F237" s="1030"/>
      <c r="G237" s="1030"/>
      <c r="H237" s="1031"/>
      <c r="I237" s="1030"/>
      <c r="J237" s="409"/>
      <c r="K237" s="1057"/>
      <c r="L237" s="409"/>
      <c r="M237" s="461"/>
      <c r="N237" s="461"/>
      <c r="O237" s="404"/>
      <c r="P237" s="403"/>
      <c r="Q237" s="403"/>
      <c r="R237" s="403"/>
      <c r="S237" s="403"/>
      <c r="T237" s="403"/>
      <c r="U237" s="403"/>
      <c r="V237" s="403"/>
      <c r="W237" s="403"/>
      <c r="X237" s="403"/>
      <c r="Y237" s="403"/>
      <c r="Z237" s="403"/>
      <c r="AA237" s="403"/>
      <c r="AB237" s="403"/>
      <c r="AC237" s="154"/>
    </row>
    <row r="238" spans="2:29" s="98" customFormat="1" ht="48" customHeight="1" x14ac:dyDescent="0.15">
      <c r="B238" s="1028"/>
      <c r="C238" s="1029"/>
      <c r="D238" s="1030"/>
      <c r="E238" s="1030"/>
      <c r="F238" s="1030"/>
      <c r="G238" s="1030"/>
      <c r="H238" s="1031"/>
      <c r="I238" s="1030"/>
      <c r="J238" s="407" t="s">
        <v>440</v>
      </c>
      <c r="K238" s="1057"/>
      <c r="L238" s="407" t="s">
        <v>440</v>
      </c>
      <c r="M238" s="461"/>
      <c r="N238" s="461"/>
      <c r="O238" s="404"/>
      <c r="P238" s="403"/>
      <c r="Q238" s="403"/>
      <c r="R238" s="403"/>
      <c r="S238" s="403"/>
      <c r="T238" s="403"/>
      <c r="U238" s="403"/>
      <c r="V238" s="403"/>
      <c r="W238" s="403"/>
      <c r="X238" s="403"/>
      <c r="Y238" s="403"/>
      <c r="Z238" s="403"/>
      <c r="AA238" s="403"/>
      <c r="AB238" s="403"/>
      <c r="AC238" s="154"/>
    </row>
    <row r="239" spans="2:29" s="98" customFormat="1" ht="48" customHeight="1" x14ac:dyDescent="0.15">
      <c r="B239" s="1028"/>
      <c r="C239" s="1029"/>
      <c r="D239" s="1030"/>
      <c r="E239" s="1030"/>
      <c r="F239" s="1030"/>
      <c r="G239" s="1030"/>
      <c r="H239" s="1031"/>
      <c r="I239" s="1030"/>
      <c r="J239" s="408"/>
      <c r="K239" s="1058"/>
      <c r="L239" s="408"/>
      <c r="M239" s="461">
        <f>COUNTIF(L239,"*")</f>
        <v>0</v>
      </c>
      <c r="N239" s="462"/>
      <c r="O239" s="404"/>
      <c r="P239" s="403"/>
      <c r="Q239" s="403"/>
      <c r="R239" s="403"/>
      <c r="S239" s="403"/>
      <c r="T239" s="403"/>
      <c r="U239" s="403"/>
      <c r="V239" s="403"/>
      <c r="W239" s="403"/>
      <c r="X239" s="403"/>
      <c r="Y239" s="403"/>
      <c r="Z239" s="403"/>
      <c r="AA239" s="403"/>
      <c r="AB239" s="403"/>
      <c r="AC239" s="154"/>
    </row>
    <row r="240" spans="2:29" s="98" customFormat="1" ht="48" customHeight="1" x14ac:dyDescent="0.15">
      <c r="B240" s="1028">
        <v>47</v>
      </c>
      <c r="C240" s="1029"/>
      <c r="D240" s="1030"/>
      <c r="E240" s="1030"/>
      <c r="F240" s="1030"/>
      <c r="G240" s="1030"/>
      <c r="H240" s="1031"/>
      <c r="I240" s="1030"/>
      <c r="J240" s="409"/>
      <c r="K240" s="1056"/>
      <c r="L240" s="409"/>
      <c r="M240" s="461">
        <f>COUNTIF(L240:L242,"*")</f>
        <v>0</v>
      </c>
      <c r="N240" s="461">
        <f>IF(SUM(M240:M244)&gt;0,1,0)</f>
        <v>0</v>
      </c>
      <c r="O240" s="404"/>
      <c r="P240" s="403"/>
      <c r="Q240" s="403"/>
      <c r="R240" s="403"/>
      <c r="S240" s="403"/>
      <c r="T240" s="403"/>
      <c r="U240" s="403"/>
      <c r="V240" s="403"/>
      <c r="W240" s="403"/>
      <c r="X240" s="403"/>
      <c r="Y240" s="403"/>
      <c r="Z240" s="403"/>
      <c r="AA240" s="403"/>
      <c r="AB240" s="403"/>
      <c r="AC240" s="154"/>
    </row>
    <row r="241" spans="2:29" s="98" customFormat="1" ht="48" customHeight="1" x14ac:dyDescent="0.15">
      <c r="B241" s="1028"/>
      <c r="C241" s="1029"/>
      <c r="D241" s="1030"/>
      <c r="E241" s="1030"/>
      <c r="F241" s="1030"/>
      <c r="G241" s="1030"/>
      <c r="H241" s="1031"/>
      <c r="I241" s="1030"/>
      <c r="J241" s="409"/>
      <c r="K241" s="1057"/>
      <c r="L241" s="409"/>
      <c r="M241" s="461"/>
      <c r="N241" s="461"/>
      <c r="O241" s="404"/>
      <c r="P241" s="404"/>
      <c r="Q241" s="404"/>
      <c r="R241" s="404"/>
      <c r="S241" s="404"/>
      <c r="T241" s="404"/>
      <c r="U241" s="404"/>
      <c r="V241" s="404"/>
      <c r="W241" s="404"/>
      <c r="X241" s="404"/>
      <c r="Y241" s="404"/>
      <c r="Z241" s="404"/>
      <c r="AA241" s="404"/>
      <c r="AB241" s="404"/>
      <c r="AC241" s="154"/>
    </row>
    <row r="242" spans="2:29" s="98" customFormat="1" ht="48" customHeight="1" x14ac:dyDescent="0.15">
      <c r="B242" s="1028"/>
      <c r="C242" s="1029"/>
      <c r="D242" s="1030"/>
      <c r="E242" s="1030"/>
      <c r="F242" s="1030"/>
      <c r="G242" s="1030"/>
      <c r="H242" s="1031"/>
      <c r="I242" s="1030"/>
      <c r="J242" s="409"/>
      <c r="K242" s="1057"/>
      <c r="L242" s="409"/>
      <c r="M242" s="461"/>
      <c r="N242" s="461"/>
      <c r="O242" s="404"/>
      <c r="P242" s="403"/>
      <c r="Q242" s="403"/>
      <c r="R242" s="403"/>
      <c r="S242" s="403"/>
      <c r="T242" s="403"/>
      <c r="U242" s="403"/>
      <c r="V242" s="403"/>
      <c r="W242" s="403"/>
      <c r="X242" s="403"/>
      <c r="Y242" s="403"/>
      <c r="Z242" s="403"/>
      <c r="AA242" s="403"/>
      <c r="AB242" s="403"/>
      <c r="AC242" s="154"/>
    </row>
    <row r="243" spans="2:29" s="98" customFormat="1" ht="48" customHeight="1" x14ac:dyDescent="0.15">
      <c r="B243" s="1028"/>
      <c r="C243" s="1029"/>
      <c r="D243" s="1030"/>
      <c r="E243" s="1030"/>
      <c r="F243" s="1030"/>
      <c r="G243" s="1030"/>
      <c r="H243" s="1031"/>
      <c r="I243" s="1030"/>
      <c r="J243" s="407" t="s">
        <v>440</v>
      </c>
      <c r="K243" s="1057"/>
      <c r="L243" s="407" t="s">
        <v>440</v>
      </c>
      <c r="M243" s="461"/>
      <c r="N243" s="461"/>
      <c r="O243" s="404"/>
      <c r="P243" s="403"/>
      <c r="Q243" s="403"/>
      <c r="R243" s="403"/>
      <c r="S243" s="403"/>
      <c r="T243" s="403"/>
      <c r="U243" s="403"/>
      <c r="V243" s="403"/>
      <c r="W243" s="403"/>
      <c r="X243" s="403"/>
      <c r="Y243" s="403"/>
      <c r="Z243" s="403"/>
      <c r="AA243" s="403"/>
      <c r="AB243" s="403"/>
      <c r="AC243" s="154"/>
    </row>
    <row r="244" spans="2:29" s="98" customFormat="1" ht="48" customHeight="1" x14ac:dyDescent="0.15">
      <c r="B244" s="1028"/>
      <c r="C244" s="1029"/>
      <c r="D244" s="1030"/>
      <c r="E244" s="1030"/>
      <c r="F244" s="1030"/>
      <c r="G244" s="1030"/>
      <c r="H244" s="1031"/>
      <c r="I244" s="1030"/>
      <c r="J244" s="408"/>
      <c r="K244" s="1058"/>
      <c r="L244" s="408"/>
      <c r="M244" s="461">
        <f>COUNTIF(L244,"*")</f>
        <v>0</v>
      </c>
      <c r="N244" s="462"/>
      <c r="O244" s="404"/>
      <c r="P244" s="403"/>
      <c r="Q244" s="403"/>
      <c r="R244" s="403"/>
      <c r="S244" s="403"/>
      <c r="T244" s="403"/>
      <c r="U244" s="403"/>
      <c r="V244" s="403"/>
      <c r="W244" s="403"/>
      <c r="X244" s="403"/>
      <c r="Y244" s="403"/>
      <c r="Z244" s="403"/>
      <c r="AA244" s="403"/>
      <c r="AB244" s="403"/>
      <c r="AC244" s="154"/>
    </row>
    <row r="245" spans="2:29" s="98" customFormat="1" ht="48" customHeight="1" x14ac:dyDescent="0.15">
      <c r="B245" s="1028">
        <v>48</v>
      </c>
      <c r="C245" s="1029"/>
      <c r="D245" s="1030"/>
      <c r="E245" s="1030"/>
      <c r="F245" s="1030"/>
      <c r="G245" s="1030"/>
      <c r="H245" s="1031"/>
      <c r="I245" s="1030"/>
      <c r="J245" s="409"/>
      <c r="K245" s="1056"/>
      <c r="L245" s="409"/>
      <c r="M245" s="461">
        <f>COUNTIF(L245:L247,"*")</f>
        <v>0</v>
      </c>
      <c r="N245" s="461">
        <f>IF(SUM(M245:M249)&gt;0,1,0)</f>
        <v>0</v>
      </c>
      <c r="O245" s="404"/>
      <c r="P245" s="403"/>
      <c r="Q245" s="403"/>
      <c r="R245" s="403"/>
      <c r="S245" s="403"/>
      <c r="T245" s="403"/>
      <c r="U245" s="403"/>
      <c r="V245" s="403"/>
      <c r="W245" s="403"/>
      <c r="X245" s="403"/>
      <c r="Y245" s="403"/>
      <c r="Z245" s="403"/>
      <c r="AA245" s="403"/>
      <c r="AB245" s="403"/>
      <c r="AC245" s="154"/>
    </row>
    <row r="246" spans="2:29" s="98" customFormat="1" ht="48" customHeight="1" x14ac:dyDescent="0.15">
      <c r="B246" s="1028"/>
      <c r="C246" s="1029"/>
      <c r="D246" s="1030"/>
      <c r="E246" s="1030"/>
      <c r="F246" s="1030"/>
      <c r="G246" s="1030"/>
      <c r="H246" s="1031"/>
      <c r="I246" s="1030"/>
      <c r="J246" s="409"/>
      <c r="K246" s="1057"/>
      <c r="L246" s="409"/>
      <c r="M246" s="461"/>
      <c r="N246" s="461"/>
      <c r="O246" s="404"/>
      <c r="P246" s="404"/>
      <c r="Q246" s="404"/>
      <c r="R246" s="404"/>
      <c r="S246" s="404"/>
      <c r="T246" s="404"/>
      <c r="U246" s="404"/>
      <c r="V246" s="404"/>
      <c r="W246" s="404"/>
      <c r="X246" s="404"/>
      <c r="Y246" s="404"/>
      <c r="Z246" s="404"/>
      <c r="AA246" s="404"/>
      <c r="AB246" s="404"/>
      <c r="AC246" s="154"/>
    </row>
    <row r="247" spans="2:29" s="98" customFormat="1" ht="48" customHeight="1" x14ac:dyDescent="0.15">
      <c r="B247" s="1028"/>
      <c r="C247" s="1029"/>
      <c r="D247" s="1030"/>
      <c r="E247" s="1030"/>
      <c r="F247" s="1030"/>
      <c r="G247" s="1030"/>
      <c r="H247" s="1031"/>
      <c r="I247" s="1030"/>
      <c r="J247" s="409"/>
      <c r="K247" s="1057"/>
      <c r="L247" s="409"/>
      <c r="M247" s="461"/>
      <c r="N247" s="461"/>
      <c r="O247" s="404"/>
      <c r="P247" s="403"/>
      <c r="Q247" s="403"/>
      <c r="R247" s="403"/>
      <c r="S247" s="403"/>
      <c r="T247" s="403"/>
      <c r="U247" s="403"/>
      <c r="V247" s="403"/>
      <c r="W247" s="403"/>
      <c r="X247" s="403"/>
      <c r="Y247" s="403"/>
      <c r="Z247" s="403"/>
      <c r="AA247" s="403"/>
      <c r="AB247" s="403"/>
      <c r="AC247" s="154"/>
    </row>
    <row r="248" spans="2:29" s="98" customFormat="1" ht="48" customHeight="1" x14ac:dyDescent="0.15">
      <c r="B248" s="1028"/>
      <c r="C248" s="1029"/>
      <c r="D248" s="1030"/>
      <c r="E248" s="1030"/>
      <c r="F248" s="1030"/>
      <c r="G248" s="1030"/>
      <c r="H248" s="1031"/>
      <c r="I248" s="1030"/>
      <c r="J248" s="407" t="s">
        <v>440</v>
      </c>
      <c r="K248" s="1057"/>
      <c r="L248" s="407" t="s">
        <v>440</v>
      </c>
      <c r="M248" s="461"/>
      <c r="N248" s="461"/>
      <c r="O248" s="404"/>
      <c r="P248" s="403"/>
      <c r="Q248" s="403"/>
      <c r="R248" s="403"/>
      <c r="S248" s="403"/>
      <c r="T248" s="403"/>
      <c r="U248" s="403"/>
      <c r="V248" s="403"/>
      <c r="W248" s="403"/>
      <c r="X248" s="403"/>
      <c r="Y248" s="403"/>
      <c r="Z248" s="403"/>
      <c r="AA248" s="403"/>
      <c r="AB248" s="403"/>
      <c r="AC248" s="154"/>
    </row>
    <row r="249" spans="2:29" s="98" customFormat="1" ht="48" customHeight="1" x14ac:dyDescent="0.15">
      <c r="B249" s="1028"/>
      <c r="C249" s="1029"/>
      <c r="D249" s="1030"/>
      <c r="E249" s="1030"/>
      <c r="F249" s="1030"/>
      <c r="G249" s="1030"/>
      <c r="H249" s="1031"/>
      <c r="I249" s="1030"/>
      <c r="J249" s="408"/>
      <c r="K249" s="1058"/>
      <c r="L249" s="408"/>
      <c r="M249" s="461">
        <f>COUNTIF(L249,"*")</f>
        <v>0</v>
      </c>
      <c r="N249" s="462"/>
      <c r="O249" s="404"/>
      <c r="P249" s="403"/>
      <c r="Q249" s="403"/>
      <c r="R249" s="403"/>
      <c r="S249" s="403"/>
      <c r="T249" s="403"/>
      <c r="U249" s="403"/>
      <c r="V249" s="403"/>
      <c r="W249" s="403"/>
      <c r="X249" s="403"/>
      <c r="Y249" s="403"/>
      <c r="Z249" s="403"/>
      <c r="AA249" s="403"/>
      <c r="AB249" s="403"/>
      <c r="AC249" s="154"/>
    </row>
    <row r="250" spans="2:29" s="98" customFormat="1" ht="48" customHeight="1" x14ac:dyDescent="0.15">
      <c r="B250" s="1028">
        <v>49</v>
      </c>
      <c r="C250" s="1029"/>
      <c r="D250" s="1030"/>
      <c r="E250" s="1030"/>
      <c r="F250" s="1030"/>
      <c r="G250" s="1030"/>
      <c r="H250" s="1031"/>
      <c r="I250" s="1030"/>
      <c r="J250" s="409"/>
      <c r="K250" s="1056"/>
      <c r="L250" s="409"/>
      <c r="M250" s="461">
        <f>COUNTIF(L250:L252,"*")</f>
        <v>0</v>
      </c>
      <c r="N250" s="461">
        <f>IF(SUM(M250:M254)&gt;0,1,0)</f>
        <v>0</v>
      </c>
      <c r="O250" s="404"/>
      <c r="P250" s="403"/>
      <c r="Q250" s="403"/>
      <c r="R250" s="403"/>
      <c r="S250" s="403"/>
      <c r="T250" s="403"/>
      <c r="U250" s="403"/>
      <c r="V250" s="403"/>
      <c r="W250" s="403"/>
      <c r="X250" s="403"/>
      <c r="Y250" s="403"/>
      <c r="Z250" s="403"/>
      <c r="AA250" s="403"/>
      <c r="AB250" s="403"/>
      <c r="AC250" s="154"/>
    </row>
    <row r="251" spans="2:29" s="98" customFormat="1" ht="48" customHeight="1" x14ac:dyDescent="0.15">
      <c r="B251" s="1028"/>
      <c r="C251" s="1029"/>
      <c r="D251" s="1030"/>
      <c r="E251" s="1030"/>
      <c r="F251" s="1030"/>
      <c r="G251" s="1030"/>
      <c r="H251" s="1031"/>
      <c r="I251" s="1030"/>
      <c r="J251" s="409"/>
      <c r="K251" s="1057"/>
      <c r="L251" s="409"/>
      <c r="M251" s="461"/>
      <c r="N251" s="461"/>
      <c r="O251" s="404"/>
      <c r="P251" s="404"/>
      <c r="Q251" s="404"/>
      <c r="R251" s="404"/>
      <c r="S251" s="404"/>
      <c r="T251" s="404"/>
      <c r="U251" s="404"/>
      <c r="V251" s="404"/>
      <c r="W251" s="404"/>
      <c r="X251" s="404"/>
      <c r="Y251" s="404"/>
      <c r="Z251" s="404"/>
      <c r="AA251" s="404"/>
      <c r="AB251" s="404"/>
      <c r="AC251" s="154"/>
    </row>
    <row r="252" spans="2:29" s="98" customFormat="1" ht="48" customHeight="1" x14ac:dyDescent="0.15">
      <c r="B252" s="1028"/>
      <c r="C252" s="1029"/>
      <c r="D252" s="1030"/>
      <c r="E252" s="1030"/>
      <c r="F252" s="1030"/>
      <c r="G252" s="1030"/>
      <c r="H252" s="1031"/>
      <c r="I252" s="1030"/>
      <c r="J252" s="409"/>
      <c r="K252" s="1057"/>
      <c r="L252" s="409"/>
      <c r="M252" s="461"/>
      <c r="N252" s="461"/>
      <c r="O252" s="404"/>
      <c r="P252" s="403"/>
      <c r="Q252" s="403"/>
      <c r="R252" s="403"/>
      <c r="S252" s="403"/>
      <c r="T252" s="403"/>
      <c r="U252" s="403"/>
      <c r="V252" s="403"/>
      <c r="W252" s="403"/>
      <c r="X252" s="403"/>
      <c r="Y252" s="403"/>
      <c r="Z252" s="403"/>
      <c r="AA252" s="403"/>
      <c r="AB252" s="403"/>
      <c r="AC252" s="154"/>
    </row>
    <row r="253" spans="2:29" s="98" customFormat="1" ht="48" customHeight="1" x14ac:dyDescent="0.15">
      <c r="B253" s="1028"/>
      <c r="C253" s="1029"/>
      <c r="D253" s="1030"/>
      <c r="E253" s="1030"/>
      <c r="F253" s="1030"/>
      <c r="G253" s="1030"/>
      <c r="H253" s="1031"/>
      <c r="I253" s="1030"/>
      <c r="J253" s="407" t="s">
        <v>440</v>
      </c>
      <c r="K253" s="1057"/>
      <c r="L253" s="407" t="s">
        <v>440</v>
      </c>
      <c r="M253" s="461"/>
      <c r="N253" s="461"/>
      <c r="O253" s="404"/>
      <c r="P253" s="403"/>
      <c r="Q253" s="403"/>
      <c r="R253" s="403"/>
      <c r="S253" s="403"/>
      <c r="T253" s="403"/>
      <c r="U253" s="403"/>
      <c r="V253" s="403"/>
      <c r="W253" s="403"/>
      <c r="X253" s="403"/>
      <c r="Y253" s="403"/>
      <c r="Z253" s="403"/>
      <c r="AA253" s="403"/>
      <c r="AB253" s="403"/>
      <c r="AC253" s="154"/>
    </row>
    <row r="254" spans="2:29" s="98" customFormat="1" ht="48" customHeight="1" x14ac:dyDescent="0.15">
      <c r="B254" s="1028"/>
      <c r="C254" s="1029"/>
      <c r="D254" s="1030"/>
      <c r="E254" s="1030"/>
      <c r="F254" s="1030"/>
      <c r="G254" s="1030"/>
      <c r="H254" s="1031"/>
      <c r="I254" s="1030"/>
      <c r="J254" s="408"/>
      <c r="K254" s="1058"/>
      <c r="L254" s="408"/>
      <c r="M254" s="461">
        <f>COUNTIF(L254,"*")</f>
        <v>0</v>
      </c>
      <c r="N254" s="462"/>
      <c r="O254" s="404"/>
      <c r="P254" s="403"/>
      <c r="Q254" s="403"/>
      <c r="R254" s="403"/>
      <c r="S254" s="403"/>
      <c r="T254" s="403"/>
      <c r="U254" s="403"/>
      <c r="V254" s="403"/>
      <c r="W254" s="403"/>
      <c r="X254" s="403"/>
      <c r="Y254" s="403"/>
      <c r="Z254" s="403"/>
      <c r="AA254" s="403"/>
      <c r="AB254" s="403"/>
      <c r="AC254" s="154"/>
    </row>
    <row r="255" spans="2:29" s="98" customFormat="1" ht="48" customHeight="1" x14ac:dyDescent="0.15">
      <c r="B255" s="1028">
        <v>50</v>
      </c>
      <c r="C255" s="1029"/>
      <c r="D255" s="1030"/>
      <c r="E255" s="1030"/>
      <c r="F255" s="1030"/>
      <c r="G255" s="1030"/>
      <c r="H255" s="1031"/>
      <c r="I255" s="1030"/>
      <c r="J255" s="409"/>
      <c r="K255" s="1056"/>
      <c r="L255" s="409"/>
      <c r="M255" s="461">
        <f>COUNTIF(L255:L257,"*")</f>
        <v>0</v>
      </c>
      <c r="N255" s="461">
        <f>IF(SUM(M255:M259)&gt;0,1,0)</f>
        <v>0</v>
      </c>
      <c r="O255" s="404"/>
      <c r="P255" s="403"/>
      <c r="Q255" s="403"/>
      <c r="R255" s="403"/>
      <c r="S255" s="403"/>
      <c r="T255" s="403"/>
      <c r="U255" s="403"/>
      <c r="V255" s="403"/>
      <c r="W255" s="403"/>
      <c r="X255" s="403"/>
      <c r="Y255" s="403"/>
      <c r="Z255" s="403"/>
      <c r="AA255" s="403"/>
      <c r="AB255" s="403"/>
      <c r="AC255" s="154"/>
    </row>
    <row r="256" spans="2:29" s="98" customFormat="1" ht="48" customHeight="1" x14ac:dyDescent="0.15">
      <c r="B256" s="1028"/>
      <c r="C256" s="1029"/>
      <c r="D256" s="1030"/>
      <c r="E256" s="1030"/>
      <c r="F256" s="1030"/>
      <c r="G256" s="1030"/>
      <c r="H256" s="1031"/>
      <c r="I256" s="1030"/>
      <c r="J256" s="409"/>
      <c r="K256" s="1057"/>
      <c r="L256" s="409"/>
      <c r="M256" s="461"/>
      <c r="N256" s="461"/>
      <c r="O256" s="404"/>
      <c r="P256" s="404"/>
      <c r="Q256" s="404"/>
      <c r="R256" s="404"/>
      <c r="S256" s="404"/>
      <c r="T256" s="404"/>
      <c r="U256" s="404"/>
      <c r="V256" s="404"/>
      <c r="W256" s="404"/>
      <c r="X256" s="404"/>
      <c r="Y256" s="404"/>
      <c r="Z256" s="404"/>
      <c r="AA256" s="404"/>
      <c r="AB256" s="404"/>
      <c r="AC256" s="154"/>
    </row>
    <row r="257" spans="2:29" s="98" customFormat="1" ht="48" customHeight="1" x14ac:dyDescent="0.15">
      <c r="B257" s="1028"/>
      <c r="C257" s="1029"/>
      <c r="D257" s="1030"/>
      <c r="E257" s="1030"/>
      <c r="F257" s="1030"/>
      <c r="G257" s="1030"/>
      <c r="H257" s="1031"/>
      <c r="I257" s="1030"/>
      <c r="J257" s="409"/>
      <c r="K257" s="1057"/>
      <c r="L257" s="409"/>
      <c r="M257" s="461"/>
      <c r="N257" s="461"/>
      <c r="O257" s="404"/>
      <c r="P257" s="403"/>
      <c r="Q257" s="403"/>
      <c r="R257" s="403"/>
      <c r="S257" s="403"/>
      <c r="T257" s="403"/>
      <c r="U257" s="403"/>
      <c r="V257" s="403"/>
      <c r="W257" s="403"/>
      <c r="X257" s="403"/>
      <c r="Y257" s="403"/>
      <c r="Z257" s="403"/>
      <c r="AA257" s="403"/>
      <c r="AB257" s="403"/>
      <c r="AC257" s="154"/>
    </row>
    <row r="258" spans="2:29" s="98" customFormat="1" ht="48" customHeight="1" x14ac:dyDescent="0.15">
      <c r="B258" s="1028"/>
      <c r="C258" s="1029"/>
      <c r="D258" s="1030"/>
      <c r="E258" s="1030"/>
      <c r="F258" s="1030"/>
      <c r="G258" s="1030"/>
      <c r="H258" s="1031"/>
      <c r="I258" s="1030"/>
      <c r="J258" s="407" t="s">
        <v>440</v>
      </c>
      <c r="K258" s="1057"/>
      <c r="L258" s="407" t="s">
        <v>440</v>
      </c>
      <c r="M258" s="461"/>
      <c r="N258" s="461"/>
      <c r="O258" s="404"/>
      <c r="P258" s="403"/>
      <c r="Q258" s="403"/>
      <c r="R258" s="403"/>
      <c r="S258" s="403"/>
      <c r="T258" s="403"/>
      <c r="U258" s="403"/>
      <c r="V258" s="403"/>
      <c r="W258" s="403"/>
      <c r="X258" s="403"/>
      <c r="Y258" s="403"/>
      <c r="Z258" s="403"/>
      <c r="AA258" s="403"/>
      <c r="AB258" s="403"/>
      <c r="AC258" s="154"/>
    </row>
    <row r="259" spans="2:29" s="98" customFormat="1" ht="48" customHeight="1" x14ac:dyDescent="0.15">
      <c r="B259" s="1028"/>
      <c r="C259" s="1029"/>
      <c r="D259" s="1030"/>
      <c r="E259" s="1030"/>
      <c r="F259" s="1030"/>
      <c r="G259" s="1030"/>
      <c r="H259" s="1031"/>
      <c r="I259" s="1030"/>
      <c r="J259" s="408"/>
      <c r="K259" s="1058"/>
      <c r="L259" s="408"/>
      <c r="M259" s="461">
        <f>COUNTIF(L259,"*")</f>
        <v>0</v>
      </c>
      <c r="N259" s="462"/>
      <c r="O259" s="404"/>
      <c r="P259" s="403"/>
      <c r="Q259" s="403"/>
      <c r="R259" s="403"/>
      <c r="S259" s="403"/>
      <c r="T259" s="403"/>
      <c r="U259" s="403"/>
      <c r="V259" s="403"/>
      <c r="W259" s="403"/>
      <c r="X259" s="403"/>
      <c r="Y259" s="403"/>
      <c r="Z259" s="403"/>
      <c r="AA259" s="403"/>
      <c r="AB259" s="403"/>
      <c r="AC259" s="154"/>
    </row>
    <row r="260" spans="2:29" s="98" customFormat="1" ht="48" customHeight="1" x14ac:dyDescent="0.15">
      <c r="B260" s="1028">
        <v>51</v>
      </c>
      <c r="C260" s="1029"/>
      <c r="D260" s="1030"/>
      <c r="E260" s="1030"/>
      <c r="F260" s="1030"/>
      <c r="G260" s="1030"/>
      <c r="H260" s="1031"/>
      <c r="I260" s="1030"/>
      <c r="J260" s="409"/>
      <c r="K260" s="1056"/>
      <c r="L260" s="409"/>
      <c r="M260" s="461">
        <f>COUNTIF(L260:L262,"*")</f>
        <v>0</v>
      </c>
      <c r="N260" s="461">
        <f>IF(SUM(M260:M264)&gt;0,1,0)</f>
        <v>0</v>
      </c>
      <c r="O260" s="404"/>
      <c r="P260" s="403"/>
      <c r="Q260" s="403"/>
      <c r="R260" s="403"/>
      <c r="S260" s="403"/>
      <c r="T260" s="403"/>
      <c r="U260" s="403"/>
      <c r="V260" s="403"/>
      <c r="W260" s="403"/>
      <c r="X260" s="403"/>
      <c r="Y260" s="403"/>
      <c r="Z260" s="403"/>
      <c r="AA260" s="403"/>
      <c r="AB260" s="403"/>
      <c r="AC260" s="154"/>
    </row>
    <row r="261" spans="2:29" s="98" customFormat="1" ht="48" customHeight="1" x14ac:dyDescent="0.15">
      <c r="B261" s="1028"/>
      <c r="C261" s="1029"/>
      <c r="D261" s="1030"/>
      <c r="E261" s="1030"/>
      <c r="F261" s="1030"/>
      <c r="G261" s="1030"/>
      <c r="H261" s="1031"/>
      <c r="I261" s="1030"/>
      <c r="J261" s="409"/>
      <c r="K261" s="1057"/>
      <c r="L261" s="409"/>
      <c r="M261" s="461"/>
      <c r="N261" s="461"/>
      <c r="O261" s="404"/>
      <c r="P261" s="404"/>
      <c r="Q261" s="404"/>
      <c r="R261" s="404"/>
      <c r="S261" s="404"/>
      <c r="T261" s="404"/>
      <c r="U261" s="404"/>
      <c r="V261" s="404"/>
      <c r="W261" s="404"/>
      <c r="X261" s="404"/>
      <c r="Y261" s="404"/>
      <c r="Z261" s="404"/>
      <c r="AA261" s="404"/>
      <c r="AB261" s="404"/>
      <c r="AC261" s="154"/>
    </row>
    <row r="262" spans="2:29" s="98" customFormat="1" ht="48" customHeight="1" x14ac:dyDescent="0.15">
      <c r="B262" s="1028"/>
      <c r="C262" s="1029"/>
      <c r="D262" s="1030"/>
      <c r="E262" s="1030"/>
      <c r="F262" s="1030"/>
      <c r="G262" s="1030"/>
      <c r="H262" s="1031"/>
      <c r="I262" s="1030"/>
      <c r="J262" s="409"/>
      <c r="K262" s="1057"/>
      <c r="L262" s="409"/>
      <c r="M262" s="461"/>
      <c r="N262" s="461"/>
      <c r="O262" s="404"/>
      <c r="P262" s="403"/>
      <c r="Q262" s="403"/>
      <c r="R262" s="403"/>
      <c r="S262" s="403"/>
      <c r="T262" s="403"/>
      <c r="U262" s="403"/>
      <c r="V262" s="403"/>
      <c r="W262" s="403"/>
      <c r="X262" s="403"/>
      <c r="Y262" s="403"/>
      <c r="Z262" s="403"/>
      <c r="AA262" s="403"/>
      <c r="AB262" s="403"/>
      <c r="AC262" s="154"/>
    </row>
    <row r="263" spans="2:29" s="98" customFormat="1" ht="48" customHeight="1" x14ac:dyDescent="0.15">
      <c r="B263" s="1028"/>
      <c r="C263" s="1029"/>
      <c r="D263" s="1030"/>
      <c r="E263" s="1030"/>
      <c r="F263" s="1030"/>
      <c r="G263" s="1030"/>
      <c r="H263" s="1031"/>
      <c r="I263" s="1030"/>
      <c r="J263" s="407" t="s">
        <v>440</v>
      </c>
      <c r="K263" s="1057"/>
      <c r="L263" s="407" t="s">
        <v>440</v>
      </c>
      <c r="M263" s="461"/>
      <c r="N263" s="461"/>
      <c r="O263" s="404"/>
      <c r="P263" s="403"/>
      <c r="Q263" s="403"/>
      <c r="R263" s="403"/>
      <c r="S263" s="403"/>
      <c r="T263" s="403"/>
      <c r="U263" s="403"/>
      <c r="V263" s="403"/>
      <c r="W263" s="403"/>
      <c r="X263" s="403"/>
      <c r="Y263" s="403"/>
      <c r="Z263" s="403"/>
      <c r="AA263" s="403"/>
      <c r="AB263" s="403"/>
      <c r="AC263" s="154"/>
    </row>
    <row r="264" spans="2:29" s="98" customFormat="1" ht="48" customHeight="1" x14ac:dyDescent="0.15">
      <c r="B264" s="1028"/>
      <c r="C264" s="1029"/>
      <c r="D264" s="1030"/>
      <c r="E264" s="1030"/>
      <c r="F264" s="1030"/>
      <c r="G264" s="1030"/>
      <c r="H264" s="1031"/>
      <c r="I264" s="1030"/>
      <c r="J264" s="408"/>
      <c r="K264" s="1058"/>
      <c r="L264" s="408"/>
      <c r="M264" s="461">
        <f>COUNTIF(L264,"*")</f>
        <v>0</v>
      </c>
      <c r="N264" s="462"/>
      <c r="O264" s="404"/>
      <c r="P264" s="403"/>
      <c r="Q264" s="403"/>
      <c r="R264" s="403"/>
      <c r="S264" s="403"/>
      <c r="T264" s="403"/>
      <c r="U264" s="403"/>
      <c r="V264" s="403"/>
      <c r="W264" s="403"/>
      <c r="X264" s="403"/>
      <c r="Y264" s="403"/>
      <c r="Z264" s="403"/>
      <c r="AA264" s="403"/>
      <c r="AB264" s="403"/>
      <c r="AC264" s="154"/>
    </row>
    <row r="265" spans="2:29" s="98" customFormat="1" ht="48" customHeight="1" x14ac:dyDescent="0.15">
      <c r="B265" s="1028">
        <v>52</v>
      </c>
      <c r="C265" s="1029"/>
      <c r="D265" s="1030"/>
      <c r="E265" s="1030"/>
      <c r="F265" s="1030"/>
      <c r="G265" s="1030"/>
      <c r="H265" s="1031"/>
      <c r="I265" s="1030"/>
      <c r="J265" s="409"/>
      <c r="K265" s="1056"/>
      <c r="L265" s="409"/>
      <c r="M265" s="461">
        <f>COUNTIF(L265:L267,"*")</f>
        <v>0</v>
      </c>
      <c r="N265" s="461">
        <f>IF(SUM(M265:M269)&gt;0,1,0)</f>
        <v>0</v>
      </c>
      <c r="O265" s="404"/>
      <c r="P265" s="403"/>
      <c r="Q265" s="403"/>
      <c r="R265" s="403"/>
      <c r="S265" s="403"/>
      <c r="T265" s="403"/>
      <c r="U265" s="403"/>
      <c r="V265" s="403"/>
      <c r="W265" s="403"/>
      <c r="X265" s="403"/>
      <c r="Y265" s="403"/>
      <c r="Z265" s="403"/>
      <c r="AA265" s="403"/>
      <c r="AB265" s="403"/>
      <c r="AC265" s="154"/>
    </row>
    <row r="266" spans="2:29" s="98" customFormat="1" ht="48" customHeight="1" x14ac:dyDescent="0.15">
      <c r="B266" s="1028"/>
      <c r="C266" s="1029"/>
      <c r="D266" s="1030"/>
      <c r="E266" s="1030"/>
      <c r="F266" s="1030"/>
      <c r="G266" s="1030"/>
      <c r="H266" s="1031"/>
      <c r="I266" s="1030"/>
      <c r="J266" s="409"/>
      <c r="K266" s="1057"/>
      <c r="L266" s="409"/>
      <c r="M266" s="461"/>
      <c r="N266" s="461"/>
      <c r="O266" s="404"/>
      <c r="P266" s="404"/>
      <c r="Q266" s="404"/>
      <c r="R266" s="404"/>
      <c r="S266" s="404"/>
      <c r="T266" s="404"/>
      <c r="U266" s="404"/>
      <c r="V266" s="404"/>
      <c r="W266" s="404"/>
      <c r="X266" s="404"/>
      <c r="Y266" s="404"/>
      <c r="Z266" s="404"/>
      <c r="AA266" s="404"/>
      <c r="AB266" s="404"/>
      <c r="AC266" s="154"/>
    </row>
    <row r="267" spans="2:29" s="98" customFormat="1" ht="48" customHeight="1" x14ac:dyDescent="0.15">
      <c r="B267" s="1028"/>
      <c r="C267" s="1029"/>
      <c r="D267" s="1030"/>
      <c r="E267" s="1030"/>
      <c r="F267" s="1030"/>
      <c r="G267" s="1030"/>
      <c r="H267" s="1031"/>
      <c r="I267" s="1030"/>
      <c r="J267" s="409"/>
      <c r="K267" s="1057"/>
      <c r="L267" s="409"/>
      <c r="M267" s="461"/>
      <c r="N267" s="461"/>
      <c r="O267" s="404"/>
      <c r="P267" s="403"/>
      <c r="Q267" s="403"/>
      <c r="R267" s="403"/>
      <c r="S267" s="403"/>
      <c r="T267" s="403"/>
      <c r="U267" s="403"/>
      <c r="V267" s="403"/>
      <c r="W267" s="403"/>
      <c r="X267" s="403"/>
      <c r="Y267" s="403"/>
      <c r="Z267" s="403"/>
      <c r="AA267" s="403"/>
      <c r="AB267" s="403"/>
      <c r="AC267" s="154"/>
    </row>
    <row r="268" spans="2:29" s="98" customFormat="1" ht="48" customHeight="1" x14ac:dyDescent="0.15">
      <c r="B268" s="1028"/>
      <c r="C268" s="1029"/>
      <c r="D268" s="1030"/>
      <c r="E268" s="1030"/>
      <c r="F268" s="1030"/>
      <c r="G268" s="1030"/>
      <c r="H268" s="1031"/>
      <c r="I268" s="1030"/>
      <c r="J268" s="407" t="s">
        <v>440</v>
      </c>
      <c r="K268" s="1057"/>
      <c r="L268" s="407" t="s">
        <v>440</v>
      </c>
      <c r="M268" s="461"/>
      <c r="N268" s="461"/>
      <c r="O268" s="404"/>
      <c r="P268" s="403"/>
      <c r="Q268" s="403"/>
      <c r="R268" s="403"/>
      <c r="S268" s="403"/>
      <c r="T268" s="403"/>
      <c r="U268" s="403"/>
      <c r="V268" s="403"/>
      <c r="W268" s="403"/>
      <c r="X268" s="403"/>
      <c r="Y268" s="403"/>
      <c r="Z268" s="403"/>
      <c r="AA268" s="403"/>
      <c r="AB268" s="403"/>
      <c r="AC268" s="154"/>
    </row>
    <row r="269" spans="2:29" s="98" customFormat="1" ht="48" customHeight="1" x14ac:dyDescent="0.15">
      <c r="B269" s="1028"/>
      <c r="C269" s="1029"/>
      <c r="D269" s="1030"/>
      <c r="E269" s="1030"/>
      <c r="F269" s="1030"/>
      <c r="G269" s="1030"/>
      <c r="H269" s="1031"/>
      <c r="I269" s="1030"/>
      <c r="J269" s="408"/>
      <c r="K269" s="1058"/>
      <c r="L269" s="408"/>
      <c r="M269" s="461">
        <f>COUNTIF(L269,"*")</f>
        <v>0</v>
      </c>
      <c r="N269" s="462"/>
      <c r="O269" s="404"/>
      <c r="P269" s="403"/>
      <c r="Q269" s="403"/>
      <c r="R269" s="403"/>
      <c r="S269" s="403"/>
      <c r="T269" s="403"/>
      <c r="U269" s="403"/>
      <c r="V269" s="403"/>
      <c r="W269" s="403"/>
      <c r="X269" s="403"/>
      <c r="Y269" s="403"/>
      <c r="Z269" s="403"/>
      <c r="AA269" s="403"/>
      <c r="AB269" s="403"/>
      <c r="AC269" s="154"/>
    </row>
    <row r="270" spans="2:29" s="98" customFormat="1" ht="48" customHeight="1" x14ac:dyDescent="0.15">
      <c r="B270" s="1028">
        <v>53</v>
      </c>
      <c r="C270" s="1029"/>
      <c r="D270" s="1030"/>
      <c r="E270" s="1030"/>
      <c r="F270" s="1030"/>
      <c r="G270" s="1030"/>
      <c r="H270" s="1031"/>
      <c r="I270" s="1030"/>
      <c r="J270" s="409"/>
      <c r="K270" s="1056"/>
      <c r="L270" s="409"/>
      <c r="M270" s="461">
        <f>COUNTIF(L270:L272,"*")</f>
        <v>0</v>
      </c>
      <c r="N270" s="461">
        <f>IF(SUM(M270:M274)&gt;0,1,0)</f>
        <v>0</v>
      </c>
      <c r="O270" s="404"/>
      <c r="P270" s="403"/>
      <c r="Q270" s="403"/>
      <c r="R270" s="403"/>
      <c r="S270" s="403"/>
      <c r="T270" s="403"/>
      <c r="U270" s="403"/>
      <c r="V270" s="403"/>
      <c r="W270" s="403"/>
      <c r="X270" s="403"/>
      <c r="Y270" s="403"/>
      <c r="Z270" s="403"/>
      <c r="AA270" s="403"/>
      <c r="AB270" s="403"/>
      <c r="AC270" s="154"/>
    </row>
    <row r="271" spans="2:29" s="98" customFormat="1" ht="48" customHeight="1" x14ac:dyDescent="0.15">
      <c r="B271" s="1028"/>
      <c r="C271" s="1029"/>
      <c r="D271" s="1030"/>
      <c r="E271" s="1030"/>
      <c r="F271" s="1030"/>
      <c r="G271" s="1030"/>
      <c r="H271" s="1031"/>
      <c r="I271" s="1030"/>
      <c r="J271" s="409"/>
      <c r="K271" s="1057"/>
      <c r="L271" s="409"/>
      <c r="M271" s="461"/>
      <c r="N271" s="461"/>
      <c r="O271" s="404"/>
      <c r="P271" s="404"/>
      <c r="Q271" s="404"/>
      <c r="R271" s="404"/>
      <c r="S271" s="404"/>
      <c r="T271" s="404"/>
      <c r="U271" s="404"/>
      <c r="V271" s="404"/>
      <c r="W271" s="404"/>
      <c r="X271" s="404"/>
      <c r="Y271" s="404"/>
      <c r="Z271" s="404"/>
      <c r="AA271" s="404"/>
      <c r="AB271" s="404"/>
      <c r="AC271" s="154"/>
    </row>
    <row r="272" spans="2:29" s="98" customFormat="1" ht="48" customHeight="1" x14ac:dyDescent="0.15">
      <c r="B272" s="1028"/>
      <c r="C272" s="1029"/>
      <c r="D272" s="1030"/>
      <c r="E272" s="1030"/>
      <c r="F272" s="1030"/>
      <c r="G272" s="1030"/>
      <c r="H272" s="1031"/>
      <c r="I272" s="1030"/>
      <c r="J272" s="409"/>
      <c r="K272" s="1057"/>
      <c r="L272" s="409"/>
      <c r="M272" s="461"/>
      <c r="N272" s="461"/>
      <c r="O272" s="404"/>
      <c r="P272" s="403"/>
      <c r="Q272" s="403"/>
      <c r="R272" s="403"/>
      <c r="S272" s="403"/>
      <c r="T272" s="403"/>
      <c r="U272" s="403"/>
      <c r="V272" s="403"/>
      <c r="W272" s="403"/>
      <c r="X272" s="403"/>
      <c r="Y272" s="403"/>
      <c r="Z272" s="403"/>
      <c r="AA272" s="403"/>
      <c r="AB272" s="403"/>
      <c r="AC272" s="154"/>
    </row>
    <row r="273" spans="2:29" s="98" customFormat="1" ht="48" customHeight="1" x14ac:dyDescent="0.15">
      <c r="B273" s="1028"/>
      <c r="C273" s="1029"/>
      <c r="D273" s="1030"/>
      <c r="E273" s="1030"/>
      <c r="F273" s="1030"/>
      <c r="G273" s="1030"/>
      <c r="H273" s="1031"/>
      <c r="I273" s="1030"/>
      <c r="J273" s="407" t="s">
        <v>440</v>
      </c>
      <c r="K273" s="1057"/>
      <c r="L273" s="407" t="s">
        <v>440</v>
      </c>
      <c r="M273" s="461"/>
      <c r="N273" s="461"/>
      <c r="O273" s="404"/>
      <c r="P273" s="403"/>
      <c r="Q273" s="403"/>
      <c r="R273" s="403"/>
      <c r="S273" s="403"/>
      <c r="T273" s="403"/>
      <c r="U273" s="403"/>
      <c r="V273" s="403"/>
      <c r="W273" s="403"/>
      <c r="X273" s="403"/>
      <c r="Y273" s="403"/>
      <c r="Z273" s="403"/>
      <c r="AA273" s="403"/>
      <c r="AB273" s="403"/>
      <c r="AC273" s="154"/>
    </row>
    <row r="274" spans="2:29" s="98" customFormat="1" ht="48" customHeight="1" x14ac:dyDescent="0.15">
      <c r="B274" s="1028"/>
      <c r="C274" s="1029"/>
      <c r="D274" s="1030"/>
      <c r="E274" s="1030"/>
      <c r="F274" s="1030"/>
      <c r="G274" s="1030"/>
      <c r="H274" s="1031"/>
      <c r="I274" s="1030"/>
      <c r="J274" s="408"/>
      <c r="K274" s="1058"/>
      <c r="L274" s="408"/>
      <c r="M274" s="461">
        <f>COUNTIF(L274,"*")</f>
        <v>0</v>
      </c>
      <c r="N274" s="462"/>
      <c r="O274" s="404"/>
      <c r="P274" s="403"/>
      <c r="Q274" s="403"/>
      <c r="R274" s="403"/>
      <c r="S274" s="403"/>
      <c r="T274" s="403"/>
      <c r="U274" s="403"/>
      <c r="V274" s="403"/>
      <c r="W274" s="403"/>
      <c r="X274" s="403"/>
      <c r="Y274" s="403"/>
      <c r="Z274" s="403"/>
      <c r="AA274" s="403"/>
      <c r="AB274" s="403"/>
      <c r="AC274" s="154"/>
    </row>
    <row r="275" spans="2:29" s="98" customFormat="1" ht="48" customHeight="1" x14ac:dyDescent="0.15">
      <c r="B275" s="1028">
        <v>54</v>
      </c>
      <c r="C275" s="1029"/>
      <c r="D275" s="1030"/>
      <c r="E275" s="1030"/>
      <c r="F275" s="1030"/>
      <c r="G275" s="1030"/>
      <c r="H275" s="1031"/>
      <c r="I275" s="1030"/>
      <c r="J275" s="409"/>
      <c r="K275" s="1056"/>
      <c r="L275" s="409"/>
      <c r="M275" s="461">
        <f>COUNTIF(L275:L277,"*")</f>
        <v>0</v>
      </c>
      <c r="N275" s="461">
        <f>IF(SUM(M275:M279)&gt;0,1,0)</f>
        <v>0</v>
      </c>
      <c r="O275" s="404"/>
      <c r="P275" s="403"/>
      <c r="Q275" s="403"/>
      <c r="R275" s="403"/>
      <c r="S275" s="403"/>
      <c r="T275" s="403"/>
      <c r="U275" s="403"/>
      <c r="V275" s="403"/>
      <c r="W275" s="403"/>
      <c r="X275" s="403"/>
      <c r="Y275" s="403"/>
      <c r="Z275" s="403"/>
      <c r="AA275" s="403"/>
      <c r="AB275" s="403"/>
      <c r="AC275" s="154"/>
    </row>
    <row r="276" spans="2:29" s="98" customFormat="1" ht="48" customHeight="1" x14ac:dyDescent="0.15">
      <c r="B276" s="1028"/>
      <c r="C276" s="1029"/>
      <c r="D276" s="1030"/>
      <c r="E276" s="1030"/>
      <c r="F276" s="1030"/>
      <c r="G276" s="1030"/>
      <c r="H276" s="1031"/>
      <c r="I276" s="1030"/>
      <c r="J276" s="409"/>
      <c r="K276" s="1057"/>
      <c r="L276" s="409"/>
      <c r="M276" s="461"/>
      <c r="N276" s="461"/>
      <c r="O276" s="404"/>
      <c r="P276" s="404"/>
      <c r="Q276" s="404"/>
      <c r="R276" s="404"/>
      <c r="S276" s="404"/>
      <c r="T276" s="404"/>
      <c r="U276" s="404"/>
      <c r="V276" s="404"/>
      <c r="W276" s="404"/>
      <c r="X276" s="404"/>
      <c r="Y276" s="404"/>
      <c r="Z276" s="404"/>
      <c r="AA276" s="404"/>
      <c r="AB276" s="404"/>
      <c r="AC276" s="154"/>
    </row>
    <row r="277" spans="2:29" s="98" customFormat="1" ht="48" customHeight="1" x14ac:dyDescent="0.15">
      <c r="B277" s="1028"/>
      <c r="C277" s="1029"/>
      <c r="D277" s="1030"/>
      <c r="E277" s="1030"/>
      <c r="F277" s="1030"/>
      <c r="G277" s="1030"/>
      <c r="H277" s="1031"/>
      <c r="I277" s="1030"/>
      <c r="J277" s="409"/>
      <c r="K277" s="1057"/>
      <c r="L277" s="409"/>
      <c r="M277" s="461"/>
      <c r="N277" s="461"/>
      <c r="O277" s="404"/>
      <c r="P277" s="403"/>
      <c r="Q277" s="403"/>
      <c r="R277" s="403"/>
      <c r="S277" s="403"/>
      <c r="T277" s="403"/>
      <c r="U277" s="403"/>
      <c r="V277" s="403"/>
      <c r="W277" s="403"/>
      <c r="X277" s="403"/>
      <c r="Y277" s="403"/>
      <c r="Z277" s="403"/>
      <c r="AA277" s="403"/>
      <c r="AB277" s="403"/>
      <c r="AC277" s="154"/>
    </row>
    <row r="278" spans="2:29" s="98" customFormat="1" ht="48" customHeight="1" x14ac:dyDescent="0.15">
      <c r="B278" s="1028"/>
      <c r="C278" s="1029"/>
      <c r="D278" s="1030"/>
      <c r="E278" s="1030"/>
      <c r="F278" s="1030"/>
      <c r="G278" s="1030"/>
      <c r="H278" s="1031"/>
      <c r="I278" s="1030"/>
      <c r="J278" s="407" t="s">
        <v>440</v>
      </c>
      <c r="K278" s="1057"/>
      <c r="L278" s="407" t="s">
        <v>440</v>
      </c>
      <c r="M278" s="461"/>
      <c r="N278" s="461"/>
      <c r="O278" s="404"/>
      <c r="P278" s="403"/>
      <c r="Q278" s="403"/>
      <c r="R278" s="403"/>
      <c r="S278" s="403"/>
      <c r="T278" s="403"/>
      <c r="U278" s="403"/>
      <c r="V278" s="403"/>
      <c r="W278" s="403"/>
      <c r="X278" s="403"/>
      <c r="Y278" s="403"/>
      <c r="Z278" s="403"/>
      <c r="AA278" s="403"/>
      <c r="AB278" s="403"/>
      <c r="AC278" s="154"/>
    </row>
    <row r="279" spans="2:29" s="98" customFormat="1" ht="48" customHeight="1" x14ac:dyDescent="0.15">
      <c r="B279" s="1028"/>
      <c r="C279" s="1029"/>
      <c r="D279" s="1030"/>
      <c r="E279" s="1030"/>
      <c r="F279" s="1030"/>
      <c r="G279" s="1030"/>
      <c r="H279" s="1031"/>
      <c r="I279" s="1030"/>
      <c r="J279" s="408"/>
      <c r="K279" s="1058"/>
      <c r="L279" s="408"/>
      <c r="M279" s="461">
        <f>COUNTIF(L279,"*")</f>
        <v>0</v>
      </c>
      <c r="N279" s="462"/>
      <c r="O279" s="404"/>
      <c r="P279" s="403"/>
      <c r="Q279" s="403"/>
      <c r="R279" s="403"/>
      <c r="S279" s="403"/>
      <c r="T279" s="403"/>
      <c r="U279" s="403"/>
      <c r="V279" s="403"/>
      <c r="W279" s="403"/>
      <c r="X279" s="403"/>
      <c r="Y279" s="403"/>
      <c r="Z279" s="403"/>
      <c r="AA279" s="403"/>
      <c r="AB279" s="403"/>
      <c r="AC279" s="154"/>
    </row>
    <row r="280" spans="2:29" s="98" customFormat="1" ht="48" customHeight="1" x14ac:dyDescent="0.15">
      <c r="B280" s="1028">
        <v>55</v>
      </c>
      <c r="C280" s="1029"/>
      <c r="D280" s="1030"/>
      <c r="E280" s="1030"/>
      <c r="F280" s="1030"/>
      <c r="G280" s="1030"/>
      <c r="H280" s="1031"/>
      <c r="I280" s="1030"/>
      <c r="J280" s="409"/>
      <c r="K280" s="1056"/>
      <c r="L280" s="409"/>
      <c r="M280" s="461">
        <f>COUNTIF(L280:L282,"*")</f>
        <v>0</v>
      </c>
      <c r="N280" s="461">
        <f>IF(SUM(M280:M284)&gt;0,1,0)</f>
        <v>0</v>
      </c>
      <c r="O280" s="404"/>
      <c r="P280" s="403"/>
      <c r="Q280" s="403"/>
      <c r="R280" s="403"/>
      <c r="S280" s="403"/>
      <c r="T280" s="403"/>
      <c r="U280" s="403"/>
      <c r="V280" s="403"/>
      <c r="W280" s="403"/>
      <c r="X280" s="403"/>
      <c r="Y280" s="403"/>
      <c r="Z280" s="403"/>
      <c r="AA280" s="403"/>
      <c r="AB280" s="403"/>
      <c r="AC280" s="154"/>
    </row>
    <row r="281" spans="2:29" s="98" customFormat="1" ht="48" customHeight="1" x14ac:dyDescent="0.15">
      <c r="B281" s="1028"/>
      <c r="C281" s="1029"/>
      <c r="D281" s="1030"/>
      <c r="E281" s="1030"/>
      <c r="F281" s="1030"/>
      <c r="G281" s="1030"/>
      <c r="H281" s="1031"/>
      <c r="I281" s="1030"/>
      <c r="J281" s="409"/>
      <c r="K281" s="1057"/>
      <c r="L281" s="409"/>
      <c r="M281" s="461"/>
      <c r="N281" s="461"/>
      <c r="O281" s="404"/>
      <c r="P281" s="404"/>
      <c r="Q281" s="404"/>
      <c r="R281" s="404"/>
      <c r="S281" s="404"/>
      <c r="T281" s="404"/>
      <c r="U281" s="404"/>
      <c r="V281" s="404"/>
      <c r="W281" s="404"/>
      <c r="X281" s="404"/>
      <c r="Y281" s="404"/>
      <c r="Z281" s="404"/>
      <c r="AA281" s="404"/>
      <c r="AB281" s="404"/>
      <c r="AC281" s="154"/>
    </row>
    <row r="282" spans="2:29" s="98" customFormat="1" ht="48" customHeight="1" x14ac:dyDescent="0.15">
      <c r="B282" s="1028"/>
      <c r="C282" s="1029"/>
      <c r="D282" s="1030"/>
      <c r="E282" s="1030"/>
      <c r="F282" s="1030"/>
      <c r="G282" s="1030"/>
      <c r="H282" s="1031"/>
      <c r="I282" s="1030"/>
      <c r="J282" s="409"/>
      <c r="K282" s="1057"/>
      <c r="L282" s="409"/>
      <c r="M282" s="461"/>
      <c r="N282" s="461"/>
      <c r="O282" s="404"/>
      <c r="P282" s="403"/>
      <c r="Q282" s="403"/>
      <c r="R282" s="403"/>
      <c r="S282" s="403"/>
      <c r="T282" s="403"/>
      <c r="U282" s="403"/>
      <c r="V282" s="403"/>
      <c r="W282" s="403"/>
      <c r="X282" s="403"/>
      <c r="Y282" s="403"/>
      <c r="Z282" s="403"/>
      <c r="AA282" s="403"/>
      <c r="AB282" s="403"/>
      <c r="AC282" s="154"/>
    </row>
    <row r="283" spans="2:29" s="98" customFormat="1" ht="48" customHeight="1" x14ac:dyDescent="0.15">
      <c r="B283" s="1028"/>
      <c r="C283" s="1029"/>
      <c r="D283" s="1030"/>
      <c r="E283" s="1030"/>
      <c r="F283" s="1030"/>
      <c r="G283" s="1030"/>
      <c r="H283" s="1031"/>
      <c r="I283" s="1030"/>
      <c r="J283" s="407" t="s">
        <v>440</v>
      </c>
      <c r="K283" s="1057"/>
      <c r="L283" s="407" t="s">
        <v>440</v>
      </c>
      <c r="M283" s="461"/>
      <c r="N283" s="461"/>
      <c r="O283" s="404"/>
      <c r="P283" s="403"/>
      <c r="Q283" s="403"/>
      <c r="R283" s="403"/>
      <c r="S283" s="403"/>
      <c r="T283" s="403"/>
      <c r="U283" s="403"/>
      <c r="V283" s="403"/>
      <c r="W283" s="403"/>
      <c r="X283" s="403"/>
      <c r="Y283" s="403"/>
      <c r="Z283" s="403"/>
      <c r="AA283" s="403"/>
      <c r="AB283" s="403"/>
      <c r="AC283" s="154"/>
    </row>
    <row r="284" spans="2:29" s="98" customFormat="1" ht="48" customHeight="1" x14ac:dyDescent="0.15">
      <c r="B284" s="1028"/>
      <c r="C284" s="1029"/>
      <c r="D284" s="1030"/>
      <c r="E284" s="1030"/>
      <c r="F284" s="1030"/>
      <c r="G284" s="1030"/>
      <c r="H284" s="1031"/>
      <c r="I284" s="1030"/>
      <c r="J284" s="408"/>
      <c r="K284" s="1058"/>
      <c r="L284" s="408"/>
      <c r="M284" s="461">
        <f>COUNTIF(L284,"*")</f>
        <v>0</v>
      </c>
      <c r="N284" s="462"/>
      <c r="O284" s="404"/>
      <c r="P284" s="403"/>
      <c r="Q284" s="403"/>
      <c r="R284" s="403"/>
      <c r="S284" s="403"/>
      <c r="T284" s="403"/>
      <c r="U284" s="403"/>
      <c r="V284" s="403"/>
      <c r="W284" s="403"/>
      <c r="X284" s="403"/>
      <c r="Y284" s="403"/>
      <c r="Z284" s="403"/>
      <c r="AA284" s="403"/>
      <c r="AB284" s="403"/>
      <c r="AC284" s="154"/>
    </row>
    <row r="285" spans="2:29" s="98" customFormat="1" ht="20.100000000000001" customHeight="1" x14ac:dyDescent="0.15">
      <c r="B285" s="154"/>
      <c r="C285" s="154"/>
      <c r="D285" s="154"/>
      <c r="E285" s="154"/>
      <c r="H285" s="154"/>
      <c r="I285" s="154"/>
      <c r="J285" s="410"/>
      <c r="L285" s="410"/>
      <c r="M285" s="461"/>
      <c r="N285" s="461"/>
      <c r="O285" s="123"/>
    </row>
    <row r="286" spans="2:29" s="98" customFormat="1" ht="39.950000000000003" customHeight="1" x14ac:dyDescent="0.15">
      <c r="B286" s="154"/>
      <c r="C286" s="154"/>
      <c r="D286" s="154"/>
      <c r="E286" s="154"/>
      <c r="H286" s="154"/>
      <c r="I286" s="154"/>
      <c r="J286" s="410"/>
      <c r="L286" s="410"/>
      <c r="M286" s="461"/>
      <c r="N286" s="461"/>
      <c r="O286" s="123"/>
    </row>
    <row r="287" spans="2:29" s="98" customFormat="1" ht="39.950000000000003" customHeight="1" x14ac:dyDescent="0.15">
      <c r="B287" s="154"/>
      <c r="C287" s="154"/>
      <c r="D287" s="154"/>
      <c r="E287" s="154"/>
      <c r="H287" s="154"/>
      <c r="I287" s="154"/>
      <c r="J287" s="410"/>
      <c r="L287" s="410"/>
      <c r="M287" s="461"/>
      <c r="N287" s="461"/>
      <c r="O287" s="123"/>
    </row>
    <row r="288" spans="2:29" s="98" customFormat="1" ht="30" customHeight="1" x14ac:dyDescent="0.15">
      <c r="B288" s="154"/>
      <c r="C288" s="154"/>
      <c r="D288" s="154"/>
      <c r="E288" s="154"/>
      <c r="H288" s="154"/>
      <c r="I288" s="154"/>
      <c r="J288" s="410"/>
      <c r="L288" s="410"/>
      <c r="M288" s="461"/>
      <c r="N288" s="461"/>
      <c r="O288" s="123"/>
    </row>
    <row r="289" spans="2:28" s="98" customFormat="1" ht="39.950000000000003" customHeight="1" x14ac:dyDescent="0.15">
      <c r="B289" s="154"/>
      <c r="C289" s="154"/>
      <c r="D289" s="154"/>
      <c r="E289" s="154"/>
      <c r="H289" s="154"/>
      <c r="I289" s="154"/>
      <c r="J289" s="410"/>
      <c r="L289" s="410"/>
      <c r="M289" s="461"/>
      <c r="N289" s="461"/>
      <c r="O289" s="123"/>
    </row>
    <row r="290" spans="2:28" s="98" customFormat="1" ht="20.100000000000001" customHeight="1" x14ac:dyDescent="0.15">
      <c r="B290" s="154"/>
      <c r="C290" s="154"/>
      <c r="D290" s="154"/>
      <c r="E290" s="154"/>
      <c r="H290" s="154"/>
      <c r="I290" s="154"/>
      <c r="J290" s="410"/>
      <c r="L290" s="410"/>
      <c r="M290" s="461"/>
      <c r="N290" s="461"/>
      <c r="O290" s="123"/>
    </row>
    <row r="291" spans="2:28" s="98" customFormat="1" ht="39.950000000000003" customHeight="1" x14ac:dyDescent="0.15">
      <c r="B291" s="154"/>
      <c r="C291" s="154"/>
      <c r="D291" s="154"/>
      <c r="E291" s="154"/>
      <c r="H291" s="154"/>
      <c r="I291" s="154"/>
      <c r="J291" s="410"/>
      <c r="L291" s="410"/>
      <c r="M291" s="461"/>
      <c r="N291" s="461"/>
      <c r="O291" s="123"/>
    </row>
    <row r="292" spans="2:28" s="98" customFormat="1" ht="39.950000000000003" customHeight="1" x14ac:dyDescent="0.15">
      <c r="B292" s="154"/>
      <c r="C292" s="154"/>
      <c r="D292" s="154"/>
      <c r="E292" s="154"/>
      <c r="H292" s="154"/>
      <c r="I292" s="154"/>
      <c r="J292" s="410"/>
      <c r="L292" s="410"/>
      <c r="M292" s="461"/>
      <c r="N292" s="461"/>
      <c r="O292" s="123"/>
    </row>
    <row r="293" spans="2:28" s="98" customFormat="1" ht="30" customHeight="1" x14ac:dyDescent="0.15">
      <c r="B293" s="154"/>
      <c r="C293" s="154"/>
      <c r="D293" s="154"/>
      <c r="E293" s="154"/>
      <c r="H293" s="154"/>
      <c r="I293" s="154"/>
      <c r="J293" s="410"/>
      <c r="L293" s="410"/>
      <c r="M293" s="461"/>
      <c r="N293" s="461"/>
      <c r="O293" s="123"/>
    </row>
    <row r="294" spans="2:28" s="98" customFormat="1" ht="39.950000000000003" customHeight="1" x14ac:dyDescent="0.15">
      <c r="B294" s="154"/>
      <c r="C294" s="154"/>
      <c r="D294" s="154"/>
      <c r="E294" s="154"/>
      <c r="H294" s="154"/>
      <c r="I294" s="154"/>
      <c r="J294" s="410"/>
      <c r="L294" s="410"/>
      <c r="M294" s="461"/>
      <c r="N294" s="461"/>
      <c r="O294" s="123"/>
    </row>
    <row r="295" spans="2:28" s="98" customFormat="1" ht="20.100000000000001" customHeight="1" x14ac:dyDescent="0.15">
      <c r="B295" s="154"/>
      <c r="C295" s="154"/>
      <c r="D295" s="154"/>
      <c r="E295" s="154"/>
      <c r="H295" s="154"/>
      <c r="I295" s="154"/>
      <c r="J295" s="410"/>
      <c r="L295" s="410"/>
      <c r="M295" s="461"/>
      <c r="N295" s="461"/>
      <c r="O295" s="123"/>
    </row>
    <row r="296" spans="2:28" s="98" customFormat="1" ht="39.950000000000003" customHeight="1" x14ac:dyDescent="0.15">
      <c r="B296" s="154"/>
      <c r="C296" s="154"/>
      <c r="D296" s="154"/>
      <c r="E296" s="154"/>
      <c r="H296" s="154"/>
      <c r="I296" s="154"/>
      <c r="J296" s="410"/>
      <c r="L296" s="410"/>
      <c r="M296" s="461"/>
      <c r="N296" s="461"/>
      <c r="O296" s="123"/>
    </row>
    <row r="297" spans="2:28" s="98" customFormat="1" ht="39.950000000000003" customHeight="1" x14ac:dyDescent="0.15">
      <c r="B297" s="154"/>
      <c r="C297" s="154"/>
      <c r="D297" s="154"/>
      <c r="E297" s="154"/>
      <c r="H297" s="154"/>
      <c r="I297" s="154"/>
      <c r="J297" s="410"/>
      <c r="L297" s="410"/>
      <c r="M297" s="461"/>
      <c r="N297" s="461"/>
      <c r="O297" s="123"/>
    </row>
    <row r="298" spans="2:28" s="98" customFormat="1" ht="30" customHeight="1" x14ac:dyDescent="0.15">
      <c r="B298" s="154"/>
      <c r="C298" s="154"/>
      <c r="D298" s="154"/>
      <c r="E298" s="154"/>
      <c r="H298" s="154"/>
      <c r="I298" s="154"/>
      <c r="J298" s="410"/>
      <c r="L298" s="410"/>
      <c r="M298" s="461"/>
      <c r="N298" s="461"/>
      <c r="O298" s="123"/>
    </row>
    <row r="299" spans="2:28" s="98" customFormat="1" ht="39.950000000000003" customHeight="1" x14ac:dyDescent="0.15">
      <c r="B299" s="154"/>
      <c r="C299" s="154"/>
      <c r="D299" s="154"/>
      <c r="E299" s="154"/>
      <c r="H299" s="154"/>
      <c r="I299" s="154"/>
      <c r="J299" s="410"/>
      <c r="L299" s="410"/>
      <c r="M299" s="461"/>
      <c r="N299" s="461"/>
      <c r="O299" s="123"/>
    </row>
    <row r="300" spans="2:28" s="98" customFormat="1" ht="20.100000000000001" customHeight="1" x14ac:dyDescent="0.15">
      <c r="B300" s="154"/>
      <c r="C300" s="154"/>
      <c r="D300" s="154"/>
      <c r="E300" s="154"/>
      <c r="H300" s="154"/>
      <c r="I300" s="154"/>
      <c r="J300" s="410"/>
      <c r="L300" s="410"/>
      <c r="M300" s="461"/>
      <c r="N300" s="461"/>
      <c r="O300" s="123"/>
    </row>
    <row r="301" spans="2:28" s="98" customFormat="1" ht="39.950000000000003" customHeight="1" x14ac:dyDescent="0.15">
      <c r="B301" s="154"/>
      <c r="C301" s="154"/>
      <c r="D301" s="154"/>
      <c r="E301" s="154"/>
      <c r="H301" s="154"/>
      <c r="I301" s="154"/>
      <c r="J301" s="410"/>
      <c r="L301" s="410"/>
      <c r="M301" s="461"/>
      <c r="N301" s="461"/>
      <c r="O301" s="123"/>
    </row>
    <row r="302" spans="2:28" s="98" customFormat="1" ht="39.950000000000003" customHeight="1" x14ac:dyDescent="0.15">
      <c r="B302" s="154"/>
      <c r="C302" s="154"/>
      <c r="D302" s="154"/>
      <c r="E302" s="154"/>
      <c r="H302" s="154"/>
      <c r="I302" s="154"/>
      <c r="J302" s="410"/>
      <c r="L302" s="410"/>
      <c r="M302" s="461"/>
      <c r="N302" s="461"/>
      <c r="O302" s="122"/>
      <c r="P302" s="122"/>
      <c r="Q302" s="122"/>
      <c r="R302" s="122"/>
      <c r="S302" s="122"/>
      <c r="T302" s="122"/>
      <c r="U302" s="122"/>
      <c r="V302" s="122"/>
      <c r="W302" s="122"/>
      <c r="X302" s="122"/>
      <c r="Y302" s="122"/>
      <c r="Z302" s="122"/>
      <c r="AA302" s="122"/>
      <c r="AB302" s="122"/>
    </row>
    <row r="303" spans="2:28" s="98" customFormat="1" ht="30" customHeight="1" x14ac:dyDescent="0.15">
      <c r="B303" s="154"/>
      <c r="C303" s="154"/>
      <c r="D303" s="154"/>
      <c r="E303" s="154"/>
      <c r="H303" s="154"/>
      <c r="I303" s="154"/>
      <c r="J303" s="410"/>
      <c r="L303" s="410"/>
      <c r="M303" s="461"/>
      <c r="N303" s="461"/>
      <c r="O303" s="122"/>
      <c r="P303" s="122"/>
      <c r="Q303" s="122"/>
      <c r="R303" s="122"/>
      <c r="S303" s="122"/>
      <c r="T303" s="122"/>
      <c r="U303" s="122"/>
      <c r="V303" s="122"/>
      <c r="W303" s="122"/>
      <c r="X303" s="122"/>
      <c r="Y303" s="122"/>
      <c r="Z303" s="122"/>
      <c r="AA303" s="122"/>
      <c r="AB303" s="122"/>
    </row>
    <row r="304" spans="2:28" s="98" customFormat="1" ht="39.950000000000003" customHeight="1" x14ac:dyDescent="0.15">
      <c r="B304" s="154"/>
      <c r="C304" s="154"/>
      <c r="D304" s="154"/>
      <c r="E304" s="154"/>
      <c r="H304" s="154"/>
      <c r="I304" s="154"/>
      <c r="J304" s="410"/>
      <c r="L304" s="410"/>
      <c r="M304" s="461"/>
      <c r="N304" s="461"/>
      <c r="O304" s="122"/>
      <c r="P304" s="122"/>
      <c r="Q304" s="122"/>
      <c r="R304" s="122"/>
      <c r="S304" s="122"/>
      <c r="T304" s="122"/>
      <c r="U304" s="122"/>
      <c r="V304" s="122"/>
      <c r="W304" s="122"/>
      <c r="X304" s="122"/>
      <c r="Y304" s="122"/>
      <c r="Z304" s="122"/>
      <c r="AA304" s="122"/>
      <c r="AB304" s="122"/>
    </row>
  </sheetData>
  <sheetProtection algorithmName="SHA-512" hashValue="UklozXxxd20t3HrFDSHGwiulFNZbxSp81eV4x0YiUF4a5jnztfrMD+/Xoo0F1dTmXjil2s6hbaFu75lSYQut9Q==" saltValue="fBwBIelAj91vMOaeFQmcTw==" spinCount="100000" sheet="1" objects="1" insertColumns="0" insertRows="0" deleteColumns="0" deleteRows="0"/>
  <mergeCells count="516">
    <mergeCell ref="K275:K279"/>
    <mergeCell ref="K280:K284"/>
    <mergeCell ref="K230:K234"/>
    <mergeCell ref="K235:K239"/>
    <mergeCell ref="K240:K244"/>
    <mergeCell ref="K245:K249"/>
    <mergeCell ref="K250:K254"/>
    <mergeCell ref="K255:K259"/>
    <mergeCell ref="K260:K264"/>
    <mergeCell ref="K265:K269"/>
    <mergeCell ref="K270:K274"/>
    <mergeCell ref="K185:K189"/>
    <mergeCell ref="K190:K194"/>
    <mergeCell ref="K195:K199"/>
    <mergeCell ref="K200:K204"/>
    <mergeCell ref="K205:K209"/>
    <mergeCell ref="K210:K214"/>
    <mergeCell ref="K215:K219"/>
    <mergeCell ref="K220:K224"/>
    <mergeCell ref="K225:K229"/>
    <mergeCell ref="K140:K144"/>
    <mergeCell ref="K145:K149"/>
    <mergeCell ref="K150:K154"/>
    <mergeCell ref="K155:K159"/>
    <mergeCell ref="K160:K164"/>
    <mergeCell ref="K165:K169"/>
    <mergeCell ref="K170:K174"/>
    <mergeCell ref="K175:K179"/>
    <mergeCell ref="K180:K184"/>
    <mergeCell ref="K95:K99"/>
    <mergeCell ref="K100:K104"/>
    <mergeCell ref="K105:K109"/>
    <mergeCell ref="K110:K114"/>
    <mergeCell ref="K115:K119"/>
    <mergeCell ref="K120:K124"/>
    <mergeCell ref="K125:K129"/>
    <mergeCell ref="K130:K134"/>
    <mergeCell ref="K135:K139"/>
    <mergeCell ref="B255:B259"/>
    <mergeCell ref="C255:C259"/>
    <mergeCell ref="D255:D259"/>
    <mergeCell ref="E255:E259"/>
    <mergeCell ref="F255:F259"/>
    <mergeCell ref="G255:G259"/>
    <mergeCell ref="H255:H259"/>
    <mergeCell ref="I255:I259"/>
    <mergeCell ref="K15:K19"/>
    <mergeCell ref="K20:K24"/>
    <mergeCell ref="K25:K29"/>
    <mergeCell ref="K30:K34"/>
    <mergeCell ref="K35:K39"/>
    <mergeCell ref="K40:K44"/>
    <mergeCell ref="K45:K49"/>
    <mergeCell ref="K50:K54"/>
    <mergeCell ref="K55:K59"/>
    <mergeCell ref="K60:K64"/>
    <mergeCell ref="K65:K69"/>
    <mergeCell ref="K70:K74"/>
    <mergeCell ref="K75:K79"/>
    <mergeCell ref="K80:K84"/>
    <mergeCell ref="K85:K89"/>
    <mergeCell ref="K90:K94"/>
    <mergeCell ref="F265:F269"/>
    <mergeCell ref="G265:G269"/>
    <mergeCell ref="H265:H269"/>
    <mergeCell ref="I265:I269"/>
    <mergeCell ref="B260:B264"/>
    <mergeCell ref="C260:C264"/>
    <mergeCell ref="D260:D264"/>
    <mergeCell ref="E260:E264"/>
    <mergeCell ref="F260:F264"/>
    <mergeCell ref="G260:G264"/>
    <mergeCell ref="H260:H264"/>
    <mergeCell ref="I260:I264"/>
    <mergeCell ref="O7:AB7"/>
    <mergeCell ref="J6:L6"/>
    <mergeCell ref="J7:L7"/>
    <mergeCell ref="K10:K14"/>
    <mergeCell ref="B275:B279"/>
    <mergeCell ref="C275:C279"/>
    <mergeCell ref="D275:D279"/>
    <mergeCell ref="E275:E279"/>
    <mergeCell ref="F275:F279"/>
    <mergeCell ref="G275:G279"/>
    <mergeCell ref="H275:H279"/>
    <mergeCell ref="I275:I279"/>
    <mergeCell ref="B270:B274"/>
    <mergeCell ref="C270:C274"/>
    <mergeCell ref="D270:D274"/>
    <mergeCell ref="E270:E274"/>
    <mergeCell ref="F270:F274"/>
    <mergeCell ref="G270:G274"/>
    <mergeCell ref="H270:H274"/>
    <mergeCell ref="I270:I274"/>
    <mergeCell ref="B265:B269"/>
    <mergeCell ref="C265:C269"/>
    <mergeCell ref="D265:D269"/>
    <mergeCell ref="E265:E269"/>
    <mergeCell ref="B280:B284"/>
    <mergeCell ref="C280:C284"/>
    <mergeCell ref="D280:D284"/>
    <mergeCell ref="O5:AB5"/>
    <mergeCell ref="B6:D6"/>
    <mergeCell ref="O6:AB6"/>
    <mergeCell ref="B7:D7"/>
    <mergeCell ref="O8:AB8"/>
    <mergeCell ref="O9:AB9"/>
    <mergeCell ref="B35:B39"/>
    <mergeCell ref="C35:C39"/>
    <mergeCell ref="D35:D39"/>
    <mergeCell ref="H8:H9"/>
    <mergeCell ref="F15:F19"/>
    <mergeCell ref="G15:G19"/>
    <mergeCell ref="H15:H19"/>
    <mergeCell ref="B20:B24"/>
    <mergeCell ref="C20:C24"/>
    <mergeCell ref="D20:D24"/>
    <mergeCell ref="J8:J9"/>
    <mergeCell ref="I8:I9"/>
    <mergeCell ref="I10:I14"/>
    <mergeCell ref="I15:I19"/>
    <mergeCell ref="L8:L9"/>
    <mergeCell ref="B8:B9"/>
    <mergeCell ref="C8:C9"/>
    <mergeCell ref="D8:D9"/>
    <mergeCell ref="F8:G8"/>
    <mergeCell ref="E8:E9"/>
    <mergeCell ref="K8:K9"/>
    <mergeCell ref="B10:B14"/>
    <mergeCell ref="C10:C14"/>
    <mergeCell ref="D10:D14"/>
    <mergeCell ref="E10:E14"/>
    <mergeCell ref="F10:F14"/>
    <mergeCell ref="G10:G14"/>
    <mergeCell ref="H10:H14"/>
    <mergeCell ref="B15:B19"/>
    <mergeCell ref="C15:C19"/>
    <mergeCell ref="D15:D19"/>
    <mergeCell ref="E15:E19"/>
    <mergeCell ref="E20:E24"/>
    <mergeCell ref="F20:F24"/>
    <mergeCell ref="G20:G24"/>
    <mergeCell ref="H20:H24"/>
    <mergeCell ref="I20:I24"/>
    <mergeCell ref="B25:B29"/>
    <mergeCell ref="C25:C29"/>
    <mergeCell ref="D25:D29"/>
    <mergeCell ref="E25:E29"/>
    <mergeCell ref="F25:F29"/>
    <mergeCell ref="G25:G29"/>
    <mergeCell ref="H25:H29"/>
    <mergeCell ref="I25:I29"/>
    <mergeCell ref="B30:B34"/>
    <mergeCell ref="C30:C34"/>
    <mergeCell ref="D30:D34"/>
    <mergeCell ref="E30:E34"/>
    <mergeCell ref="F30:F34"/>
    <mergeCell ref="G30:G34"/>
    <mergeCell ref="H30:H34"/>
    <mergeCell ref="I30:I34"/>
    <mergeCell ref="E35:E39"/>
    <mergeCell ref="F35:F39"/>
    <mergeCell ref="G35:G39"/>
    <mergeCell ref="H35:H39"/>
    <mergeCell ref="I35:I39"/>
    <mergeCell ref="B40:B44"/>
    <mergeCell ref="C40:C44"/>
    <mergeCell ref="D40:D44"/>
    <mergeCell ref="E40:E44"/>
    <mergeCell ref="F40:F44"/>
    <mergeCell ref="G40:G44"/>
    <mergeCell ref="H40:H44"/>
    <mergeCell ref="I40:I44"/>
    <mergeCell ref="E45:E49"/>
    <mergeCell ref="F45:F49"/>
    <mergeCell ref="G45:G49"/>
    <mergeCell ref="H45:H49"/>
    <mergeCell ref="I45:I49"/>
    <mergeCell ref="B50:B54"/>
    <mergeCell ref="C50:C54"/>
    <mergeCell ref="D50:D54"/>
    <mergeCell ref="E50:E54"/>
    <mergeCell ref="F50:F54"/>
    <mergeCell ref="G50:G54"/>
    <mergeCell ref="H50:H54"/>
    <mergeCell ref="I50:I54"/>
    <mergeCell ref="B45:B49"/>
    <mergeCell ref="C45:C49"/>
    <mergeCell ref="D45:D49"/>
    <mergeCell ref="E55:E59"/>
    <mergeCell ref="F55:F59"/>
    <mergeCell ref="G55:G59"/>
    <mergeCell ref="H55:H59"/>
    <mergeCell ref="I55:I59"/>
    <mergeCell ref="B60:B64"/>
    <mergeCell ref="C60:C64"/>
    <mergeCell ref="D60:D64"/>
    <mergeCell ref="E60:E64"/>
    <mergeCell ref="F60:F64"/>
    <mergeCell ref="G60:G64"/>
    <mergeCell ref="H60:H64"/>
    <mergeCell ref="I60:I64"/>
    <mergeCell ref="B55:B59"/>
    <mergeCell ref="C55:C59"/>
    <mergeCell ref="D55:D59"/>
    <mergeCell ref="H65:H69"/>
    <mergeCell ref="I65:I69"/>
    <mergeCell ref="B70:B74"/>
    <mergeCell ref="C70:C74"/>
    <mergeCell ref="D70:D74"/>
    <mergeCell ref="E70:E74"/>
    <mergeCell ref="F70:F74"/>
    <mergeCell ref="G70:G74"/>
    <mergeCell ref="H70:H74"/>
    <mergeCell ref="I70:I74"/>
    <mergeCell ref="B65:B69"/>
    <mergeCell ref="C65:C69"/>
    <mergeCell ref="D65:D69"/>
    <mergeCell ref="B80:B84"/>
    <mergeCell ref="C80:C84"/>
    <mergeCell ref="D80:D84"/>
    <mergeCell ref="E80:E84"/>
    <mergeCell ref="F80:F84"/>
    <mergeCell ref="G80:G84"/>
    <mergeCell ref="H80:H84"/>
    <mergeCell ref="I80:I84"/>
    <mergeCell ref="B75:B79"/>
    <mergeCell ref="C75:C79"/>
    <mergeCell ref="D75:D79"/>
    <mergeCell ref="B90:B94"/>
    <mergeCell ref="C90:C94"/>
    <mergeCell ref="D90:D94"/>
    <mergeCell ref="E90:E94"/>
    <mergeCell ref="F90:F94"/>
    <mergeCell ref="G90:G94"/>
    <mergeCell ref="H90:H94"/>
    <mergeCell ref="I90:I94"/>
    <mergeCell ref="B85:B89"/>
    <mergeCell ref="C85:C89"/>
    <mergeCell ref="D85:D89"/>
    <mergeCell ref="E85:E89"/>
    <mergeCell ref="F85:F89"/>
    <mergeCell ref="B100:B104"/>
    <mergeCell ref="C100:C104"/>
    <mergeCell ref="D100:D104"/>
    <mergeCell ref="E100:E104"/>
    <mergeCell ref="F100:F104"/>
    <mergeCell ref="G100:G104"/>
    <mergeCell ref="H100:H104"/>
    <mergeCell ref="I100:I104"/>
    <mergeCell ref="B95:B99"/>
    <mergeCell ref="C95:C99"/>
    <mergeCell ref="D95:D99"/>
    <mergeCell ref="E95:E99"/>
    <mergeCell ref="F95:F99"/>
    <mergeCell ref="G95:G99"/>
    <mergeCell ref="H95:H99"/>
    <mergeCell ref="I95:I99"/>
    <mergeCell ref="B210:B214"/>
    <mergeCell ref="C210:C214"/>
    <mergeCell ref="D210:D214"/>
    <mergeCell ref="E210:E214"/>
    <mergeCell ref="F210:F214"/>
    <mergeCell ref="G210:G214"/>
    <mergeCell ref="H210:H214"/>
    <mergeCell ref="I210:I214"/>
    <mergeCell ref="B105:B109"/>
    <mergeCell ref="C105:C109"/>
    <mergeCell ref="D105:D109"/>
    <mergeCell ref="B160:B164"/>
    <mergeCell ref="C160:C164"/>
    <mergeCell ref="D160:D164"/>
    <mergeCell ref="E160:E164"/>
    <mergeCell ref="F160:F164"/>
    <mergeCell ref="G160:G164"/>
    <mergeCell ref="H160:H164"/>
    <mergeCell ref="I160:I164"/>
    <mergeCell ref="B165:B169"/>
    <mergeCell ref="C165:C169"/>
    <mergeCell ref="D165:D169"/>
    <mergeCell ref="E165:E169"/>
    <mergeCell ref="F165:F169"/>
    <mergeCell ref="G225:G229"/>
    <mergeCell ref="H225:H229"/>
    <mergeCell ref="I225:I229"/>
    <mergeCell ref="B225:B229"/>
    <mergeCell ref="C225:C229"/>
    <mergeCell ref="D225:D229"/>
    <mergeCell ref="E225:E229"/>
    <mergeCell ref="B215:B219"/>
    <mergeCell ref="C215:C219"/>
    <mergeCell ref="D215:D219"/>
    <mergeCell ref="E215:E219"/>
    <mergeCell ref="F215:F219"/>
    <mergeCell ref="B250:B254"/>
    <mergeCell ref="C250:C254"/>
    <mergeCell ref="D250:D254"/>
    <mergeCell ref="E250:E254"/>
    <mergeCell ref="F250:F254"/>
    <mergeCell ref="G250:G254"/>
    <mergeCell ref="H250:H254"/>
    <mergeCell ref="I250:I254"/>
    <mergeCell ref="B245:B249"/>
    <mergeCell ref="C245:C249"/>
    <mergeCell ref="D245:D249"/>
    <mergeCell ref="B240:B244"/>
    <mergeCell ref="C240:C244"/>
    <mergeCell ref="D240:D244"/>
    <mergeCell ref="E240:E244"/>
    <mergeCell ref="F240:F244"/>
    <mergeCell ref="G240:G244"/>
    <mergeCell ref="H240:H244"/>
    <mergeCell ref="I240:I244"/>
    <mergeCell ref="B235:B239"/>
    <mergeCell ref="C235:C239"/>
    <mergeCell ref="D235:D239"/>
    <mergeCell ref="E235:E239"/>
    <mergeCell ref="F235:F239"/>
    <mergeCell ref="G235:G239"/>
    <mergeCell ref="H235:H239"/>
    <mergeCell ref="I235:I239"/>
    <mergeCell ref="B230:B234"/>
    <mergeCell ref="H215:H219"/>
    <mergeCell ref="I215:I219"/>
    <mergeCell ref="E105:E109"/>
    <mergeCell ref="F105:F109"/>
    <mergeCell ref="G105:G109"/>
    <mergeCell ref="H105:H109"/>
    <mergeCell ref="I105:I109"/>
    <mergeCell ref="B220:B224"/>
    <mergeCell ref="C220:C224"/>
    <mergeCell ref="D220:D224"/>
    <mergeCell ref="E220:E224"/>
    <mergeCell ref="F220:F224"/>
    <mergeCell ref="G220:G224"/>
    <mergeCell ref="H220:H224"/>
    <mergeCell ref="I220:I224"/>
    <mergeCell ref="C230:C234"/>
    <mergeCell ref="D230:D234"/>
    <mergeCell ref="E230:E234"/>
    <mergeCell ref="F230:F234"/>
    <mergeCell ref="G230:G234"/>
    <mergeCell ref="H230:H234"/>
    <mergeCell ref="I230:I234"/>
    <mergeCell ref="F225:F229"/>
    <mergeCell ref="K2:L2"/>
    <mergeCell ref="E6:H6"/>
    <mergeCell ref="E280:E284"/>
    <mergeCell ref="F280:F284"/>
    <mergeCell ref="G280:G284"/>
    <mergeCell ref="H280:H284"/>
    <mergeCell ref="I280:I284"/>
    <mergeCell ref="E245:E249"/>
    <mergeCell ref="F245:F249"/>
    <mergeCell ref="G245:G249"/>
    <mergeCell ref="H245:H249"/>
    <mergeCell ref="I245:I249"/>
    <mergeCell ref="G215:G219"/>
    <mergeCell ref="G85:G89"/>
    <mergeCell ref="H85:H89"/>
    <mergeCell ref="I85:I89"/>
    <mergeCell ref="E75:E79"/>
    <mergeCell ref="F75:F79"/>
    <mergeCell ref="G75:G79"/>
    <mergeCell ref="H75:H79"/>
    <mergeCell ref="I75:I79"/>
    <mergeCell ref="E65:E69"/>
    <mergeCell ref="F65:F69"/>
    <mergeCell ref="G65:G69"/>
    <mergeCell ref="G165:G169"/>
    <mergeCell ref="H165:H169"/>
    <mergeCell ref="I165:I169"/>
    <mergeCell ref="B170:B174"/>
    <mergeCell ref="C170:C174"/>
    <mergeCell ref="D170:D174"/>
    <mergeCell ref="E170:E174"/>
    <mergeCell ref="F170:F174"/>
    <mergeCell ref="G170:G174"/>
    <mergeCell ref="H170:H174"/>
    <mergeCell ref="I170:I174"/>
    <mergeCell ref="B175:B179"/>
    <mergeCell ref="C175:C179"/>
    <mergeCell ref="D175:D179"/>
    <mergeCell ref="E175:E179"/>
    <mergeCell ref="F175:F179"/>
    <mergeCell ref="G175:G179"/>
    <mergeCell ref="H175:H179"/>
    <mergeCell ref="I175:I179"/>
    <mergeCell ref="B180:B184"/>
    <mergeCell ref="C180:C184"/>
    <mergeCell ref="D180:D184"/>
    <mergeCell ref="E180:E184"/>
    <mergeCell ref="F180:F184"/>
    <mergeCell ref="G180:G184"/>
    <mergeCell ref="H180:H184"/>
    <mergeCell ref="I180:I184"/>
    <mergeCell ref="B185:B189"/>
    <mergeCell ref="C185:C189"/>
    <mergeCell ref="D185:D189"/>
    <mergeCell ref="E185:E189"/>
    <mergeCell ref="F185:F189"/>
    <mergeCell ref="G185:G189"/>
    <mergeCell ref="H185:H189"/>
    <mergeCell ref="I185:I189"/>
    <mergeCell ref="B190:B194"/>
    <mergeCell ref="C190:C194"/>
    <mergeCell ref="D190:D194"/>
    <mergeCell ref="E190:E194"/>
    <mergeCell ref="F190:F194"/>
    <mergeCell ref="G190:G194"/>
    <mergeCell ref="H190:H194"/>
    <mergeCell ref="I190:I194"/>
    <mergeCell ref="B195:B199"/>
    <mergeCell ref="C195:C199"/>
    <mergeCell ref="D195:D199"/>
    <mergeCell ref="E195:E199"/>
    <mergeCell ref="F195:F199"/>
    <mergeCell ref="G195:G199"/>
    <mergeCell ref="H195:H199"/>
    <mergeCell ref="I195:I199"/>
    <mergeCell ref="B200:B204"/>
    <mergeCell ref="C200:C204"/>
    <mergeCell ref="D200:D204"/>
    <mergeCell ref="E200:E204"/>
    <mergeCell ref="F200:F204"/>
    <mergeCell ref="G200:G204"/>
    <mergeCell ref="H200:H204"/>
    <mergeCell ref="I200:I204"/>
    <mergeCell ref="B205:B209"/>
    <mergeCell ref="C205:C209"/>
    <mergeCell ref="D205:D209"/>
    <mergeCell ref="E205:E209"/>
    <mergeCell ref="F205:F209"/>
    <mergeCell ref="G205:G209"/>
    <mergeCell ref="H205:H209"/>
    <mergeCell ref="I205:I209"/>
    <mergeCell ref="B110:B114"/>
    <mergeCell ref="C110:C114"/>
    <mergeCell ref="D110:D114"/>
    <mergeCell ref="E110:E114"/>
    <mergeCell ref="F110:F114"/>
    <mergeCell ref="G110:G114"/>
    <mergeCell ref="H110:H114"/>
    <mergeCell ref="I110:I114"/>
    <mergeCell ref="B115:B119"/>
    <mergeCell ref="C115:C119"/>
    <mergeCell ref="D115:D119"/>
    <mergeCell ref="E115:E119"/>
    <mergeCell ref="F115:F119"/>
    <mergeCell ref="G115:G119"/>
    <mergeCell ref="H115:H119"/>
    <mergeCell ref="I115:I119"/>
    <mergeCell ref="B120:B124"/>
    <mergeCell ref="C120:C124"/>
    <mergeCell ref="D120:D124"/>
    <mergeCell ref="E120:E124"/>
    <mergeCell ref="F120:F124"/>
    <mergeCell ref="G120:G124"/>
    <mergeCell ref="H120:H124"/>
    <mergeCell ref="I120:I124"/>
    <mergeCell ref="B125:B129"/>
    <mergeCell ref="C125:C129"/>
    <mergeCell ref="D125:D129"/>
    <mergeCell ref="E125:E129"/>
    <mergeCell ref="F125:F129"/>
    <mergeCell ref="G125:G129"/>
    <mergeCell ref="H125:H129"/>
    <mergeCell ref="I125:I129"/>
    <mergeCell ref="B130:B134"/>
    <mergeCell ref="C130:C134"/>
    <mergeCell ref="D130:D134"/>
    <mergeCell ref="E130:E134"/>
    <mergeCell ref="F130:F134"/>
    <mergeCell ref="G130:G134"/>
    <mergeCell ref="H130:H134"/>
    <mergeCell ref="I130:I134"/>
    <mergeCell ref="B135:B139"/>
    <mergeCell ref="C135:C139"/>
    <mergeCell ref="D135:D139"/>
    <mergeCell ref="E135:E139"/>
    <mergeCell ref="F135:F139"/>
    <mergeCell ref="G135:G139"/>
    <mergeCell ref="H135:H139"/>
    <mergeCell ref="I135:I139"/>
    <mergeCell ref="B140:B144"/>
    <mergeCell ref="C140:C144"/>
    <mergeCell ref="D140:D144"/>
    <mergeCell ref="E140:E144"/>
    <mergeCell ref="F140:F144"/>
    <mergeCell ref="G140:G144"/>
    <mergeCell ref="H140:H144"/>
    <mergeCell ref="I140:I144"/>
    <mergeCell ref="B145:B149"/>
    <mergeCell ref="C145:C149"/>
    <mergeCell ref="D145:D149"/>
    <mergeCell ref="E145:E149"/>
    <mergeCell ref="F145:F149"/>
    <mergeCell ref="G145:G149"/>
    <mergeCell ref="H145:H149"/>
    <mergeCell ref="I145:I149"/>
    <mergeCell ref="B150:B154"/>
    <mergeCell ref="C150:C154"/>
    <mergeCell ref="D150:D154"/>
    <mergeCell ref="E150:E154"/>
    <mergeCell ref="F150:F154"/>
    <mergeCell ref="G150:G154"/>
    <mergeCell ref="H150:H154"/>
    <mergeCell ref="I150:I154"/>
    <mergeCell ref="B155:B159"/>
    <mergeCell ref="C155:C159"/>
    <mergeCell ref="D155:D159"/>
    <mergeCell ref="E155:E159"/>
    <mergeCell ref="F155:F159"/>
    <mergeCell ref="G155:G159"/>
    <mergeCell ref="H155:H159"/>
    <mergeCell ref="I155:I159"/>
  </mergeCells>
  <phoneticPr fontId="1"/>
  <conditionalFormatting sqref="D10:D14 K10 K15 K20 K25 K30 K35 K40 K45 K50 K55 K60 K65 K70 K75 K80 K85 K90 K95 K100 K105 K210 K215 K220 K225 K230 K235 K240 K245 K250 K280 C280:D280 C250:D250 C245:D245 C240:D240 C235:D235 C230:D230 C225:D225 C220:D220 C215:D215 C205:D205 C200:D200 C195:D195 C190:D190 C185:D185 C180:D180 C175:D175 C170:D170 C165:D165 C155:D155 C150:D150 C145:D145 C140:D140 C135:D135 C130:D130 C125:D125 C120:D120 C115:D115 C105:D105 C100:D100 C95:D95 C90:D90 C85:D85 C80:D80 C75:D75 C70:D70 C65:D65 C60:D60 C55:D55 C50:D50 C45:D45 C40:D40 C35:D35 C30:D30 C25:D25 C20:D20">
    <cfRule type="containsBlanks" dxfId="1175" priority="2128">
      <formula>LEN(TRIM(C10))=0</formula>
    </cfRule>
  </conditionalFormatting>
  <conditionalFormatting sqref="J10 J15 J20 J25 J30 J35 J40 J45 J50 J55 J60 J65 J70 J75 J80 J85 J90 J95 J100 J105 J210 J215 J220 J225 J230 J235 J240 J245 J250 J280">
    <cfRule type="containsBlanks" dxfId="1174" priority="2122">
      <formula>LEN(TRIM(J10))=0</formula>
    </cfRule>
  </conditionalFormatting>
  <conditionalFormatting sqref="C10:C14">
    <cfRule type="containsBlanks" dxfId="1173" priority="2121">
      <formula>LEN(TRIM(C10))=0</formula>
    </cfRule>
  </conditionalFormatting>
  <conditionalFormatting sqref="E6">
    <cfRule type="cellIs" dxfId="1172" priority="2129" operator="equal">
      <formula>0</formula>
    </cfRule>
  </conditionalFormatting>
  <conditionalFormatting sqref="H8">
    <cfRule type="containsBlanks" dxfId="1171" priority="1264">
      <formula>LEN(TRIM(H8))=0</formula>
    </cfRule>
  </conditionalFormatting>
  <conditionalFormatting sqref="L10:L12 L15 L20 L25 L30 L35 L40 L45 L50 L55 L60 L65 L70 L75 L80 L85 L90 L95 L100 L105 L210 L215 L220 L225 L230 L235 L240 L245 L250 L280">
    <cfRule type="containsBlanks" dxfId="1170" priority="1284">
      <formula>LEN(TRIM(L10))=0</formula>
    </cfRule>
  </conditionalFormatting>
  <conditionalFormatting sqref="E8">
    <cfRule type="containsBlanks" dxfId="1169" priority="1278">
      <formula>LEN(TRIM(E8))=0</formula>
    </cfRule>
  </conditionalFormatting>
  <conditionalFormatting sqref="E8">
    <cfRule type="containsBlanks" dxfId="1168" priority="1277">
      <formula>LEN(TRIM(E8))=0</formula>
    </cfRule>
  </conditionalFormatting>
  <conditionalFormatting sqref="E8">
    <cfRule type="containsBlanks" dxfId="1167" priority="1276">
      <formula>LEN(TRIM(E8))=0</formula>
    </cfRule>
  </conditionalFormatting>
  <conditionalFormatting sqref="E10:E13">
    <cfRule type="containsBlanks" dxfId="1166" priority="1273">
      <formula>LEN(TRIM(E10))=0</formula>
    </cfRule>
  </conditionalFormatting>
  <conditionalFormatting sqref="E10:E13">
    <cfRule type="containsBlanks" dxfId="1165" priority="1272">
      <formula>LEN(TRIM(E10))=0</formula>
    </cfRule>
  </conditionalFormatting>
  <conditionalFormatting sqref="F10:F13">
    <cfRule type="containsBlanks" dxfId="1164" priority="1269">
      <formula>LEN(TRIM(F10))=0</formula>
    </cfRule>
  </conditionalFormatting>
  <conditionalFormatting sqref="F10:F13">
    <cfRule type="containsBlanks" dxfId="1163" priority="1268">
      <formula>LEN(TRIM(F10))=0</formula>
    </cfRule>
  </conditionalFormatting>
  <conditionalFormatting sqref="G10:G13">
    <cfRule type="containsBlanks" dxfId="1162" priority="1267">
      <formula>LEN(TRIM(G10))=0</formula>
    </cfRule>
  </conditionalFormatting>
  <conditionalFormatting sqref="G10:G13">
    <cfRule type="containsBlanks" dxfId="1161" priority="1266">
      <formula>LEN(TRIM(G10))=0</formula>
    </cfRule>
  </conditionalFormatting>
  <conditionalFormatting sqref="H8">
    <cfRule type="containsBlanks" dxfId="1160" priority="1265">
      <formula>LEN(TRIM(H8))=0</formula>
    </cfRule>
  </conditionalFormatting>
  <conditionalFormatting sqref="I8">
    <cfRule type="containsBlanks" dxfId="1159" priority="1263">
      <formula>LEN(TRIM(I8))=0</formula>
    </cfRule>
  </conditionalFormatting>
  <conditionalFormatting sqref="I10:I13">
    <cfRule type="containsBlanks" dxfId="1158" priority="1259">
      <formula>LEN(TRIM(I10))=0</formula>
    </cfRule>
  </conditionalFormatting>
  <conditionalFormatting sqref="I10:I13">
    <cfRule type="containsBlanks" dxfId="1157" priority="1258">
      <formula>LEN(TRIM(I10))=0</formula>
    </cfRule>
  </conditionalFormatting>
  <conditionalFormatting sqref="I8">
    <cfRule type="containsBlanks" dxfId="1156" priority="1262">
      <formula>LEN(TRIM(I8))=0</formula>
    </cfRule>
  </conditionalFormatting>
  <conditionalFormatting sqref="H10:H13 H15:H18 H20:H23 H25:H28 H30:H33 H35:H38 H40:H43 H45:H48 H50:H53 H55:H58 H60:H63 H65:H68 H70:H73 H75:H78 H80:H83 H85:H88 H90:H93 H95:H98 H100:H103 H105:H108 H110:H113 H115:H118 H120:H123 H125:H128 H130:H133 H135:H138 H140:H143 H145:H148 H150:H153 H155:H158 H160:H163 H165:H168 H170:H173 H175:H178 H180:H183 H185:H188 H190:H193 H195:H198 H200:H203 H205:H208 H210:H213 H215:H218 H220:H223 H225:H228 H230:H233 H235:H238 H240:H243 H245:H248 H250:H253 H255:H258 H260:H263 H265:H268 H270:H273 H275:H278 H280:H283">
    <cfRule type="containsBlanks" dxfId="1155" priority="1261">
      <formula>LEN(TRIM(H10))=0</formula>
    </cfRule>
  </conditionalFormatting>
  <conditionalFormatting sqref="H10:H13 H15:H18 H20:H23 H25:H28 H30:H33 H35:H38 H40:H43 H45:H48 H50:H53 H55:H58 H60:H63 H65:H68 H70:H73 H75:H78 H80:H83 H85:H88 H90:H93 H95:H98 H100:H103 H105:H108 H110:H113 H115:H118 H120:H123 H125:H128 H130:H133 H135:H138 H140:H143 H145:H148 H150:H153 H155:H158 H160:H163 H165:H168 H170:H173 H175:H178 H180:H183 H185:H188 H190:H193 H195:H198 H200:H203 H205:H208 H210:H213 H215:H218 H220:H223 H225:H228 H230:H233 H235:H238 H240:H243 H245:H248 H250:H253 H255:H258 H260:H263 H265:H268 H270:H273 H275:H278 H280:H283">
    <cfRule type="containsBlanks" dxfId="1154" priority="1260">
      <formula>LEN(TRIM(H10))=0</formula>
    </cfRule>
  </conditionalFormatting>
  <conditionalFormatting sqref="I15 I20 I25 I30 I35 I40 I45 I50 I55 I60 I65 I70 I75 I80 I85 I90 I95 I100 I105 I210 I215 I220 I225 I230 I235 I240 I245 I250 I280">
    <cfRule type="containsBlanks" dxfId="1153" priority="1239">
      <formula>LEN(TRIM(I15))=0</formula>
    </cfRule>
  </conditionalFormatting>
  <conditionalFormatting sqref="L14">
    <cfRule type="containsBlanks" dxfId="1152" priority="1256">
      <formula>LEN(TRIM(L14))=0</formula>
    </cfRule>
  </conditionalFormatting>
  <conditionalFormatting sqref="D15 D210">
    <cfRule type="containsBlanks" dxfId="1151" priority="1255">
      <formula>LEN(TRIM(D15))=0</formula>
    </cfRule>
  </conditionalFormatting>
  <conditionalFormatting sqref="C15 C210">
    <cfRule type="containsBlanks" dxfId="1150" priority="1252">
      <formula>LEN(TRIM(C15))=0</formula>
    </cfRule>
  </conditionalFormatting>
  <conditionalFormatting sqref="F15 F20 F25 F30 F35 F40 F45 F50 F55 F60 F65 F70 F75 F80 F85 F90 F95 F100 F105 F210 F215 F220 F225 F230 F235 F240 F245 F250 F280">
    <cfRule type="containsBlanks" dxfId="1149" priority="1246">
      <formula>LEN(TRIM(F15))=0</formula>
    </cfRule>
  </conditionalFormatting>
  <conditionalFormatting sqref="I15 I20 I25 I30 I35 I40 I45 I50 I55 I60 I65 I70 I75 I80 I85 I90 I95 I100 I105 I210 I215 I220 I225 I230 I235 I240 I245 I250 I280">
    <cfRule type="containsBlanks" dxfId="1148" priority="1240">
      <formula>LEN(TRIM(I15))=0</formula>
    </cfRule>
  </conditionalFormatting>
  <conditionalFormatting sqref="E15 E20 E25 E30 E35 E40 E45 E50 E55 E60 E65 E70 E75 E80 E85 E90 E95 E100 E105 E210 E215 E220 E225 E230 E235 E240 E245 E250 E280">
    <cfRule type="containsBlanks" dxfId="1147" priority="1250">
      <formula>LEN(TRIM(E15))=0</formula>
    </cfRule>
  </conditionalFormatting>
  <conditionalFormatting sqref="E15 E20 E25 E30 E35 E40 E45 E50 E55 E60 E65 E70 E75 E80 E85 E90 E95 E100 E105 E210 E215 E220 E225 E230 E235 E240 E245 E250 E280">
    <cfRule type="containsBlanks" dxfId="1146" priority="1249">
      <formula>LEN(TRIM(E15))=0</formula>
    </cfRule>
  </conditionalFormatting>
  <conditionalFormatting sqref="G15 G20 G25 G30 G35 G40 G45 G50 G55 G60 G65 G70 G75 G80 G85 G90 G95 G100 G105 G210 G215 G220 G225 G230 G235 G240 G245 G250 G280">
    <cfRule type="containsBlanks" dxfId="1145" priority="1244">
      <formula>LEN(TRIM(G15))=0</formula>
    </cfRule>
  </conditionalFormatting>
  <conditionalFormatting sqref="F15 F20 F25 F30 F35 F40 F45 F50 F55 F60 F65 F70 F75 F80 F85 F90 F95 F100 F105 F210 F215 F220 F225 F230 F235 F240 F245 F250 F280">
    <cfRule type="containsBlanks" dxfId="1144" priority="1245">
      <formula>LEN(TRIM(F15))=0</formula>
    </cfRule>
  </conditionalFormatting>
  <conditionalFormatting sqref="G15 G20 G25 G30 G35 G40 G45 G50 G55 G60 G65 G70 G75 G80 G85 G90 G95 G100 G105 G210 G215 G220 G225 G230 G235 G240 G245 G250 G280">
    <cfRule type="containsBlanks" dxfId="1143" priority="1243">
      <formula>LEN(TRIM(G15))=0</formula>
    </cfRule>
  </conditionalFormatting>
  <conditionalFormatting sqref="E160 E165 E170 E175 E180 E185 E190 E195 E200 E205">
    <cfRule type="containsBlanks" dxfId="1142" priority="1198">
      <formula>LEN(TRIM(E160))=0</formula>
    </cfRule>
  </conditionalFormatting>
  <conditionalFormatting sqref="J15 J20 J25 J30 J35 J40 J45 J50 J55 J60 J65 J70 J75 J80 J85 J90 J95 J100 J105 J210 J215 J220 J225 J230 J235 J240 J245 J250 J280">
    <cfRule type="containsBlanks" dxfId="1141" priority="1216">
      <formula>LEN(TRIM(J15))=0</formula>
    </cfRule>
  </conditionalFormatting>
  <conditionalFormatting sqref="L15 L20 L25 L30 L35 L40 L45 L50 L55 L60 L65 L70 L75 L80 L85 L90 L95 L100 L105 L210 L215 L220 L225 L230 L235 L240 L245 L250 L280">
    <cfRule type="containsBlanks" dxfId="1140" priority="1215">
      <formula>LEN(TRIM(L15))=0</formula>
    </cfRule>
  </conditionalFormatting>
  <conditionalFormatting sqref="K2:L2">
    <cfRule type="cellIs" dxfId="1139" priority="1208" operator="equal">
      <formula>0</formula>
    </cfRule>
  </conditionalFormatting>
  <conditionalFormatting sqref="L160 L165 L170 L175 L180 L185 L190 L195 L200 L205">
    <cfRule type="containsBlanks" dxfId="1138" priority="1188">
      <formula>LEN(TRIM(L160))=0</formula>
    </cfRule>
  </conditionalFormatting>
  <conditionalFormatting sqref="J160 J165 J170 J175 J180 J185 J190 J195 J200 J205">
    <cfRule type="containsBlanks" dxfId="1137" priority="1206">
      <formula>LEN(TRIM(J160))=0</formula>
    </cfRule>
  </conditionalFormatting>
  <conditionalFormatting sqref="L160 L165 L170 L175 L180 L185 L190 L195 L200 L205">
    <cfRule type="containsBlanks" dxfId="1136" priority="1205">
      <formula>LEN(TRIM(L160))=0</formula>
    </cfRule>
  </conditionalFormatting>
  <conditionalFormatting sqref="I160 I165 I170 I175 I180 I185 I190 I195 I200 I205">
    <cfRule type="containsBlanks" dxfId="1135" priority="1191">
      <formula>LEN(TRIM(I160))=0</formula>
    </cfRule>
  </conditionalFormatting>
  <conditionalFormatting sqref="D160">
    <cfRule type="containsBlanks" dxfId="1134" priority="1200">
      <formula>LEN(TRIM(D160))=0</formula>
    </cfRule>
  </conditionalFormatting>
  <conditionalFormatting sqref="C160">
    <cfRule type="containsBlanks" dxfId="1133" priority="1199">
      <formula>LEN(TRIM(C160))=0</formula>
    </cfRule>
  </conditionalFormatting>
  <conditionalFormatting sqref="F160 F165 F170 F175 F180 F185 F190 F195 F200 F205">
    <cfRule type="containsBlanks" dxfId="1132" priority="1196">
      <formula>LEN(TRIM(F160))=0</formula>
    </cfRule>
  </conditionalFormatting>
  <conditionalFormatting sqref="I160 I165 I170 I175 I180 I185 I190 I195 I200 I205">
    <cfRule type="containsBlanks" dxfId="1131" priority="1192">
      <formula>LEN(TRIM(I160))=0</formula>
    </cfRule>
  </conditionalFormatting>
  <conditionalFormatting sqref="E160 E165 E170 E175 E180 E185 E190 E195 E200 E205">
    <cfRule type="containsBlanks" dxfId="1130" priority="1197">
      <formula>LEN(TRIM(E160))=0</formula>
    </cfRule>
  </conditionalFormatting>
  <conditionalFormatting sqref="G160 G165 G170 G175 G180 G185 G190 G195 G200 G205">
    <cfRule type="containsBlanks" dxfId="1129" priority="1194">
      <formula>LEN(TRIM(G160))=0</formula>
    </cfRule>
  </conditionalFormatting>
  <conditionalFormatting sqref="F160 F165 F170 F175 F180 F185 F190 F195 F200 F205">
    <cfRule type="containsBlanks" dxfId="1128" priority="1195">
      <formula>LEN(TRIM(F160))=0</formula>
    </cfRule>
  </conditionalFormatting>
  <conditionalFormatting sqref="G160 G165 G170 G175 G180 G185 G190 G195 G200 G205">
    <cfRule type="containsBlanks" dxfId="1127" priority="1193">
      <formula>LEN(TRIM(G160))=0</formula>
    </cfRule>
  </conditionalFormatting>
  <conditionalFormatting sqref="G110 G115 G120 G125 G130 G135 G140 G145 G150 G155">
    <cfRule type="containsBlanks" dxfId="1126" priority="1171">
      <formula>LEN(TRIM(G110))=0</formula>
    </cfRule>
  </conditionalFormatting>
  <conditionalFormatting sqref="J160 J165 J170 J175 J180 J185 J190 J195 J200 J205">
    <cfRule type="containsBlanks" dxfId="1125" priority="1189">
      <formula>LEN(TRIM(J160))=0</formula>
    </cfRule>
  </conditionalFormatting>
  <conditionalFormatting sqref="I110 I115 I120 I125 I130 I135 I140 I145 I150 I155">
    <cfRule type="containsBlanks" dxfId="1124" priority="1169">
      <formula>LEN(TRIM(I110))=0</formula>
    </cfRule>
  </conditionalFormatting>
  <conditionalFormatting sqref="L110 L115 L120 L125 L130 L135 L140 L145 L150 L155">
    <cfRule type="containsBlanks" dxfId="1123" priority="1166">
      <formula>LEN(TRIM(L110))=0</formula>
    </cfRule>
  </conditionalFormatting>
  <conditionalFormatting sqref="J110 J115 J120 J125 J130 J135 J140 J145 J150 J155">
    <cfRule type="containsBlanks" dxfId="1122" priority="1184">
      <formula>LEN(TRIM(J110))=0</formula>
    </cfRule>
  </conditionalFormatting>
  <conditionalFormatting sqref="L110 L115 L120 L125 L130 L135 L140 L145 L150 L155">
    <cfRule type="containsBlanks" dxfId="1121" priority="1183">
      <formula>LEN(TRIM(L110))=0</formula>
    </cfRule>
  </conditionalFormatting>
  <conditionalFormatting sqref="K140">
    <cfRule type="containsBlanks" dxfId="1120" priority="1150">
      <formula>LEN(TRIM(K140))=0</formula>
    </cfRule>
  </conditionalFormatting>
  <conditionalFormatting sqref="K115">
    <cfRule type="containsBlanks" dxfId="1119" priority="1160">
      <formula>LEN(TRIM(K115))=0</formula>
    </cfRule>
  </conditionalFormatting>
  <conditionalFormatting sqref="D110">
    <cfRule type="containsBlanks" dxfId="1118" priority="1178">
      <formula>LEN(TRIM(D110))=0</formula>
    </cfRule>
  </conditionalFormatting>
  <conditionalFormatting sqref="C110">
    <cfRule type="containsBlanks" dxfId="1117" priority="1177">
      <formula>LEN(TRIM(C110))=0</formula>
    </cfRule>
  </conditionalFormatting>
  <conditionalFormatting sqref="F110 F115 F120 F125 F130 F135 F140 F145 F150 F155">
    <cfRule type="containsBlanks" dxfId="1116" priority="1174">
      <formula>LEN(TRIM(F110))=0</formula>
    </cfRule>
  </conditionalFormatting>
  <conditionalFormatting sqref="I110 I115 I120 I125 I130 I135 I140 I145 I150 I155">
    <cfRule type="containsBlanks" dxfId="1115" priority="1170">
      <formula>LEN(TRIM(I110))=0</formula>
    </cfRule>
  </conditionalFormatting>
  <conditionalFormatting sqref="E110 E115 E120 E125 E130 E135 E140 E145 E150 E155">
    <cfRule type="containsBlanks" dxfId="1114" priority="1176">
      <formula>LEN(TRIM(E110))=0</formula>
    </cfRule>
  </conditionalFormatting>
  <conditionalFormatting sqref="E110 E115 E120 E125 E130 E135 E140 E145 E150 E155">
    <cfRule type="containsBlanks" dxfId="1113" priority="1175">
      <formula>LEN(TRIM(E110))=0</formula>
    </cfRule>
  </conditionalFormatting>
  <conditionalFormatting sqref="G110 G115 G120 G125 G130 G135 G140 G145 G150 G155">
    <cfRule type="containsBlanks" dxfId="1112" priority="1172">
      <formula>LEN(TRIM(G110))=0</formula>
    </cfRule>
  </conditionalFormatting>
  <conditionalFormatting sqref="F110 F115 F120 F125 F130 F135 F140 F145 F150 F155">
    <cfRule type="containsBlanks" dxfId="1111" priority="1173">
      <formula>LEN(TRIM(F110))=0</formula>
    </cfRule>
  </conditionalFormatting>
  <conditionalFormatting sqref="K135">
    <cfRule type="containsBlanks" dxfId="1110" priority="1152">
      <formula>LEN(TRIM(K135))=0</formula>
    </cfRule>
  </conditionalFormatting>
  <conditionalFormatting sqref="K145">
    <cfRule type="containsBlanks" dxfId="1109" priority="1149">
      <formula>LEN(TRIM(K145))=0</formula>
    </cfRule>
  </conditionalFormatting>
  <conditionalFormatting sqref="J110 J115 J120 J125 J130 J135 J140 J145 J150 J155">
    <cfRule type="containsBlanks" dxfId="1108" priority="1167">
      <formula>LEN(TRIM(J110))=0</formula>
    </cfRule>
  </conditionalFormatting>
  <conditionalFormatting sqref="K150">
    <cfRule type="containsBlanks" dxfId="1107" priority="1147">
      <formula>LEN(TRIM(K150))=0</formula>
    </cfRule>
  </conditionalFormatting>
  <conditionalFormatting sqref="K110">
    <cfRule type="containsBlanks" dxfId="1106" priority="1163">
      <formula>LEN(TRIM(K110))=0</formula>
    </cfRule>
  </conditionalFormatting>
  <conditionalFormatting sqref="K110">
    <cfRule type="containsBlanks" dxfId="1105" priority="1162">
      <formula>LEN(TRIM(K110))=0</formula>
    </cfRule>
  </conditionalFormatting>
  <conditionalFormatting sqref="K115">
    <cfRule type="containsBlanks" dxfId="1104" priority="1161">
      <formula>LEN(TRIM(K115))=0</formula>
    </cfRule>
  </conditionalFormatting>
  <conditionalFormatting sqref="K165">
    <cfRule type="containsBlanks" dxfId="1103" priority="1141">
      <formula>LEN(TRIM(K165))=0</formula>
    </cfRule>
  </conditionalFormatting>
  <conditionalFormatting sqref="K120">
    <cfRule type="containsBlanks" dxfId="1102" priority="1159">
      <formula>LEN(TRIM(K120))=0</formula>
    </cfRule>
  </conditionalFormatting>
  <conditionalFormatting sqref="K120">
    <cfRule type="containsBlanks" dxfId="1101" priority="1158">
      <formula>LEN(TRIM(K120))=0</formula>
    </cfRule>
  </conditionalFormatting>
  <conditionalFormatting sqref="K125">
    <cfRule type="containsBlanks" dxfId="1100" priority="1157">
      <formula>LEN(TRIM(K125))=0</formula>
    </cfRule>
  </conditionalFormatting>
  <conditionalFormatting sqref="K125">
    <cfRule type="containsBlanks" dxfId="1099" priority="1156">
      <formula>LEN(TRIM(K125))=0</formula>
    </cfRule>
  </conditionalFormatting>
  <conditionalFormatting sqref="K130">
    <cfRule type="containsBlanks" dxfId="1098" priority="1155">
      <formula>LEN(TRIM(K130))=0</formula>
    </cfRule>
  </conditionalFormatting>
  <conditionalFormatting sqref="K130">
    <cfRule type="containsBlanks" dxfId="1097" priority="1154">
      <formula>LEN(TRIM(K130))=0</formula>
    </cfRule>
  </conditionalFormatting>
  <conditionalFormatting sqref="K135">
    <cfRule type="containsBlanks" dxfId="1096" priority="1153">
      <formula>LEN(TRIM(K135))=0</formula>
    </cfRule>
  </conditionalFormatting>
  <conditionalFormatting sqref="K185">
    <cfRule type="containsBlanks" dxfId="1095" priority="1133">
      <formula>LEN(TRIM(K185))=0</formula>
    </cfRule>
  </conditionalFormatting>
  <conditionalFormatting sqref="K140">
    <cfRule type="containsBlanks" dxfId="1094" priority="1151">
      <formula>LEN(TRIM(K140))=0</formula>
    </cfRule>
  </conditionalFormatting>
  <conditionalFormatting sqref="K190">
    <cfRule type="containsBlanks" dxfId="1093" priority="1131">
      <formula>LEN(TRIM(K190))=0</formula>
    </cfRule>
  </conditionalFormatting>
  <conditionalFormatting sqref="K190">
    <cfRule type="containsBlanks" dxfId="1092" priority="1130">
      <formula>LEN(TRIM(K190))=0</formula>
    </cfRule>
  </conditionalFormatting>
  <conditionalFormatting sqref="K145">
    <cfRule type="containsBlanks" dxfId="1091" priority="1148">
      <formula>LEN(TRIM(K145))=0</formula>
    </cfRule>
  </conditionalFormatting>
  <conditionalFormatting sqref="K195">
    <cfRule type="containsBlanks" dxfId="1090" priority="1128">
      <formula>LEN(TRIM(K195))=0</formula>
    </cfRule>
  </conditionalFormatting>
  <conditionalFormatting sqref="K150">
    <cfRule type="containsBlanks" dxfId="1089" priority="1146">
      <formula>LEN(TRIM(K150))=0</formula>
    </cfRule>
  </conditionalFormatting>
  <conditionalFormatting sqref="K155">
    <cfRule type="containsBlanks" dxfId="1088" priority="1145">
      <formula>LEN(TRIM(K155))=0</formula>
    </cfRule>
  </conditionalFormatting>
  <conditionalFormatting sqref="K155">
    <cfRule type="containsBlanks" dxfId="1087" priority="1144">
      <formula>LEN(TRIM(K155))=0</formula>
    </cfRule>
  </conditionalFormatting>
  <conditionalFormatting sqref="K160">
    <cfRule type="containsBlanks" dxfId="1086" priority="1143">
      <formula>LEN(TRIM(K160))=0</formula>
    </cfRule>
  </conditionalFormatting>
  <conditionalFormatting sqref="K160">
    <cfRule type="containsBlanks" dxfId="1085" priority="1142">
      <formula>LEN(TRIM(K160))=0</formula>
    </cfRule>
  </conditionalFormatting>
  <conditionalFormatting sqref="J12">
    <cfRule type="containsBlanks" dxfId="1084" priority="1122">
      <formula>LEN(TRIM(J12))=0</formula>
    </cfRule>
  </conditionalFormatting>
  <conditionalFormatting sqref="K165">
    <cfRule type="containsBlanks" dxfId="1083" priority="1140">
      <formula>LEN(TRIM(K165))=0</formula>
    </cfRule>
  </conditionalFormatting>
  <conditionalFormatting sqref="K170">
    <cfRule type="containsBlanks" dxfId="1082" priority="1139">
      <formula>LEN(TRIM(K170))=0</formula>
    </cfRule>
  </conditionalFormatting>
  <conditionalFormatting sqref="K170">
    <cfRule type="containsBlanks" dxfId="1081" priority="1138">
      <formula>LEN(TRIM(K170))=0</formula>
    </cfRule>
  </conditionalFormatting>
  <conditionalFormatting sqref="K175">
    <cfRule type="containsBlanks" dxfId="1080" priority="1137">
      <formula>LEN(TRIM(K175))=0</formula>
    </cfRule>
  </conditionalFormatting>
  <conditionalFormatting sqref="K175">
    <cfRule type="containsBlanks" dxfId="1079" priority="1136">
      <formula>LEN(TRIM(K175))=0</formula>
    </cfRule>
  </conditionalFormatting>
  <conditionalFormatting sqref="K180">
    <cfRule type="containsBlanks" dxfId="1078" priority="1135">
      <formula>LEN(TRIM(K180))=0</formula>
    </cfRule>
  </conditionalFormatting>
  <conditionalFormatting sqref="K180">
    <cfRule type="containsBlanks" dxfId="1077" priority="1134">
      <formula>LEN(TRIM(K180))=0</formula>
    </cfRule>
  </conditionalFormatting>
  <conditionalFormatting sqref="E16:E18">
    <cfRule type="containsBlanks" dxfId="1076" priority="1114">
      <formula>LEN(TRIM(E16))=0</formula>
    </cfRule>
  </conditionalFormatting>
  <conditionalFormatting sqref="K185">
    <cfRule type="containsBlanks" dxfId="1075" priority="1132">
      <formula>LEN(TRIM(K185))=0</formula>
    </cfRule>
  </conditionalFormatting>
  <conditionalFormatting sqref="F16:F18">
    <cfRule type="containsBlanks" dxfId="1074" priority="1112">
      <formula>LEN(TRIM(F16))=0</formula>
    </cfRule>
  </conditionalFormatting>
  <conditionalFormatting sqref="G16:G18">
    <cfRule type="containsBlanks" dxfId="1073" priority="1111">
      <formula>LEN(TRIM(G16))=0</formula>
    </cfRule>
  </conditionalFormatting>
  <conditionalFormatting sqref="K195">
    <cfRule type="containsBlanks" dxfId="1072" priority="1129">
      <formula>LEN(TRIM(K195))=0</formula>
    </cfRule>
  </conditionalFormatting>
  <conditionalFormatting sqref="K200">
    <cfRule type="containsBlanks" dxfId="1071" priority="1127">
      <formula>LEN(TRIM(K200))=0</formula>
    </cfRule>
  </conditionalFormatting>
  <conditionalFormatting sqref="K200">
    <cfRule type="containsBlanks" dxfId="1070" priority="1126">
      <formula>LEN(TRIM(K200))=0</formula>
    </cfRule>
  </conditionalFormatting>
  <conditionalFormatting sqref="K205">
    <cfRule type="containsBlanks" dxfId="1069" priority="1125">
      <formula>LEN(TRIM(K205))=0</formula>
    </cfRule>
  </conditionalFormatting>
  <conditionalFormatting sqref="K205">
    <cfRule type="containsBlanks" dxfId="1068" priority="1124">
      <formula>LEN(TRIM(K205))=0</formula>
    </cfRule>
  </conditionalFormatting>
  <conditionalFormatting sqref="J11">
    <cfRule type="containsBlanks" dxfId="1067" priority="1123">
      <formula>LEN(TRIM(J11))=0</formula>
    </cfRule>
  </conditionalFormatting>
  <conditionalFormatting sqref="J17">
    <cfRule type="containsBlanks" dxfId="1066" priority="1103">
      <formula>LEN(TRIM(J17))=0</formula>
    </cfRule>
  </conditionalFormatting>
  <conditionalFormatting sqref="J14">
    <cfRule type="containsBlanks" dxfId="1065" priority="1119">
      <formula>LEN(TRIM(J14))=0</formula>
    </cfRule>
  </conditionalFormatting>
  <conditionalFormatting sqref="J13">
    <cfRule type="containsBlanks" dxfId="1064" priority="1121">
      <formula>LEN(TRIM(J13))=0</formula>
    </cfRule>
  </conditionalFormatting>
  <conditionalFormatting sqref="L13">
    <cfRule type="containsBlanks" dxfId="1063" priority="1120">
      <formula>LEN(TRIM(L13))=0</formula>
    </cfRule>
  </conditionalFormatting>
  <conditionalFormatting sqref="D16:D19">
    <cfRule type="containsBlanks" dxfId="1062" priority="1118">
      <formula>LEN(TRIM(D16))=0</formula>
    </cfRule>
  </conditionalFormatting>
  <conditionalFormatting sqref="C16:C19">
    <cfRule type="containsBlanks" dxfId="1061" priority="1117">
      <formula>LEN(TRIM(C16))=0</formula>
    </cfRule>
  </conditionalFormatting>
  <conditionalFormatting sqref="L16:L17">
    <cfRule type="containsBlanks" dxfId="1060" priority="1116">
      <formula>LEN(TRIM(L16))=0</formula>
    </cfRule>
  </conditionalFormatting>
  <conditionalFormatting sqref="E16:E18">
    <cfRule type="containsBlanks" dxfId="1059" priority="1115">
      <formula>LEN(TRIM(E16))=0</formula>
    </cfRule>
  </conditionalFormatting>
  <conditionalFormatting sqref="E21:E23">
    <cfRule type="containsBlanks" dxfId="1058" priority="1095">
      <formula>LEN(TRIM(E21))=0</formula>
    </cfRule>
  </conditionalFormatting>
  <conditionalFormatting sqref="F16:F18">
    <cfRule type="containsBlanks" dxfId="1057" priority="1113">
      <formula>LEN(TRIM(F16))=0</formula>
    </cfRule>
  </conditionalFormatting>
  <conditionalFormatting sqref="F21:F23">
    <cfRule type="containsBlanks" dxfId="1056" priority="1093">
      <formula>LEN(TRIM(F21))=0</formula>
    </cfRule>
  </conditionalFormatting>
  <conditionalFormatting sqref="G21:G23">
    <cfRule type="containsBlanks" dxfId="1055" priority="1092">
      <formula>LEN(TRIM(G21))=0</formula>
    </cfRule>
  </conditionalFormatting>
  <conditionalFormatting sqref="G16:G18">
    <cfRule type="containsBlanks" dxfId="1054" priority="1110">
      <formula>LEN(TRIM(G16))=0</formula>
    </cfRule>
  </conditionalFormatting>
  <conditionalFormatting sqref="I16:I18">
    <cfRule type="containsBlanks" dxfId="1053" priority="1107">
      <formula>LEN(TRIM(I16))=0</formula>
    </cfRule>
  </conditionalFormatting>
  <conditionalFormatting sqref="I16:I18">
    <cfRule type="containsBlanks" dxfId="1052" priority="1106">
      <formula>LEN(TRIM(I16))=0</formula>
    </cfRule>
  </conditionalFormatting>
  <conditionalFormatting sqref="L19">
    <cfRule type="containsBlanks" dxfId="1051" priority="1105">
      <formula>LEN(TRIM(L19))=0</formula>
    </cfRule>
  </conditionalFormatting>
  <conditionalFormatting sqref="J16">
    <cfRule type="containsBlanks" dxfId="1050" priority="1104">
      <formula>LEN(TRIM(J16))=0</formula>
    </cfRule>
  </conditionalFormatting>
  <conditionalFormatting sqref="J22">
    <cfRule type="containsBlanks" dxfId="1049" priority="1084">
      <formula>LEN(TRIM(J22))=0</formula>
    </cfRule>
  </conditionalFormatting>
  <conditionalFormatting sqref="J19">
    <cfRule type="containsBlanks" dxfId="1048" priority="1100">
      <formula>LEN(TRIM(J19))=0</formula>
    </cfRule>
  </conditionalFormatting>
  <conditionalFormatting sqref="J18">
    <cfRule type="containsBlanks" dxfId="1047" priority="1102">
      <formula>LEN(TRIM(J18))=0</formula>
    </cfRule>
  </conditionalFormatting>
  <conditionalFormatting sqref="L18">
    <cfRule type="containsBlanks" dxfId="1046" priority="1101">
      <formula>LEN(TRIM(L18))=0</formula>
    </cfRule>
  </conditionalFormatting>
  <conditionalFormatting sqref="D21:D24">
    <cfRule type="containsBlanks" dxfId="1045" priority="1099">
      <formula>LEN(TRIM(D21))=0</formula>
    </cfRule>
  </conditionalFormatting>
  <conditionalFormatting sqref="C21:C24">
    <cfRule type="containsBlanks" dxfId="1044" priority="1098">
      <formula>LEN(TRIM(C21))=0</formula>
    </cfRule>
  </conditionalFormatting>
  <conditionalFormatting sqref="L21:L22">
    <cfRule type="containsBlanks" dxfId="1043" priority="1097">
      <formula>LEN(TRIM(L21))=0</formula>
    </cfRule>
  </conditionalFormatting>
  <conditionalFormatting sqref="E21:E23">
    <cfRule type="containsBlanks" dxfId="1042" priority="1096">
      <formula>LEN(TRIM(E21))=0</formula>
    </cfRule>
  </conditionalFormatting>
  <conditionalFormatting sqref="E26:E28">
    <cfRule type="containsBlanks" dxfId="1041" priority="1076">
      <formula>LEN(TRIM(E26))=0</formula>
    </cfRule>
  </conditionalFormatting>
  <conditionalFormatting sqref="F21:F23">
    <cfRule type="containsBlanks" dxfId="1040" priority="1094">
      <formula>LEN(TRIM(F21))=0</formula>
    </cfRule>
  </conditionalFormatting>
  <conditionalFormatting sqref="F26:F28">
    <cfRule type="containsBlanks" dxfId="1039" priority="1074">
      <formula>LEN(TRIM(F26))=0</formula>
    </cfRule>
  </conditionalFormatting>
  <conditionalFormatting sqref="G26:G28">
    <cfRule type="containsBlanks" dxfId="1038" priority="1073">
      <formula>LEN(TRIM(G26))=0</formula>
    </cfRule>
  </conditionalFormatting>
  <conditionalFormatting sqref="G21:G23">
    <cfRule type="containsBlanks" dxfId="1037" priority="1091">
      <formula>LEN(TRIM(G21))=0</formula>
    </cfRule>
  </conditionalFormatting>
  <conditionalFormatting sqref="I21:I23">
    <cfRule type="containsBlanks" dxfId="1036" priority="1088">
      <formula>LEN(TRIM(I21))=0</formula>
    </cfRule>
  </conditionalFormatting>
  <conditionalFormatting sqref="I21:I23">
    <cfRule type="containsBlanks" dxfId="1035" priority="1087">
      <formula>LEN(TRIM(I21))=0</formula>
    </cfRule>
  </conditionalFormatting>
  <conditionalFormatting sqref="L24">
    <cfRule type="containsBlanks" dxfId="1034" priority="1086">
      <formula>LEN(TRIM(L24))=0</formula>
    </cfRule>
  </conditionalFormatting>
  <conditionalFormatting sqref="J21">
    <cfRule type="containsBlanks" dxfId="1033" priority="1085">
      <formula>LEN(TRIM(J21))=0</formula>
    </cfRule>
  </conditionalFormatting>
  <conditionalFormatting sqref="J27">
    <cfRule type="containsBlanks" dxfId="1032" priority="1065">
      <formula>LEN(TRIM(J27))=0</formula>
    </cfRule>
  </conditionalFormatting>
  <conditionalFormatting sqref="J24">
    <cfRule type="containsBlanks" dxfId="1031" priority="1081">
      <formula>LEN(TRIM(J24))=0</formula>
    </cfRule>
  </conditionalFormatting>
  <conditionalFormatting sqref="J26">
    <cfRule type="containsBlanks" dxfId="1030" priority="1066">
      <formula>LEN(TRIM(J26))=0</formula>
    </cfRule>
  </conditionalFormatting>
  <conditionalFormatting sqref="D26:D29">
    <cfRule type="containsBlanks" dxfId="1029" priority="1080">
      <formula>LEN(TRIM(D26))=0</formula>
    </cfRule>
  </conditionalFormatting>
  <conditionalFormatting sqref="C26:C29">
    <cfRule type="containsBlanks" dxfId="1028" priority="1079">
      <formula>LEN(TRIM(C26))=0</formula>
    </cfRule>
  </conditionalFormatting>
  <conditionalFormatting sqref="L26:L27">
    <cfRule type="containsBlanks" dxfId="1027" priority="1078">
      <formula>LEN(TRIM(L26))=0</formula>
    </cfRule>
  </conditionalFormatting>
  <conditionalFormatting sqref="E26:E28">
    <cfRule type="containsBlanks" dxfId="1026" priority="1077">
      <formula>LEN(TRIM(E26))=0</formula>
    </cfRule>
  </conditionalFormatting>
  <conditionalFormatting sqref="E31:E33">
    <cfRule type="containsBlanks" dxfId="1025" priority="1057">
      <formula>LEN(TRIM(E31))=0</formula>
    </cfRule>
  </conditionalFormatting>
  <conditionalFormatting sqref="F26:F28">
    <cfRule type="containsBlanks" dxfId="1024" priority="1075">
      <formula>LEN(TRIM(F26))=0</formula>
    </cfRule>
  </conditionalFormatting>
  <conditionalFormatting sqref="F31:F33">
    <cfRule type="containsBlanks" dxfId="1023" priority="1055">
      <formula>LEN(TRIM(F31))=0</formula>
    </cfRule>
  </conditionalFormatting>
  <conditionalFormatting sqref="G31:G33">
    <cfRule type="containsBlanks" dxfId="1022" priority="1054">
      <formula>LEN(TRIM(G31))=0</formula>
    </cfRule>
  </conditionalFormatting>
  <conditionalFormatting sqref="G26:G28">
    <cfRule type="containsBlanks" dxfId="1021" priority="1072">
      <formula>LEN(TRIM(G26))=0</formula>
    </cfRule>
  </conditionalFormatting>
  <conditionalFormatting sqref="I26:I28">
    <cfRule type="containsBlanks" dxfId="1020" priority="1069">
      <formula>LEN(TRIM(I26))=0</formula>
    </cfRule>
  </conditionalFormatting>
  <conditionalFormatting sqref="I26:I28">
    <cfRule type="containsBlanks" dxfId="1019" priority="1068">
      <formula>LEN(TRIM(I26))=0</formula>
    </cfRule>
  </conditionalFormatting>
  <conditionalFormatting sqref="L29">
    <cfRule type="containsBlanks" dxfId="1018" priority="1067">
      <formula>LEN(TRIM(L29))=0</formula>
    </cfRule>
  </conditionalFormatting>
  <conditionalFormatting sqref="J32">
    <cfRule type="containsBlanks" dxfId="1017" priority="1046">
      <formula>LEN(TRIM(J32))=0</formula>
    </cfRule>
  </conditionalFormatting>
  <conditionalFormatting sqref="J29">
    <cfRule type="containsBlanks" dxfId="1016" priority="1062">
      <formula>LEN(TRIM(J29))=0</formula>
    </cfRule>
  </conditionalFormatting>
  <conditionalFormatting sqref="L34">
    <cfRule type="containsBlanks" dxfId="1015" priority="1048">
      <formula>LEN(TRIM(L34))=0</formula>
    </cfRule>
  </conditionalFormatting>
  <conditionalFormatting sqref="J31">
    <cfRule type="containsBlanks" dxfId="1014" priority="1047">
      <formula>LEN(TRIM(J31))=0</formula>
    </cfRule>
  </conditionalFormatting>
  <conditionalFormatting sqref="D31:D34">
    <cfRule type="containsBlanks" dxfId="1013" priority="1061">
      <formula>LEN(TRIM(D31))=0</formula>
    </cfRule>
  </conditionalFormatting>
  <conditionalFormatting sqref="C31:C34">
    <cfRule type="containsBlanks" dxfId="1012" priority="1060">
      <formula>LEN(TRIM(C31))=0</formula>
    </cfRule>
  </conditionalFormatting>
  <conditionalFormatting sqref="L31:L32">
    <cfRule type="containsBlanks" dxfId="1011" priority="1059">
      <formula>LEN(TRIM(L31))=0</formula>
    </cfRule>
  </conditionalFormatting>
  <conditionalFormatting sqref="E31:E33">
    <cfRule type="containsBlanks" dxfId="1010" priority="1058">
      <formula>LEN(TRIM(E31))=0</formula>
    </cfRule>
  </conditionalFormatting>
  <conditionalFormatting sqref="E36:E38">
    <cfRule type="containsBlanks" dxfId="1009" priority="1038">
      <formula>LEN(TRIM(E36))=0</formula>
    </cfRule>
  </conditionalFormatting>
  <conditionalFormatting sqref="F31:F33">
    <cfRule type="containsBlanks" dxfId="1008" priority="1056">
      <formula>LEN(TRIM(F31))=0</formula>
    </cfRule>
  </conditionalFormatting>
  <conditionalFormatting sqref="F36:F38">
    <cfRule type="containsBlanks" dxfId="1007" priority="1036">
      <formula>LEN(TRIM(F36))=0</formula>
    </cfRule>
  </conditionalFormatting>
  <conditionalFormatting sqref="G36:G38">
    <cfRule type="containsBlanks" dxfId="1006" priority="1035">
      <formula>LEN(TRIM(G36))=0</formula>
    </cfRule>
  </conditionalFormatting>
  <conditionalFormatting sqref="G31:G33">
    <cfRule type="containsBlanks" dxfId="1005" priority="1053">
      <formula>LEN(TRIM(G31))=0</formula>
    </cfRule>
  </conditionalFormatting>
  <conditionalFormatting sqref="I31:I33">
    <cfRule type="containsBlanks" dxfId="1004" priority="1050">
      <formula>LEN(TRIM(I31))=0</formula>
    </cfRule>
  </conditionalFormatting>
  <conditionalFormatting sqref="I31:I33">
    <cfRule type="containsBlanks" dxfId="1003" priority="1049">
      <formula>LEN(TRIM(I31))=0</formula>
    </cfRule>
  </conditionalFormatting>
  <conditionalFormatting sqref="J37">
    <cfRule type="containsBlanks" dxfId="1002" priority="1027">
      <formula>LEN(TRIM(J37))=0</formula>
    </cfRule>
  </conditionalFormatting>
  <conditionalFormatting sqref="J34">
    <cfRule type="containsBlanks" dxfId="1001" priority="1043">
      <formula>LEN(TRIM(J34))=0</formula>
    </cfRule>
  </conditionalFormatting>
  <conditionalFormatting sqref="L39">
    <cfRule type="containsBlanks" dxfId="1000" priority="1029">
      <formula>LEN(TRIM(L39))=0</formula>
    </cfRule>
  </conditionalFormatting>
  <conditionalFormatting sqref="J36">
    <cfRule type="containsBlanks" dxfId="999" priority="1028">
      <formula>LEN(TRIM(J36))=0</formula>
    </cfRule>
  </conditionalFormatting>
  <conditionalFormatting sqref="D36:D39">
    <cfRule type="containsBlanks" dxfId="998" priority="1042">
      <formula>LEN(TRIM(D36))=0</formula>
    </cfRule>
  </conditionalFormatting>
  <conditionalFormatting sqref="C36:C39">
    <cfRule type="containsBlanks" dxfId="997" priority="1041">
      <formula>LEN(TRIM(C36))=0</formula>
    </cfRule>
  </conditionalFormatting>
  <conditionalFormatting sqref="L36:L37">
    <cfRule type="containsBlanks" dxfId="996" priority="1040">
      <formula>LEN(TRIM(L36))=0</formula>
    </cfRule>
  </conditionalFormatting>
  <conditionalFormatting sqref="E36:E38">
    <cfRule type="containsBlanks" dxfId="995" priority="1039">
      <formula>LEN(TRIM(E36))=0</formula>
    </cfRule>
  </conditionalFormatting>
  <conditionalFormatting sqref="E41:E43">
    <cfRule type="containsBlanks" dxfId="994" priority="1019">
      <formula>LEN(TRIM(E41))=0</formula>
    </cfRule>
  </conditionalFormatting>
  <conditionalFormatting sqref="F36:F38">
    <cfRule type="containsBlanks" dxfId="993" priority="1037">
      <formula>LEN(TRIM(F36))=0</formula>
    </cfRule>
  </conditionalFormatting>
  <conditionalFormatting sqref="F41:F43">
    <cfRule type="containsBlanks" dxfId="992" priority="1017">
      <formula>LEN(TRIM(F41))=0</formula>
    </cfRule>
  </conditionalFormatting>
  <conditionalFormatting sqref="G41:G43">
    <cfRule type="containsBlanks" dxfId="991" priority="1016">
      <formula>LEN(TRIM(G41))=0</formula>
    </cfRule>
  </conditionalFormatting>
  <conditionalFormatting sqref="G36:G38">
    <cfRule type="containsBlanks" dxfId="990" priority="1034">
      <formula>LEN(TRIM(G36))=0</formula>
    </cfRule>
  </conditionalFormatting>
  <conditionalFormatting sqref="I36:I38">
    <cfRule type="containsBlanks" dxfId="989" priority="1031">
      <formula>LEN(TRIM(I36))=0</formula>
    </cfRule>
  </conditionalFormatting>
  <conditionalFormatting sqref="I36:I38">
    <cfRule type="containsBlanks" dxfId="988" priority="1030">
      <formula>LEN(TRIM(I36))=0</formula>
    </cfRule>
  </conditionalFormatting>
  <conditionalFormatting sqref="J42">
    <cfRule type="containsBlanks" dxfId="987" priority="1008">
      <formula>LEN(TRIM(J42))=0</formula>
    </cfRule>
  </conditionalFormatting>
  <conditionalFormatting sqref="J39">
    <cfRule type="containsBlanks" dxfId="986" priority="1024">
      <formula>LEN(TRIM(J39))=0</formula>
    </cfRule>
  </conditionalFormatting>
  <conditionalFormatting sqref="I41:I43">
    <cfRule type="containsBlanks" dxfId="985" priority="1011">
      <formula>LEN(TRIM(I41))=0</formula>
    </cfRule>
  </conditionalFormatting>
  <conditionalFormatting sqref="J41">
    <cfRule type="containsBlanks" dxfId="984" priority="1009">
      <formula>LEN(TRIM(J41))=0</formula>
    </cfRule>
  </conditionalFormatting>
  <conditionalFormatting sqref="D41:D44">
    <cfRule type="containsBlanks" dxfId="983" priority="1023">
      <formula>LEN(TRIM(D41))=0</formula>
    </cfRule>
  </conditionalFormatting>
  <conditionalFormatting sqref="C41:C44">
    <cfRule type="containsBlanks" dxfId="982" priority="1022">
      <formula>LEN(TRIM(C41))=0</formula>
    </cfRule>
  </conditionalFormatting>
  <conditionalFormatting sqref="L41:L42">
    <cfRule type="containsBlanks" dxfId="981" priority="1021">
      <formula>LEN(TRIM(L41))=0</formula>
    </cfRule>
  </conditionalFormatting>
  <conditionalFormatting sqref="E41:E43">
    <cfRule type="containsBlanks" dxfId="980" priority="1020">
      <formula>LEN(TRIM(E41))=0</formula>
    </cfRule>
  </conditionalFormatting>
  <conditionalFormatting sqref="E46:E48">
    <cfRule type="containsBlanks" dxfId="979" priority="1000">
      <formula>LEN(TRIM(E46))=0</formula>
    </cfRule>
  </conditionalFormatting>
  <conditionalFormatting sqref="F41:F43">
    <cfRule type="containsBlanks" dxfId="978" priority="1018">
      <formula>LEN(TRIM(F41))=0</formula>
    </cfRule>
  </conditionalFormatting>
  <conditionalFormatting sqref="F46:F48">
    <cfRule type="containsBlanks" dxfId="977" priority="998">
      <formula>LEN(TRIM(F46))=0</formula>
    </cfRule>
  </conditionalFormatting>
  <conditionalFormatting sqref="G46:G48">
    <cfRule type="containsBlanks" dxfId="976" priority="997">
      <formula>LEN(TRIM(G46))=0</formula>
    </cfRule>
  </conditionalFormatting>
  <conditionalFormatting sqref="G41:G43">
    <cfRule type="containsBlanks" dxfId="975" priority="1015">
      <formula>LEN(TRIM(G41))=0</formula>
    </cfRule>
  </conditionalFormatting>
  <conditionalFormatting sqref="I41:I43">
    <cfRule type="containsBlanks" dxfId="974" priority="1012">
      <formula>LEN(TRIM(I41))=0</formula>
    </cfRule>
  </conditionalFormatting>
  <conditionalFormatting sqref="L44">
    <cfRule type="containsBlanks" dxfId="973" priority="1010">
      <formula>LEN(TRIM(L44))=0</formula>
    </cfRule>
  </conditionalFormatting>
  <conditionalFormatting sqref="J47">
    <cfRule type="containsBlanks" dxfId="972" priority="989">
      <formula>LEN(TRIM(J47))=0</formula>
    </cfRule>
  </conditionalFormatting>
  <conditionalFormatting sqref="J44">
    <cfRule type="containsBlanks" dxfId="971" priority="1005">
      <formula>LEN(TRIM(J44))=0</formula>
    </cfRule>
  </conditionalFormatting>
  <conditionalFormatting sqref="I46:I48">
    <cfRule type="containsBlanks" dxfId="970" priority="992">
      <formula>LEN(TRIM(I46))=0</formula>
    </cfRule>
  </conditionalFormatting>
  <conditionalFormatting sqref="L49">
    <cfRule type="containsBlanks" dxfId="969" priority="991">
      <formula>LEN(TRIM(L49))=0</formula>
    </cfRule>
  </conditionalFormatting>
  <conditionalFormatting sqref="D46:D49">
    <cfRule type="containsBlanks" dxfId="968" priority="1004">
      <formula>LEN(TRIM(D46))=0</formula>
    </cfRule>
  </conditionalFormatting>
  <conditionalFormatting sqref="C46:C49">
    <cfRule type="containsBlanks" dxfId="967" priority="1003">
      <formula>LEN(TRIM(C46))=0</formula>
    </cfRule>
  </conditionalFormatting>
  <conditionalFormatting sqref="L46:L47">
    <cfRule type="containsBlanks" dxfId="966" priority="1002">
      <formula>LEN(TRIM(L46))=0</formula>
    </cfRule>
  </conditionalFormatting>
  <conditionalFormatting sqref="E46:E48">
    <cfRule type="containsBlanks" dxfId="965" priority="1001">
      <formula>LEN(TRIM(E46))=0</formula>
    </cfRule>
  </conditionalFormatting>
  <conditionalFormatting sqref="E51:E53">
    <cfRule type="containsBlanks" dxfId="964" priority="981">
      <formula>LEN(TRIM(E51))=0</formula>
    </cfRule>
  </conditionalFormatting>
  <conditionalFormatting sqref="F46:F48">
    <cfRule type="containsBlanks" dxfId="963" priority="999">
      <formula>LEN(TRIM(F46))=0</formula>
    </cfRule>
  </conditionalFormatting>
  <conditionalFormatting sqref="F51:F53">
    <cfRule type="containsBlanks" dxfId="962" priority="979">
      <formula>LEN(TRIM(F51))=0</formula>
    </cfRule>
  </conditionalFormatting>
  <conditionalFormatting sqref="G51:G53">
    <cfRule type="containsBlanks" dxfId="961" priority="978">
      <formula>LEN(TRIM(G51))=0</formula>
    </cfRule>
  </conditionalFormatting>
  <conditionalFormatting sqref="G46:G48">
    <cfRule type="containsBlanks" dxfId="960" priority="996">
      <formula>LEN(TRIM(G46))=0</formula>
    </cfRule>
  </conditionalFormatting>
  <conditionalFormatting sqref="I46:I48">
    <cfRule type="containsBlanks" dxfId="959" priority="993">
      <formula>LEN(TRIM(I46))=0</formula>
    </cfRule>
  </conditionalFormatting>
  <conditionalFormatting sqref="J46">
    <cfRule type="containsBlanks" dxfId="958" priority="990">
      <formula>LEN(TRIM(J46))=0</formula>
    </cfRule>
  </conditionalFormatting>
  <conditionalFormatting sqref="J52">
    <cfRule type="containsBlanks" dxfId="957" priority="970">
      <formula>LEN(TRIM(J52))=0</formula>
    </cfRule>
  </conditionalFormatting>
  <conditionalFormatting sqref="J49">
    <cfRule type="containsBlanks" dxfId="956" priority="986">
      <formula>LEN(TRIM(J49))=0</formula>
    </cfRule>
  </conditionalFormatting>
  <conditionalFormatting sqref="I51:I53">
    <cfRule type="containsBlanks" dxfId="955" priority="973">
      <formula>LEN(TRIM(I51))=0</formula>
    </cfRule>
  </conditionalFormatting>
  <conditionalFormatting sqref="L54">
    <cfRule type="containsBlanks" dxfId="954" priority="972">
      <formula>LEN(TRIM(L54))=0</formula>
    </cfRule>
  </conditionalFormatting>
  <conditionalFormatting sqref="D51:D54">
    <cfRule type="containsBlanks" dxfId="953" priority="985">
      <formula>LEN(TRIM(D51))=0</formula>
    </cfRule>
  </conditionalFormatting>
  <conditionalFormatting sqref="C51:C54">
    <cfRule type="containsBlanks" dxfId="952" priority="984">
      <formula>LEN(TRIM(C51))=0</formula>
    </cfRule>
  </conditionalFormatting>
  <conditionalFormatting sqref="L51:L52">
    <cfRule type="containsBlanks" dxfId="951" priority="983">
      <formula>LEN(TRIM(L51))=0</formula>
    </cfRule>
  </conditionalFormatting>
  <conditionalFormatting sqref="E51:E53">
    <cfRule type="containsBlanks" dxfId="950" priority="982">
      <formula>LEN(TRIM(E51))=0</formula>
    </cfRule>
  </conditionalFormatting>
  <conditionalFormatting sqref="E56:E58">
    <cfRule type="containsBlanks" dxfId="949" priority="962">
      <formula>LEN(TRIM(E56))=0</formula>
    </cfRule>
  </conditionalFormatting>
  <conditionalFormatting sqref="F51:F53">
    <cfRule type="containsBlanks" dxfId="948" priority="980">
      <formula>LEN(TRIM(F51))=0</formula>
    </cfRule>
  </conditionalFormatting>
  <conditionalFormatting sqref="F56:F58">
    <cfRule type="containsBlanks" dxfId="947" priority="960">
      <formula>LEN(TRIM(F56))=0</formula>
    </cfRule>
  </conditionalFormatting>
  <conditionalFormatting sqref="G56:G58">
    <cfRule type="containsBlanks" dxfId="946" priority="959">
      <formula>LEN(TRIM(G56))=0</formula>
    </cfRule>
  </conditionalFormatting>
  <conditionalFormatting sqref="G51:G53">
    <cfRule type="containsBlanks" dxfId="945" priority="977">
      <formula>LEN(TRIM(G51))=0</formula>
    </cfRule>
  </conditionalFormatting>
  <conditionalFormatting sqref="I51:I53">
    <cfRule type="containsBlanks" dxfId="944" priority="974">
      <formula>LEN(TRIM(I51))=0</formula>
    </cfRule>
  </conditionalFormatting>
  <conditionalFormatting sqref="J51">
    <cfRule type="containsBlanks" dxfId="943" priority="971">
      <formula>LEN(TRIM(J51))=0</formula>
    </cfRule>
  </conditionalFormatting>
  <conditionalFormatting sqref="J57">
    <cfRule type="containsBlanks" dxfId="942" priority="951">
      <formula>LEN(TRIM(J57))=0</formula>
    </cfRule>
  </conditionalFormatting>
  <conditionalFormatting sqref="J54">
    <cfRule type="containsBlanks" dxfId="941" priority="967">
      <formula>LEN(TRIM(J54))=0</formula>
    </cfRule>
  </conditionalFormatting>
  <conditionalFormatting sqref="I56:I58">
    <cfRule type="containsBlanks" dxfId="940" priority="954">
      <formula>LEN(TRIM(I56))=0</formula>
    </cfRule>
  </conditionalFormatting>
  <conditionalFormatting sqref="D56:D59">
    <cfRule type="containsBlanks" dxfId="939" priority="966">
      <formula>LEN(TRIM(D56))=0</formula>
    </cfRule>
  </conditionalFormatting>
  <conditionalFormatting sqref="C56:C59">
    <cfRule type="containsBlanks" dxfId="938" priority="965">
      <formula>LEN(TRIM(C56))=0</formula>
    </cfRule>
  </conditionalFormatting>
  <conditionalFormatting sqref="L56:L57">
    <cfRule type="containsBlanks" dxfId="937" priority="964">
      <formula>LEN(TRIM(L56))=0</formula>
    </cfRule>
  </conditionalFormatting>
  <conditionalFormatting sqref="E56:E58">
    <cfRule type="containsBlanks" dxfId="936" priority="963">
      <formula>LEN(TRIM(E56))=0</formula>
    </cfRule>
  </conditionalFormatting>
  <conditionalFormatting sqref="E61:E63">
    <cfRule type="containsBlanks" dxfId="935" priority="943">
      <formula>LEN(TRIM(E61))=0</formula>
    </cfRule>
  </conditionalFormatting>
  <conditionalFormatting sqref="F56:F58">
    <cfRule type="containsBlanks" dxfId="934" priority="961">
      <formula>LEN(TRIM(F56))=0</formula>
    </cfRule>
  </conditionalFormatting>
  <conditionalFormatting sqref="F61:F63">
    <cfRule type="containsBlanks" dxfId="933" priority="941">
      <formula>LEN(TRIM(F61))=0</formula>
    </cfRule>
  </conditionalFormatting>
  <conditionalFormatting sqref="G61:G63">
    <cfRule type="containsBlanks" dxfId="932" priority="940">
      <formula>LEN(TRIM(G61))=0</formula>
    </cfRule>
  </conditionalFormatting>
  <conditionalFormatting sqref="G56:G58">
    <cfRule type="containsBlanks" dxfId="931" priority="958">
      <formula>LEN(TRIM(G56))=0</formula>
    </cfRule>
  </conditionalFormatting>
  <conditionalFormatting sqref="I56:I58">
    <cfRule type="containsBlanks" dxfId="930" priority="955">
      <formula>LEN(TRIM(I56))=0</formula>
    </cfRule>
  </conditionalFormatting>
  <conditionalFormatting sqref="L59">
    <cfRule type="containsBlanks" dxfId="929" priority="953">
      <formula>LEN(TRIM(L59))=0</formula>
    </cfRule>
  </conditionalFormatting>
  <conditionalFormatting sqref="J56">
    <cfRule type="containsBlanks" dxfId="928" priority="952">
      <formula>LEN(TRIM(J56))=0</formula>
    </cfRule>
  </conditionalFormatting>
  <conditionalFormatting sqref="J62">
    <cfRule type="containsBlanks" dxfId="927" priority="932">
      <formula>LEN(TRIM(J62))=0</formula>
    </cfRule>
  </conditionalFormatting>
  <conditionalFormatting sqref="J59">
    <cfRule type="containsBlanks" dxfId="926" priority="948">
      <formula>LEN(TRIM(J59))=0</formula>
    </cfRule>
  </conditionalFormatting>
  <conditionalFormatting sqref="I61:I63">
    <cfRule type="containsBlanks" dxfId="925" priority="936">
      <formula>LEN(TRIM(I61))=0</formula>
    </cfRule>
  </conditionalFormatting>
  <conditionalFormatting sqref="I61:I63">
    <cfRule type="containsBlanks" dxfId="924" priority="935">
      <formula>LEN(TRIM(I61))=0</formula>
    </cfRule>
  </conditionalFormatting>
  <conditionalFormatting sqref="D61:D64">
    <cfRule type="containsBlanks" dxfId="923" priority="947">
      <formula>LEN(TRIM(D61))=0</formula>
    </cfRule>
  </conditionalFormatting>
  <conditionalFormatting sqref="C61:C64">
    <cfRule type="containsBlanks" dxfId="922" priority="946">
      <formula>LEN(TRIM(C61))=0</formula>
    </cfRule>
  </conditionalFormatting>
  <conditionalFormatting sqref="L61:L62">
    <cfRule type="containsBlanks" dxfId="921" priority="945">
      <formula>LEN(TRIM(L61))=0</formula>
    </cfRule>
  </conditionalFormatting>
  <conditionalFormatting sqref="E61:E63">
    <cfRule type="containsBlanks" dxfId="920" priority="944">
      <formula>LEN(TRIM(E61))=0</formula>
    </cfRule>
  </conditionalFormatting>
  <conditionalFormatting sqref="E66:E68">
    <cfRule type="containsBlanks" dxfId="919" priority="924">
      <formula>LEN(TRIM(E66))=0</formula>
    </cfRule>
  </conditionalFormatting>
  <conditionalFormatting sqref="F61:F63">
    <cfRule type="containsBlanks" dxfId="918" priority="942">
      <formula>LEN(TRIM(F61))=0</formula>
    </cfRule>
  </conditionalFormatting>
  <conditionalFormatting sqref="F66:F68">
    <cfRule type="containsBlanks" dxfId="917" priority="922">
      <formula>LEN(TRIM(F66))=0</formula>
    </cfRule>
  </conditionalFormatting>
  <conditionalFormatting sqref="G66:G68">
    <cfRule type="containsBlanks" dxfId="916" priority="921">
      <formula>LEN(TRIM(G66))=0</formula>
    </cfRule>
  </conditionalFormatting>
  <conditionalFormatting sqref="G61:G63">
    <cfRule type="containsBlanks" dxfId="915" priority="939">
      <formula>LEN(TRIM(G61))=0</formula>
    </cfRule>
  </conditionalFormatting>
  <conditionalFormatting sqref="L64">
    <cfRule type="containsBlanks" dxfId="914" priority="934">
      <formula>LEN(TRIM(L64))=0</formula>
    </cfRule>
  </conditionalFormatting>
  <conditionalFormatting sqref="J61">
    <cfRule type="containsBlanks" dxfId="913" priority="933">
      <formula>LEN(TRIM(J61))=0</formula>
    </cfRule>
  </conditionalFormatting>
  <conditionalFormatting sqref="J67">
    <cfRule type="containsBlanks" dxfId="912" priority="913">
      <formula>LEN(TRIM(J67))=0</formula>
    </cfRule>
  </conditionalFormatting>
  <conditionalFormatting sqref="J64">
    <cfRule type="containsBlanks" dxfId="911" priority="929">
      <formula>LEN(TRIM(J64))=0</formula>
    </cfRule>
  </conditionalFormatting>
  <conditionalFormatting sqref="I66:I68">
    <cfRule type="containsBlanks" dxfId="910" priority="917">
      <formula>LEN(TRIM(I66))=0</formula>
    </cfRule>
  </conditionalFormatting>
  <conditionalFormatting sqref="I66:I68">
    <cfRule type="containsBlanks" dxfId="909" priority="916">
      <formula>LEN(TRIM(I66))=0</formula>
    </cfRule>
  </conditionalFormatting>
  <conditionalFormatting sqref="D66:D69">
    <cfRule type="containsBlanks" dxfId="908" priority="928">
      <formula>LEN(TRIM(D66))=0</formula>
    </cfRule>
  </conditionalFormatting>
  <conditionalFormatting sqref="C66:C69">
    <cfRule type="containsBlanks" dxfId="907" priority="927">
      <formula>LEN(TRIM(C66))=0</formula>
    </cfRule>
  </conditionalFormatting>
  <conditionalFormatting sqref="L66:L67">
    <cfRule type="containsBlanks" dxfId="906" priority="926">
      <formula>LEN(TRIM(L66))=0</formula>
    </cfRule>
  </conditionalFormatting>
  <conditionalFormatting sqref="E66:E68">
    <cfRule type="containsBlanks" dxfId="905" priority="925">
      <formula>LEN(TRIM(E66))=0</formula>
    </cfRule>
  </conditionalFormatting>
  <conditionalFormatting sqref="E71:E73">
    <cfRule type="containsBlanks" dxfId="904" priority="905">
      <formula>LEN(TRIM(E71))=0</formula>
    </cfRule>
  </conditionalFormatting>
  <conditionalFormatting sqref="F66:F68">
    <cfRule type="containsBlanks" dxfId="903" priority="923">
      <formula>LEN(TRIM(F66))=0</formula>
    </cfRule>
  </conditionalFormatting>
  <conditionalFormatting sqref="F71:F73">
    <cfRule type="containsBlanks" dxfId="902" priority="903">
      <formula>LEN(TRIM(F71))=0</formula>
    </cfRule>
  </conditionalFormatting>
  <conditionalFormatting sqref="G71:G73">
    <cfRule type="containsBlanks" dxfId="901" priority="902">
      <formula>LEN(TRIM(G71))=0</formula>
    </cfRule>
  </conditionalFormatting>
  <conditionalFormatting sqref="G66:G68">
    <cfRule type="containsBlanks" dxfId="900" priority="920">
      <formula>LEN(TRIM(G66))=0</formula>
    </cfRule>
  </conditionalFormatting>
  <conditionalFormatting sqref="L69">
    <cfRule type="containsBlanks" dxfId="899" priority="915">
      <formula>LEN(TRIM(L69))=0</formula>
    </cfRule>
  </conditionalFormatting>
  <conditionalFormatting sqref="J66">
    <cfRule type="containsBlanks" dxfId="898" priority="914">
      <formula>LEN(TRIM(J66))=0</formula>
    </cfRule>
  </conditionalFormatting>
  <conditionalFormatting sqref="J72">
    <cfRule type="containsBlanks" dxfId="897" priority="894">
      <formula>LEN(TRIM(J72))=0</formula>
    </cfRule>
  </conditionalFormatting>
  <conditionalFormatting sqref="J69">
    <cfRule type="containsBlanks" dxfId="896" priority="910">
      <formula>LEN(TRIM(J69))=0</formula>
    </cfRule>
  </conditionalFormatting>
  <conditionalFormatting sqref="I71:I73">
    <cfRule type="containsBlanks" dxfId="895" priority="898">
      <formula>LEN(TRIM(I71))=0</formula>
    </cfRule>
  </conditionalFormatting>
  <conditionalFormatting sqref="D71:D74">
    <cfRule type="containsBlanks" dxfId="894" priority="909">
      <formula>LEN(TRIM(D71))=0</formula>
    </cfRule>
  </conditionalFormatting>
  <conditionalFormatting sqref="C71:C74">
    <cfRule type="containsBlanks" dxfId="893" priority="908">
      <formula>LEN(TRIM(C71))=0</formula>
    </cfRule>
  </conditionalFormatting>
  <conditionalFormatting sqref="L71:L72">
    <cfRule type="containsBlanks" dxfId="892" priority="907">
      <formula>LEN(TRIM(L71))=0</formula>
    </cfRule>
  </conditionalFormatting>
  <conditionalFormatting sqref="E71:E73">
    <cfRule type="containsBlanks" dxfId="891" priority="906">
      <formula>LEN(TRIM(E71))=0</formula>
    </cfRule>
  </conditionalFormatting>
  <conditionalFormatting sqref="E76:E78">
    <cfRule type="containsBlanks" dxfId="890" priority="886">
      <formula>LEN(TRIM(E76))=0</formula>
    </cfRule>
  </conditionalFormatting>
  <conditionalFormatting sqref="F71:F73">
    <cfRule type="containsBlanks" dxfId="889" priority="904">
      <formula>LEN(TRIM(F71))=0</formula>
    </cfRule>
  </conditionalFormatting>
  <conditionalFormatting sqref="F76:F78">
    <cfRule type="containsBlanks" dxfId="888" priority="884">
      <formula>LEN(TRIM(F76))=0</formula>
    </cfRule>
  </conditionalFormatting>
  <conditionalFormatting sqref="G76:G78">
    <cfRule type="containsBlanks" dxfId="887" priority="883">
      <formula>LEN(TRIM(G76))=0</formula>
    </cfRule>
  </conditionalFormatting>
  <conditionalFormatting sqref="G71:G73">
    <cfRule type="containsBlanks" dxfId="886" priority="901">
      <formula>LEN(TRIM(G71))=0</formula>
    </cfRule>
  </conditionalFormatting>
  <conditionalFormatting sqref="I71:I73">
    <cfRule type="containsBlanks" dxfId="885" priority="897">
      <formula>LEN(TRIM(I71))=0</formula>
    </cfRule>
  </conditionalFormatting>
  <conditionalFormatting sqref="L74">
    <cfRule type="containsBlanks" dxfId="884" priority="896">
      <formula>LEN(TRIM(L74))=0</formula>
    </cfRule>
  </conditionalFormatting>
  <conditionalFormatting sqref="J71">
    <cfRule type="containsBlanks" dxfId="883" priority="895">
      <formula>LEN(TRIM(J71))=0</formula>
    </cfRule>
  </conditionalFormatting>
  <conditionalFormatting sqref="J77">
    <cfRule type="containsBlanks" dxfId="882" priority="875">
      <formula>LEN(TRIM(J77))=0</formula>
    </cfRule>
  </conditionalFormatting>
  <conditionalFormatting sqref="J74">
    <cfRule type="containsBlanks" dxfId="881" priority="891">
      <formula>LEN(TRIM(J74))=0</formula>
    </cfRule>
  </conditionalFormatting>
  <conditionalFormatting sqref="I76:I78">
    <cfRule type="containsBlanks" dxfId="880" priority="879">
      <formula>LEN(TRIM(I76))=0</formula>
    </cfRule>
  </conditionalFormatting>
  <conditionalFormatting sqref="D76:D79">
    <cfRule type="containsBlanks" dxfId="879" priority="890">
      <formula>LEN(TRIM(D76))=0</formula>
    </cfRule>
  </conditionalFormatting>
  <conditionalFormatting sqref="C76:C79">
    <cfRule type="containsBlanks" dxfId="878" priority="889">
      <formula>LEN(TRIM(C76))=0</formula>
    </cfRule>
  </conditionalFormatting>
  <conditionalFormatting sqref="L76:L77">
    <cfRule type="containsBlanks" dxfId="877" priority="888">
      <formula>LEN(TRIM(L76))=0</formula>
    </cfRule>
  </conditionalFormatting>
  <conditionalFormatting sqref="E76:E78">
    <cfRule type="containsBlanks" dxfId="876" priority="887">
      <formula>LEN(TRIM(E76))=0</formula>
    </cfRule>
  </conditionalFormatting>
  <conditionalFormatting sqref="E81:E83">
    <cfRule type="containsBlanks" dxfId="875" priority="867">
      <formula>LEN(TRIM(E81))=0</formula>
    </cfRule>
  </conditionalFormatting>
  <conditionalFormatting sqref="F76:F78">
    <cfRule type="containsBlanks" dxfId="874" priority="885">
      <formula>LEN(TRIM(F76))=0</formula>
    </cfRule>
  </conditionalFormatting>
  <conditionalFormatting sqref="F81:F83">
    <cfRule type="containsBlanks" dxfId="873" priority="865">
      <formula>LEN(TRIM(F81))=0</formula>
    </cfRule>
  </conditionalFormatting>
  <conditionalFormatting sqref="G81:G83">
    <cfRule type="containsBlanks" dxfId="872" priority="864">
      <formula>LEN(TRIM(G81))=0</formula>
    </cfRule>
  </conditionalFormatting>
  <conditionalFormatting sqref="G76:G78">
    <cfRule type="containsBlanks" dxfId="871" priority="882">
      <formula>LEN(TRIM(G76))=0</formula>
    </cfRule>
  </conditionalFormatting>
  <conditionalFormatting sqref="I76:I78">
    <cfRule type="containsBlanks" dxfId="870" priority="878">
      <formula>LEN(TRIM(I76))=0</formula>
    </cfRule>
  </conditionalFormatting>
  <conditionalFormatting sqref="L79">
    <cfRule type="containsBlanks" dxfId="869" priority="877">
      <formula>LEN(TRIM(L79))=0</formula>
    </cfRule>
  </conditionalFormatting>
  <conditionalFormatting sqref="J76">
    <cfRule type="containsBlanks" dxfId="868" priority="876">
      <formula>LEN(TRIM(J76))=0</formula>
    </cfRule>
  </conditionalFormatting>
  <conditionalFormatting sqref="J82">
    <cfRule type="containsBlanks" dxfId="867" priority="856">
      <formula>LEN(TRIM(J82))=0</formula>
    </cfRule>
  </conditionalFormatting>
  <conditionalFormatting sqref="J79">
    <cfRule type="containsBlanks" dxfId="866" priority="872">
      <formula>LEN(TRIM(J79))=0</formula>
    </cfRule>
  </conditionalFormatting>
  <conditionalFormatting sqref="I81:I83">
    <cfRule type="containsBlanks" dxfId="865" priority="860">
      <formula>LEN(TRIM(I81))=0</formula>
    </cfRule>
  </conditionalFormatting>
  <conditionalFormatting sqref="D81:D84">
    <cfRule type="containsBlanks" dxfId="864" priority="871">
      <formula>LEN(TRIM(D81))=0</formula>
    </cfRule>
  </conditionalFormatting>
  <conditionalFormatting sqref="C81:C84">
    <cfRule type="containsBlanks" dxfId="863" priority="870">
      <formula>LEN(TRIM(C81))=0</formula>
    </cfRule>
  </conditionalFormatting>
  <conditionalFormatting sqref="L81:L82">
    <cfRule type="containsBlanks" dxfId="862" priority="869">
      <formula>LEN(TRIM(L81))=0</formula>
    </cfRule>
  </conditionalFormatting>
  <conditionalFormatting sqref="E81:E83">
    <cfRule type="containsBlanks" dxfId="861" priority="868">
      <formula>LEN(TRIM(E81))=0</formula>
    </cfRule>
  </conditionalFormatting>
  <conditionalFormatting sqref="E86:E88">
    <cfRule type="containsBlanks" dxfId="860" priority="848">
      <formula>LEN(TRIM(E86))=0</formula>
    </cfRule>
  </conditionalFormatting>
  <conditionalFormatting sqref="F81:F83">
    <cfRule type="containsBlanks" dxfId="859" priority="866">
      <formula>LEN(TRIM(F81))=0</formula>
    </cfRule>
  </conditionalFormatting>
  <conditionalFormatting sqref="F86:F88">
    <cfRule type="containsBlanks" dxfId="858" priority="846">
      <formula>LEN(TRIM(F86))=0</formula>
    </cfRule>
  </conditionalFormatting>
  <conditionalFormatting sqref="G86:G88">
    <cfRule type="containsBlanks" dxfId="857" priority="845">
      <formula>LEN(TRIM(G86))=0</formula>
    </cfRule>
  </conditionalFormatting>
  <conditionalFormatting sqref="G81:G83">
    <cfRule type="containsBlanks" dxfId="856" priority="863">
      <formula>LEN(TRIM(G81))=0</formula>
    </cfRule>
  </conditionalFormatting>
  <conditionalFormatting sqref="I81:I83">
    <cfRule type="containsBlanks" dxfId="855" priority="859">
      <formula>LEN(TRIM(I81))=0</formula>
    </cfRule>
  </conditionalFormatting>
  <conditionalFormatting sqref="L84">
    <cfRule type="containsBlanks" dxfId="854" priority="858">
      <formula>LEN(TRIM(L84))=0</formula>
    </cfRule>
  </conditionalFormatting>
  <conditionalFormatting sqref="J81">
    <cfRule type="containsBlanks" dxfId="853" priority="857">
      <formula>LEN(TRIM(J81))=0</formula>
    </cfRule>
  </conditionalFormatting>
  <conditionalFormatting sqref="J87">
    <cfRule type="containsBlanks" dxfId="852" priority="837">
      <formula>LEN(TRIM(J87))=0</formula>
    </cfRule>
  </conditionalFormatting>
  <conditionalFormatting sqref="J84">
    <cfRule type="containsBlanks" dxfId="851" priority="853">
      <formula>LEN(TRIM(J84))=0</formula>
    </cfRule>
  </conditionalFormatting>
  <conditionalFormatting sqref="D86:D89">
    <cfRule type="containsBlanks" dxfId="850" priority="852">
      <formula>LEN(TRIM(D86))=0</formula>
    </cfRule>
  </conditionalFormatting>
  <conditionalFormatting sqref="C86:C89">
    <cfRule type="containsBlanks" dxfId="849" priority="851">
      <formula>LEN(TRIM(C86))=0</formula>
    </cfRule>
  </conditionalFormatting>
  <conditionalFormatting sqref="L86:L87">
    <cfRule type="containsBlanks" dxfId="848" priority="850">
      <formula>LEN(TRIM(L86))=0</formula>
    </cfRule>
  </conditionalFormatting>
  <conditionalFormatting sqref="E86:E88">
    <cfRule type="containsBlanks" dxfId="847" priority="849">
      <formula>LEN(TRIM(E86))=0</formula>
    </cfRule>
  </conditionalFormatting>
  <conditionalFormatting sqref="E91:E93">
    <cfRule type="containsBlanks" dxfId="846" priority="829">
      <formula>LEN(TRIM(E91))=0</formula>
    </cfRule>
  </conditionalFormatting>
  <conditionalFormatting sqref="F86:F88">
    <cfRule type="containsBlanks" dxfId="845" priority="847">
      <formula>LEN(TRIM(F86))=0</formula>
    </cfRule>
  </conditionalFormatting>
  <conditionalFormatting sqref="F91:F93">
    <cfRule type="containsBlanks" dxfId="844" priority="827">
      <formula>LEN(TRIM(F91))=0</formula>
    </cfRule>
  </conditionalFormatting>
  <conditionalFormatting sqref="G91:G93">
    <cfRule type="containsBlanks" dxfId="843" priority="826">
      <formula>LEN(TRIM(G91))=0</formula>
    </cfRule>
  </conditionalFormatting>
  <conditionalFormatting sqref="G86:G88">
    <cfRule type="containsBlanks" dxfId="842" priority="844">
      <formula>LEN(TRIM(G86))=0</formula>
    </cfRule>
  </conditionalFormatting>
  <conditionalFormatting sqref="I86:I88">
    <cfRule type="containsBlanks" dxfId="841" priority="841">
      <formula>LEN(TRIM(I86))=0</formula>
    </cfRule>
  </conditionalFormatting>
  <conditionalFormatting sqref="I86:I88">
    <cfRule type="containsBlanks" dxfId="840" priority="840">
      <formula>LEN(TRIM(I86))=0</formula>
    </cfRule>
  </conditionalFormatting>
  <conditionalFormatting sqref="L89">
    <cfRule type="containsBlanks" dxfId="839" priority="839">
      <formula>LEN(TRIM(L89))=0</formula>
    </cfRule>
  </conditionalFormatting>
  <conditionalFormatting sqref="J86">
    <cfRule type="containsBlanks" dxfId="838" priority="838">
      <formula>LEN(TRIM(J86))=0</formula>
    </cfRule>
  </conditionalFormatting>
  <conditionalFormatting sqref="J92">
    <cfRule type="containsBlanks" dxfId="837" priority="818">
      <formula>LEN(TRIM(J92))=0</formula>
    </cfRule>
  </conditionalFormatting>
  <conditionalFormatting sqref="J89">
    <cfRule type="containsBlanks" dxfId="836" priority="834">
      <formula>LEN(TRIM(J89))=0</formula>
    </cfRule>
  </conditionalFormatting>
  <conditionalFormatting sqref="D91:D94">
    <cfRule type="containsBlanks" dxfId="835" priority="833">
      <formula>LEN(TRIM(D91))=0</formula>
    </cfRule>
  </conditionalFormatting>
  <conditionalFormatting sqref="C91:C94">
    <cfRule type="containsBlanks" dxfId="834" priority="832">
      <formula>LEN(TRIM(C91))=0</formula>
    </cfRule>
  </conditionalFormatting>
  <conditionalFormatting sqref="L91:L92">
    <cfRule type="containsBlanks" dxfId="833" priority="831">
      <formula>LEN(TRIM(L91))=0</formula>
    </cfRule>
  </conditionalFormatting>
  <conditionalFormatting sqref="E91:E93">
    <cfRule type="containsBlanks" dxfId="832" priority="830">
      <formula>LEN(TRIM(E91))=0</formula>
    </cfRule>
  </conditionalFormatting>
  <conditionalFormatting sqref="E96:E98">
    <cfRule type="containsBlanks" dxfId="831" priority="810">
      <formula>LEN(TRIM(E96))=0</formula>
    </cfRule>
  </conditionalFormatting>
  <conditionalFormatting sqref="F91:F93">
    <cfRule type="containsBlanks" dxfId="830" priority="828">
      <formula>LEN(TRIM(F91))=0</formula>
    </cfRule>
  </conditionalFormatting>
  <conditionalFormatting sqref="F96:F98">
    <cfRule type="containsBlanks" dxfId="829" priority="808">
      <formula>LEN(TRIM(F96))=0</formula>
    </cfRule>
  </conditionalFormatting>
  <conditionalFormatting sqref="G96:G98">
    <cfRule type="containsBlanks" dxfId="828" priority="807">
      <formula>LEN(TRIM(G96))=0</formula>
    </cfRule>
  </conditionalFormatting>
  <conditionalFormatting sqref="G91:G93">
    <cfRule type="containsBlanks" dxfId="827" priority="825">
      <formula>LEN(TRIM(G91))=0</formula>
    </cfRule>
  </conditionalFormatting>
  <conditionalFormatting sqref="I91:I93">
    <cfRule type="containsBlanks" dxfId="826" priority="822">
      <formula>LEN(TRIM(I91))=0</formula>
    </cfRule>
  </conditionalFormatting>
  <conditionalFormatting sqref="I91:I93">
    <cfRule type="containsBlanks" dxfId="825" priority="821">
      <formula>LEN(TRIM(I91))=0</formula>
    </cfRule>
  </conditionalFormatting>
  <conditionalFormatting sqref="L94">
    <cfRule type="containsBlanks" dxfId="824" priority="820">
      <formula>LEN(TRIM(L94))=0</formula>
    </cfRule>
  </conditionalFormatting>
  <conditionalFormatting sqref="J91">
    <cfRule type="containsBlanks" dxfId="823" priority="819">
      <formula>LEN(TRIM(J91))=0</formula>
    </cfRule>
  </conditionalFormatting>
  <conditionalFormatting sqref="J97">
    <cfRule type="containsBlanks" dxfId="822" priority="799">
      <formula>LEN(TRIM(J97))=0</formula>
    </cfRule>
  </conditionalFormatting>
  <conditionalFormatting sqref="J94">
    <cfRule type="containsBlanks" dxfId="821" priority="815">
      <formula>LEN(TRIM(J94))=0</formula>
    </cfRule>
  </conditionalFormatting>
  <conditionalFormatting sqref="D96:D99">
    <cfRule type="containsBlanks" dxfId="820" priority="814">
      <formula>LEN(TRIM(D96))=0</formula>
    </cfRule>
  </conditionalFormatting>
  <conditionalFormatting sqref="C96:C99">
    <cfRule type="containsBlanks" dxfId="819" priority="813">
      <formula>LEN(TRIM(C96))=0</formula>
    </cfRule>
  </conditionalFormatting>
  <conditionalFormatting sqref="L96:L97">
    <cfRule type="containsBlanks" dxfId="818" priority="812">
      <formula>LEN(TRIM(L96))=0</formula>
    </cfRule>
  </conditionalFormatting>
  <conditionalFormatting sqref="E96:E98">
    <cfRule type="containsBlanks" dxfId="817" priority="811">
      <formula>LEN(TRIM(E96))=0</formula>
    </cfRule>
  </conditionalFormatting>
  <conditionalFormatting sqref="E101:E103">
    <cfRule type="containsBlanks" dxfId="816" priority="791">
      <formula>LEN(TRIM(E101))=0</formula>
    </cfRule>
  </conditionalFormatting>
  <conditionalFormatting sqref="F96:F98">
    <cfRule type="containsBlanks" dxfId="815" priority="809">
      <formula>LEN(TRIM(F96))=0</formula>
    </cfRule>
  </conditionalFormatting>
  <conditionalFormatting sqref="F101:F103">
    <cfRule type="containsBlanks" dxfId="814" priority="789">
      <formula>LEN(TRIM(F101))=0</formula>
    </cfRule>
  </conditionalFormatting>
  <conditionalFormatting sqref="G101:G103">
    <cfRule type="containsBlanks" dxfId="813" priority="788">
      <formula>LEN(TRIM(G101))=0</formula>
    </cfRule>
  </conditionalFormatting>
  <conditionalFormatting sqref="G96:G98">
    <cfRule type="containsBlanks" dxfId="812" priority="806">
      <formula>LEN(TRIM(G96))=0</formula>
    </cfRule>
  </conditionalFormatting>
  <conditionalFormatting sqref="I96:I98">
    <cfRule type="containsBlanks" dxfId="811" priority="803">
      <formula>LEN(TRIM(I96))=0</formula>
    </cfRule>
  </conditionalFormatting>
  <conditionalFormatting sqref="I96:I98">
    <cfRule type="containsBlanks" dxfId="810" priority="802">
      <formula>LEN(TRIM(I96))=0</formula>
    </cfRule>
  </conditionalFormatting>
  <conditionalFormatting sqref="L99">
    <cfRule type="containsBlanks" dxfId="809" priority="801">
      <formula>LEN(TRIM(L99))=0</formula>
    </cfRule>
  </conditionalFormatting>
  <conditionalFormatting sqref="J96">
    <cfRule type="containsBlanks" dxfId="808" priority="800">
      <formula>LEN(TRIM(J96))=0</formula>
    </cfRule>
  </conditionalFormatting>
  <conditionalFormatting sqref="J102">
    <cfRule type="containsBlanks" dxfId="807" priority="780">
      <formula>LEN(TRIM(J102))=0</formula>
    </cfRule>
  </conditionalFormatting>
  <conditionalFormatting sqref="J99">
    <cfRule type="containsBlanks" dxfId="806" priority="796">
      <formula>LEN(TRIM(J99))=0</formula>
    </cfRule>
  </conditionalFormatting>
  <conditionalFormatting sqref="D101:D104">
    <cfRule type="containsBlanks" dxfId="805" priority="795">
      <formula>LEN(TRIM(D101))=0</formula>
    </cfRule>
  </conditionalFormatting>
  <conditionalFormatting sqref="C101:C104">
    <cfRule type="containsBlanks" dxfId="804" priority="794">
      <formula>LEN(TRIM(C101))=0</formula>
    </cfRule>
  </conditionalFormatting>
  <conditionalFormatting sqref="L101:L102">
    <cfRule type="containsBlanks" dxfId="803" priority="793">
      <formula>LEN(TRIM(L101))=0</formula>
    </cfRule>
  </conditionalFormatting>
  <conditionalFormatting sqref="E101:E103">
    <cfRule type="containsBlanks" dxfId="802" priority="792">
      <formula>LEN(TRIM(E101))=0</formula>
    </cfRule>
  </conditionalFormatting>
  <conditionalFormatting sqref="E106:E108">
    <cfRule type="containsBlanks" dxfId="801" priority="772">
      <formula>LEN(TRIM(E106))=0</formula>
    </cfRule>
  </conditionalFormatting>
  <conditionalFormatting sqref="F101:F103">
    <cfRule type="containsBlanks" dxfId="800" priority="790">
      <formula>LEN(TRIM(F101))=0</formula>
    </cfRule>
  </conditionalFormatting>
  <conditionalFormatting sqref="F106:F108">
    <cfRule type="containsBlanks" dxfId="799" priority="770">
      <formula>LEN(TRIM(F106))=0</formula>
    </cfRule>
  </conditionalFormatting>
  <conditionalFormatting sqref="G106:G108">
    <cfRule type="containsBlanks" dxfId="798" priority="769">
      <formula>LEN(TRIM(G106))=0</formula>
    </cfRule>
  </conditionalFormatting>
  <conditionalFormatting sqref="G101:G103">
    <cfRule type="containsBlanks" dxfId="797" priority="787">
      <formula>LEN(TRIM(G101))=0</formula>
    </cfRule>
  </conditionalFormatting>
  <conditionalFormatting sqref="I101:I103">
    <cfRule type="containsBlanks" dxfId="796" priority="784">
      <formula>LEN(TRIM(I101))=0</formula>
    </cfRule>
  </conditionalFormatting>
  <conditionalFormatting sqref="I101:I103">
    <cfRule type="containsBlanks" dxfId="795" priority="783">
      <formula>LEN(TRIM(I101))=0</formula>
    </cfRule>
  </conditionalFormatting>
  <conditionalFormatting sqref="L104">
    <cfRule type="containsBlanks" dxfId="794" priority="782">
      <formula>LEN(TRIM(L104))=0</formula>
    </cfRule>
  </conditionalFormatting>
  <conditionalFormatting sqref="J101">
    <cfRule type="containsBlanks" dxfId="793" priority="781">
      <formula>LEN(TRIM(J101))=0</formula>
    </cfRule>
  </conditionalFormatting>
  <conditionalFormatting sqref="J107">
    <cfRule type="containsBlanks" dxfId="792" priority="761">
      <formula>LEN(TRIM(J107))=0</formula>
    </cfRule>
  </conditionalFormatting>
  <conditionalFormatting sqref="J104">
    <cfRule type="containsBlanks" dxfId="791" priority="777">
      <formula>LEN(TRIM(J104))=0</formula>
    </cfRule>
  </conditionalFormatting>
  <conditionalFormatting sqref="G106:G108">
    <cfRule type="containsBlanks" dxfId="790" priority="768">
      <formula>LEN(TRIM(G106))=0</formula>
    </cfRule>
  </conditionalFormatting>
  <conditionalFormatting sqref="D106:D109">
    <cfRule type="containsBlanks" dxfId="789" priority="776">
      <formula>LEN(TRIM(D106))=0</formula>
    </cfRule>
  </conditionalFormatting>
  <conditionalFormatting sqref="C106:C109">
    <cfRule type="containsBlanks" dxfId="788" priority="775">
      <formula>LEN(TRIM(C106))=0</formula>
    </cfRule>
  </conditionalFormatting>
  <conditionalFormatting sqref="L106:L107">
    <cfRule type="containsBlanks" dxfId="787" priority="774">
      <formula>LEN(TRIM(L106))=0</formula>
    </cfRule>
  </conditionalFormatting>
  <conditionalFormatting sqref="E106:E108">
    <cfRule type="containsBlanks" dxfId="786" priority="773">
      <formula>LEN(TRIM(E106))=0</formula>
    </cfRule>
  </conditionalFormatting>
  <conditionalFormatting sqref="E111:E113">
    <cfRule type="containsBlanks" dxfId="785" priority="753">
      <formula>LEN(TRIM(E111))=0</formula>
    </cfRule>
  </conditionalFormatting>
  <conditionalFormatting sqref="F106:F108">
    <cfRule type="containsBlanks" dxfId="784" priority="771">
      <formula>LEN(TRIM(F106))=0</formula>
    </cfRule>
  </conditionalFormatting>
  <conditionalFormatting sqref="F111:F113">
    <cfRule type="containsBlanks" dxfId="783" priority="751">
      <formula>LEN(TRIM(F111))=0</formula>
    </cfRule>
  </conditionalFormatting>
  <conditionalFormatting sqref="G111:G113">
    <cfRule type="containsBlanks" dxfId="782" priority="750">
      <formula>LEN(TRIM(G111))=0</formula>
    </cfRule>
  </conditionalFormatting>
  <conditionalFormatting sqref="I106:I108">
    <cfRule type="containsBlanks" dxfId="781" priority="765">
      <formula>LEN(TRIM(I106))=0</formula>
    </cfRule>
  </conditionalFormatting>
  <conditionalFormatting sqref="I106:I108">
    <cfRule type="containsBlanks" dxfId="780" priority="764">
      <formula>LEN(TRIM(I106))=0</formula>
    </cfRule>
  </conditionalFormatting>
  <conditionalFormatting sqref="L109">
    <cfRule type="containsBlanks" dxfId="779" priority="763">
      <formula>LEN(TRIM(L109))=0</formula>
    </cfRule>
  </conditionalFormatting>
  <conditionalFormatting sqref="J106">
    <cfRule type="containsBlanks" dxfId="778" priority="762">
      <formula>LEN(TRIM(J106))=0</formula>
    </cfRule>
  </conditionalFormatting>
  <conditionalFormatting sqref="J112">
    <cfRule type="containsBlanks" dxfId="777" priority="742">
      <formula>LEN(TRIM(J112))=0</formula>
    </cfRule>
  </conditionalFormatting>
  <conditionalFormatting sqref="J109">
    <cfRule type="containsBlanks" dxfId="776" priority="758">
      <formula>LEN(TRIM(J109))=0</formula>
    </cfRule>
  </conditionalFormatting>
  <conditionalFormatting sqref="G111:G113">
    <cfRule type="containsBlanks" dxfId="775" priority="749">
      <formula>LEN(TRIM(G111))=0</formula>
    </cfRule>
  </conditionalFormatting>
  <conditionalFormatting sqref="D111:D114">
    <cfRule type="containsBlanks" dxfId="774" priority="757">
      <formula>LEN(TRIM(D111))=0</formula>
    </cfRule>
  </conditionalFormatting>
  <conditionalFormatting sqref="C111:C114">
    <cfRule type="containsBlanks" dxfId="773" priority="756">
      <formula>LEN(TRIM(C111))=0</formula>
    </cfRule>
  </conditionalFormatting>
  <conditionalFormatting sqref="L111:L112">
    <cfRule type="containsBlanks" dxfId="772" priority="755">
      <formula>LEN(TRIM(L111))=0</formula>
    </cfRule>
  </conditionalFormatting>
  <conditionalFormatting sqref="E111:E113">
    <cfRule type="containsBlanks" dxfId="771" priority="754">
      <formula>LEN(TRIM(E111))=0</formula>
    </cfRule>
  </conditionalFormatting>
  <conditionalFormatting sqref="E116:E118">
    <cfRule type="containsBlanks" dxfId="770" priority="734">
      <formula>LEN(TRIM(E116))=0</formula>
    </cfRule>
  </conditionalFormatting>
  <conditionalFormatting sqref="F111:F113">
    <cfRule type="containsBlanks" dxfId="769" priority="752">
      <formula>LEN(TRIM(F111))=0</formula>
    </cfRule>
  </conditionalFormatting>
  <conditionalFormatting sqref="F116:F118">
    <cfRule type="containsBlanks" dxfId="768" priority="732">
      <formula>LEN(TRIM(F116))=0</formula>
    </cfRule>
  </conditionalFormatting>
  <conditionalFormatting sqref="G116:G118">
    <cfRule type="containsBlanks" dxfId="767" priority="731">
      <formula>LEN(TRIM(G116))=0</formula>
    </cfRule>
  </conditionalFormatting>
  <conditionalFormatting sqref="I111:I113">
    <cfRule type="containsBlanks" dxfId="766" priority="746">
      <formula>LEN(TRIM(I111))=0</formula>
    </cfRule>
  </conditionalFormatting>
  <conditionalFormatting sqref="I111:I113">
    <cfRule type="containsBlanks" dxfId="765" priority="745">
      <formula>LEN(TRIM(I111))=0</formula>
    </cfRule>
  </conditionalFormatting>
  <conditionalFormatting sqref="L114">
    <cfRule type="containsBlanks" dxfId="764" priority="744">
      <formula>LEN(TRIM(L114))=0</formula>
    </cfRule>
  </conditionalFormatting>
  <conditionalFormatting sqref="J111">
    <cfRule type="containsBlanks" dxfId="763" priority="743">
      <formula>LEN(TRIM(J111))=0</formula>
    </cfRule>
  </conditionalFormatting>
  <conditionalFormatting sqref="J117">
    <cfRule type="containsBlanks" dxfId="762" priority="723">
      <formula>LEN(TRIM(J117))=0</formula>
    </cfRule>
  </conditionalFormatting>
  <conditionalFormatting sqref="J114">
    <cfRule type="containsBlanks" dxfId="761" priority="739">
      <formula>LEN(TRIM(J114))=0</formula>
    </cfRule>
  </conditionalFormatting>
  <conditionalFormatting sqref="G116:G118">
    <cfRule type="containsBlanks" dxfId="760" priority="730">
      <formula>LEN(TRIM(G116))=0</formula>
    </cfRule>
  </conditionalFormatting>
  <conditionalFormatting sqref="D116:D119">
    <cfRule type="containsBlanks" dxfId="759" priority="738">
      <formula>LEN(TRIM(D116))=0</formula>
    </cfRule>
  </conditionalFormatting>
  <conditionalFormatting sqref="C116:C119">
    <cfRule type="containsBlanks" dxfId="758" priority="737">
      <formula>LEN(TRIM(C116))=0</formula>
    </cfRule>
  </conditionalFormatting>
  <conditionalFormatting sqref="L116:L117">
    <cfRule type="containsBlanks" dxfId="757" priority="736">
      <formula>LEN(TRIM(L116))=0</formula>
    </cfRule>
  </conditionalFormatting>
  <conditionalFormatting sqref="E116:E118">
    <cfRule type="containsBlanks" dxfId="756" priority="735">
      <formula>LEN(TRIM(E116))=0</formula>
    </cfRule>
  </conditionalFormatting>
  <conditionalFormatting sqref="E121:E123">
    <cfRule type="containsBlanks" dxfId="755" priority="715">
      <formula>LEN(TRIM(E121))=0</formula>
    </cfRule>
  </conditionalFormatting>
  <conditionalFormatting sqref="F116:F118">
    <cfRule type="containsBlanks" dxfId="754" priority="733">
      <formula>LEN(TRIM(F116))=0</formula>
    </cfRule>
  </conditionalFormatting>
  <conditionalFormatting sqref="F121:F123">
    <cfRule type="containsBlanks" dxfId="753" priority="713">
      <formula>LEN(TRIM(F121))=0</formula>
    </cfRule>
  </conditionalFormatting>
  <conditionalFormatting sqref="G121:G123">
    <cfRule type="containsBlanks" dxfId="752" priority="712">
      <formula>LEN(TRIM(G121))=0</formula>
    </cfRule>
  </conditionalFormatting>
  <conditionalFormatting sqref="I116:I118">
    <cfRule type="containsBlanks" dxfId="751" priority="727">
      <formula>LEN(TRIM(I116))=0</formula>
    </cfRule>
  </conditionalFormatting>
  <conditionalFormatting sqref="I116:I118">
    <cfRule type="containsBlanks" dxfId="750" priority="726">
      <formula>LEN(TRIM(I116))=0</formula>
    </cfRule>
  </conditionalFormatting>
  <conditionalFormatting sqref="L119">
    <cfRule type="containsBlanks" dxfId="749" priority="725">
      <formula>LEN(TRIM(L119))=0</formula>
    </cfRule>
  </conditionalFormatting>
  <conditionalFormatting sqref="J116">
    <cfRule type="containsBlanks" dxfId="748" priority="724">
      <formula>LEN(TRIM(J116))=0</formula>
    </cfRule>
  </conditionalFormatting>
  <conditionalFormatting sqref="J122">
    <cfRule type="containsBlanks" dxfId="747" priority="704">
      <formula>LEN(TRIM(J122))=0</formula>
    </cfRule>
  </conditionalFormatting>
  <conditionalFormatting sqref="J119">
    <cfRule type="containsBlanks" dxfId="746" priority="720">
      <formula>LEN(TRIM(J119))=0</formula>
    </cfRule>
  </conditionalFormatting>
  <conditionalFormatting sqref="G121:G123">
    <cfRule type="containsBlanks" dxfId="745" priority="711">
      <formula>LEN(TRIM(G121))=0</formula>
    </cfRule>
  </conditionalFormatting>
  <conditionalFormatting sqref="D121:D124">
    <cfRule type="containsBlanks" dxfId="744" priority="719">
      <formula>LEN(TRIM(D121))=0</formula>
    </cfRule>
  </conditionalFormatting>
  <conditionalFormatting sqref="C121:C124">
    <cfRule type="containsBlanks" dxfId="743" priority="718">
      <formula>LEN(TRIM(C121))=0</formula>
    </cfRule>
  </conditionalFormatting>
  <conditionalFormatting sqref="L121:L122">
    <cfRule type="containsBlanks" dxfId="742" priority="717">
      <formula>LEN(TRIM(L121))=0</formula>
    </cfRule>
  </conditionalFormatting>
  <conditionalFormatting sqref="E121:E123">
    <cfRule type="containsBlanks" dxfId="741" priority="716">
      <formula>LEN(TRIM(E121))=0</formula>
    </cfRule>
  </conditionalFormatting>
  <conditionalFormatting sqref="E126:E128">
    <cfRule type="containsBlanks" dxfId="740" priority="696">
      <formula>LEN(TRIM(E126))=0</formula>
    </cfRule>
  </conditionalFormatting>
  <conditionalFormatting sqref="F121:F123">
    <cfRule type="containsBlanks" dxfId="739" priority="714">
      <formula>LEN(TRIM(F121))=0</formula>
    </cfRule>
  </conditionalFormatting>
  <conditionalFormatting sqref="F126:F128">
    <cfRule type="containsBlanks" dxfId="738" priority="694">
      <formula>LEN(TRIM(F126))=0</formula>
    </cfRule>
  </conditionalFormatting>
  <conditionalFormatting sqref="G126:G128">
    <cfRule type="containsBlanks" dxfId="737" priority="693">
      <formula>LEN(TRIM(G126))=0</formula>
    </cfRule>
  </conditionalFormatting>
  <conditionalFormatting sqref="I121:I123">
    <cfRule type="containsBlanks" dxfId="736" priority="708">
      <formula>LEN(TRIM(I121))=0</formula>
    </cfRule>
  </conditionalFormatting>
  <conditionalFormatting sqref="I121:I123">
    <cfRule type="containsBlanks" dxfId="735" priority="707">
      <formula>LEN(TRIM(I121))=0</formula>
    </cfRule>
  </conditionalFormatting>
  <conditionalFormatting sqref="L124">
    <cfRule type="containsBlanks" dxfId="734" priority="706">
      <formula>LEN(TRIM(L124))=0</formula>
    </cfRule>
  </conditionalFormatting>
  <conditionalFormatting sqref="J121">
    <cfRule type="containsBlanks" dxfId="733" priority="705">
      <formula>LEN(TRIM(J121))=0</formula>
    </cfRule>
  </conditionalFormatting>
  <conditionalFormatting sqref="J127">
    <cfRule type="containsBlanks" dxfId="732" priority="685">
      <formula>LEN(TRIM(J127))=0</formula>
    </cfRule>
  </conditionalFormatting>
  <conditionalFormatting sqref="J124">
    <cfRule type="containsBlanks" dxfId="731" priority="701">
      <formula>LEN(TRIM(J124))=0</formula>
    </cfRule>
  </conditionalFormatting>
  <conditionalFormatting sqref="G126:G128">
    <cfRule type="containsBlanks" dxfId="730" priority="692">
      <formula>LEN(TRIM(G126))=0</formula>
    </cfRule>
  </conditionalFormatting>
  <conditionalFormatting sqref="D126:D129">
    <cfRule type="containsBlanks" dxfId="729" priority="700">
      <formula>LEN(TRIM(D126))=0</formula>
    </cfRule>
  </conditionalFormatting>
  <conditionalFormatting sqref="C126:C129">
    <cfRule type="containsBlanks" dxfId="728" priority="699">
      <formula>LEN(TRIM(C126))=0</formula>
    </cfRule>
  </conditionalFormatting>
  <conditionalFormatting sqref="L126:L127">
    <cfRule type="containsBlanks" dxfId="727" priority="698">
      <formula>LEN(TRIM(L126))=0</formula>
    </cfRule>
  </conditionalFormatting>
  <conditionalFormatting sqref="E126:E128">
    <cfRule type="containsBlanks" dxfId="726" priority="697">
      <formula>LEN(TRIM(E126))=0</formula>
    </cfRule>
  </conditionalFormatting>
  <conditionalFormatting sqref="E131:E133">
    <cfRule type="containsBlanks" dxfId="725" priority="677">
      <formula>LEN(TRIM(E131))=0</formula>
    </cfRule>
  </conditionalFormatting>
  <conditionalFormatting sqref="F126:F128">
    <cfRule type="containsBlanks" dxfId="724" priority="695">
      <formula>LEN(TRIM(F126))=0</formula>
    </cfRule>
  </conditionalFormatting>
  <conditionalFormatting sqref="F131:F133">
    <cfRule type="containsBlanks" dxfId="723" priority="675">
      <formula>LEN(TRIM(F131))=0</formula>
    </cfRule>
  </conditionalFormatting>
  <conditionalFormatting sqref="G131:G133">
    <cfRule type="containsBlanks" dxfId="722" priority="674">
      <formula>LEN(TRIM(G131))=0</formula>
    </cfRule>
  </conditionalFormatting>
  <conditionalFormatting sqref="I126:I128">
    <cfRule type="containsBlanks" dxfId="721" priority="689">
      <formula>LEN(TRIM(I126))=0</formula>
    </cfRule>
  </conditionalFormatting>
  <conditionalFormatting sqref="I126:I128">
    <cfRule type="containsBlanks" dxfId="720" priority="688">
      <formula>LEN(TRIM(I126))=0</formula>
    </cfRule>
  </conditionalFormatting>
  <conditionalFormatting sqref="L129">
    <cfRule type="containsBlanks" dxfId="719" priority="687">
      <formula>LEN(TRIM(L129))=0</formula>
    </cfRule>
  </conditionalFormatting>
  <conditionalFormatting sqref="J126">
    <cfRule type="containsBlanks" dxfId="718" priority="686">
      <formula>LEN(TRIM(J126))=0</formula>
    </cfRule>
  </conditionalFormatting>
  <conditionalFormatting sqref="J132">
    <cfRule type="containsBlanks" dxfId="717" priority="666">
      <formula>LEN(TRIM(J132))=0</formula>
    </cfRule>
  </conditionalFormatting>
  <conditionalFormatting sqref="J129">
    <cfRule type="containsBlanks" dxfId="716" priority="682">
      <formula>LEN(TRIM(J129))=0</formula>
    </cfRule>
  </conditionalFormatting>
  <conditionalFormatting sqref="D131:D134">
    <cfRule type="containsBlanks" dxfId="715" priority="681">
      <formula>LEN(TRIM(D131))=0</formula>
    </cfRule>
  </conditionalFormatting>
  <conditionalFormatting sqref="C131:C134">
    <cfRule type="containsBlanks" dxfId="714" priority="680">
      <formula>LEN(TRIM(C131))=0</formula>
    </cfRule>
  </conditionalFormatting>
  <conditionalFormatting sqref="L131:L132">
    <cfRule type="containsBlanks" dxfId="713" priority="679">
      <formula>LEN(TRIM(L131))=0</formula>
    </cfRule>
  </conditionalFormatting>
  <conditionalFormatting sqref="E131:E133">
    <cfRule type="containsBlanks" dxfId="712" priority="678">
      <formula>LEN(TRIM(E131))=0</formula>
    </cfRule>
  </conditionalFormatting>
  <conditionalFormatting sqref="E136:E138">
    <cfRule type="containsBlanks" dxfId="711" priority="658">
      <formula>LEN(TRIM(E136))=0</formula>
    </cfRule>
  </conditionalFormatting>
  <conditionalFormatting sqref="F131:F133">
    <cfRule type="containsBlanks" dxfId="710" priority="676">
      <formula>LEN(TRIM(F131))=0</formula>
    </cfRule>
  </conditionalFormatting>
  <conditionalFormatting sqref="F136:F138">
    <cfRule type="containsBlanks" dxfId="709" priority="656">
      <formula>LEN(TRIM(F136))=0</formula>
    </cfRule>
  </conditionalFormatting>
  <conditionalFormatting sqref="G136:G138">
    <cfRule type="containsBlanks" dxfId="708" priority="655">
      <formula>LEN(TRIM(G136))=0</formula>
    </cfRule>
  </conditionalFormatting>
  <conditionalFormatting sqref="G131:G133">
    <cfRule type="containsBlanks" dxfId="707" priority="673">
      <formula>LEN(TRIM(G131))=0</formula>
    </cfRule>
  </conditionalFormatting>
  <conditionalFormatting sqref="I131:I133">
    <cfRule type="containsBlanks" dxfId="706" priority="670">
      <formula>LEN(TRIM(I131))=0</formula>
    </cfRule>
  </conditionalFormatting>
  <conditionalFormatting sqref="I131:I133">
    <cfRule type="containsBlanks" dxfId="705" priority="669">
      <formula>LEN(TRIM(I131))=0</formula>
    </cfRule>
  </conditionalFormatting>
  <conditionalFormatting sqref="L134">
    <cfRule type="containsBlanks" dxfId="704" priority="668">
      <formula>LEN(TRIM(L134))=0</formula>
    </cfRule>
  </conditionalFormatting>
  <conditionalFormatting sqref="J131">
    <cfRule type="containsBlanks" dxfId="703" priority="667">
      <formula>LEN(TRIM(J131))=0</formula>
    </cfRule>
  </conditionalFormatting>
  <conditionalFormatting sqref="J137">
    <cfRule type="containsBlanks" dxfId="702" priority="647">
      <formula>LEN(TRIM(J137))=0</formula>
    </cfRule>
  </conditionalFormatting>
  <conditionalFormatting sqref="J134">
    <cfRule type="containsBlanks" dxfId="701" priority="663">
      <formula>LEN(TRIM(J134))=0</formula>
    </cfRule>
  </conditionalFormatting>
  <conditionalFormatting sqref="D136:D139">
    <cfRule type="containsBlanks" dxfId="700" priority="662">
      <formula>LEN(TRIM(D136))=0</formula>
    </cfRule>
  </conditionalFormatting>
  <conditionalFormatting sqref="C136:C139">
    <cfRule type="containsBlanks" dxfId="699" priority="661">
      <formula>LEN(TRIM(C136))=0</formula>
    </cfRule>
  </conditionalFormatting>
  <conditionalFormatting sqref="L136:L137">
    <cfRule type="containsBlanks" dxfId="698" priority="660">
      <formula>LEN(TRIM(L136))=0</formula>
    </cfRule>
  </conditionalFormatting>
  <conditionalFormatting sqref="E136:E138">
    <cfRule type="containsBlanks" dxfId="697" priority="659">
      <formula>LEN(TRIM(E136))=0</formula>
    </cfRule>
  </conditionalFormatting>
  <conditionalFormatting sqref="E141:E143">
    <cfRule type="containsBlanks" dxfId="696" priority="639">
      <formula>LEN(TRIM(E141))=0</formula>
    </cfRule>
  </conditionalFormatting>
  <conditionalFormatting sqref="F136:F138">
    <cfRule type="containsBlanks" dxfId="695" priority="657">
      <formula>LEN(TRIM(F136))=0</formula>
    </cfRule>
  </conditionalFormatting>
  <conditionalFormatting sqref="F141:F143">
    <cfRule type="containsBlanks" dxfId="694" priority="637">
      <formula>LEN(TRIM(F141))=0</formula>
    </cfRule>
  </conditionalFormatting>
  <conditionalFormatting sqref="G141:G143">
    <cfRule type="containsBlanks" dxfId="693" priority="636">
      <formula>LEN(TRIM(G141))=0</formula>
    </cfRule>
  </conditionalFormatting>
  <conditionalFormatting sqref="G136:G138">
    <cfRule type="containsBlanks" dxfId="692" priority="654">
      <formula>LEN(TRIM(G136))=0</formula>
    </cfRule>
  </conditionalFormatting>
  <conditionalFormatting sqref="I136:I138">
    <cfRule type="containsBlanks" dxfId="691" priority="651">
      <formula>LEN(TRIM(I136))=0</formula>
    </cfRule>
  </conditionalFormatting>
  <conditionalFormatting sqref="I136:I138">
    <cfRule type="containsBlanks" dxfId="690" priority="650">
      <formula>LEN(TRIM(I136))=0</formula>
    </cfRule>
  </conditionalFormatting>
  <conditionalFormatting sqref="L139">
    <cfRule type="containsBlanks" dxfId="689" priority="649">
      <formula>LEN(TRIM(L139))=0</formula>
    </cfRule>
  </conditionalFormatting>
  <conditionalFormatting sqref="J136">
    <cfRule type="containsBlanks" dxfId="688" priority="648">
      <formula>LEN(TRIM(J136))=0</formula>
    </cfRule>
  </conditionalFormatting>
  <conditionalFormatting sqref="J142">
    <cfRule type="containsBlanks" dxfId="687" priority="628">
      <formula>LEN(TRIM(J142))=0</formula>
    </cfRule>
  </conditionalFormatting>
  <conditionalFormatting sqref="J139">
    <cfRule type="containsBlanks" dxfId="686" priority="644">
      <formula>LEN(TRIM(J139))=0</formula>
    </cfRule>
  </conditionalFormatting>
  <conditionalFormatting sqref="D141:D144">
    <cfRule type="containsBlanks" dxfId="685" priority="643">
      <formula>LEN(TRIM(D141))=0</formula>
    </cfRule>
  </conditionalFormatting>
  <conditionalFormatting sqref="C141:C144">
    <cfRule type="containsBlanks" dxfId="684" priority="642">
      <formula>LEN(TRIM(C141))=0</formula>
    </cfRule>
  </conditionalFormatting>
  <conditionalFormatting sqref="L141:L142">
    <cfRule type="containsBlanks" dxfId="683" priority="641">
      <formula>LEN(TRIM(L141))=0</formula>
    </cfRule>
  </conditionalFormatting>
  <conditionalFormatting sqref="E141:E143">
    <cfRule type="containsBlanks" dxfId="682" priority="640">
      <formula>LEN(TRIM(E141))=0</formula>
    </cfRule>
  </conditionalFormatting>
  <conditionalFormatting sqref="E146:E148">
    <cfRule type="containsBlanks" dxfId="681" priority="620">
      <formula>LEN(TRIM(E146))=0</formula>
    </cfRule>
  </conditionalFormatting>
  <conditionalFormatting sqref="F141:F143">
    <cfRule type="containsBlanks" dxfId="680" priority="638">
      <formula>LEN(TRIM(F141))=0</formula>
    </cfRule>
  </conditionalFormatting>
  <conditionalFormatting sqref="F146:F148">
    <cfRule type="containsBlanks" dxfId="679" priority="618">
      <formula>LEN(TRIM(F146))=0</formula>
    </cfRule>
  </conditionalFormatting>
  <conditionalFormatting sqref="G146:G148">
    <cfRule type="containsBlanks" dxfId="678" priority="617">
      <formula>LEN(TRIM(G146))=0</formula>
    </cfRule>
  </conditionalFormatting>
  <conditionalFormatting sqref="G141:G143">
    <cfRule type="containsBlanks" dxfId="677" priority="635">
      <formula>LEN(TRIM(G141))=0</formula>
    </cfRule>
  </conditionalFormatting>
  <conditionalFormatting sqref="I141:I143">
    <cfRule type="containsBlanks" dxfId="676" priority="632">
      <formula>LEN(TRIM(I141))=0</formula>
    </cfRule>
  </conditionalFormatting>
  <conditionalFormatting sqref="I141:I143">
    <cfRule type="containsBlanks" dxfId="675" priority="631">
      <formula>LEN(TRIM(I141))=0</formula>
    </cfRule>
  </conditionalFormatting>
  <conditionalFormatting sqref="L144">
    <cfRule type="containsBlanks" dxfId="674" priority="630">
      <formula>LEN(TRIM(L144))=0</formula>
    </cfRule>
  </conditionalFormatting>
  <conditionalFormatting sqref="J141">
    <cfRule type="containsBlanks" dxfId="673" priority="629">
      <formula>LEN(TRIM(J141))=0</formula>
    </cfRule>
  </conditionalFormatting>
  <conditionalFormatting sqref="J147">
    <cfRule type="containsBlanks" dxfId="672" priority="609">
      <formula>LEN(TRIM(J147))=0</formula>
    </cfRule>
  </conditionalFormatting>
  <conditionalFormatting sqref="J144">
    <cfRule type="containsBlanks" dxfId="671" priority="625">
      <formula>LEN(TRIM(J144))=0</formula>
    </cfRule>
  </conditionalFormatting>
  <conditionalFormatting sqref="D146:D149">
    <cfRule type="containsBlanks" dxfId="670" priority="624">
      <formula>LEN(TRIM(D146))=0</formula>
    </cfRule>
  </conditionalFormatting>
  <conditionalFormatting sqref="C146:C149">
    <cfRule type="containsBlanks" dxfId="669" priority="623">
      <formula>LEN(TRIM(C146))=0</formula>
    </cfRule>
  </conditionalFormatting>
  <conditionalFormatting sqref="L146:L147">
    <cfRule type="containsBlanks" dxfId="668" priority="622">
      <formula>LEN(TRIM(L146))=0</formula>
    </cfRule>
  </conditionalFormatting>
  <conditionalFormatting sqref="E146:E148">
    <cfRule type="containsBlanks" dxfId="667" priority="621">
      <formula>LEN(TRIM(E146))=0</formula>
    </cfRule>
  </conditionalFormatting>
  <conditionalFormatting sqref="E151:E153">
    <cfRule type="containsBlanks" dxfId="666" priority="601">
      <formula>LEN(TRIM(E151))=0</formula>
    </cfRule>
  </conditionalFormatting>
  <conditionalFormatting sqref="F146:F148">
    <cfRule type="containsBlanks" dxfId="665" priority="619">
      <formula>LEN(TRIM(F146))=0</formula>
    </cfRule>
  </conditionalFormatting>
  <conditionalFormatting sqref="F151:F153">
    <cfRule type="containsBlanks" dxfId="664" priority="599">
      <formula>LEN(TRIM(F151))=0</formula>
    </cfRule>
  </conditionalFormatting>
  <conditionalFormatting sqref="G151:G153">
    <cfRule type="containsBlanks" dxfId="663" priority="598">
      <formula>LEN(TRIM(G151))=0</formula>
    </cfRule>
  </conditionalFormatting>
  <conditionalFormatting sqref="G146:G148">
    <cfRule type="containsBlanks" dxfId="662" priority="616">
      <formula>LEN(TRIM(G146))=0</formula>
    </cfRule>
  </conditionalFormatting>
  <conditionalFormatting sqref="I146:I148">
    <cfRule type="containsBlanks" dxfId="661" priority="613">
      <formula>LEN(TRIM(I146))=0</formula>
    </cfRule>
  </conditionalFormatting>
  <conditionalFormatting sqref="I146:I148">
    <cfRule type="containsBlanks" dxfId="660" priority="612">
      <formula>LEN(TRIM(I146))=0</formula>
    </cfRule>
  </conditionalFormatting>
  <conditionalFormatting sqref="L149">
    <cfRule type="containsBlanks" dxfId="659" priority="611">
      <formula>LEN(TRIM(L149))=0</formula>
    </cfRule>
  </conditionalFormatting>
  <conditionalFormatting sqref="J146">
    <cfRule type="containsBlanks" dxfId="658" priority="610">
      <formula>LEN(TRIM(J146))=0</formula>
    </cfRule>
  </conditionalFormatting>
  <conditionalFormatting sqref="J152">
    <cfRule type="containsBlanks" dxfId="657" priority="590">
      <formula>LEN(TRIM(J152))=0</formula>
    </cfRule>
  </conditionalFormatting>
  <conditionalFormatting sqref="J149">
    <cfRule type="containsBlanks" dxfId="656" priority="606">
      <formula>LEN(TRIM(J149))=0</formula>
    </cfRule>
  </conditionalFormatting>
  <conditionalFormatting sqref="F151:F153">
    <cfRule type="containsBlanks" dxfId="655" priority="600">
      <formula>LEN(TRIM(F151))=0</formula>
    </cfRule>
  </conditionalFormatting>
  <conditionalFormatting sqref="D151:D154">
    <cfRule type="containsBlanks" dxfId="654" priority="605">
      <formula>LEN(TRIM(D151))=0</formula>
    </cfRule>
  </conditionalFormatting>
  <conditionalFormatting sqref="C151:C154">
    <cfRule type="containsBlanks" dxfId="653" priority="604">
      <formula>LEN(TRIM(C151))=0</formula>
    </cfRule>
  </conditionalFormatting>
  <conditionalFormatting sqref="L151:L152">
    <cfRule type="containsBlanks" dxfId="652" priority="603">
      <formula>LEN(TRIM(L151))=0</formula>
    </cfRule>
  </conditionalFormatting>
  <conditionalFormatting sqref="E151:E153">
    <cfRule type="containsBlanks" dxfId="651" priority="602">
      <formula>LEN(TRIM(E151))=0</formula>
    </cfRule>
  </conditionalFormatting>
  <conditionalFormatting sqref="E156:E158">
    <cfRule type="containsBlanks" dxfId="650" priority="582">
      <formula>LEN(TRIM(E156))=0</formula>
    </cfRule>
  </conditionalFormatting>
  <conditionalFormatting sqref="F156:F158">
    <cfRule type="containsBlanks" dxfId="649" priority="580">
      <formula>LEN(TRIM(F156))=0</formula>
    </cfRule>
  </conditionalFormatting>
  <conditionalFormatting sqref="G156:G158">
    <cfRule type="containsBlanks" dxfId="648" priority="579">
      <formula>LEN(TRIM(G156))=0</formula>
    </cfRule>
  </conditionalFormatting>
  <conditionalFormatting sqref="G151:G153">
    <cfRule type="containsBlanks" dxfId="647" priority="597">
      <formula>LEN(TRIM(G151))=0</formula>
    </cfRule>
  </conditionalFormatting>
  <conditionalFormatting sqref="I151:I153">
    <cfRule type="containsBlanks" dxfId="646" priority="594">
      <formula>LEN(TRIM(I151))=0</formula>
    </cfRule>
  </conditionalFormatting>
  <conditionalFormatting sqref="I151:I153">
    <cfRule type="containsBlanks" dxfId="645" priority="593">
      <formula>LEN(TRIM(I151))=0</formula>
    </cfRule>
  </conditionalFormatting>
  <conditionalFormatting sqref="L154">
    <cfRule type="containsBlanks" dxfId="644" priority="592">
      <formula>LEN(TRIM(L154))=0</formula>
    </cfRule>
  </conditionalFormatting>
  <conditionalFormatting sqref="J151">
    <cfRule type="containsBlanks" dxfId="643" priority="591">
      <formula>LEN(TRIM(J151))=0</formula>
    </cfRule>
  </conditionalFormatting>
  <conditionalFormatting sqref="J157">
    <cfRule type="containsBlanks" dxfId="642" priority="571">
      <formula>LEN(TRIM(J157))=0</formula>
    </cfRule>
  </conditionalFormatting>
  <conditionalFormatting sqref="J154">
    <cfRule type="containsBlanks" dxfId="641" priority="587">
      <formula>LEN(TRIM(J154))=0</formula>
    </cfRule>
  </conditionalFormatting>
  <conditionalFormatting sqref="F156:F158">
    <cfRule type="containsBlanks" dxfId="640" priority="581">
      <formula>LEN(TRIM(F156))=0</formula>
    </cfRule>
  </conditionalFormatting>
  <conditionalFormatting sqref="D156:D159">
    <cfRule type="containsBlanks" dxfId="639" priority="586">
      <formula>LEN(TRIM(D156))=0</formula>
    </cfRule>
  </conditionalFormatting>
  <conditionalFormatting sqref="C156:C159">
    <cfRule type="containsBlanks" dxfId="638" priority="585">
      <formula>LEN(TRIM(C156))=0</formula>
    </cfRule>
  </conditionalFormatting>
  <conditionalFormatting sqref="L156:L157">
    <cfRule type="containsBlanks" dxfId="637" priority="584">
      <formula>LEN(TRIM(L156))=0</formula>
    </cfRule>
  </conditionalFormatting>
  <conditionalFormatting sqref="E156:E158">
    <cfRule type="containsBlanks" dxfId="636" priority="583">
      <formula>LEN(TRIM(E156))=0</formula>
    </cfRule>
  </conditionalFormatting>
  <conditionalFormatting sqref="E161:E163">
    <cfRule type="containsBlanks" dxfId="635" priority="563">
      <formula>LEN(TRIM(E161))=0</formula>
    </cfRule>
  </conditionalFormatting>
  <conditionalFormatting sqref="F161:F163">
    <cfRule type="containsBlanks" dxfId="634" priority="561">
      <formula>LEN(TRIM(F161))=0</formula>
    </cfRule>
  </conditionalFormatting>
  <conditionalFormatting sqref="G161:G163">
    <cfRule type="containsBlanks" dxfId="633" priority="560">
      <formula>LEN(TRIM(G161))=0</formula>
    </cfRule>
  </conditionalFormatting>
  <conditionalFormatting sqref="G156:G158">
    <cfRule type="containsBlanks" dxfId="632" priority="578">
      <formula>LEN(TRIM(G156))=0</formula>
    </cfRule>
  </conditionalFormatting>
  <conditionalFormatting sqref="I156:I158">
    <cfRule type="containsBlanks" dxfId="631" priority="575">
      <formula>LEN(TRIM(I156))=0</formula>
    </cfRule>
  </conditionalFormatting>
  <conditionalFormatting sqref="I156:I158">
    <cfRule type="containsBlanks" dxfId="630" priority="574">
      <formula>LEN(TRIM(I156))=0</formula>
    </cfRule>
  </conditionalFormatting>
  <conditionalFormatting sqref="L159">
    <cfRule type="containsBlanks" dxfId="629" priority="573">
      <formula>LEN(TRIM(L159))=0</formula>
    </cfRule>
  </conditionalFormatting>
  <conditionalFormatting sqref="J156">
    <cfRule type="containsBlanks" dxfId="628" priority="572">
      <formula>LEN(TRIM(J156))=0</formula>
    </cfRule>
  </conditionalFormatting>
  <conditionalFormatting sqref="J162">
    <cfRule type="containsBlanks" dxfId="627" priority="552">
      <formula>LEN(TRIM(J162))=0</formula>
    </cfRule>
  </conditionalFormatting>
  <conditionalFormatting sqref="J159">
    <cfRule type="containsBlanks" dxfId="626" priority="568">
      <formula>LEN(TRIM(J159))=0</formula>
    </cfRule>
  </conditionalFormatting>
  <conditionalFormatting sqref="F161:F163">
    <cfRule type="containsBlanks" dxfId="625" priority="562">
      <formula>LEN(TRIM(F161))=0</formula>
    </cfRule>
  </conditionalFormatting>
  <conditionalFormatting sqref="D161:D164">
    <cfRule type="containsBlanks" dxfId="624" priority="567">
      <formula>LEN(TRIM(D161))=0</formula>
    </cfRule>
  </conditionalFormatting>
  <conditionalFormatting sqref="C161:C164">
    <cfRule type="containsBlanks" dxfId="623" priority="566">
      <formula>LEN(TRIM(C161))=0</formula>
    </cfRule>
  </conditionalFormatting>
  <conditionalFormatting sqref="L161:L162">
    <cfRule type="containsBlanks" dxfId="622" priority="565">
      <formula>LEN(TRIM(L161))=0</formula>
    </cfRule>
  </conditionalFormatting>
  <conditionalFormatting sqref="E161:E163">
    <cfRule type="containsBlanks" dxfId="621" priority="564">
      <formula>LEN(TRIM(E161))=0</formula>
    </cfRule>
  </conditionalFormatting>
  <conditionalFormatting sqref="E166:E168">
    <cfRule type="containsBlanks" dxfId="620" priority="544">
      <formula>LEN(TRIM(E166))=0</formula>
    </cfRule>
  </conditionalFormatting>
  <conditionalFormatting sqref="F166:F168">
    <cfRule type="containsBlanks" dxfId="619" priority="542">
      <formula>LEN(TRIM(F166))=0</formula>
    </cfRule>
  </conditionalFormatting>
  <conditionalFormatting sqref="G166:G168">
    <cfRule type="containsBlanks" dxfId="618" priority="541">
      <formula>LEN(TRIM(G166))=0</formula>
    </cfRule>
  </conditionalFormatting>
  <conditionalFormatting sqref="G161:G163">
    <cfRule type="containsBlanks" dxfId="617" priority="559">
      <formula>LEN(TRIM(G161))=0</formula>
    </cfRule>
  </conditionalFormatting>
  <conditionalFormatting sqref="I161:I163">
    <cfRule type="containsBlanks" dxfId="616" priority="556">
      <formula>LEN(TRIM(I161))=0</formula>
    </cfRule>
  </conditionalFormatting>
  <conditionalFormatting sqref="I161:I163">
    <cfRule type="containsBlanks" dxfId="615" priority="555">
      <formula>LEN(TRIM(I161))=0</formula>
    </cfRule>
  </conditionalFormatting>
  <conditionalFormatting sqref="L164">
    <cfRule type="containsBlanks" dxfId="614" priority="554">
      <formula>LEN(TRIM(L164))=0</formula>
    </cfRule>
  </conditionalFormatting>
  <conditionalFormatting sqref="J161">
    <cfRule type="containsBlanks" dxfId="613" priority="553">
      <formula>LEN(TRIM(J161))=0</formula>
    </cfRule>
  </conditionalFormatting>
  <conditionalFormatting sqref="J167">
    <cfRule type="containsBlanks" dxfId="612" priority="533">
      <formula>LEN(TRIM(J167))=0</formula>
    </cfRule>
  </conditionalFormatting>
  <conditionalFormatting sqref="J164">
    <cfRule type="containsBlanks" dxfId="611" priority="549">
      <formula>LEN(TRIM(J164))=0</formula>
    </cfRule>
  </conditionalFormatting>
  <conditionalFormatting sqref="F166:F168">
    <cfRule type="containsBlanks" dxfId="610" priority="543">
      <formula>LEN(TRIM(F166))=0</formula>
    </cfRule>
  </conditionalFormatting>
  <conditionalFormatting sqref="D166:D169">
    <cfRule type="containsBlanks" dxfId="609" priority="548">
      <formula>LEN(TRIM(D166))=0</formula>
    </cfRule>
  </conditionalFormatting>
  <conditionalFormatting sqref="C166:C169">
    <cfRule type="containsBlanks" dxfId="608" priority="547">
      <formula>LEN(TRIM(C166))=0</formula>
    </cfRule>
  </conditionalFormatting>
  <conditionalFormatting sqref="L166:L167">
    <cfRule type="containsBlanks" dxfId="607" priority="546">
      <formula>LEN(TRIM(L166))=0</formula>
    </cfRule>
  </conditionalFormatting>
  <conditionalFormatting sqref="E166:E168">
    <cfRule type="containsBlanks" dxfId="606" priority="545">
      <formula>LEN(TRIM(E166))=0</formula>
    </cfRule>
  </conditionalFormatting>
  <conditionalFormatting sqref="E171:E173">
    <cfRule type="containsBlanks" dxfId="605" priority="525">
      <formula>LEN(TRIM(E171))=0</formula>
    </cfRule>
  </conditionalFormatting>
  <conditionalFormatting sqref="F171:F173">
    <cfRule type="containsBlanks" dxfId="604" priority="523">
      <formula>LEN(TRIM(F171))=0</formula>
    </cfRule>
  </conditionalFormatting>
  <conditionalFormatting sqref="G171:G173">
    <cfRule type="containsBlanks" dxfId="603" priority="522">
      <formula>LEN(TRIM(G171))=0</formula>
    </cfRule>
  </conditionalFormatting>
  <conditionalFormatting sqref="G166:G168">
    <cfRule type="containsBlanks" dxfId="602" priority="540">
      <formula>LEN(TRIM(G166))=0</formula>
    </cfRule>
  </conditionalFormatting>
  <conditionalFormatting sqref="I166:I168">
    <cfRule type="containsBlanks" dxfId="601" priority="537">
      <formula>LEN(TRIM(I166))=0</formula>
    </cfRule>
  </conditionalFormatting>
  <conditionalFormatting sqref="I166:I168">
    <cfRule type="containsBlanks" dxfId="600" priority="536">
      <formula>LEN(TRIM(I166))=0</formula>
    </cfRule>
  </conditionalFormatting>
  <conditionalFormatting sqref="L169">
    <cfRule type="containsBlanks" dxfId="599" priority="535">
      <formula>LEN(TRIM(L169))=0</formula>
    </cfRule>
  </conditionalFormatting>
  <conditionalFormatting sqref="J166">
    <cfRule type="containsBlanks" dxfId="598" priority="534">
      <formula>LEN(TRIM(J166))=0</formula>
    </cfRule>
  </conditionalFormatting>
  <conditionalFormatting sqref="J172">
    <cfRule type="containsBlanks" dxfId="597" priority="514">
      <formula>LEN(TRIM(J172))=0</formula>
    </cfRule>
  </conditionalFormatting>
  <conditionalFormatting sqref="J169">
    <cfRule type="containsBlanks" dxfId="596" priority="530">
      <formula>LEN(TRIM(J169))=0</formula>
    </cfRule>
  </conditionalFormatting>
  <conditionalFormatting sqref="F171:F173">
    <cfRule type="containsBlanks" dxfId="595" priority="524">
      <formula>LEN(TRIM(F171))=0</formula>
    </cfRule>
  </conditionalFormatting>
  <conditionalFormatting sqref="D171:D174">
    <cfRule type="containsBlanks" dxfId="594" priority="529">
      <formula>LEN(TRIM(D171))=0</formula>
    </cfRule>
  </conditionalFormatting>
  <conditionalFormatting sqref="C171:C174">
    <cfRule type="containsBlanks" dxfId="593" priority="528">
      <formula>LEN(TRIM(C171))=0</formula>
    </cfRule>
  </conditionalFormatting>
  <conditionalFormatting sqref="L171:L172">
    <cfRule type="containsBlanks" dxfId="592" priority="527">
      <formula>LEN(TRIM(L171))=0</formula>
    </cfRule>
  </conditionalFormatting>
  <conditionalFormatting sqref="E171:E173">
    <cfRule type="containsBlanks" dxfId="591" priority="526">
      <formula>LEN(TRIM(E171))=0</formula>
    </cfRule>
  </conditionalFormatting>
  <conditionalFormatting sqref="E176:E178">
    <cfRule type="containsBlanks" dxfId="590" priority="506">
      <formula>LEN(TRIM(E176))=0</formula>
    </cfRule>
  </conditionalFormatting>
  <conditionalFormatting sqref="F176:F178">
    <cfRule type="containsBlanks" dxfId="589" priority="504">
      <formula>LEN(TRIM(F176))=0</formula>
    </cfRule>
  </conditionalFormatting>
  <conditionalFormatting sqref="G176:G178">
    <cfRule type="containsBlanks" dxfId="588" priority="503">
      <formula>LEN(TRIM(G176))=0</formula>
    </cfRule>
  </conditionalFormatting>
  <conditionalFormatting sqref="G171:G173">
    <cfRule type="containsBlanks" dxfId="587" priority="521">
      <formula>LEN(TRIM(G171))=0</formula>
    </cfRule>
  </conditionalFormatting>
  <conditionalFormatting sqref="I171:I173">
    <cfRule type="containsBlanks" dxfId="586" priority="518">
      <formula>LEN(TRIM(I171))=0</formula>
    </cfRule>
  </conditionalFormatting>
  <conditionalFormatting sqref="I171:I173">
    <cfRule type="containsBlanks" dxfId="585" priority="517">
      <formula>LEN(TRIM(I171))=0</formula>
    </cfRule>
  </conditionalFormatting>
  <conditionalFormatting sqref="L174">
    <cfRule type="containsBlanks" dxfId="584" priority="516">
      <formula>LEN(TRIM(L174))=0</formula>
    </cfRule>
  </conditionalFormatting>
  <conditionalFormatting sqref="J171">
    <cfRule type="containsBlanks" dxfId="583" priority="515">
      <formula>LEN(TRIM(J171))=0</formula>
    </cfRule>
  </conditionalFormatting>
  <conditionalFormatting sqref="J177">
    <cfRule type="containsBlanks" dxfId="582" priority="495">
      <formula>LEN(TRIM(J177))=0</formula>
    </cfRule>
  </conditionalFormatting>
  <conditionalFormatting sqref="J174">
    <cfRule type="containsBlanks" dxfId="581" priority="511">
      <formula>LEN(TRIM(J174))=0</formula>
    </cfRule>
  </conditionalFormatting>
  <conditionalFormatting sqref="D176:D179">
    <cfRule type="containsBlanks" dxfId="580" priority="510">
      <formula>LEN(TRIM(D176))=0</formula>
    </cfRule>
  </conditionalFormatting>
  <conditionalFormatting sqref="C176:C179">
    <cfRule type="containsBlanks" dxfId="579" priority="509">
      <formula>LEN(TRIM(C176))=0</formula>
    </cfRule>
  </conditionalFormatting>
  <conditionalFormatting sqref="L176:L177">
    <cfRule type="containsBlanks" dxfId="578" priority="508">
      <formula>LEN(TRIM(L176))=0</formula>
    </cfRule>
  </conditionalFormatting>
  <conditionalFormatting sqref="E176:E178">
    <cfRule type="containsBlanks" dxfId="577" priority="507">
      <formula>LEN(TRIM(E176))=0</formula>
    </cfRule>
  </conditionalFormatting>
  <conditionalFormatting sqref="E181:E183">
    <cfRule type="containsBlanks" dxfId="576" priority="487">
      <formula>LEN(TRIM(E181))=0</formula>
    </cfRule>
  </conditionalFormatting>
  <conditionalFormatting sqref="F176:F178">
    <cfRule type="containsBlanks" dxfId="575" priority="505">
      <formula>LEN(TRIM(F176))=0</formula>
    </cfRule>
  </conditionalFormatting>
  <conditionalFormatting sqref="F181:F183">
    <cfRule type="containsBlanks" dxfId="574" priority="485">
      <formula>LEN(TRIM(F181))=0</formula>
    </cfRule>
  </conditionalFormatting>
  <conditionalFormatting sqref="G181:G183">
    <cfRule type="containsBlanks" dxfId="573" priority="484">
      <formula>LEN(TRIM(G181))=0</formula>
    </cfRule>
  </conditionalFormatting>
  <conditionalFormatting sqref="G176:G178">
    <cfRule type="containsBlanks" dxfId="572" priority="502">
      <formula>LEN(TRIM(G176))=0</formula>
    </cfRule>
  </conditionalFormatting>
  <conditionalFormatting sqref="I176:I178">
    <cfRule type="containsBlanks" dxfId="571" priority="499">
      <formula>LEN(TRIM(I176))=0</formula>
    </cfRule>
  </conditionalFormatting>
  <conditionalFormatting sqref="I176:I178">
    <cfRule type="containsBlanks" dxfId="570" priority="498">
      <formula>LEN(TRIM(I176))=0</formula>
    </cfRule>
  </conditionalFormatting>
  <conditionalFormatting sqref="L179">
    <cfRule type="containsBlanks" dxfId="569" priority="497">
      <formula>LEN(TRIM(L179))=0</formula>
    </cfRule>
  </conditionalFormatting>
  <conditionalFormatting sqref="J176">
    <cfRule type="containsBlanks" dxfId="568" priority="496">
      <formula>LEN(TRIM(J176))=0</formula>
    </cfRule>
  </conditionalFormatting>
  <conditionalFormatting sqref="J182">
    <cfRule type="containsBlanks" dxfId="567" priority="476">
      <formula>LEN(TRIM(J182))=0</formula>
    </cfRule>
  </conditionalFormatting>
  <conditionalFormatting sqref="J179">
    <cfRule type="containsBlanks" dxfId="566" priority="492">
      <formula>LEN(TRIM(J179))=0</formula>
    </cfRule>
  </conditionalFormatting>
  <conditionalFormatting sqref="E181:E183">
    <cfRule type="containsBlanks" dxfId="565" priority="488">
      <formula>LEN(TRIM(E181))=0</formula>
    </cfRule>
  </conditionalFormatting>
  <conditionalFormatting sqref="D181:D184">
    <cfRule type="containsBlanks" dxfId="564" priority="491">
      <formula>LEN(TRIM(D181))=0</formula>
    </cfRule>
  </conditionalFormatting>
  <conditionalFormatting sqref="C181:C184">
    <cfRule type="containsBlanks" dxfId="563" priority="490">
      <formula>LEN(TRIM(C181))=0</formula>
    </cfRule>
  </conditionalFormatting>
  <conditionalFormatting sqref="L181:L182">
    <cfRule type="containsBlanks" dxfId="562" priority="489">
      <formula>LEN(TRIM(L181))=0</formula>
    </cfRule>
  </conditionalFormatting>
  <conditionalFormatting sqref="E186:E188">
    <cfRule type="containsBlanks" dxfId="561" priority="468">
      <formula>LEN(TRIM(E186))=0</formula>
    </cfRule>
  </conditionalFormatting>
  <conditionalFormatting sqref="F181:F183">
    <cfRule type="containsBlanks" dxfId="560" priority="486">
      <formula>LEN(TRIM(F181))=0</formula>
    </cfRule>
  </conditionalFormatting>
  <conditionalFormatting sqref="F186:F188">
    <cfRule type="containsBlanks" dxfId="559" priority="466">
      <formula>LEN(TRIM(F186))=0</formula>
    </cfRule>
  </conditionalFormatting>
  <conditionalFormatting sqref="G186:G188">
    <cfRule type="containsBlanks" dxfId="558" priority="465">
      <formula>LEN(TRIM(G186))=0</formula>
    </cfRule>
  </conditionalFormatting>
  <conditionalFormatting sqref="G181:G183">
    <cfRule type="containsBlanks" dxfId="557" priority="483">
      <formula>LEN(TRIM(G181))=0</formula>
    </cfRule>
  </conditionalFormatting>
  <conditionalFormatting sqref="I181:I183">
    <cfRule type="containsBlanks" dxfId="556" priority="480">
      <formula>LEN(TRIM(I181))=0</formula>
    </cfRule>
  </conditionalFormatting>
  <conditionalFormatting sqref="I181:I183">
    <cfRule type="containsBlanks" dxfId="555" priority="479">
      <formula>LEN(TRIM(I181))=0</formula>
    </cfRule>
  </conditionalFormatting>
  <conditionalFormatting sqref="L184">
    <cfRule type="containsBlanks" dxfId="554" priority="478">
      <formula>LEN(TRIM(L184))=0</formula>
    </cfRule>
  </conditionalFormatting>
  <conditionalFormatting sqref="J181">
    <cfRule type="containsBlanks" dxfId="553" priority="477">
      <formula>LEN(TRIM(J181))=0</formula>
    </cfRule>
  </conditionalFormatting>
  <conditionalFormatting sqref="J187">
    <cfRule type="containsBlanks" dxfId="552" priority="457">
      <formula>LEN(TRIM(J187))=0</formula>
    </cfRule>
  </conditionalFormatting>
  <conditionalFormatting sqref="J184">
    <cfRule type="containsBlanks" dxfId="551" priority="473">
      <formula>LEN(TRIM(J184))=0</formula>
    </cfRule>
  </conditionalFormatting>
  <conditionalFormatting sqref="E186:E188">
    <cfRule type="containsBlanks" dxfId="550" priority="469">
      <formula>LEN(TRIM(E186))=0</formula>
    </cfRule>
  </conditionalFormatting>
  <conditionalFormatting sqref="D186:D189">
    <cfRule type="containsBlanks" dxfId="549" priority="472">
      <formula>LEN(TRIM(D186))=0</formula>
    </cfRule>
  </conditionalFormatting>
  <conditionalFormatting sqref="C186:C189">
    <cfRule type="containsBlanks" dxfId="548" priority="471">
      <formula>LEN(TRIM(C186))=0</formula>
    </cfRule>
  </conditionalFormatting>
  <conditionalFormatting sqref="L186:L187">
    <cfRule type="containsBlanks" dxfId="547" priority="470">
      <formula>LEN(TRIM(L186))=0</formula>
    </cfRule>
  </conditionalFormatting>
  <conditionalFormatting sqref="E191:E193">
    <cfRule type="containsBlanks" dxfId="546" priority="449">
      <formula>LEN(TRIM(E191))=0</formula>
    </cfRule>
  </conditionalFormatting>
  <conditionalFormatting sqref="F186:F188">
    <cfRule type="containsBlanks" dxfId="545" priority="467">
      <formula>LEN(TRIM(F186))=0</formula>
    </cfRule>
  </conditionalFormatting>
  <conditionalFormatting sqref="F191:F193">
    <cfRule type="containsBlanks" dxfId="544" priority="447">
      <formula>LEN(TRIM(F191))=0</formula>
    </cfRule>
  </conditionalFormatting>
  <conditionalFormatting sqref="G191:G193">
    <cfRule type="containsBlanks" dxfId="543" priority="446">
      <formula>LEN(TRIM(G191))=0</formula>
    </cfRule>
  </conditionalFormatting>
  <conditionalFormatting sqref="G186:G188">
    <cfRule type="containsBlanks" dxfId="542" priority="464">
      <formula>LEN(TRIM(G186))=0</formula>
    </cfRule>
  </conditionalFormatting>
  <conditionalFormatting sqref="I186:I188">
    <cfRule type="containsBlanks" dxfId="541" priority="461">
      <formula>LEN(TRIM(I186))=0</formula>
    </cfRule>
  </conditionalFormatting>
  <conditionalFormatting sqref="I186:I188">
    <cfRule type="containsBlanks" dxfId="540" priority="460">
      <formula>LEN(TRIM(I186))=0</formula>
    </cfRule>
  </conditionalFormatting>
  <conditionalFormatting sqref="L189">
    <cfRule type="containsBlanks" dxfId="539" priority="459">
      <formula>LEN(TRIM(L189))=0</formula>
    </cfRule>
  </conditionalFormatting>
  <conditionalFormatting sqref="J186">
    <cfRule type="containsBlanks" dxfId="538" priority="458">
      <formula>LEN(TRIM(J186))=0</formula>
    </cfRule>
  </conditionalFormatting>
  <conditionalFormatting sqref="J192">
    <cfRule type="containsBlanks" dxfId="537" priority="438">
      <formula>LEN(TRIM(J192))=0</formula>
    </cfRule>
  </conditionalFormatting>
  <conditionalFormatting sqref="J189">
    <cfRule type="containsBlanks" dxfId="536" priority="454">
      <formula>LEN(TRIM(J189))=0</formula>
    </cfRule>
  </conditionalFormatting>
  <conditionalFormatting sqref="E191:E193">
    <cfRule type="containsBlanks" dxfId="535" priority="450">
      <formula>LEN(TRIM(E191))=0</formula>
    </cfRule>
  </conditionalFormatting>
  <conditionalFormatting sqref="D191:D194">
    <cfRule type="containsBlanks" dxfId="534" priority="453">
      <formula>LEN(TRIM(D191))=0</formula>
    </cfRule>
  </conditionalFormatting>
  <conditionalFormatting sqref="C191:C194">
    <cfRule type="containsBlanks" dxfId="533" priority="452">
      <formula>LEN(TRIM(C191))=0</formula>
    </cfRule>
  </conditionalFormatting>
  <conditionalFormatting sqref="L191:L192">
    <cfRule type="containsBlanks" dxfId="532" priority="451">
      <formula>LEN(TRIM(L191))=0</formula>
    </cfRule>
  </conditionalFormatting>
  <conditionalFormatting sqref="E196:E198">
    <cfRule type="containsBlanks" dxfId="531" priority="430">
      <formula>LEN(TRIM(E196))=0</formula>
    </cfRule>
  </conditionalFormatting>
  <conditionalFormatting sqref="F191:F193">
    <cfRule type="containsBlanks" dxfId="530" priority="448">
      <formula>LEN(TRIM(F191))=0</formula>
    </cfRule>
  </conditionalFormatting>
  <conditionalFormatting sqref="F196:F198">
    <cfRule type="containsBlanks" dxfId="529" priority="428">
      <formula>LEN(TRIM(F196))=0</formula>
    </cfRule>
  </conditionalFormatting>
  <conditionalFormatting sqref="G196:G198">
    <cfRule type="containsBlanks" dxfId="528" priority="427">
      <formula>LEN(TRIM(G196))=0</formula>
    </cfRule>
  </conditionalFormatting>
  <conditionalFormatting sqref="G191:G193">
    <cfRule type="containsBlanks" dxfId="527" priority="445">
      <formula>LEN(TRIM(G191))=0</formula>
    </cfRule>
  </conditionalFormatting>
  <conditionalFormatting sqref="I191:I193">
    <cfRule type="containsBlanks" dxfId="526" priority="442">
      <formula>LEN(TRIM(I191))=0</formula>
    </cfRule>
  </conditionalFormatting>
  <conditionalFormatting sqref="I191:I193">
    <cfRule type="containsBlanks" dxfId="525" priority="441">
      <formula>LEN(TRIM(I191))=0</formula>
    </cfRule>
  </conditionalFormatting>
  <conditionalFormatting sqref="L194">
    <cfRule type="containsBlanks" dxfId="524" priority="440">
      <formula>LEN(TRIM(L194))=0</formula>
    </cfRule>
  </conditionalFormatting>
  <conditionalFormatting sqref="J191">
    <cfRule type="containsBlanks" dxfId="523" priority="439">
      <formula>LEN(TRIM(J191))=0</formula>
    </cfRule>
  </conditionalFormatting>
  <conditionalFormatting sqref="J197">
    <cfRule type="containsBlanks" dxfId="522" priority="419">
      <formula>LEN(TRIM(J197))=0</formula>
    </cfRule>
  </conditionalFormatting>
  <conditionalFormatting sqref="J194">
    <cfRule type="containsBlanks" dxfId="521" priority="435">
      <formula>LEN(TRIM(J194))=0</formula>
    </cfRule>
  </conditionalFormatting>
  <conditionalFormatting sqref="L196:L197">
    <cfRule type="containsBlanks" dxfId="520" priority="432">
      <formula>LEN(TRIM(L196))=0</formula>
    </cfRule>
  </conditionalFormatting>
  <conditionalFormatting sqref="E196:E198">
    <cfRule type="containsBlanks" dxfId="519" priority="431">
      <formula>LEN(TRIM(E196))=0</formula>
    </cfRule>
  </conditionalFormatting>
  <conditionalFormatting sqref="D196:D199">
    <cfRule type="containsBlanks" dxfId="518" priority="434">
      <formula>LEN(TRIM(D196))=0</formula>
    </cfRule>
  </conditionalFormatting>
  <conditionalFormatting sqref="C196:C199">
    <cfRule type="containsBlanks" dxfId="517" priority="433">
      <formula>LEN(TRIM(C196))=0</formula>
    </cfRule>
  </conditionalFormatting>
  <conditionalFormatting sqref="E201:E203">
    <cfRule type="containsBlanks" dxfId="516" priority="411">
      <formula>LEN(TRIM(E201))=0</formula>
    </cfRule>
  </conditionalFormatting>
  <conditionalFormatting sqref="F196:F198">
    <cfRule type="containsBlanks" dxfId="515" priority="429">
      <formula>LEN(TRIM(F196))=0</formula>
    </cfRule>
  </conditionalFormatting>
  <conditionalFormatting sqref="F201:F203">
    <cfRule type="containsBlanks" dxfId="514" priority="409">
      <formula>LEN(TRIM(F201))=0</formula>
    </cfRule>
  </conditionalFormatting>
  <conditionalFormatting sqref="G201:G203">
    <cfRule type="containsBlanks" dxfId="513" priority="408">
      <formula>LEN(TRIM(G201))=0</formula>
    </cfRule>
  </conditionalFormatting>
  <conditionalFormatting sqref="G196:G198">
    <cfRule type="containsBlanks" dxfId="512" priority="426">
      <formula>LEN(TRIM(G196))=0</formula>
    </cfRule>
  </conditionalFormatting>
  <conditionalFormatting sqref="I196:I198">
    <cfRule type="containsBlanks" dxfId="511" priority="423">
      <formula>LEN(TRIM(I196))=0</formula>
    </cfRule>
  </conditionalFormatting>
  <conditionalFormatting sqref="I196:I198">
    <cfRule type="containsBlanks" dxfId="510" priority="422">
      <formula>LEN(TRIM(I196))=0</formula>
    </cfRule>
  </conditionalFormatting>
  <conditionalFormatting sqref="L199">
    <cfRule type="containsBlanks" dxfId="509" priority="421">
      <formula>LEN(TRIM(L199))=0</formula>
    </cfRule>
  </conditionalFormatting>
  <conditionalFormatting sqref="J196">
    <cfRule type="containsBlanks" dxfId="508" priority="420">
      <formula>LEN(TRIM(J196))=0</formula>
    </cfRule>
  </conditionalFormatting>
  <conditionalFormatting sqref="J202">
    <cfRule type="containsBlanks" dxfId="507" priority="400">
      <formula>LEN(TRIM(J202))=0</formula>
    </cfRule>
  </conditionalFormatting>
  <conditionalFormatting sqref="J199">
    <cfRule type="containsBlanks" dxfId="506" priority="416">
      <formula>LEN(TRIM(J199))=0</formula>
    </cfRule>
  </conditionalFormatting>
  <conditionalFormatting sqref="L201:L202">
    <cfRule type="containsBlanks" dxfId="505" priority="413">
      <formula>LEN(TRIM(L201))=0</formula>
    </cfRule>
  </conditionalFormatting>
  <conditionalFormatting sqref="E201:E203">
    <cfRule type="containsBlanks" dxfId="504" priority="412">
      <formula>LEN(TRIM(E201))=0</formula>
    </cfRule>
  </conditionalFormatting>
  <conditionalFormatting sqref="D201:D204">
    <cfRule type="containsBlanks" dxfId="503" priority="415">
      <formula>LEN(TRIM(D201))=0</formula>
    </cfRule>
  </conditionalFormatting>
  <conditionalFormatting sqref="C201:C204">
    <cfRule type="containsBlanks" dxfId="502" priority="414">
      <formula>LEN(TRIM(C201))=0</formula>
    </cfRule>
  </conditionalFormatting>
  <conditionalFormatting sqref="E206:E208">
    <cfRule type="containsBlanks" dxfId="501" priority="392">
      <formula>LEN(TRIM(E206))=0</formula>
    </cfRule>
  </conditionalFormatting>
  <conditionalFormatting sqref="F201:F203">
    <cfRule type="containsBlanks" dxfId="500" priority="410">
      <formula>LEN(TRIM(F201))=0</formula>
    </cfRule>
  </conditionalFormatting>
  <conditionalFormatting sqref="F206:F208">
    <cfRule type="containsBlanks" dxfId="499" priority="390">
      <formula>LEN(TRIM(F206))=0</formula>
    </cfRule>
  </conditionalFormatting>
  <conditionalFormatting sqref="G206:G208">
    <cfRule type="containsBlanks" dxfId="498" priority="389">
      <formula>LEN(TRIM(G206))=0</formula>
    </cfRule>
  </conditionalFormatting>
  <conditionalFormatting sqref="G201:G203">
    <cfRule type="containsBlanks" dxfId="497" priority="407">
      <formula>LEN(TRIM(G201))=0</formula>
    </cfRule>
  </conditionalFormatting>
  <conditionalFormatting sqref="I201:I203">
    <cfRule type="containsBlanks" dxfId="496" priority="404">
      <formula>LEN(TRIM(I201))=0</formula>
    </cfRule>
  </conditionalFormatting>
  <conditionalFormatting sqref="I201:I203">
    <cfRule type="containsBlanks" dxfId="495" priority="403">
      <formula>LEN(TRIM(I201))=0</formula>
    </cfRule>
  </conditionalFormatting>
  <conditionalFormatting sqref="L204">
    <cfRule type="containsBlanks" dxfId="494" priority="402">
      <formula>LEN(TRIM(L204))=0</formula>
    </cfRule>
  </conditionalFormatting>
  <conditionalFormatting sqref="J201">
    <cfRule type="containsBlanks" dxfId="493" priority="401">
      <formula>LEN(TRIM(J201))=0</formula>
    </cfRule>
  </conditionalFormatting>
  <conditionalFormatting sqref="J207">
    <cfRule type="containsBlanks" dxfId="492" priority="381">
      <formula>LEN(TRIM(J207))=0</formula>
    </cfRule>
  </conditionalFormatting>
  <conditionalFormatting sqref="J204">
    <cfRule type="containsBlanks" dxfId="491" priority="397">
      <formula>LEN(TRIM(J204))=0</formula>
    </cfRule>
  </conditionalFormatting>
  <conditionalFormatting sqref="L206:L207">
    <cfRule type="containsBlanks" dxfId="490" priority="394">
      <formula>LEN(TRIM(L206))=0</formula>
    </cfRule>
  </conditionalFormatting>
  <conditionalFormatting sqref="D206:D209">
    <cfRule type="containsBlanks" dxfId="489" priority="396">
      <formula>LEN(TRIM(D206))=0</formula>
    </cfRule>
  </conditionalFormatting>
  <conditionalFormatting sqref="C206:C209">
    <cfRule type="containsBlanks" dxfId="488" priority="395">
      <formula>LEN(TRIM(C206))=0</formula>
    </cfRule>
  </conditionalFormatting>
  <conditionalFormatting sqref="E206:E208">
    <cfRule type="containsBlanks" dxfId="487" priority="393">
      <formula>LEN(TRIM(E206))=0</formula>
    </cfRule>
  </conditionalFormatting>
  <conditionalFormatting sqref="E211:E213">
    <cfRule type="containsBlanks" dxfId="486" priority="373">
      <formula>LEN(TRIM(E211))=0</formula>
    </cfRule>
  </conditionalFormatting>
  <conditionalFormatting sqref="F206:F208">
    <cfRule type="containsBlanks" dxfId="485" priority="391">
      <formula>LEN(TRIM(F206))=0</formula>
    </cfRule>
  </conditionalFormatting>
  <conditionalFormatting sqref="F211:F213">
    <cfRule type="containsBlanks" dxfId="484" priority="371">
      <formula>LEN(TRIM(F211))=0</formula>
    </cfRule>
  </conditionalFormatting>
  <conditionalFormatting sqref="G211:G213">
    <cfRule type="containsBlanks" dxfId="483" priority="370">
      <formula>LEN(TRIM(G211))=0</formula>
    </cfRule>
  </conditionalFormatting>
  <conditionalFormatting sqref="G206:G208">
    <cfRule type="containsBlanks" dxfId="482" priority="388">
      <formula>LEN(TRIM(G206))=0</formula>
    </cfRule>
  </conditionalFormatting>
  <conditionalFormatting sqref="I206:I208">
    <cfRule type="containsBlanks" dxfId="481" priority="385">
      <formula>LEN(TRIM(I206))=0</formula>
    </cfRule>
  </conditionalFormatting>
  <conditionalFormatting sqref="I206:I208">
    <cfRule type="containsBlanks" dxfId="480" priority="384">
      <formula>LEN(TRIM(I206))=0</formula>
    </cfRule>
  </conditionalFormatting>
  <conditionalFormatting sqref="L209">
    <cfRule type="containsBlanks" dxfId="479" priority="383">
      <formula>LEN(TRIM(L209))=0</formula>
    </cfRule>
  </conditionalFormatting>
  <conditionalFormatting sqref="J206">
    <cfRule type="containsBlanks" dxfId="478" priority="382">
      <formula>LEN(TRIM(J206))=0</formula>
    </cfRule>
  </conditionalFormatting>
  <conditionalFormatting sqref="J212">
    <cfRule type="containsBlanks" dxfId="477" priority="362">
      <formula>LEN(TRIM(J212))=0</formula>
    </cfRule>
  </conditionalFormatting>
  <conditionalFormatting sqref="J209">
    <cfRule type="containsBlanks" dxfId="476" priority="378">
      <formula>LEN(TRIM(J209))=0</formula>
    </cfRule>
  </conditionalFormatting>
  <conditionalFormatting sqref="C211:C214">
    <cfRule type="containsBlanks" dxfId="475" priority="376">
      <formula>LEN(TRIM(C211))=0</formula>
    </cfRule>
  </conditionalFormatting>
  <conditionalFormatting sqref="L211:L212">
    <cfRule type="containsBlanks" dxfId="474" priority="375">
      <formula>LEN(TRIM(L211))=0</formula>
    </cfRule>
  </conditionalFormatting>
  <conditionalFormatting sqref="D211:D214">
    <cfRule type="containsBlanks" dxfId="473" priority="377">
      <formula>LEN(TRIM(D211))=0</formula>
    </cfRule>
  </conditionalFormatting>
  <conditionalFormatting sqref="E211:E213">
    <cfRule type="containsBlanks" dxfId="472" priority="374">
      <formula>LEN(TRIM(E211))=0</formula>
    </cfRule>
  </conditionalFormatting>
  <conditionalFormatting sqref="E216:E218">
    <cfRule type="containsBlanks" dxfId="471" priority="354">
      <formula>LEN(TRIM(E216))=0</formula>
    </cfRule>
  </conditionalFormatting>
  <conditionalFormatting sqref="F211:F213">
    <cfRule type="containsBlanks" dxfId="470" priority="372">
      <formula>LEN(TRIM(F211))=0</formula>
    </cfRule>
  </conditionalFormatting>
  <conditionalFormatting sqref="F216:F218">
    <cfRule type="containsBlanks" dxfId="469" priority="352">
      <formula>LEN(TRIM(F216))=0</formula>
    </cfRule>
  </conditionalFormatting>
  <conditionalFormatting sqref="G216:G218">
    <cfRule type="containsBlanks" dxfId="468" priority="351">
      <formula>LEN(TRIM(G216))=0</formula>
    </cfRule>
  </conditionalFormatting>
  <conditionalFormatting sqref="G211:G213">
    <cfRule type="containsBlanks" dxfId="467" priority="369">
      <formula>LEN(TRIM(G211))=0</formula>
    </cfRule>
  </conditionalFormatting>
  <conditionalFormatting sqref="I211:I213">
    <cfRule type="containsBlanks" dxfId="466" priority="366">
      <formula>LEN(TRIM(I211))=0</formula>
    </cfRule>
  </conditionalFormatting>
  <conditionalFormatting sqref="I211:I213">
    <cfRule type="containsBlanks" dxfId="465" priority="365">
      <formula>LEN(TRIM(I211))=0</formula>
    </cfRule>
  </conditionalFormatting>
  <conditionalFormatting sqref="L214">
    <cfRule type="containsBlanks" dxfId="464" priority="364">
      <formula>LEN(TRIM(L214))=0</formula>
    </cfRule>
  </conditionalFormatting>
  <conditionalFormatting sqref="J211">
    <cfRule type="containsBlanks" dxfId="463" priority="363">
      <formula>LEN(TRIM(J211))=0</formula>
    </cfRule>
  </conditionalFormatting>
  <conditionalFormatting sqref="J217">
    <cfRule type="containsBlanks" dxfId="462" priority="343">
      <formula>LEN(TRIM(J217))=0</formula>
    </cfRule>
  </conditionalFormatting>
  <conditionalFormatting sqref="J214">
    <cfRule type="containsBlanks" dxfId="461" priority="359">
      <formula>LEN(TRIM(J214))=0</formula>
    </cfRule>
  </conditionalFormatting>
  <conditionalFormatting sqref="C216:C219">
    <cfRule type="containsBlanks" dxfId="460" priority="357">
      <formula>LEN(TRIM(C216))=0</formula>
    </cfRule>
  </conditionalFormatting>
  <conditionalFormatting sqref="L216:L217">
    <cfRule type="containsBlanks" dxfId="459" priority="356">
      <formula>LEN(TRIM(L216))=0</formula>
    </cfRule>
  </conditionalFormatting>
  <conditionalFormatting sqref="D216:D219">
    <cfRule type="containsBlanks" dxfId="458" priority="358">
      <formula>LEN(TRIM(D216))=0</formula>
    </cfRule>
  </conditionalFormatting>
  <conditionalFormatting sqref="E216:E218">
    <cfRule type="containsBlanks" dxfId="457" priority="355">
      <formula>LEN(TRIM(E216))=0</formula>
    </cfRule>
  </conditionalFormatting>
  <conditionalFormatting sqref="E221:E223">
    <cfRule type="containsBlanks" dxfId="456" priority="335">
      <formula>LEN(TRIM(E221))=0</formula>
    </cfRule>
  </conditionalFormatting>
  <conditionalFormatting sqref="F216:F218">
    <cfRule type="containsBlanks" dxfId="455" priority="353">
      <formula>LEN(TRIM(F216))=0</formula>
    </cfRule>
  </conditionalFormatting>
  <conditionalFormatting sqref="F221:F223">
    <cfRule type="containsBlanks" dxfId="454" priority="333">
      <formula>LEN(TRIM(F221))=0</formula>
    </cfRule>
  </conditionalFormatting>
  <conditionalFormatting sqref="G221:G223">
    <cfRule type="containsBlanks" dxfId="453" priority="332">
      <formula>LEN(TRIM(G221))=0</formula>
    </cfRule>
  </conditionalFormatting>
  <conditionalFormatting sqref="G216:G218">
    <cfRule type="containsBlanks" dxfId="452" priority="350">
      <formula>LEN(TRIM(G216))=0</formula>
    </cfRule>
  </conditionalFormatting>
  <conditionalFormatting sqref="I216:I218">
    <cfRule type="containsBlanks" dxfId="451" priority="347">
      <formula>LEN(TRIM(I216))=0</formula>
    </cfRule>
  </conditionalFormatting>
  <conditionalFormatting sqref="I216:I218">
    <cfRule type="containsBlanks" dxfId="450" priority="346">
      <formula>LEN(TRIM(I216))=0</formula>
    </cfRule>
  </conditionalFormatting>
  <conditionalFormatting sqref="L219">
    <cfRule type="containsBlanks" dxfId="449" priority="345">
      <formula>LEN(TRIM(L219))=0</formula>
    </cfRule>
  </conditionalFormatting>
  <conditionalFormatting sqref="J216">
    <cfRule type="containsBlanks" dxfId="448" priority="344">
      <formula>LEN(TRIM(J216))=0</formula>
    </cfRule>
  </conditionalFormatting>
  <conditionalFormatting sqref="J222">
    <cfRule type="containsBlanks" dxfId="447" priority="324">
      <formula>LEN(TRIM(J222))=0</formula>
    </cfRule>
  </conditionalFormatting>
  <conditionalFormatting sqref="J219">
    <cfRule type="containsBlanks" dxfId="446" priority="340">
      <formula>LEN(TRIM(J219))=0</formula>
    </cfRule>
  </conditionalFormatting>
  <conditionalFormatting sqref="C221:C224">
    <cfRule type="containsBlanks" dxfId="445" priority="338">
      <formula>LEN(TRIM(C221))=0</formula>
    </cfRule>
  </conditionalFormatting>
  <conditionalFormatting sqref="L221:L222">
    <cfRule type="containsBlanks" dxfId="444" priority="337">
      <formula>LEN(TRIM(L221))=0</formula>
    </cfRule>
  </conditionalFormatting>
  <conditionalFormatting sqref="D221:D224">
    <cfRule type="containsBlanks" dxfId="443" priority="339">
      <formula>LEN(TRIM(D221))=0</formula>
    </cfRule>
  </conditionalFormatting>
  <conditionalFormatting sqref="E221:E223">
    <cfRule type="containsBlanks" dxfId="442" priority="336">
      <formula>LEN(TRIM(E221))=0</formula>
    </cfRule>
  </conditionalFormatting>
  <conditionalFormatting sqref="E226:E228">
    <cfRule type="containsBlanks" dxfId="441" priority="316">
      <formula>LEN(TRIM(E226))=0</formula>
    </cfRule>
  </conditionalFormatting>
  <conditionalFormatting sqref="F221:F223">
    <cfRule type="containsBlanks" dxfId="440" priority="334">
      <formula>LEN(TRIM(F221))=0</formula>
    </cfRule>
  </conditionalFormatting>
  <conditionalFormatting sqref="F226:F228">
    <cfRule type="containsBlanks" dxfId="439" priority="314">
      <formula>LEN(TRIM(F226))=0</formula>
    </cfRule>
  </conditionalFormatting>
  <conditionalFormatting sqref="G226:G228">
    <cfRule type="containsBlanks" dxfId="438" priority="313">
      <formula>LEN(TRIM(G226))=0</formula>
    </cfRule>
  </conditionalFormatting>
  <conditionalFormatting sqref="G221:G223">
    <cfRule type="containsBlanks" dxfId="437" priority="331">
      <formula>LEN(TRIM(G221))=0</formula>
    </cfRule>
  </conditionalFormatting>
  <conditionalFormatting sqref="I221:I223">
    <cfRule type="containsBlanks" dxfId="436" priority="328">
      <formula>LEN(TRIM(I221))=0</formula>
    </cfRule>
  </conditionalFormatting>
  <conditionalFormatting sqref="I221:I223">
    <cfRule type="containsBlanks" dxfId="435" priority="327">
      <formula>LEN(TRIM(I221))=0</formula>
    </cfRule>
  </conditionalFormatting>
  <conditionalFormatting sqref="L224">
    <cfRule type="containsBlanks" dxfId="434" priority="326">
      <formula>LEN(TRIM(L224))=0</formula>
    </cfRule>
  </conditionalFormatting>
  <conditionalFormatting sqref="J221">
    <cfRule type="containsBlanks" dxfId="433" priority="325">
      <formula>LEN(TRIM(J221))=0</formula>
    </cfRule>
  </conditionalFormatting>
  <conditionalFormatting sqref="J227">
    <cfRule type="containsBlanks" dxfId="432" priority="305">
      <formula>LEN(TRIM(J227))=0</formula>
    </cfRule>
  </conditionalFormatting>
  <conditionalFormatting sqref="J224">
    <cfRule type="containsBlanks" dxfId="431" priority="321">
      <formula>LEN(TRIM(J224))=0</formula>
    </cfRule>
  </conditionalFormatting>
  <conditionalFormatting sqref="C226:C229">
    <cfRule type="containsBlanks" dxfId="430" priority="319">
      <formula>LEN(TRIM(C226))=0</formula>
    </cfRule>
  </conditionalFormatting>
  <conditionalFormatting sqref="D226:D229">
    <cfRule type="containsBlanks" dxfId="429" priority="320">
      <formula>LEN(TRIM(D226))=0</formula>
    </cfRule>
  </conditionalFormatting>
  <conditionalFormatting sqref="L226:L227">
    <cfRule type="containsBlanks" dxfId="428" priority="318">
      <formula>LEN(TRIM(L226))=0</formula>
    </cfRule>
  </conditionalFormatting>
  <conditionalFormatting sqref="E226:E228">
    <cfRule type="containsBlanks" dxfId="427" priority="317">
      <formula>LEN(TRIM(E226))=0</formula>
    </cfRule>
  </conditionalFormatting>
  <conditionalFormatting sqref="E231:E233">
    <cfRule type="containsBlanks" dxfId="426" priority="297">
      <formula>LEN(TRIM(E231))=0</formula>
    </cfRule>
  </conditionalFormatting>
  <conditionalFormatting sqref="F226:F228">
    <cfRule type="containsBlanks" dxfId="425" priority="315">
      <formula>LEN(TRIM(F226))=0</formula>
    </cfRule>
  </conditionalFormatting>
  <conditionalFormatting sqref="F231:F233">
    <cfRule type="containsBlanks" dxfId="424" priority="295">
      <formula>LEN(TRIM(F231))=0</formula>
    </cfRule>
  </conditionalFormatting>
  <conditionalFormatting sqref="G231:G233">
    <cfRule type="containsBlanks" dxfId="423" priority="294">
      <formula>LEN(TRIM(G231))=0</formula>
    </cfRule>
  </conditionalFormatting>
  <conditionalFormatting sqref="G226:G228">
    <cfRule type="containsBlanks" dxfId="422" priority="312">
      <formula>LEN(TRIM(G226))=0</formula>
    </cfRule>
  </conditionalFormatting>
  <conditionalFormatting sqref="I226:I228">
    <cfRule type="containsBlanks" dxfId="421" priority="309">
      <formula>LEN(TRIM(I226))=0</formula>
    </cfRule>
  </conditionalFormatting>
  <conditionalFormatting sqref="I226:I228">
    <cfRule type="containsBlanks" dxfId="420" priority="308">
      <formula>LEN(TRIM(I226))=0</formula>
    </cfRule>
  </conditionalFormatting>
  <conditionalFormatting sqref="L229">
    <cfRule type="containsBlanks" dxfId="419" priority="307">
      <formula>LEN(TRIM(L229))=0</formula>
    </cfRule>
  </conditionalFormatting>
  <conditionalFormatting sqref="J226">
    <cfRule type="containsBlanks" dxfId="418" priority="306">
      <formula>LEN(TRIM(J226))=0</formula>
    </cfRule>
  </conditionalFormatting>
  <conditionalFormatting sqref="J232">
    <cfRule type="containsBlanks" dxfId="417" priority="286">
      <formula>LEN(TRIM(J232))=0</formula>
    </cfRule>
  </conditionalFormatting>
  <conditionalFormatting sqref="J229">
    <cfRule type="containsBlanks" dxfId="416" priority="302">
      <formula>LEN(TRIM(J229))=0</formula>
    </cfRule>
  </conditionalFormatting>
  <conditionalFormatting sqref="D231:D234">
    <cfRule type="containsBlanks" dxfId="415" priority="301">
      <formula>LEN(TRIM(D231))=0</formula>
    </cfRule>
  </conditionalFormatting>
  <conditionalFormatting sqref="C231:C234">
    <cfRule type="containsBlanks" dxfId="414" priority="300">
      <formula>LEN(TRIM(C231))=0</formula>
    </cfRule>
  </conditionalFormatting>
  <conditionalFormatting sqref="L231:L232">
    <cfRule type="containsBlanks" dxfId="413" priority="299">
      <formula>LEN(TRIM(L231))=0</formula>
    </cfRule>
  </conditionalFormatting>
  <conditionalFormatting sqref="E231:E233">
    <cfRule type="containsBlanks" dxfId="412" priority="298">
      <formula>LEN(TRIM(E231))=0</formula>
    </cfRule>
  </conditionalFormatting>
  <conditionalFormatting sqref="E236:E238">
    <cfRule type="containsBlanks" dxfId="411" priority="278">
      <formula>LEN(TRIM(E236))=0</formula>
    </cfRule>
  </conditionalFormatting>
  <conditionalFormatting sqref="F231:F233">
    <cfRule type="containsBlanks" dxfId="410" priority="296">
      <formula>LEN(TRIM(F231))=0</formula>
    </cfRule>
  </conditionalFormatting>
  <conditionalFormatting sqref="F236:F238">
    <cfRule type="containsBlanks" dxfId="409" priority="276">
      <formula>LEN(TRIM(F236))=0</formula>
    </cfRule>
  </conditionalFormatting>
  <conditionalFormatting sqref="G236:G238">
    <cfRule type="containsBlanks" dxfId="408" priority="275">
      <formula>LEN(TRIM(G236))=0</formula>
    </cfRule>
  </conditionalFormatting>
  <conditionalFormatting sqref="G231:G233">
    <cfRule type="containsBlanks" dxfId="407" priority="293">
      <formula>LEN(TRIM(G231))=0</formula>
    </cfRule>
  </conditionalFormatting>
  <conditionalFormatting sqref="I231:I233">
    <cfRule type="containsBlanks" dxfId="406" priority="290">
      <formula>LEN(TRIM(I231))=0</formula>
    </cfRule>
  </conditionalFormatting>
  <conditionalFormatting sqref="I231:I233">
    <cfRule type="containsBlanks" dxfId="405" priority="289">
      <formula>LEN(TRIM(I231))=0</formula>
    </cfRule>
  </conditionalFormatting>
  <conditionalFormatting sqref="L234">
    <cfRule type="containsBlanks" dxfId="404" priority="288">
      <formula>LEN(TRIM(L234))=0</formula>
    </cfRule>
  </conditionalFormatting>
  <conditionalFormatting sqref="J231">
    <cfRule type="containsBlanks" dxfId="403" priority="287">
      <formula>LEN(TRIM(J231))=0</formula>
    </cfRule>
  </conditionalFormatting>
  <conditionalFormatting sqref="J234">
    <cfRule type="containsBlanks" dxfId="402" priority="283">
      <formula>LEN(TRIM(J234))=0</formula>
    </cfRule>
  </conditionalFormatting>
  <conditionalFormatting sqref="D236:D239">
    <cfRule type="containsBlanks" dxfId="401" priority="282">
      <formula>LEN(TRIM(D236))=0</formula>
    </cfRule>
  </conditionalFormatting>
  <conditionalFormatting sqref="C236:C239">
    <cfRule type="containsBlanks" dxfId="400" priority="281">
      <formula>LEN(TRIM(C236))=0</formula>
    </cfRule>
  </conditionalFormatting>
  <conditionalFormatting sqref="L236:L237">
    <cfRule type="containsBlanks" dxfId="399" priority="280">
      <formula>LEN(TRIM(L236))=0</formula>
    </cfRule>
  </conditionalFormatting>
  <conditionalFormatting sqref="E236:E238">
    <cfRule type="containsBlanks" dxfId="398" priority="279">
      <formula>LEN(TRIM(E236))=0</formula>
    </cfRule>
  </conditionalFormatting>
  <conditionalFormatting sqref="E241:E243">
    <cfRule type="containsBlanks" dxfId="397" priority="259">
      <formula>LEN(TRIM(E241))=0</formula>
    </cfRule>
  </conditionalFormatting>
  <conditionalFormatting sqref="F236:F238">
    <cfRule type="containsBlanks" dxfId="396" priority="277">
      <formula>LEN(TRIM(F236))=0</formula>
    </cfRule>
  </conditionalFormatting>
  <conditionalFormatting sqref="G241:G243">
    <cfRule type="containsBlanks" dxfId="395" priority="256">
      <formula>LEN(TRIM(G241))=0</formula>
    </cfRule>
  </conditionalFormatting>
  <conditionalFormatting sqref="G236:G238">
    <cfRule type="containsBlanks" dxfId="394" priority="274">
      <formula>LEN(TRIM(G236))=0</formula>
    </cfRule>
  </conditionalFormatting>
  <conditionalFormatting sqref="I236:I238">
    <cfRule type="containsBlanks" dxfId="393" priority="271">
      <formula>LEN(TRIM(I236))=0</formula>
    </cfRule>
  </conditionalFormatting>
  <conditionalFormatting sqref="I236:I238">
    <cfRule type="containsBlanks" dxfId="392" priority="270">
      <formula>LEN(TRIM(I236))=0</formula>
    </cfRule>
  </conditionalFormatting>
  <conditionalFormatting sqref="L239">
    <cfRule type="containsBlanks" dxfId="391" priority="269">
      <formula>LEN(TRIM(L239))=0</formula>
    </cfRule>
  </conditionalFormatting>
  <conditionalFormatting sqref="J236">
    <cfRule type="containsBlanks" dxfId="390" priority="268">
      <formula>LEN(TRIM(J236))=0</formula>
    </cfRule>
  </conditionalFormatting>
  <conditionalFormatting sqref="J237">
    <cfRule type="containsBlanks" dxfId="389" priority="267">
      <formula>LEN(TRIM(J237))=0</formula>
    </cfRule>
  </conditionalFormatting>
  <conditionalFormatting sqref="J239">
    <cfRule type="containsBlanks" dxfId="388" priority="264">
      <formula>LEN(TRIM(J239))=0</formula>
    </cfRule>
  </conditionalFormatting>
  <conditionalFormatting sqref="D241:D244">
    <cfRule type="containsBlanks" dxfId="387" priority="263">
      <formula>LEN(TRIM(D241))=0</formula>
    </cfRule>
  </conditionalFormatting>
  <conditionalFormatting sqref="C241:C244">
    <cfRule type="containsBlanks" dxfId="386" priority="262">
      <formula>LEN(TRIM(C241))=0</formula>
    </cfRule>
  </conditionalFormatting>
  <conditionalFormatting sqref="L241:L242">
    <cfRule type="containsBlanks" dxfId="385" priority="261">
      <formula>LEN(TRIM(L241))=0</formula>
    </cfRule>
  </conditionalFormatting>
  <conditionalFormatting sqref="E241:E243">
    <cfRule type="containsBlanks" dxfId="384" priority="260">
      <formula>LEN(TRIM(E241))=0</formula>
    </cfRule>
  </conditionalFormatting>
  <conditionalFormatting sqref="F241:F243">
    <cfRule type="containsBlanks" dxfId="383" priority="258">
      <formula>LEN(TRIM(F241))=0</formula>
    </cfRule>
  </conditionalFormatting>
  <conditionalFormatting sqref="F241:F243">
    <cfRule type="containsBlanks" dxfId="382" priority="257">
      <formula>LEN(TRIM(F241))=0</formula>
    </cfRule>
  </conditionalFormatting>
  <conditionalFormatting sqref="G246:G248">
    <cfRule type="containsBlanks" dxfId="381" priority="237">
      <formula>LEN(TRIM(G246))=0</formula>
    </cfRule>
  </conditionalFormatting>
  <conditionalFormatting sqref="G241:G243">
    <cfRule type="containsBlanks" dxfId="380" priority="255">
      <formula>LEN(TRIM(G241))=0</formula>
    </cfRule>
  </conditionalFormatting>
  <conditionalFormatting sqref="I241:I243">
    <cfRule type="containsBlanks" dxfId="379" priority="252">
      <formula>LEN(TRIM(I241))=0</formula>
    </cfRule>
  </conditionalFormatting>
  <conditionalFormatting sqref="I241:I243">
    <cfRule type="containsBlanks" dxfId="378" priority="251">
      <formula>LEN(TRIM(I241))=0</formula>
    </cfRule>
  </conditionalFormatting>
  <conditionalFormatting sqref="L244">
    <cfRule type="containsBlanks" dxfId="377" priority="250">
      <formula>LEN(TRIM(L244))=0</formula>
    </cfRule>
  </conditionalFormatting>
  <conditionalFormatting sqref="J241">
    <cfRule type="containsBlanks" dxfId="376" priority="249">
      <formula>LEN(TRIM(J241))=0</formula>
    </cfRule>
  </conditionalFormatting>
  <conditionalFormatting sqref="J242">
    <cfRule type="containsBlanks" dxfId="375" priority="248">
      <formula>LEN(TRIM(J242))=0</formula>
    </cfRule>
  </conditionalFormatting>
  <conditionalFormatting sqref="J244">
    <cfRule type="containsBlanks" dxfId="374" priority="245">
      <formula>LEN(TRIM(J244))=0</formula>
    </cfRule>
  </conditionalFormatting>
  <conditionalFormatting sqref="D246:D249">
    <cfRule type="containsBlanks" dxfId="373" priority="244">
      <formula>LEN(TRIM(D246))=0</formula>
    </cfRule>
  </conditionalFormatting>
  <conditionalFormatting sqref="C246:C249">
    <cfRule type="containsBlanks" dxfId="372" priority="243">
      <formula>LEN(TRIM(C246))=0</formula>
    </cfRule>
  </conditionalFormatting>
  <conditionalFormatting sqref="L246:L247">
    <cfRule type="containsBlanks" dxfId="371" priority="242">
      <formula>LEN(TRIM(L246))=0</formula>
    </cfRule>
  </conditionalFormatting>
  <conditionalFormatting sqref="E246:E248">
    <cfRule type="containsBlanks" dxfId="370" priority="241">
      <formula>LEN(TRIM(E246))=0</formula>
    </cfRule>
  </conditionalFormatting>
  <conditionalFormatting sqref="E246:E248">
    <cfRule type="containsBlanks" dxfId="369" priority="240">
      <formula>LEN(TRIM(E246))=0</formula>
    </cfRule>
  </conditionalFormatting>
  <conditionalFormatting sqref="F246:F248">
    <cfRule type="containsBlanks" dxfId="368" priority="239">
      <formula>LEN(TRIM(F246))=0</formula>
    </cfRule>
  </conditionalFormatting>
  <conditionalFormatting sqref="F246:F248">
    <cfRule type="containsBlanks" dxfId="367" priority="238">
      <formula>LEN(TRIM(F246))=0</formula>
    </cfRule>
  </conditionalFormatting>
  <conditionalFormatting sqref="G246:G248">
    <cfRule type="containsBlanks" dxfId="366" priority="236">
      <formula>LEN(TRIM(G246))=0</formula>
    </cfRule>
  </conditionalFormatting>
  <conditionalFormatting sqref="I246:I248">
    <cfRule type="containsBlanks" dxfId="365" priority="233">
      <formula>LEN(TRIM(I246))=0</formula>
    </cfRule>
  </conditionalFormatting>
  <conditionalFormatting sqref="I246:I248">
    <cfRule type="containsBlanks" dxfId="364" priority="232">
      <formula>LEN(TRIM(I246))=0</formula>
    </cfRule>
  </conditionalFormatting>
  <conditionalFormatting sqref="L249">
    <cfRule type="containsBlanks" dxfId="363" priority="231">
      <formula>LEN(TRIM(L249))=0</formula>
    </cfRule>
  </conditionalFormatting>
  <conditionalFormatting sqref="J246">
    <cfRule type="containsBlanks" dxfId="362" priority="230">
      <formula>LEN(TRIM(J246))=0</formula>
    </cfRule>
  </conditionalFormatting>
  <conditionalFormatting sqref="J247">
    <cfRule type="containsBlanks" dxfId="361" priority="229">
      <formula>LEN(TRIM(J247))=0</formula>
    </cfRule>
  </conditionalFormatting>
  <conditionalFormatting sqref="J249">
    <cfRule type="containsBlanks" dxfId="360" priority="226">
      <formula>LEN(TRIM(J249))=0</formula>
    </cfRule>
  </conditionalFormatting>
  <conditionalFormatting sqref="D251:D254">
    <cfRule type="containsBlanks" dxfId="359" priority="225">
      <formula>LEN(TRIM(D251))=0</formula>
    </cfRule>
  </conditionalFormatting>
  <conditionalFormatting sqref="C251:C254">
    <cfRule type="containsBlanks" dxfId="358" priority="224">
      <formula>LEN(TRIM(C251))=0</formula>
    </cfRule>
  </conditionalFormatting>
  <conditionalFormatting sqref="L251:L252">
    <cfRule type="containsBlanks" dxfId="357" priority="223">
      <formula>LEN(TRIM(L251))=0</formula>
    </cfRule>
  </conditionalFormatting>
  <conditionalFormatting sqref="E251:E253">
    <cfRule type="containsBlanks" dxfId="356" priority="222">
      <formula>LEN(TRIM(E251))=0</formula>
    </cfRule>
  </conditionalFormatting>
  <conditionalFormatting sqref="E251:E253">
    <cfRule type="containsBlanks" dxfId="355" priority="221">
      <formula>LEN(TRIM(E251))=0</formula>
    </cfRule>
  </conditionalFormatting>
  <conditionalFormatting sqref="F251:F253">
    <cfRule type="containsBlanks" dxfId="354" priority="220">
      <formula>LEN(TRIM(F251))=0</formula>
    </cfRule>
  </conditionalFormatting>
  <conditionalFormatting sqref="F251:F253">
    <cfRule type="containsBlanks" dxfId="353" priority="219">
      <formula>LEN(TRIM(F251))=0</formula>
    </cfRule>
  </conditionalFormatting>
  <conditionalFormatting sqref="G251:G253">
    <cfRule type="containsBlanks" dxfId="352" priority="218">
      <formula>LEN(TRIM(G251))=0</formula>
    </cfRule>
  </conditionalFormatting>
  <conditionalFormatting sqref="G251:G253">
    <cfRule type="containsBlanks" dxfId="351" priority="217">
      <formula>LEN(TRIM(G251))=0</formula>
    </cfRule>
  </conditionalFormatting>
  <conditionalFormatting sqref="I251:I253">
    <cfRule type="containsBlanks" dxfId="350" priority="214">
      <formula>LEN(TRIM(I251))=0</formula>
    </cfRule>
  </conditionalFormatting>
  <conditionalFormatting sqref="I251:I253">
    <cfRule type="containsBlanks" dxfId="349" priority="213">
      <formula>LEN(TRIM(I251))=0</formula>
    </cfRule>
  </conditionalFormatting>
  <conditionalFormatting sqref="L254">
    <cfRule type="containsBlanks" dxfId="348" priority="212">
      <formula>LEN(TRIM(L254))=0</formula>
    </cfRule>
  </conditionalFormatting>
  <conditionalFormatting sqref="J251">
    <cfRule type="containsBlanks" dxfId="347" priority="211">
      <formula>LEN(TRIM(J251))=0</formula>
    </cfRule>
  </conditionalFormatting>
  <conditionalFormatting sqref="J252">
    <cfRule type="containsBlanks" dxfId="346" priority="210">
      <formula>LEN(TRIM(J252))=0</formula>
    </cfRule>
  </conditionalFormatting>
  <conditionalFormatting sqref="J254">
    <cfRule type="containsBlanks" dxfId="345" priority="207">
      <formula>LEN(TRIM(J254))=0</formula>
    </cfRule>
  </conditionalFormatting>
  <conditionalFormatting sqref="D281:D284">
    <cfRule type="containsBlanks" dxfId="344" priority="206">
      <formula>LEN(TRIM(D281))=0</formula>
    </cfRule>
  </conditionalFormatting>
  <conditionalFormatting sqref="C281:C284">
    <cfRule type="containsBlanks" dxfId="343" priority="205">
      <formula>LEN(TRIM(C281))=0</formula>
    </cfRule>
  </conditionalFormatting>
  <conditionalFormatting sqref="L281:L282">
    <cfRule type="containsBlanks" dxfId="342" priority="204">
      <formula>LEN(TRIM(L281))=0</formula>
    </cfRule>
  </conditionalFormatting>
  <conditionalFormatting sqref="E281:E283">
    <cfRule type="containsBlanks" dxfId="341" priority="203">
      <formula>LEN(TRIM(E281))=0</formula>
    </cfRule>
  </conditionalFormatting>
  <conditionalFormatting sqref="E281:E283">
    <cfRule type="containsBlanks" dxfId="340" priority="202">
      <formula>LEN(TRIM(E281))=0</formula>
    </cfRule>
  </conditionalFormatting>
  <conditionalFormatting sqref="F281:F283">
    <cfRule type="containsBlanks" dxfId="339" priority="201">
      <formula>LEN(TRIM(F281))=0</formula>
    </cfRule>
  </conditionalFormatting>
  <conditionalFormatting sqref="F281:F283">
    <cfRule type="containsBlanks" dxfId="338" priority="200">
      <formula>LEN(TRIM(F281))=0</formula>
    </cfRule>
  </conditionalFormatting>
  <conditionalFormatting sqref="G281:G283">
    <cfRule type="containsBlanks" dxfId="337" priority="199">
      <formula>LEN(TRIM(G281))=0</formula>
    </cfRule>
  </conditionalFormatting>
  <conditionalFormatting sqref="G281:G283">
    <cfRule type="containsBlanks" dxfId="336" priority="198">
      <formula>LEN(TRIM(G281))=0</formula>
    </cfRule>
  </conditionalFormatting>
  <conditionalFormatting sqref="I281:I283">
    <cfRule type="containsBlanks" dxfId="335" priority="195">
      <formula>LEN(TRIM(I281))=0</formula>
    </cfRule>
  </conditionalFormatting>
  <conditionalFormatting sqref="I281:I283">
    <cfRule type="containsBlanks" dxfId="334" priority="194">
      <formula>LEN(TRIM(I281))=0</formula>
    </cfRule>
  </conditionalFormatting>
  <conditionalFormatting sqref="L284">
    <cfRule type="containsBlanks" dxfId="333" priority="193">
      <formula>LEN(TRIM(L284))=0</formula>
    </cfRule>
  </conditionalFormatting>
  <conditionalFormatting sqref="J281">
    <cfRule type="containsBlanks" dxfId="332" priority="192">
      <formula>LEN(TRIM(J281))=0</formula>
    </cfRule>
  </conditionalFormatting>
  <conditionalFormatting sqref="J282">
    <cfRule type="containsBlanks" dxfId="331" priority="191">
      <formula>LEN(TRIM(J282))=0</formula>
    </cfRule>
  </conditionalFormatting>
  <conditionalFormatting sqref="J284">
    <cfRule type="containsBlanks" dxfId="330" priority="188">
      <formula>LEN(TRIM(J284))=0</formula>
    </cfRule>
  </conditionalFormatting>
  <conditionalFormatting sqref="K275 C275:D275">
    <cfRule type="containsBlanks" dxfId="329" priority="187">
      <formula>LEN(TRIM(C275))=0</formula>
    </cfRule>
  </conditionalFormatting>
  <conditionalFormatting sqref="J275">
    <cfRule type="containsBlanks" dxfId="328" priority="186">
      <formula>LEN(TRIM(J275))=0</formula>
    </cfRule>
  </conditionalFormatting>
  <conditionalFormatting sqref="L275">
    <cfRule type="containsBlanks" dxfId="327" priority="185">
      <formula>LEN(TRIM(L275))=0</formula>
    </cfRule>
  </conditionalFormatting>
  <conditionalFormatting sqref="I275">
    <cfRule type="containsBlanks" dxfId="326" priority="175">
      <formula>LEN(TRIM(I275))=0</formula>
    </cfRule>
  </conditionalFormatting>
  <conditionalFormatting sqref="F275">
    <cfRule type="containsBlanks" dxfId="325" priority="180">
      <formula>LEN(TRIM(F275))=0</formula>
    </cfRule>
  </conditionalFormatting>
  <conditionalFormatting sqref="I275">
    <cfRule type="containsBlanks" dxfId="324" priority="176">
      <formula>LEN(TRIM(I275))=0</formula>
    </cfRule>
  </conditionalFormatting>
  <conditionalFormatting sqref="E275">
    <cfRule type="containsBlanks" dxfId="323" priority="182">
      <formula>LEN(TRIM(E275))=0</formula>
    </cfRule>
  </conditionalFormatting>
  <conditionalFormatting sqref="E275">
    <cfRule type="containsBlanks" dxfId="322" priority="181">
      <formula>LEN(TRIM(E275))=0</formula>
    </cfRule>
  </conditionalFormatting>
  <conditionalFormatting sqref="G275">
    <cfRule type="containsBlanks" dxfId="321" priority="178">
      <formula>LEN(TRIM(G275))=0</formula>
    </cfRule>
  </conditionalFormatting>
  <conditionalFormatting sqref="F275">
    <cfRule type="containsBlanks" dxfId="320" priority="179">
      <formula>LEN(TRIM(F275))=0</formula>
    </cfRule>
  </conditionalFormatting>
  <conditionalFormatting sqref="G275">
    <cfRule type="containsBlanks" dxfId="319" priority="177">
      <formula>LEN(TRIM(G275))=0</formula>
    </cfRule>
  </conditionalFormatting>
  <conditionalFormatting sqref="J275">
    <cfRule type="containsBlanks" dxfId="318" priority="174">
      <formula>LEN(TRIM(J275))=0</formula>
    </cfRule>
  </conditionalFormatting>
  <conditionalFormatting sqref="L275">
    <cfRule type="containsBlanks" dxfId="317" priority="173">
      <formula>LEN(TRIM(L275))=0</formula>
    </cfRule>
  </conditionalFormatting>
  <conditionalFormatting sqref="D276:D279">
    <cfRule type="containsBlanks" dxfId="316" priority="172">
      <formula>LEN(TRIM(D276))=0</formula>
    </cfRule>
  </conditionalFormatting>
  <conditionalFormatting sqref="C276:C279">
    <cfRule type="containsBlanks" dxfId="315" priority="171">
      <formula>LEN(TRIM(C276))=0</formula>
    </cfRule>
  </conditionalFormatting>
  <conditionalFormatting sqref="L276:L277">
    <cfRule type="containsBlanks" dxfId="314" priority="170">
      <formula>LEN(TRIM(L276))=0</formula>
    </cfRule>
  </conditionalFormatting>
  <conditionalFormatting sqref="E276:E278">
    <cfRule type="containsBlanks" dxfId="313" priority="169">
      <formula>LEN(TRIM(E276))=0</formula>
    </cfRule>
  </conditionalFormatting>
  <conditionalFormatting sqref="E276:E278">
    <cfRule type="containsBlanks" dxfId="312" priority="168">
      <formula>LEN(TRIM(E276))=0</formula>
    </cfRule>
  </conditionalFormatting>
  <conditionalFormatting sqref="F276:F278">
    <cfRule type="containsBlanks" dxfId="311" priority="167">
      <formula>LEN(TRIM(F276))=0</formula>
    </cfRule>
  </conditionalFormatting>
  <conditionalFormatting sqref="F276:F278">
    <cfRule type="containsBlanks" dxfId="310" priority="166">
      <formula>LEN(TRIM(F276))=0</formula>
    </cfRule>
  </conditionalFormatting>
  <conditionalFormatting sqref="G276:G278">
    <cfRule type="containsBlanks" dxfId="309" priority="165">
      <formula>LEN(TRIM(G276))=0</formula>
    </cfRule>
  </conditionalFormatting>
  <conditionalFormatting sqref="G276:G278">
    <cfRule type="containsBlanks" dxfId="308" priority="164">
      <formula>LEN(TRIM(G276))=0</formula>
    </cfRule>
  </conditionalFormatting>
  <conditionalFormatting sqref="I276:I278">
    <cfRule type="containsBlanks" dxfId="307" priority="161">
      <formula>LEN(TRIM(I276))=0</formula>
    </cfRule>
  </conditionalFormatting>
  <conditionalFormatting sqref="I276:I278">
    <cfRule type="containsBlanks" dxfId="306" priority="160">
      <formula>LEN(TRIM(I276))=0</formula>
    </cfRule>
  </conditionalFormatting>
  <conditionalFormatting sqref="L279">
    <cfRule type="containsBlanks" dxfId="305" priority="159">
      <formula>LEN(TRIM(L279))=0</formula>
    </cfRule>
  </conditionalFormatting>
  <conditionalFormatting sqref="J276">
    <cfRule type="containsBlanks" dxfId="304" priority="158">
      <formula>LEN(TRIM(J276))=0</formula>
    </cfRule>
  </conditionalFormatting>
  <conditionalFormatting sqref="J277">
    <cfRule type="containsBlanks" dxfId="303" priority="157">
      <formula>LEN(TRIM(J277))=0</formula>
    </cfRule>
  </conditionalFormatting>
  <conditionalFormatting sqref="J279">
    <cfRule type="containsBlanks" dxfId="302" priority="154">
      <formula>LEN(TRIM(J279))=0</formula>
    </cfRule>
  </conditionalFormatting>
  <conditionalFormatting sqref="K270 C270:D270">
    <cfRule type="containsBlanks" dxfId="301" priority="153">
      <formula>LEN(TRIM(C270))=0</formula>
    </cfRule>
  </conditionalFormatting>
  <conditionalFormatting sqref="J270">
    <cfRule type="containsBlanks" dxfId="300" priority="152">
      <formula>LEN(TRIM(J270))=0</formula>
    </cfRule>
  </conditionalFormatting>
  <conditionalFormatting sqref="L270">
    <cfRule type="containsBlanks" dxfId="299" priority="151">
      <formula>LEN(TRIM(L270))=0</formula>
    </cfRule>
  </conditionalFormatting>
  <conditionalFormatting sqref="I270">
    <cfRule type="containsBlanks" dxfId="298" priority="141">
      <formula>LEN(TRIM(I270))=0</formula>
    </cfRule>
  </conditionalFormatting>
  <conditionalFormatting sqref="F270">
    <cfRule type="containsBlanks" dxfId="297" priority="146">
      <formula>LEN(TRIM(F270))=0</formula>
    </cfRule>
  </conditionalFormatting>
  <conditionalFormatting sqref="I270">
    <cfRule type="containsBlanks" dxfId="296" priority="142">
      <formula>LEN(TRIM(I270))=0</formula>
    </cfRule>
  </conditionalFormatting>
  <conditionalFormatting sqref="E270">
    <cfRule type="containsBlanks" dxfId="295" priority="148">
      <formula>LEN(TRIM(E270))=0</formula>
    </cfRule>
  </conditionalFormatting>
  <conditionalFormatting sqref="E270">
    <cfRule type="containsBlanks" dxfId="294" priority="147">
      <formula>LEN(TRIM(E270))=0</formula>
    </cfRule>
  </conditionalFormatting>
  <conditionalFormatting sqref="G270">
    <cfRule type="containsBlanks" dxfId="293" priority="144">
      <formula>LEN(TRIM(G270))=0</formula>
    </cfRule>
  </conditionalFormatting>
  <conditionalFormatting sqref="F270">
    <cfRule type="containsBlanks" dxfId="292" priority="145">
      <formula>LEN(TRIM(F270))=0</formula>
    </cfRule>
  </conditionalFormatting>
  <conditionalFormatting sqref="G270">
    <cfRule type="containsBlanks" dxfId="291" priority="143">
      <formula>LEN(TRIM(G270))=0</formula>
    </cfRule>
  </conditionalFormatting>
  <conditionalFormatting sqref="J270">
    <cfRule type="containsBlanks" dxfId="290" priority="140">
      <formula>LEN(TRIM(J270))=0</formula>
    </cfRule>
  </conditionalFormatting>
  <conditionalFormatting sqref="L270">
    <cfRule type="containsBlanks" dxfId="289" priority="139">
      <formula>LEN(TRIM(L270))=0</formula>
    </cfRule>
  </conditionalFormatting>
  <conditionalFormatting sqref="D271:D274">
    <cfRule type="containsBlanks" dxfId="288" priority="138">
      <formula>LEN(TRIM(D271))=0</formula>
    </cfRule>
  </conditionalFormatting>
  <conditionalFormatting sqref="C271:C274">
    <cfRule type="containsBlanks" dxfId="287" priority="137">
      <formula>LEN(TRIM(C271))=0</formula>
    </cfRule>
  </conditionalFormatting>
  <conditionalFormatting sqref="L271:L272">
    <cfRule type="containsBlanks" dxfId="286" priority="136">
      <formula>LEN(TRIM(L271))=0</formula>
    </cfRule>
  </conditionalFormatting>
  <conditionalFormatting sqref="E271:E273">
    <cfRule type="containsBlanks" dxfId="285" priority="135">
      <formula>LEN(TRIM(E271))=0</formula>
    </cfRule>
  </conditionalFormatting>
  <conditionalFormatting sqref="E271:E273">
    <cfRule type="containsBlanks" dxfId="284" priority="134">
      <formula>LEN(TRIM(E271))=0</formula>
    </cfRule>
  </conditionalFormatting>
  <conditionalFormatting sqref="F271:F273">
    <cfRule type="containsBlanks" dxfId="283" priority="133">
      <formula>LEN(TRIM(F271))=0</formula>
    </cfRule>
  </conditionalFormatting>
  <conditionalFormatting sqref="F271:F273">
    <cfRule type="containsBlanks" dxfId="282" priority="132">
      <formula>LEN(TRIM(F271))=0</formula>
    </cfRule>
  </conditionalFormatting>
  <conditionalFormatting sqref="G271:G273">
    <cfRule type="containsBlanks" dxfId="281" priority="131">
      <formula>LEN(TRIM(G271))=0</formula>
    </cfRule>
  </conditionalFormatting>
  <conditionalFormatting sqref="G271:G273">
    <cfRule type="containsBlanks" dxfId="280" priority="130">
      <formula>LEN(TRIM(G271))=0</formula>
    </cfRule>
  </conditionalFormatting>
  <conditionalFormatting sqref="I271:I273">
    <cfRule type="containsBlanks" dxfId="279" priority="127">
      <formula>LEN(TRIM(I271))=0</formula>
    </cfRule>
  </conditionalFormatting>
  <conditionalFormatting sqref="I271:I273">
    <cfRule type="containsBlanks" dxfId="278" priority="126">
      <formula>LEN(TRIM(I271))=0</formula>
    </cfRule>
  </conditionalFormatting>
  <conditionalFormatting sqref="L274">
    <cfRule type="containsBlanks" dxfId="277" priority="125">
      <formula>LEN(TRIM(L274))=0</formula>
    </cfRule>
  </conditionalFormatting>
  <conditionalFormatting sqref="J271">
    <cfRule type="containsBlanks" dxfId="276" priority="124">
      <formula>LEN(TRIM(J271))=0</formula>
    </cfRule>
  </conditionalFormatting>
  <conditionalFormatting sqref="J272">
    <cfRule type="containsBlanks" dxfId="275" priority="123">
      <formula>LEN(TRIM(J272))=0</formula>
    </cfRule>
  </conditionalFormatting>
  <conditionalFormatting sqref="J274">
    <cfRule type="containsBlanks" dxfId="274" priority="120">
      <formula>LEN(TRIM(J274))=0</formula>
    </cfRule>
  </conditionalFormatting>
  <conditionalFormatting sqref="K265 C265:D265">
    <cfRule type="containsBlanks" dxfId="273" priority="119">
      <formula>LEN(TRIM(C265))=0</formula>
    </cfRule>
  </conditionalFormatting>
  <conditionalFormatting sqref="J265">
    <cfRule type="containsBlanks" dxfId="272" priority="118">
      <formula>LEN(TRIM(J265))=0</formula>
    </cfRule>
  </conditionalFormatting>
  <conditionalFormatting sqref="L265">
    <cfRule type="containsBlanks" dxfId="271" priority="117">
      <formula>LEN(TRIM(L265))=0</formula>
    </cfRule>
  </conditionalFormatting>
  <conditionalFormatting sqref="I265">
    <cfRule type="containsBlanks" dxfId="270" priority="107">
      <formula>LEN(TRIM(I265))=0</formula>
    </cfRule>
  </conditionalFormatting>
  <conditionalFormatting sqref="F265">
    <cfRule type="containsBlanks" dxfId="269" priority="112">
      <formula>LEN(TRIM(F265))=0</formula>
    </cfRule>
  </conditionalFormatting>
  <conditionalFormatting sqref="I265">
    <cfRule type="containsBlanks" dxfId="268" priority="108">
      <formula>LEN(TRIM(I265))=0</formula>
    </cfRule>
  </conditionalFormatting>
  <conditionalFormatting sqref="E265">
    <cfRule type="containsBlanks" dxfId="267" priority="114">
      <formula>LEN(TRIM(E265))=0</formula>
    </cfRule>
  </conditionalFormatting>
  <conditionalFormatting sqref="E265">
    <cfRule type="containsBlanks" dxfId="266" priority="113">
      <formula>LEN(TRIM(E265))=0</formula>
    </cfRule>
  </conditionalFormatting>
  <conditionalFormatting sqref="G265">
    <cfRule type="containsBlanks" dxfId="265" priority="110">
      <formula>LEN(TRIM(G265))=0</formula>
    </cfRule>
  </conditionalFormatting>
  <conditionalFormatting sqref="F265">
    <cfRule type="containsBlanks" dxfId="264" priority="111">
      <formula>LEN(TRIM(F265))=0</formula>
    </cfRule>
  </conditionalFormatting>
  <conditionalFormatting sqref="G265">
    <cfRule type="containsBlanks" dxfId="263" priority="109">
      <formula>LEN(TRIM(G265))=0</formula>
    </cfRule>
  </conditionalFormatting>
  <conditionalFormatting sqref="J265">
    <cfRule type="containsBlanks" dxfId="262" priority="106">
      <formula>LEN(TRIM(J265))=0</formula>
    </cfRule>
  </conditionalFormatting>
  <conditionalFormatting sqref="L265">
    <cfRule type="containsBlanks" dxfId="261" priority="105">
      <formula>LEN(TRIM(L265))=0</formula>
    </cfRule>
  </conditionalFormatting>
  <conditionalFormatting sqref="D266:D269">
    <cfRule type="containsBlanks" dxfId="260" priority="104">
      <formula>LEN(TRIM(D266))=0</formula>
    </cfRule>
  </conditionalFormatting>
  <conditionalFormatting sqref="C266:C269">
    <cfRule type="containsBlanks" dxfId="259" priority="103">
      <formula>LEN(TRIM(C266))=0</formula>
    </cfRule>
  </conditionalFormatting>
  <conditionalFormatting sqref="L266:L267">
    <cfRule type="containsBlanks" dxfId="258" priority="102">
      <formula>LEN(TRIM(L266))=0</formula>
    </cfRule>
  </conditionalFormatting>
  <conditionalFormatting sqref="E266:E268">
    <cfRule type="containsBlanks" dxfId="257" priority="101">
      <formula>LEN(TRIM(E266))=0</formula>
    </cfRule>
  </conditionalFormatting>
  <conditionalFormatting sqref="E266:E268">
    <cfRule type="containsBlanks" dxfId="256" priority="100">
      <formula>LEN(TRIM(E266))=0</formula>
    </cfRule>
  </conditionalFormatting>
  <conditionalFormatting sqref="F266:F268">
    <cfRule type="containsBlanks" dxfId="255" priority="99">
      <formula>LEN(TRIM(F266))=0</formula>
    </cfRule>
  </conditionalFormatting>
  <conditionalFormatting sqref="F266:F268">
    <cfRule type="containsBlanks" dxfId="254" priority="98">
      <formula>LEN(TRIM(F266))=0</formula>
    </cfRule>
  </conditionalFormatting>
  <conditionalFormatting sqref="G266:G268">
    <cfRule type="containsBlanks" dxfId="253" priority="97">
      <formula>LEN(TRIM(G266))=0</formula>
    </cfRule>
  </conditionalFormatting>
  <conditionalFormatting sqref="G266:G268">
    <cfRule type="containsBlanks" dxfId="252" priority="96">
      <formula>LEN(TRIM(G266))=0</formula>
    </cfRule>
  </conditionalFormatting>
  <conditionalFormatting sqref="I266:I268">
    <cfRule type="containsBlanks" dxfId="251" priority="93">
      <formula>LEN(TRIM(I266))=0</formula>
    </cfRule>
  </conditionalFormatting>
  <conditionalFormatting sqref="I266:I268">
    <cfRule type="containsBlanks" dxfId="250" priority="92">
      <formula>LEN(TRIM(I266))=0</formula>
    </cfRule>
  </conditionalFormatting>
  <conditionalFormatting sqref="L269">
    <cfRule type="containsBlanks" dxfId="249" priority="91">
      <formula>LEN(TRIM(L269))=0</formula>
    </cfRule>
  </conditionalFormatting>
  <conditionalFormatting sqref="J266">
    <cfRule type="containsBlanks" dxfId="248" priority="90">
      <formula>LEN(TRIM(J266))=0</formula>
    </cfRule>
  </conditionalFormatting>
  <conditionalFormatting sqref="J267">
    <cfRule type="containsBlanks" dxfId="247" priority="89">
      <formula>LEN(TRIM(J267))=0</formula>
    </cfRule>
  </conditionalFormatting>
  <conditionalFormatting sqref="J269">
    <cfRule type="containsBlanks" dxfId="246" priority="86">
      <formula>LEN(TRIM(J269))=0</formula>
    </cfRule>
  </conditionalFormatting>
  <conditionalFormatting sqref="K260 C260:D260">
    <cfRule type="containsBlanks" dxfId="245" priority="85">
      <formula>LEN(TRIM(C260))=0</formula>
    </cfRule>
  </conditionalFormatting>
  <conditionalFormatting sqref="J260">
    <cfRule type="containsBlanks" dxfId="244" priority="84">
      <formula>LEN(TRIM(J260))=0</formula>
    </cfRule>
  </conditionalFormatting>
  <conditionalFormatting sqref="L260">
    <cfRule type="containsBlanks" dxfId="243" priority="83">
      <formula>LEN(TRIM(L260))=0</formula>
    </cfRule>
  </conditionalFormatting>
  <conditionalFormatting sqref="I260">
    <cfRule type="containsBlanks" dxfId="242" priority="73">
      <formula>LEN(TRIM(I260))=0</formula>
    </cfRule>
  </conditionalFormatting>
  <conditionalFormatting sqref="F260">
    <cfRule type="containsBlanks" dxfId="241" priority="78">
      <formula>LEN(TRIM(F260))=0</formula>
    </cfRule>
  </conditionalFormatting>
  <conditionalFormatting sqref="I260">
    <cfRule type="containsBlanks" dxfId="240" priority="74">
      <formula>LEN(TRIM(I260))=0</formula>
    </cfRule>
  </conditionalFormatting>
  <conditionalFormatting sqref="E260">
    <cfRule type="containsBlanks" dxfId="239" priority="80">
      <formula>LEN(TRIM(E260))=0</formula>
    </cfRule>
  </conditionalFormatting>
  <conditionalFormatting sqref="E260">
    <cfRule type="containsBlanks" dxfId="238" priority="79">
      <formula>LEN(TRIM(E260))=0</formula>
    </cfRule>
  </conditionalFormatting>
  <conditionalFormatting sqref="G260">
    <cfRule type="containsBlanks" dxfId="237" priority="76">
      <formula>LEN(TRIM(G260))=0</formula>
    </cfRule>
  </conditionalFormatting>
  <conditionalFormatting sqref="F260">
    <cfRule type="containsBlanks" dxfId="236" priority="77">
      <formula>LEN(TRIM(F260))=0</formula>
    </cfRule>
  </conditionalFormatting>
  <conditionalFormatting sqref="G260">
    <cfRule type="containsBlanks" dxfId="235" priority="75">
      <formula>LEN(TRIM(G260))=0</formula>
    </cfRule>
  </conditionalFormatting>
  <conditionalFormatting sqref="J260">
    <cfRule type="containsBlanks" dxfId="234" priority="72">
      <formula>LEN(TRIM(J260))=0</formula>
    </cfRule>
  </conditionalFormatting>
  <conditionalFormatting sqref="L260">
    <cfRule type="containsBlanks" dxfId="233" priority="71">
      <formula>LEN(TRIM(L260))=0</formula>
    </cfRule>
  </conditionalFormatting>
  <conditionalFormatting sqref="D261:D264">
    <cfRule type="containsBlanks" dxfId="232" priority="70">
      <formula>LEN(TRIM(D261))=0</formula>
    </cfRule>
  </conditionalFormatting>
  <conditionalFormatting sqref="C261:C264">
    <cfRule type="containsBlanks" dxfId="231" priority="69">
      <formula>LEN(TRIM(C261))=0</formula>
    </cfRule>
  </conditionalFormatting>
  <conditionalFormatting sqref="L261:L262">
    <cfRule type="containsBlanks" dxfId="230" priority="68">
      <formula>LEN(TRIM(L261))=0</formula>
    </cfRule>
  </conditionalFormatting>
  <conditionalFormatting sqref="E261:E263">
    <cfRule type="containsBlanks" dxfId="229" priority="67">
      <formula>LEN(TRIM(E261))=0</formula>
    </cfRule>
  </conditionalFormatting>
  <conditionalFormatting sqref="E261:E263">
    <cfRule type="containsBlanks" dxfId="228" priority="66">
      <formula>LEN(TRIM(E261))=0</formula>
    </cfRule>
  </conditionalFormatting>
  <conditionalFormatting sqref="F261:F263">
    <cfRule type="containsBlanks" dxfId="227" priority="65">
      <formula>LEN(TRIM(F261))=0</formula>
    </cfRule>
  </conditionalFormatting>
  <conditionalFormatting sqref="F261:F263">
    <cfRule type="containsBlanks" dxfId="226" priority="64">
      <formula>LEN(TRIM(F261))=0</formula>
    </cfRule>
  </conditionalFormatting>
  <conditionalFormatting sqref="G261:G263">
    <cfRule type="containsBlanks" dxfId="225" priority="63">
      <formula>LEN(TRIM(G261))=0</formula>
    </cfRule>
  </conditionalFormatting>
  <conditionalFormatting sqref="G261:G263">
    <cfRule type="containsBlanks" dxfId="224" priority="62">
      <formula>LEN(TRIM(G261))=0</formula>
    </cfRule>
  </conditionalFormatting>
  <conditionalFormatting sqref="I261:I263">
    <cfRule type="containsBlanks" dxfId="223" priority="59">
      <formula>LEN(TRIM(I261))=0</formula>
    </cfRule>
  </conditionalFormatting>
  <conditionalFormatting sqref="I261:I263">
    <cfRule type="containsBlanks" dxfId="222" priority="58">
      <formula>LEN(TRIM(I261))=0</formula>
    </cfRule>
  </conditionalFormatting>
  <conditionalFormatting sqref="L264">
    <cfRule type="containsBlanks" dxfId="221" priority="57">
      <formula>LEN(TRIM(L264))=0</formula>
    </cfRule>
  </conditionalFormatting>
  <conditionalFormatting sqref="J261">
    <cfRule type="containsBlanks" dxfId="220" priority="56">
      <formula>LEN(TRIM(J261))=0</formula>
    </cfRule>
  </conditionalFormatting>
  <conditionalFormatting sqref="J262">
    <cfRule type="containsBlanks" dxfId="219" priority="55">
      <formula>LEN(TRIM(J262))=0</formula>
    </cfRule>
  </conditionalFormatting>
  <conditionalFormatting sqref="J264">
    <cfRule type="containsBlanks" dxfId="218" priority="52">
      <formula>LEN(TRIM(J264))=0</formula>
    </cfRule>
  </conditionalFormatting>
  <conditionalFormatting sqref="K255 C255:D255">
    <cfRule type="containsBlanks" dxfId="217" priority="51">
      <formula>LEN(TRIM(C255))=0</formula>
    </cfRule>
  </conditionalFormatting>
  <conditionalFormatting sqref="J255">
    <cfRule type="containsBlanks" dxfId="216" priority="50">
      <formula>LEN(TRIM(J255))=0</formula>
    </cfRule>
  </conditionalFormatting>
  <conditionalFormatting sqref="L255">
    <cfRule type="containsBlanks" dxfId="215" priority="49">
      <formula>LEN(TRIM(L255))=0</formula>
    </cfRule>
  </conditionalFormatting>
  <conditionalFormatting sqref="I255">
    <cfRule type="containsBlanks" dxfId="214" priority="39">
      <formula>LEN(TRIM(I255))=0</formula>
    </cfRule>
  </conditionalFormatting>
  <conditionalFormatting sqref="F255">
    <cfRule type="containsBlanks" dxfId="213" priority="44">
      <formula>LEN(TRIM(F255))=0</formula>
    </cfRule>
  </conditionalFormatting>
  <conditionalFormatting sqref="I255">
    <cfRule type="containsBlanks" dxfId="212" priority="40">
      <formula>LEN(TRIM(I255))=0</formula>
    </cfRule>
  </conditionalFormatting>
  <conditionalFormatting sqref="E255">
    <cfRule type="containsBlanks" dxfId="211" priority="46">
      <formula>LEN(TRIM(E255))=0</formula>
    </cfRule>
  </conditionalFormatting>
  <conditionalFormatting sqref="E255">
    <cfRule type="containsBlanks" dxfId="210" priority="45">
      <formula>LEN(TRIM(E255))=0</formula>
    </cfRule>
  </conditionalFormatting>
  <conditionalFormatting sqref="G255">
    <cfRule type="containsBlanks" dxfId="209" priority="42">
      <formula>LEN(TRIM(G255))=0</formula>
    </cfRule>
  </conditionalFormatting>
  <conditionalFormatting sqref="F255">
    <cfRule type="containsBlanks" dxfId="208" priority="43">
      <formula>LEN(TRIM(F255))=0</formula>
    </cfRule>
  </conditionalFormatting>
  <conditionalFormatting sqref="G255">
    <cfRule type="containsBlanks" dxfId="207" priority="41">
      <formula>LEN(TRIM(G255))=0</formula>
    </cfRule>
  </conditionalFormatting>
  <conditionalFormatting sqref="J255">
    <cfRule type="containsBlanks" dxfId="206" priority="38">
      <formula>LEN(TRIM(J255))=0</formula>
    </cfRule>
  </conditionalFormatting>
  <conditionalFormatting sqref="L255">
    <cfRule type="containsBlanks" dxfId="205" priority="37">
      <formula>LEN(TRIM(L255))=0</formula>
    </cfRule>
  </conditionalFormatting>
  <conditionalFormatting sqref="D256:D259">
    <cfRule type="containsBlanks" dxfId="204" priority="36">
      <formula>LEN(TRIM(D256))=0</formula>
    </cfRule>
  </conditionalFormatting>
  <conditionalFormatting sqref="C256:C259">
    <cfRule type="containsBlanks" dxfId="203" priority="35">
      <formula>LEN(TRIM(C256))=0</formula>
    </cfRule>
  </conditionalFormatting>
  <conditionalFormatting sqref="L256:L257">
    <cfRule type="containsBlanks" dxfId="202" priority="34">
      <formula>LEN(TRIM(L256))=0</formula>
    </cfRule>
  </conditionalFormatting>
  <conditionalFormatting sqref="E256:E258">
    <cfRule type="containsBlanks" dxfId="201" priority="33">
      <formula>LEN(TRIM(E256))=0</formula>
    </cfRule>
  </conditionalFormatting>
  <conditionalFormatting sqref="E256:E258">
    <cfRule type="containsBlanks" dxfId="200" priority="32">
      <formula>LEN(TRIM(E256))=0</formula>
    </cfRule>
  </conditionalFormatting>
  <conditionalFormatting sqref="F256:F258">
    <cfRule type="containsBlanks" dxfId="199" priority="31">
      <formula>LEN(TRIM(F256))=0</formula>
    </cfRule>
  </conditionalFormatting>
  <conditionalFormatting sqref="F256:F258">
    <cfRule type="containsBlanks" dxfId="198" priority="30">
      <formula>LEN(TRIM(F256))=0</formula>
    </cfRule>
  </conditionalFormatting>
  <conditionalFormatting sqref="G256:G258">
    <cfRule type="containsBlanks" dxfId="197" priority="29">
      <formula>LEN(TRIM(G256))=0</formula>
    </cfRule>
  </conditionalFormatting>
  <conditionalFormatting sqref="G256:G258">
    <cfRule type="containsBlanks" dxfId="196" priority="28">
      <formula>LEN(TRIM(G256))=0</formula>
    </cfRule>
  </conditionalFormatting>
  <conditionalFormatting sqref="I256:I258">
    <cfRule type="containsBlanks" dxfId="195" priority="25">
      <formula>LEN(TRIM(I256))=0</formula>
    </cfRule>
  </conditionalFormatting>
  <conditionalFormatting sqref="I256:I258">
    <cfRule type="containsBlanks" dxfId="194" priority="24">
      <formula>LEN(TRIM(I256))=0</formula>
    </cfRule>
  </conditionalFormatting>
  <conditionalFormatting sqref="L259">
    <cfRule type="containsBlanks" dxfId="193" priority="23">
      <formula>LEN(TRIM(L259))=0</formula>
    </cfRule>
  </conditionalFormatting>
  <conditionalFormatting sqref="J256">
    <cfRule type="containsBlanks" dxfId="192" priority="22">
      <formula>LEN(TRIM(J256))=0</formula>
    </cfRule>
  </conditionalFormatting>
  <conditionalFormatting sqref="J257">
    <cfRule type="containsBlanks" dxfId="191" priority="21">
      <formula>LEN(TRIM(J257))=0</formula>
    </cfRule>
  </conditionalFormatting>
  <conditionalFormatting sqref="J259">
    <cfRule type="containsBlanks" dxfId="190" priority="18">
      <formula>LEN(TRIM(J259))=0</formula>
    </cfRule>
  </conditionalFormatting>
  <conditionalFormatting sqref="L33 J33 J28 L28 L23 J23">
    <cfRule type="containsBlanks" dxfId="189" priority="17">
      <formula>LEN(TRIM(J23))=0</formula>
    </cfRule>
  </conditionalFormatting>
  <conditionalFormatting sqref="J48 L48 L43 J43 J38 L38">
    <cfRule type="containsBlanks" dxfId="188" priority="16">
      <formula>LEN(TRIM(J38))=0</formula>
    </cfRule>
  </conditionalFormatting>
  <conditionalFormatting sqref="L63 J63 J58 L58 L53 J53">
    <cfRule type="containsBlanks" dxfId="187" priority="15">
      <formula>LEN(TRIM(J53))=0</formula>
    </cfRule>
  </conditionalFormatting>
  <conditionalFormatting sqref="L78 J78 J73 L73 L68 J68">
    <cfRule type="containsBlanks" dxfId="186" priority="14">
      <formula>LEN(TRIM(J68))=0</formula>
    </cfRule>
  </conditionalFormatting>
  <conditionalFormatting sqref="L93 J93 J88 L88 L83 J83">
    <cfRule type="containsBlanks" dxfId="185" priority="13">
      <formula>LEN(TRIM(J83))=0</formula>
    </cfRule>
  </conditionalFormatting>
  <conditionalFormatting sqref="L108 J108 J103 L103 L98 J98">
    <cfRule type="containsBlanks" dxfId="184" priority="12">
      <formula>LEN(TRIM(J98))=0</formula>
    </cfRule>
  </conditionalFormatting>
  <conditionalFormatting sqref="L123 J123 J118 L118 L113 J113">
    <cfRule type="containsBlanks" dxfId="183" priority="11">
      <formula>LEN(TRIM(J113))=0</formula>
    </cfRule>
  </conditionalFormatting>
  <conditionalFormatting sqref="L138 J138 J133 L133 L128 J128">
    <cfRule type="containsBlanks" dxfId="182" priority="10">
      <formula>LEN(TRIM(J128))=0</formula>
    </cfRule>
  </conditionalFormatting>
  <conditionalFormatting sqref="L153 J153 J148 L148 L143 J143">
    <cfRule type="containsBlanks" dxfId="181" priority="9">
      <formula>LEN(TRIM(J143))=0</formula>
    </cfRule>
  </conditionalFormatting>
  <conditionalFormatting sqref="L168 J168 J163 L163 L158 J158">
    <cfRule type="containsBlanks" dxfId="180" priority="8">
      <formula>LEN(TRIM(J158))=0</formula>
    </cfRule>
  </conditionalFormatting>
  <conditionalFormatting sqref="L183 J183 J178 L178 L173 J173">
    <cfRule type="containsBlanks" dxfId="179" priority="7">
      <formula>LEN(TRIM(J173))=0</formula>
    </cfRule>
  </conditionalFormatting>
  <conditionalFormatting sqref="L198 J198 J193 L193 L188 J188">
    <cfRule type="containsBlanks" dxfId="178" priority="6">
      <formula>LEN(TRIM(J188))=0</formula>
    </cfRule>
  </conditionalFormatting>
  <conditionalFormatting sqref="J218 L218 L213 J213 J208 L208 L203 J203">
    <cfRule type="containsBlanks" dxfId="177" priority="5">
      <formula>LEN(TRIM(J203))=0</formula>
    </cfRule>
  </conditionalFormatting>
  <conditionalFormatting sqref="J238 L238 L233 J233 J228 L228 L223 J223">
    <cfRule type="containsBlanks" dxfId="176" priority="4">
      <formula>LEN(TRIM(J223))=0</formula>
    </cfRule>
  </conditionalFormatting>
  <conditionalFormatting sqref="J258 L258 L253 J253 J248 L248 L243 J243">
    <cfRule type="containsBlanks" dxfId="175" priority="3">
      <formula>LEN(TRIM(J243))=0</formula>
    </cfRule>
  </conditionalFormatting>
  <conditionalFormatting sqref="J278 L278 L273 J273 J268 L268 L263 J263">
    <cfRule type="containsBlanks" dxfId="174" priority="2">
      <formula>LEN(TRIM(J263))=0</formula>
    </cfRule>
  </conditionalFormatting>
  <conditionalFormatting sqref="L283 J283">
    <cfRule type="containsBlanks" dxfId="173" priority="1">
      <formula>LEN(TRIM(J283))=0</formula>
    </cfRule>
  </conditionalFormatting>
  <dataValidations count="5">
    <dataValidation type="list" allowBlank="1" showInputMessage="1" showErrorMessage="1" sqref="J145:J147 J250:J252 J10:J12 J15:J17 J20:J22 J25:J27 J30:J32 J35:J37 J40:J42 J45:J47 J50:J52 J55:J57 J60:J62 J65:J67 J70:J72 J75:J77 J80:J82 J85:J87 J90:J92 J95:J97 J200:J202 J205:J207 J210:J212 J215:J217 J220:J222 J225:J227 J230:J232 J235:J237 J240:J242 J245:J247 J150:J152 J155:J157 J160:J162 J165:J167 J170:J172 J175:J177 J180:J182 J185:J187 J190:J192 J195:J197 J100:J102 J105:J107 J110:J112 J115:J117 J120:J122 J125:J127 J130:J132 J135:J137 J140:J142 J280:J282 J275:J277 J270:J272 J265:J267 J260:J262 J255:J257" xr:uid="{888A4851-71B0-4513-8A2A-B7656D9FA9EA}">
      <formula1>"技術士,エネルギー管理士,建築士,建築設備士,ガス主任技術者,電気工事士（1種）,電気主任技術者,電気工事施工管理技士,ボイラー・タービン主任技術者,管工事施工管理技士,その他,経歴書参照"</formula1>
    </dataValidation>
    <dataValidation type="list" allowBlank="1" showInputMessage="1" showErrorMessage="1" sqref="L10:L12 L15:L17 L20:L22 L25:L27 L30:L32 L35:L37 L40:L42 L45:L47 L50:L52 L55:L57 L60:L62 L65:L67 L70:L72 L75:L77 L80:L82 L85:L87 L90:L92 L95:L97 L100:L102 L205:L207 L210:L212 L215:L217 L220:L222 L225:L227 L230:L232 L235:L237 L240:L242 L245:L247 L250:L252 L155:L157 L160:L162 L165:L167 L170:L172 L175:L177 L180:L182 L185:L187 L190:L192 L195:L197 L200:L202 L105:L107 L110:L112 L115:L117 L120:L122 L125:L127 L130:L132 L135:L137 L140:L142 L145:L147 L280:L282 L275:L277 L270:L272 L265:L267 L260:L262 L255:L257 L150:L152" xr:uid="{2CFF9502-68C1-42D9-A315-A460348B843F}">
      <formula1>"公認会計士,中小企業診断士,税理士,社会保険労務士,ファイナンシャルプランニング技能士,行政書士,司法書士,その他,経歴書参照"</formula1>
    </dataValidation>
    <dataValidation type="list" allowBlank="1" showInputMessage="1" showErrorMessage="1" sqref="K250 K10 K15 K20 K25 K30 K35 K40 K45 K50 K55 K60 K65 K70 K75 K80 K85 K90 K95 K100 K105 K110 K115 K120 K125 K130 K135 K140 K145 K150 K155 K160 K165 K170 K175 K180 K185 K190 K195 K200 K205 K210 K215 K220 K225 K230 K235 K240 K245 K280 K275 K270 K265 K260 K255" xr:uid="{8BFE027A-2320-493B-9B55-1977BF9C4F9B}">
      <formula1>"熱,電気,両方"</formula1>
    </dataValidation>
    <dataValidation type="list" allowBlank="1" showInputMessage="1" showErrorMessage="1" sqref="C10:C284" xr:uid="{387A968E-B2A0-4699-B00A-7B6657E06180}">
      <formula1>"内部,外部"</formula1>
    </dataValidation>
    <dataValidation type="textLength" operator="equal" allowBlank="1" showInputMessage="1" showErrorMessage="1" errorTitle="無効な入力" error="半角13桁の法人番号を入力してください。" sqref="H10:H284" xr:uid="{17A81065-E86A-4AD4-9EAF-9D091A9D400B}">
      <formula1>13</formula1>
    </dataValidation>
  </dataValidations>
  <pageMargins left="0.74803149606299213" right="0.15748031496062992" top="0.55118110236220474" bottom="0.43307086614173229" header="0.31496062992125984" footer="0.15748031496062992"/>
  <pageSetup paperSize="9" scale="41" fitToHeight="0" orientation="portrait" r:id="rId1"/>
  <rowBreaks count="6" manualBreakCount="6">
    <brk id="44" min="1" max="11" man="1"/>
    <brk id="84" min="1" max="11" man="1"/>
    <brk id="124" min="1" max="11" man="1"/>
    <brk id="164" min="1" max="11" man="1"/>
    <brk id="204" min="1" max="11" man="1"/>
    <brk id="244" min="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53B7-8832-4836-A2C7-51901FD9F719}">
  <dimension ref="A1:Q57"/>
  <sheetViews>
    <sheetView workbookViewId="0"/>
  </sheetViews>
  <sheetFormatPr defaultRowHeight="13.5" x14ac:dyDescent="0.15"/>
  <cols>
    <col min="1" max="1" width="8.375" bestFit="1" customWidth="1"/>
    <col min="2" max="2" width="6.375" bestFit="1" customWidth="1"/>
    <col min="3" max="3" width="12.375" bestFit="1" customWidth="1"/>
    <col min="4" max="4" width="13.875" bestFit="1" customWidth="1"/>
    <col min="5" max="5" width="9" bestFit="1" customWidth="1"/>
    <col min="6" max="6" width="28.375" bestFit="1" customWidth="1"/>
    <col min="7" max="7" width="8" bestFit="1" customWidth="1"/>
    <col min="8" max="8" width="13.125" bestFit="1" customWidth="1"/>
    <col min="9" max="9" width="16.25" bestFit="1" customWidth="1"/>
    <col min="10" max="10" width="21.375" bestFit="1" customWidth="1"/>
    <col min="11" max="11" width="26.25" bestFit="1" customWidth="1"/>
    <col min="12" max="12" width="23.125" bestFit="1" customWidth="1"/>
    <col min="13" max="13" width="8.375" bestFit="1" customWidth="1"/>
    <col min="14" max="16" width="11.375" bestFit="1" customWidth="1"/>
    <col min="17" max="17" width="9.375" bestFit="1" customWidth="1"/>
  </cols>
  <sheetData>
    <row r="1" spans="1:17" ht="28.5" customHeight="1" x14ac:dyDescent="0.15">
      <c r="A1" s="621" t="s">
        <v>141</v>
      </c>
      <c r="B1" s="622" t="s">
        <v>220</v>
      </c>
      <c r="C1" s="621" t="s">
        <v>27</v>
      </c>
      <c r="D1" s="623" t="s">
        <v>223</v>
      </c>
      <c r="E1" s="624" t="s">
        <v>74</v>
      </c>
      <c r="F1" s="625" t="s">
        <v>75</v>
      </c>
      <c r="G1" s="623" t="s">
        <v>168</v>
      </c>
      <c r="H1" s="623" t="s">
        <v>222</v>
      </c>
      <c r="I1" s="622" t="s">
        <v>579</v>
      </c>
      <c r="J1" s="622" t="s">
        <v>580</v>
      </c>
      <c r="K1" s="622" t="s">
        <v>581</v>
      </c>
      <c r="L1" s="622" t="s">
        <v>582</v>
      </c>
      <c r="M1" s="622" t="s">
        <v>451</v>
      </c>
      <c r="N1" s="622" t="s">
        <v>583</v>
      </c>
      <c r="O1" s="622" t="s">
        <v>584</v>
      </c>
      <c r="P1" s="622" t="s">
        <v>585</v>
      </c>
      <c r="Q1" s="622" t="s">
        <v>586</v>
      </c>
    </row>
    <row r="2" spans="1:17" x14ac:dyDescent="0.15">
      <c r="A2" s="626">
        <v>1</v>
      </c>
      <c r="B2" s="626">
        <f>_xlfn.XLOOKUP($A2,'専門家一覧(別添３)'!$B$9:$B$284,'専門家一覧(別添３)'!C$9:C$284,"",0)</f>
        <v>0</v>
      </c>
      <c r="C2" s="626">
        <f>_xlfn.XLOOKUP($A2,'専門家一覧(別添３)'!$B$9:$B$284,'専門家一覧(別添３)'!D$9:D$284,"",0)</f>
        <v>0</v>
      </c>
      <c r="D2" s="626">
        <f>_xlfn.XLOOKUP($A2,'専門家一覧(別添３)'!$B$9:$B$284,'専門家一覧(別添３)'!E$9:E$284,"",0)</f>
        <v>0</v>
      </c>
      <c r="E2" s="626">
        <f>_xlfn.XLOOKUP($A2,'専門家一覧(別添３)'!$B$9:$B$284,'専門家一覧(別添３)'!F$9:F$284,"",0)</f>
        <v>0</v>
      </c>
      <c r="F2" s="626">
        <f>_xlfn.XLOOKUP($A2,'専門家一覧(別添３)'!$B$9:$B$284,'専門家一覧(別添３)'!G$9:G$284,"",0)</f>
        <v>0</v>
      </c>
      <c r="G2" s="626">
        <f>_xlfn.XLOOKUP($A2,'専門家一覧(別添３)'!$B$9:$B$284,'専門家一覧(別添３)'!H$9:H$284,"",0)</f>
        <v>0</v>
      </c>
      <c r="H2" s="626">
        <f>_xlfn.XLOOKUP($A2,'専門家一覧(別添３)'!$B$9:$B$284,'専門家一覧(別添３)'!I$9:I$284,"",0)</f>
        <v>0</v>
      </c>
      <c r="I2" s="626">
        <f>'専門家一覧(別添３)'!J10</f>
        <v>0</v>
      </c>
      <c r="J2" s="626">
        <f>'専門家一覧(別添３)'!J11</f>
        <v>0</v>
      </c>
      <c r="K2" s="626">
        <f>'専門家一覧(別添３)'!J12</f>
        <v>0</v>
      </c>
      <c r="L2" s="626">
        <f>'専門家一覧(別添３)'!J14</f>
        <v>0</v>
      </c>
      <c r="M2" s="626">
        <f>_xlfn.XLOOKUP($A2,'専門家一覧(別添３)'!$B$9:$B$284,'専門家一覧(別添３)'!K$9:K$284,"",0)</f>
        <v>0</v>
      </c>
      <c r="N2" s="626">
        <f>'専門家一覧(別添３)'!L10</f>
        <v>0</v>
      </c>
      <c r="O2" s="626">
        <f>'専門家一覧(別添３)'!L11</f>
        <v>0</v>
      </c>
      <c r="P2" s="626">
        <f>'専門家一覧(別添３)'!L12</f>
        <v>0</v>
      </c>
      <c r="Q2" s="626">
        <f>'専門家一覧(別添３)'!L14</f>
        <v>0</v>
      </c>
    </row>
    <row r="3" spans="1:17" x14ac:dyDescent="0.15">
      <c r="A3" s="626">
        <v>2</v>
      </c>
      <c r="B3" s="626">
        <f>_xlfn.XLOOKUP($A3,'専門家一覧(別添３)'!$B$9:$B$284,'専門家一覧(別添３)'!C$9:C$284,"",0)</f>
        <v>0</v>
      </c>
      <c r="C3" s="626">
        <f>_xlfn.XLOOKUP($A3,'専門家一覧(別添３)'!$B$9:$B$284,'専門家一覧(別添３)'!D$9:D$284,"",0)</f>
        <v>0</v>
      </c>
      <c r="D3" s="626">
        <f>_xlfn.XLOOKUP($A3,'専門家一覧(別添３)'!$B$9:$B$284,'専門家一覧(別添３)'!E$9:E$284,"",0)</f>
        <v>0</v>
      </c>
      <c r="E3" s="626">
        <f>_xlfn.XLOOKUP($A3,'専門家一覧(別添３)'!$B$9:$B$284,'専門家一覧(別添３)'!F$9:F$284,"",0)</f>
        <v>0</v>
      </c>
      <c r="F3" s="626">
        <f>_xlfn.XLOOKUP($A3,'専門家一覧(別添３)'!$B$9:$B$284,'専門家一覧(別添３)'!G$9:G$284,"",0)</f>
        <v>0</v>
      </c>
      <c r="G3" s="626">
        <f>_xlfn.XLOOKUP($A3,'専門家一覧(別添３)'!$B$9:$B$284,'専門家一覧(別添３)'!H$9:H$284,"",0)</f>
        <v>0</v>
      </c>
      <c r="H3" s="626">
        <f>_xlfn.XLOOKUP($A3,'専門家一覧(別添３)'!$B$9:$B$284,'専門家一覧(別添３)'!I$9:I$284,"",0)</f>
        <v>0</v>
      </c>
      <c r="I3" s="626">
        <f>'専門家一覧(別添３)'!J15</f>
        <v>0</v>
      </c>
      <c r="J3" s="626">
        <f>'専門家一覧(別添３)'!J16</f>
        <v>0</v>
      </c>
      <c r="K3" s="626">
        <f>'専門家一覧(別添３)'!J17</f>
        <v>0</v>
      </c>
      <c r="L3" s="626">
        <f>'専門家一覧(別添３)'!J19</f>
        <v>0</v>
      </c>
      <c r="M3" s="626">
        <f>_xlfn.XLOOKUP($A3,'専門家一覧(別添３)'!$B$9:$B$284,'専門家一覧(別添３)'!K$9:K$284,"",0)</f>
        <v>0</v>
      </c>
      <c r="N3" s="626">
        <f>'専門家一覧(別添３)'!L15</f>
        <v>0</v>
      </c>
      <c r="O3" s="626">
        <f>'専門家一覧(別添３)'!L16</f>
        <v>0</v>
      </c>
      <c r="P3" s="626">
        <f>'専門家一覧(別添３)'!L17</f>
        <v>0</v>
      </c>
      <c r="Q3" s="626">
        <f>'専門家一覧(別添３)'!L19</f>
        <v>0</v>
      </c>
    </row>
    <row r="4" spans="1:17" x14ac:dyDescent="0.15">
      <c r="A4" s="626">
        <v>3</v>
      </c>
      <c r="B4" s="626">
        <f>_xlfn.XLOOKUP($A4,'専門家一覧(別添３)'!$B$9:$B$284,'専門家一覧(別添３)'!C$9:C$284,"",0)</f>
        <v>0</v>
      </c>
      <c r="C4" s="626">
        <f>_xlfn.XLOOKUP($A4,'専門家一覧(別添３)'!$B$9:$B$284,'専門家一覧(別添３)'!D$9:D$284,"",0)</f>
        <v>0</v>
      </c>
      <c r="D4" s="626">
        <f>_xlfn.XLOOKUP($A4,'専門家一覧(別添３)'!$B$9:$B$284,'専門家一覧(別添３)'!E$9:E$284,"",0)</f>
        <v>0</v>
      </c>
      <c r="E4" s="626">
        <f>_xlfn.XLOOKUP($A4,'専門家一覧(別添３)'!$B$9:$B$284,'専門家一覧(別添３)'!F$9:F$284,"",0)</f>
        <v>0</v>
      </c>
      <c r="F4" s="626">
        <f>_xlfn.XLOOKUP($A4,'専門家一覧(別添３)'!$B$9:$B$284,'専門家一覧(別添３)'!G$9:G$284,"",0)</f>
        <v>0</v>
      </c>
      <c r="G4" s="626">
        <f>_xlfn.XLOOKUP($A4,'専門家一覧(別添３)'!$B$9:$B$284,'専門家一覧(別添３)'!H$9:H$284,"",0)</f>
        <v>0</v>
      </c>
      <c r="H4" s="626">
        <f>_xlfn.XLOOKUP($A4,'専門家一覧(別添３)'!$B$9:$B$284,'専門家一覧(別添３)'!I$9:I$284,"",0)</f>
        <v>0</v>
      </c>
      <c r="I4" s="626">
        <f>'専門家一覧(別添３)'!J20</f>
        <v>0</v>
      </c>
      <c r="J4" s="626">
        <f>'専門家一覧(別添３)'!J21</f>
        <v>0</v>
      </c>
      <c r="K4" s="626">
        <f>'専門家一覧(別添３)'!J22</f>
        <v>0</v>
      </c>
      <c r="L4" s="626">
        <f>'専門家一覧(別添３)'!J24</f>
        <v>0</v>
      </c>
      <c r="M4" s="626">
        <f>_xlfn.XLOOKUP($A4,'専門家一覧(別添３)'!$B$9:$B$284,'専門家一覧(別添３)'!K$9:K$284,"",0)</f>
        <v>0</v>
      </c>
      <c r="N4" s="626">
        <f>'専門家一覧(別添３)'!L20</f>
        <v>0</v>
      </c>
      <c r="O4" s="626">
        <f>'専門家一覧(別添３)'!L21</f>
        <v>0</v>
      </c>
      <c r="P4" s="626">
        <f>'専門家一覧(別添３)'!L22</f>
        <v>0</v>
      </c>
      <c r="Q4" s="626">
        <f>'専門家一覧(別添３)'!L24</f>
        <v>0</v>
      </c>
    </row>
    <row r="5" spans="1:17" x14ac:dyDescent="0.15">
      <c r="A5" s="626">
        <v>4</v>
      </c>
      <c r="B5" s="626">
        <f>_xlfn.XLOOKUP($A5,'専門家一覧(別添３)'!$B$9:$B$284,'専門家一覧(別添３)'!C$9:C$284,"",0)</f>
        <v>0</v>
      </c>
      <c r="C5" s="626">
        <f>_xlfn.XLOOKUP($A5,'専門家一覧(別添３)'!$B$9:$B$284,'専門家一覧(別添３)'!D$9:D$284,"",0)</f>
        <v>0</v>
      </c>
      <c r="D5" s="626">
        <f>_xlfn.XLOOKUP($A5,'専門家一覧(別添３)'!$B$9:$B$284,'専門家一覧(別添３)'!E$9:E$284,"",0)</f>
        <v>0</v>
      </c>
      <c r="E5" s="626">
        <f>_xlfn.XLOOKUP($A5,'専門家一覧(別添３)'!$B$9:$B$284,'専門家一覧(別添３)'!F$9:F$284,"",0)</f>
        <v>0</v>
      </c>
      <c r="F5" s="626">
        <f>_xlfn.XLOOKUP($A5,'専門家一覧(別添３)'!$B$9:$B$284,'専門家一覧(別添３)'!G$9:G$284,"",0)</f>
        <v>0</v>
      </c>
      <c r="G5" s="626">
        <f>_xlfn.XLOOKUP($A5,'専門家一覧(別添３)'!$B$9:$B$284,'専門家一覧(別添３)'!H$9:H$284,"",0)</f>
        <v>0</v>
      </c>
      <c r="H5" s="626">
        <f>_xlfn.XLOOKUP($A5,'専門家一覧(別添３)'!$B$9:$B$284,'専門家一覧(別添３)'!I$9:I$284,"",0)</f>
        <v>0</v>
      </c>
      <c r="I5" s="626">
        <f>'専門家一覧(別添３)'!J25</f>
        <v>0</v>
      </c>
      <c r="J5" s="626">
        <f>'専門家一覧(別添３)'!J26</f>
        <v>0</v>
      </c>
      <c r="K5" s="626">
        <f>'専門家一覧(別添３)'!J27</f>
        <v>0</v>
      </c>
      <c r="L5" s="626">
        <f>'専門家一覧(別添３)'!J29</f>
        <v>0</v>
      </c>
      <c r="M5" s="626">
        <f>_xlfn.XLOOKUP($A5,'専門家一覧(別添３)'!$B$9:$B$284,'専門家一覧(別添３)'!K$9:K$284,"",0)</f>
        <v>0</v>
      </c>
      <c r="N5" s="626">
        <f>'専門家一覧(別添３)'!L25</f>
        <v>0</v>
      </c>
      <c r="O5" s="626">
        <f>'専門家一覧(別添３)'!L26</f>
        <v>0</v>
      </c>
      <c r="P5" s="626">
        <f>'専門家一覧(別添３)'!L27</f>
        <v>0</v>
      </c>
      <c r="Q5" s="626">
        <f>'専門家一覧(別添３)'!L29</f>
        <v>0</v>
      </c>
    </row>
    <row r="6" spans="1:17" x14ac:dyDescent="0.15">
      <c r="A6" s="626">
        <v>5</v>
      </c>
      <c r="B6" s="626">
        <f>_xlfn.XLOOKUP($A6,'専門家一覧(別添３)'!$B$9:$B$284,'専門家一覧(別添３)'!C$9:C$284,"",0)</f>
        <v>0</v>
      </c>
      <c r="C6" s="626">
        <f>_xlfn.XLOOKUP($A6,'専門家一覧(別添３)'!$B$9:$B$284,'専門家一覧(別添３)'!D$9:D$284,"",0)</f>
        <v>0</v>
      </c>
      <c r="D6" s="626">
        <f>_xlfn.XLOOKUP($A6,'専門家一覧(別添３)'!$B$9:$B$284,'専門家一覧(別添３)'!E$9:E$284,"",0)</f>
        <v>0</v>
      </c>
      <c r="E6" s="626">
        <f>_xlfn.XLOOKUP($A6,'専門家一覧(別添３)'!$B$9:$B$284,'専門家一覧(別添３)'!F$9:F$284,"",0)</f>
        <v>0</v>
      </c>
      <c r="F6" s="626">
        <f>_xlfn.XLOOKUP($A6,'専門家一覧(別添３)'!$B$9:$B$284,'専門家一覧(別添３)'!G$9:G$284,"",0)</f>
        <v>0</v>
      </c>
      <c r="G6" s="626">
        <f>_xlfn.XLOOKUP($A6,'専門家一覧(別添３)'!$B$9:$B$284,'専門家一覧(別添３)'!H$9:H$284,"",0)</f>
        <v>0</v>
      </c>
      <c r="H6" s="626">
        <f>_xlfn.XLOOKUP($A6,'専門家一覧(別添３)'!$B$9:$B$284,'専門家一覧(別添３)'!I$9:I$284,"",0)</f>
        <v>0</v>
      </c>
      <c r="I6" s="626">
        <f>'専門家一覧(別添３)'!J30</f>
        <v>0</v>
      </c>
      <c r="J6" s="626">
        <f>'専門家一覧(別添３)'!J31</f>
        <v>0</v>
      </c>
      <c r="K6" s="626">
        <f>'専門家一覧(別添３)'!J32</f>
        <v>0</v>
      </c>
      <c r="L6" s="626">
        <f>'専門家一覧(別添３)'!J34</f>
        <v>0</v>
      </c>
      <c r="M6" s="626">
        <f>_xlfn.XLOOKUP($A6,'専門家一覧(別添３)'!$B$9:$B$284,'専門家一覧(別添３)'!K$9:K$284,"",0)</f>
        <v>0</v>
      </c>
      <c r="N6" s="626">
        <f>'専門家一覧(別添３)'!L30</f>
        <v>0</v>
      </c>
      <c r="O6" s="626">
        <f>'専門家一覧(別添３)'!L31</f>
        <v>0</v>
      </c>
      <c r="P6" s="626">
        <f>'専門家一覧(別添３)'!L32</f>
        <v>0</v>
      </c>
      <c r="Q6" s="626">
        <f>'専門家一覧(別添３)'!L34</f>
        <v>0</v>
      </c>
    </row>
    <row r="7" spans="1:17" x14ac:dyDescent="0.15">
      <c r="A7" s="626">
        <v>6</v>
      </c>
      <c r="B7" s="626">
        <f>_xlfn.XLOOKUP($A7,'専門家一覧(別添３)'!$B$9:$B$284,'専門家一覧(別添３)'!C$9:C$284,"",0)</f>
        <v>0</v>
      </c>
      <c r="C7" s="626">
        <f>_xlfn.XLOOKUP($A7,'専門家一覧(別添３)'!$B$9:$B$284,'専門家一覧(別添３)'!D$9:D$284,"",0)</f>
        <v>0</v>
      </c>
      <c r="D7" s="626">
        <f>_xlfn.XLOOKUP($A7,'専門家一覧(別添３)'!$B$9:$B$284,'専門家一覧(別添３)'!E$9:E$284,"",0)</f>
        <v>0</v>
      </c>
      <c r="E7" s="626">
        <f>_xlfn.XLOOKUP($A7,'専門家一覧(別添３)'!$B$9:$B$284,'専門家一覧(別添３)'!F$9:F$284,"",0)</f>
        <v>0</v>
      </c>
      <c r="F7" s="626">
        <f>_xlfn.XLOOKUP($A7,'専門家一覧(別添３)'!$B$9:$B$284,'専門家一覧(別添３)'!G$9:G$284,"",0)</f>
        <v>0</v>
      </c>
      <c r="G7" s="626">
        <f>_xlfn.XLOOKUP($A7,'専門家一覧(別添３)'!$B$9:$B$284,'専門家一覧(別添３)'!H$9:H$284,"",0)</f>
        <v>0</v>
      </c>
      <c r="H7" s="626">
        <f>_xlfn.XLOOKUP($A7,'専門家一覧(別添３)'!$B$9:$B$284,'専門家一覧(別添３)'!I$9:I$284,"",0)</f>
        <v>0</v>
      </c>
      <c r="I7" s="626">
        <f>'専門家一覧(別添３)'!J35</f>
        <v>0</v>
      </c>
      <c r="J7" s="626">
        <f>'専門家一覧(別添３)'!J36</f>
        <v>0</v>
      </c>
      <c r="K7" s="626">
        <f>'専門家一覧(別添３)'!J37</f>
        <v>0</v>
      </c>
      <c r="L7" s="626">
        <f>'専門家一覧(別添３)'!J39</f>
        <v>0</v>
      </c>
      <c r="M7" s="626">
        <f>_xlfn.XLOOKUP($A7,'専門家一覧(別添３)'!$B$9:$B$284,'専門家一覧(別添３)'!K$9:K$284,"",0)</f>
        <v>0</v>
      </c>
      <c r="N7" s="626">
        <f>'専門家一覧(別添３)'!L35</f>
        <v>0</v>
      </c>
      <c r="O7" s="626">
        <f>'専門家一覧(別添３)'!L36</f>
        <v>0</v>
      </c>
      <c r="P7" s="626">
        <f>'専門家一覧(別添３)'!L37</f>
        <v>0</v>
      </c>
      <c r="Q7" s="626">
        <f>'専門家一覧(別添３)'!L39</f>
        <v>0</v>
      </c>
    </row>
    <row r="8" spans="1:17" x14ac:dyDescent="0.15">
      <c r="A8" s="626">
        <v>7</v>
      </c>
      <c r="B8" s="626">
        <f>_xlfn.XLOOKUP($A8,'専門家一覧(別添３)'!$B$9:$B$284,'専門家一覧(別添３)'!C$9:C$284,"",0)</f>
        <v>0</v>
      </c>
      <c r="C8" s="626">
        <f>_xlfn.XLOOKUP($A8,'専門家一覧(別添３)'!$B$9:$B$284,'専門家一覧(別添３)'!D$9:D$284,"",0)</f>
        <v>0</v>
      </c>
      <c r="D8" s="626">
        <f>_xlfn.XLOOKUP($A8,'専門家一覧(別添３)'!$B$9:$B$284,'専門家一覧(別添３)'!E$9:E$284,"",0)</f>
        <v>0</v>
      </c>
      <c r="E8" s="626">
        <f>_xlfn.XLOOKUP($A8,'専門家一覧(別添３)'!$B$9:$B$284,'専門家一覧(別添３)'!F$9:F$284,"",0)</f>
        <v>0</v>
      </c>
      <c r="F8" s="626">
        <f>_xlfn.XLOOKUP($A8,'専門家一覧(別添３)'!$B$9:$B$284,'専門家一覧(別添３)'!G$9:G$284,"",0)</f>
        <v>0</v>
      </c>
      <c r="G8" s="626">
        <f>_xlfn.XLOOKUP($A8,'専門家一覧(別添３)'!$B$9:$B$284,'専門家一覧(別添３)'!H$9:H$284,"",0)</f>
        <v>0</v>
      </c>
      <c r="H8" s="626">
        <f>_xlfn.XLOOKUP($A8,'専門家一覧(別添３)'!$B$9:$B$284,'専門家一覧(別添３)'!I$9:I$284,"",0)</f>
        <v>0</v>
      </c>
      <c r="I8" s="626">
        <f>'専門家一覧(別添３)'!J40</f>
        <v>0</v>
      </c>
      <c r="J8" s="626">
        <f>'専門家一覧(別添３)'!J41</f>
        <v>0</v>
      </c>
      <c r="K8" s="626">
        <f>'専門家一覧(別添３)'!J42</f>
        <v>0</v>
      </c>
      <c r="L8" s="626">
        <f>'専門家一覧(別添３)'!J44</f>
        <v>0</v>
      </c>
      <c r="M8" s="626">
        <f>_xlfn.XLOOKUP($A8,'専門家一覧(別添３)'!$B$9:$B$284,'専門家一覧(別添３)'!K$9:K$284,"",0)</f>
        <v>0</v>
      </c>
      <c r="N8" s="626">
        <f>'専門家一覧(別添３)'!L40</f>
        <v>0</v>
      </c>
      <c r="O8" s="626">
        <f>'専門家一覧(別添３)'!L41</f>
        <v>0</v>
      </c>
      <c r="P8" s="626">
        <f>'専門家一覧(別添３)'!L42</f>
        <v>0</v>
      </c>
      <c r="Q8" s="626">
        <f>'専門家一覧(別添３)'!L44</f>
        <v>0</v>
      </c>
    </row>
    <row r="9" spans="1:17" x14ac:dyDescent="0.15">
      <c r="A9" s="626">
        <v>8</v>
      </c>
      <c r="B9" s="626">
        <f>_xlfn.XLOOKUP($A9,'専門家一覧(別添３)'!$B$9:$B$284,'専門家一覧(別添３)'!C$9:C$284,"",0)</f>
        <v>0</v>
      </c>
      <c r="C9" s="626">
        <f>_xlfn.XLOOKUP($A9,'専門家一覧(別添３)'!$B$9:$B$284,'専門家一覧(別添３)'!D$9:D$284,"",0)</f>
        <v>0</v>
      </c>
      <c r="D9" s="626">
        <f>_xlfn.XLOOKUP($A9,'専門家一覧(別添３)'!$B$9:$B$284,'専門家一覧(別添３)'!E$9:E$284,"",0)</f>
        <v>0</v>
      </c>
      <c r="E9" s="626">
        <f>_xlfn.XLOOKUP($A9,'専門家一覧(別添３)'!$B$9:$B$284,'専門家一覧(別添３)'!F$9:F$284,"",0)</f>
        <v>0</v>
      </c>
      <c r="F9" s="626">
        <f>_xlfn.XLOOKUP($A9,'専門家一覧(別添３)'!$B$9:$B$284,'専門家一覧(別添３)'!G$9:G$284,"",0)</f>
        <v>0</v>
      </c>
      <c r="G9" s="626">
        <f>_xlfn.XLOOKUP($A9,'専門家一覧(別添３)'!$B$9:$B$284,'専門家一覧(別添３)'!H$9:H$284,"",0)</f>
        <v>0</v>
      </c>
      <c r="H9" s="626">
        <f>_xlfn.XLOOKUP($A9,'専門家一覧(別添３)'!$B$9:$B$284,'専門家一覧(別添３)'!I$9:I$284,"",0)</f>
        <v>0</v>
      </c>
      <c r="I9" s="626">
        <f>'専門家一覧(別添３)'!J45</f>
        <v>0</v>
      </c>
      <c r="J9" s="626">
        <f>'専門家一覧(別添３)'!J46</f>
        <v>0</v>
      </c>
      <c r="K9" s="626">
        <f>'専門家一覧(別添３)'!J47</f>
        <v>0</v>
      </c>
      <c r="L9" s="626">
        <f>'専門家一覧(別添３)'!J49</f>
        <v>0</v>
      </c>
      <c r="M9" s="626">
        <f>_xlfn.XLOOKUP($A9,'専門家一覧(別添３)'!$B$9:$B$284,'専門家一覧(別添３)'!K$9:K$284,"",0)</f>
        <v>0</v>
      </c>
      <c r="N9" s="626">
        <f>'専門家一覧(別添３)'!L45</f>
        <v>0</v>
      </c>
      <c r="O9" s="626">
        <f>'専門家一覧(別添３)'!L46</f>
        <v>0</v>
      </c>
      <c r="P9" s="626">
        <f>'専門家一覧(別添３)'!L47</f>
        <v>0</v>
      </c>
      <c r="Q9" s="626">
        <f>'専門家一覧(別添３)'!L49</f>
        <v>0</v>
      </c>
    </row>
    <row r="10" spans="1:17" x14ac:dyDescent="0.15">
      <c r="A10" s="626">
        <v>9</v>
      </c>
      <c r="B10" s="626">
        <f>_xlfn.XLOOKUP($A10,'専門家一覧(別添３)'!$B$9:$B$284,'専門家一覧(別添３)'!C$9:C$284,"",0)</f>
        <v>0</v>
      </c>
      <c r="C10" s="626">
        <f>_xlfn.XLOOKUP($A10,'専門家一覧(別添３)'!$B$9:$B$284,'専門家一覧(別添３)'!D$9:D$284,"",0)</f>
        <v>0</v>
      </c>
      <c r="D10" s="626">
        <f>_xlfn.XLOOKUP($A10,'専門家一覧(別添３)'!$B$9:$B$284,'専門家一覧(別添３)'!E$9:E$284,"",0)</f>
        <v>0</v>
      </c>
      <c r="E10" s="626">
        <f>_xlfn.XLOOKUP($A10,'専門家一覧(別添３)'!$B$9:$B$284,'専門家一覧(別添３)'!F$9:F$284,"",0)</f>
        <v>0</v>
      </c>
      <c r="F10" s="626">
        <f>_xlfn.XLOOKUP($A10,'専門家一覧(別添３)'!$B$9:$B$284,'専門家一覧(別添３)'!G$9:G$284,"",0)</f>
        <v>0</v>
      </c>
      <c r="G10" s="626">
        <f>_xlfn.XLOOKUP($A10,'専門家一覧(別添３)'!$B$9:$B$284,'専門家一覧(別添３)'!H$9:H$284,"",0)</f>
        <v>0</v>
      </c>
      <c r="H10" s="626">
        <f>_xlfn.XLOOKUP($A10,'専門家一覧(別添３)'!$B$9:$B$284,'専門家一覧(別添３)'!I$9:I$284,"",0)</f>
        <v>0</v>
      </c>
      <c r="I10" s="626">
        <f>'専門家一覧(別添３)'!J50</f>
        <v>0</v>
      </c>
      <c r="J10" s="626">
        <f>'専門家一覧(別添３)'!J51</f>
        <v>0</v>
      </c>
      <c r="K10" s="626">
        <f>'専門家一覧(別添３)'!J52</f>
        <v>0</v>
      </c>
      <c r="L10" s="626">
        <f>'専門家一覧(別添３)'!J54</f>
        <v>0</v>
      </c>
      <c r="M10" s="626">
        <f>_xlfn.XLOOKUP($A10,'専門家一覧(別添３)'!$B$9:$B$284,'専門家一覧(別添３)'!K$9:K$284,"",0)</f>
        <v>0</v>
      </c>
      <c r="N10" s="626">
        <f>'専門家一覧(別添３)'!L50</f>
        <v>0</v>
      </c>
      <c r="O10" s="626">
        <f>'専門家一覧(別添３)'!L51</f>
        <v>0</v>
      </c>
      <c r="P10" s="626">
        <f>'専門家一覧(別添３)'!L52</f>
        <v>0</v>
      </c>
      <c r="Q10" s="626">
        <f>'専門家一覧(別添３)'!L54</f>
        <v>0</v>
      </c>
    </row>
    <row r="11" spans="1:17" x14ac:dyDescent="0.15">
      <c r="A11" s="626">
        <v>10</v>
      </c>
      <c r="B11" s="626">
        <f>_xlfn.XLOOKUP($A11,'専門家一覧(別添３)'!$B$9:$B$284,'専門家一覧(別添３)'!C$9:C$284,"",0)</f>
        <v>0</v>
      </c>
      <c r="C11" s="626">
        <f>_xlfn.XLOOKUP($A11,'専門家一覧(別添３)'!$B$9:$B$284,'専門家一覧(別添３)'!D$9:D$284,"",0)</f>
        <v>0</v>
      </c>
      <c r="D11" s="626">
        <f>_xlfn.XLOOKUP($A11,'専門家一覧(別添３)'!$B$9:$B$284,'専門家一覧(別添３)'!E$9:E$284,"",0)</f>
        <v>0</v>
      </c>
      <c r="E11" s="626">
        <f>_xlfn.XLOOKUP($A11,'専門家一覧(別添３)'!$B$9:$B$284,'専門家一覧(別添３)'!F$9:F$284,"",0)</f>
        <v>0</v>
      </c>
      <c r="F11" s="626">
        <f>_xlfn.XLOOKUP($A11,'専門家一覧(別添３)'!$B$9:$B$284,'専門家一覧(別添３)'!G$9:G$284,"",0)</f>
        <v>0</v>
      </c>
      <c r="G11" s="626">
        <f>_xlfn.XLOOKUP($A11,'専門家一覧(別添３)'!$B$9:$B$284,'専門家一覧(別添３)'!H$9:H$284,"",0)</f>
        <v>0</v>
      </c>
      <c r="H11" s="626">
        <f>_xlfn.XLOOKUP($A11,'専門家一覧(別添３)'!$B$9:$B$284,'専門家一覧(別添３)'!I$9:I$284,"",0)</f>
        <v>0</v>
      </c>
      <c r="I11" s="626">
        <f>'専門家一覧(別添３)'!J55</f>
        <v>0</v>
      </c>
      <c r="J11" s="626">
        <f>'専門家一覧(別添３)'!J56</f>
        <v>0</v>
      </c>
      <c r="K11" s="626">
        <f>'専門家一覧(別添３)'!J57</f>
        <v>0</v>
      </c>
      <c r="L11" s="626">
        <f>'専門家一覧(別添３)'!J59</f>
        <v>0</v>
      </c>
      <c r="M11" s="626">
        <f>_xlfn.XLOOKUP($A11,'専門家一覧(別添３)'!$B$9:$B$284,'専門家一覧(別添３)'!K$9:K$284,"",0)</f>
        <v>0</v>
      </c>
      <c r="N11" s="626">
        <f>'専門家一覧(別添３)'!L55</f>
        <v>0</v>
      </c>
      <c r="O11" s="626">
        <f>'専門家一覧(別添３)'!L56</f>
        <v>0</v>
      </c>
      <c r="P11" s="626">
        <f>'専門家一覧(別添３)'!L57</f>
        <v>0</v>
      </c>
      <c r="Q11" s="626">
        <f>'専門家一覧(別添３)'!L59</f>
        <v>0</v>
      </c>
    </row>
    <row r="12" spans="1:17" x14ac:dyDescent="0.15">
      <c r="A12" s="626">
        <v>11</v>
      </c>
      <c r="B12" s="626">
        <f>_xlfn.XLOOKUP($A12,'専門家一覧(別添３)'!$B$9:$B$284,'専門家一覧(別添３)'!C$9:C$284,"",0)</f>
        <v>0</v>
      </c>
      <c r="C12" s="626">
        <f>_xlfn.XLOOKUP($A12,'専門家一覧(別添３)'!$B$9:$B$284,'専門家一覧(別添３)'!D$9:D$284,"",0)</f>
        <v>0</v>
      </c>
      <c r="D12" s="626">
        <f>_xlfn.XLOOKUP($A12,'専門家一覧(別添３)'!$B$9:$B$284,'専門家一覧(別添３)'!E$9:E$284,"",0)</f>
        <v>0</v>
      </c>
      <c r="E12" s="626">
        <f>_xlfn.XLOOKUP($A12,'専門家一覧(別添３)'!$B$9:$B$284,'専門家一覧(別添３)'!F$9:F$284,"",0)</f>
        <v>0</v>
      </c>
      <c r="F12" s="626">
        <f>_xlfn.XLOOKUP($A12,'専門家一覧(別添３)'!$B$9:$B$284,'専門家一覧(別添３)'!G$9:G$284,"",0)</f>
        <v>0</v>
      </c>
      <c r="G12" s="626">
        <f>_xlfn.XLOOKUP($A12,'専門家一覧(別添３)'!$B$9:$B$284,'専門家一覧(別添３)'!H$9:H$284,"",0)</f>
        <v>0</v>
      </c>
      <c r="H12" s="626">
        <f>_xlfn.XLOOKUP($A12,'専門家一覧(別添３)'!$B$9:$B$284,'専門家一覧(別添３)'!I$9:I$284,"",0)</f>
        <v>0</v>
      </c>
      <c r="I12" s="626">
        <f>'専門家一覧(別添３)'!J60</f>
        <v>0</v>
      </c>
      <c r="J12" s="626">
        <f>'専門家一覧(別添３)'!J61</f>
        <v>0</v>
      </c>
      <c r="K12" s="626">
        <f>'専門家一覧(別添３)'!J62</f>
        <v>0</v>
      </c>
      <c r="L12" s="626">
        <f>'専門家一覧(別添３)'!J64</f>
        <v>0</v>
      </c>
      <c r="M12" s="626">
        <f>_xlfn.XLOOKUP($A12,'専門家一覧(別添３)'!$B$9:$B$284,'専門家一覧(別添３)'!K$9:K$284,"",0)</f>
        <v>0</v>
      </c>
      <c r="N12" s="626">
        <f>'専門家一覧(別添３)'!L60</f>
        <v>0</v>
      </c>
      <c r="O12" s="626">
        <f>'専門家一覧(別添３)'!L61</f>
        <v>0</v>
      </c>
      <c r="P12" s="626">
        <f>'専門家一覧(別添３)'!L62</f>
        <v>0</v>
      </c>
      <c r="Q12" s="626">
        <f>'専門家一覧(別添３)'!L64</f>
        <v>0</v>
      </c>
    </row>
    <row r="13" spans="1:17" x14ac:dyDescent="0.15">
      <c r="A13" s="626">
        <v>12</v>
      </c>
      <c r="B13" s="626">
        <f>_xlfn.XLOOKUP($A13,'専門家一覧(別添３)'!$B$9:$B$284,'専門家一覧(別添３)'!C$9:C$284,"",0)</f>
        <v>0</v>
      </c>
      <c r="C13" s="626">
        <f>_xlfn.XLOOKUP($A13,'専門家一覧(別添３)'!$B$9:$B$284,'専門家一覧(別添３)'!D$9:D$284,"",0)</f>
        <v>0</v>
      </c>
      <c r="D13" s="626">
        <f>_xlfn.XLOOKUP($A13,'専門家一覧(別添３)'!$B$9:$B$284,'専門家一覧(別添３)'!E$9:E$284,"",0)</f>
        <v>0</v>
      </c>
      <c r="E13" s="626">
        <f>_xlfn.XLOOKUP($A13,'専門家一覧(別添３)'!$B$9:$B$284,'専門家一覧(別添３)'!F$9:F$284,"",0)</f>
        <v>0</v>
      </c>
      <c r="F13" s="626">
        <f>_xlfn.XLOOKUP($A13,'専門家一覧(別添３)'!$B$9:$B$284,'専門家一覧(別添３)'!G$9:G$284,"",0)</f>
        <v>0</v>
      </c>
      <c r="G13" s="626">
        <f>_xlfn.XLOOKUP($A13,'専門家一覧(別添３)'!$B$9:$B$284,'専門家一覧(別添３)'!H$9:H$284,"",0)</f>
        <v>0</v>
      </c>
      <c r="H13" s="626">
        <f>_xlfn.XLOOKUP($A13,'専門家一覧(別添３)'!$B$9:$B$284,'専門家一覧(別添３)'!I$9:I$284,"",0)</f>
        <v>0</v>
      </c>
      <c r="I13" s="626">
        <f>'専門家一覧(別添３)'!J65</f>
        <v>0</v>
      </c>
      <c r="J13" s="626">
        <f>'専門家一覧(別添３)'!J66</f>
        <v>0</v>
      </c>
      <c r="K13" s="626">
        <f>'専門家一覧(別添３)'!J67</f>
        <v>0</v>
      </c>
      <c r="L13" s="626">
        <f>'専門家一覧(別添３)'!J69</f>
        <v>0</v>
      </c>
      <c r="M13" s="626">
        <f>_xlfn.XLOOKUP($A13,'専門家一覧(別添３)'!$B$9:$B$284,'専門家一覧(別添３)'!K$9:K$284,"",0)</f>
        <v>0</v>
      </c>
      <c r="N13" s="626">
        <f>'専門家一覧(別添３)'!L65</f>
        <v>0</v>
      </c>
      <c r="O13" s="626">
        <f>'専門家一覧(別添３)'!L66</f>
        <v>0</v>
      </c>
      <c r="P13" s="626">
        <f>'専門家一覧(別添３)'!L67</f>
        <v>0</v>
      </c>
      <c r="Q13" s="626">
        <f>'専門家一覧(別添３)'!L69</f>
        <v>0</v>
      </c>
    </row>
    <row r="14" spans="1:17" x14ac:dyDescent="0.15">
      <c r="A14" s="626">
        <v>13</v>
      </c>
      <c r="B14" s="626">
        <f>_xlfn.XLOOKUP($A14,'専門家一覧(別添３)'!$B$9:$B$284,'専門家一覧(別添３)'!C$9:C$284,"",0)</f>
        <v>0</v>
      </c>
      <c r="C14" s="626">
        <f>_xlfn.XLOOKUP($A14,'専門家一覧(別添３)'!$B$9:$B$284,'専門家一覧(別添３)'!D$9:D$284,"",0)</f>
        <v>0</v>
      </c>
      <c r="D14" s="626">
        <f>_xlfn.XLOOKUP($A14,'専門家一覧(別添３)'!$B$9:$B$284,'専門家一覧(別添３)'!E$9:E$284,"",0)</f>
        <v>0</v>
      </c>
      <c r="E14" s="626">
        <f>_xlfn.XLOOKUP($A14,'専門家一覧(別添３)'!$B$9:$B$284,'専門家一覧(別添３)'!F$9:F$284,"",0)</f>
        <v>0</v>
      </c>
      <c r="F14" s="626">
        <f>_xlfn.XLOOKUP($A14,'専門家一覧(別添３)'!$B$9:$B$284,'専門家一覧(別添３)'!G$9:G$284,"",0)</f>
        <v>0</v>
      </c>
      <c r="G14" s="626">
        <f>_xlfn.XLOOKUP($A14,'専門家一覧(別添３)'!$B$9:$B$284,'専門家一覧(別添３)'!H$9:H$284,"",0)</f>
        <v>0</v>
      </c>
      <c r="H14" s="626">
        <f>_xlfn.XLOOKUP($A14,'専門家一覧(別添３)'!$B$9:$B$284,'専門家一覧(別添３)'!I$9:I$284,"",0)</f>
        <v>0</v>
      </c>
      <c r="I14" s="626">
        <f>'専門家一覧(別添３)'!J70</f>
        <v>0</v>
      </c>
      <c r="J14" s="626">
        <f>'専門家一覧(別添３)'!J71</f>
        <v>0</v>
      </c>
      <c r="K14" s="626">
        <f>'専門家一覧(別添３)'!J72</f>
        <v>0</v>
      </c>
      <c r="L14" s="626">
        <f>'専門家一覧(別添３)'!J74</f>
        <v>0</v>
      </c>
      <c r="M14" s="626">
        <f>_xlfn.XLOOKUP($A14,'専門家一覧(別添３)'!$B$9:$B$284,'専門家一覧(別添３)'!K$9:K$284,"",0)</f>
        <v>0</v>
      </c>
      <c r="N14" s="626">
        <f>'専門家一覧(別添３)'!L70</f>
        <v>0</v>
      </c>
      <c r="O14" s="626">
        <f>'専門家一覧(別添３)'!L71</f>
        <v>0</v>
      </c>
      <c r="P14" s="626">
        <f>'専門家一覧(別添３)'!L72</f>
        <v>0</v>
      </c>
      <c r="Q14" s="626">
        <f>'専門家一覧(別添３)'!L74</f>
        <v>0</v>
      </c>
    </row>
    <row r="15" spans="1:17" x14ac:dyDescent="0.15">
      <c r="A15" s="626">
        <v>14</v>
      </c>
      <c r="B15" s="626">
        <f>_xlfn.XLOOKUP($A15,'専門家一覧(別添３)'!$B$9:$B$284,'専門家一覧(別添３)'!C$9:C$284,"",0)</f>
        <v>0</v>
      </c>
      <c r="C15" s="626">
        <f>_xlfn.XLOOKUP($A15,'専門家一覧(別添３)'!$B$9:$B$284,'専門家一覧(別添３)'!D$9:D$284,"",0)</f>
        <v>0</v>
      </c>
      <c r="D15" s="626">
        <f>_xlfn.XLOOKUP($A15,'専門家一覧(別添３)'!$B$9:$B$284,'専門家一覧(別添３)'!E$9:E$284,"",0)</f>
        <v>0</v>
      </c>
      <c r="E15" s="626">
        <f>_xlfn.XLOOKUP($A15,'専門家一覧(別添３)'!$B$9:$B$284,'専門家一覧(別添３)'!F$9:F$284,"",0)</f>
        <v>0</v>
      </c>
      <c r="F15" s="626">
        <f>_xlfn.XLOOKUP($A15,'専門家一覧(別添３)'!$B$9:$B$284,'専門家一覧(別添３)'!G$9:G$284,"",0)</f>
        <v>0</v>
      </c>
      <c r="G15" s="626">
        <f>_xlfn.XLOOKUP($A15,'専門家一覧(別添３)'!$B$9:$B$284,'専門家一覧(別添３)'!H$9:H$284,"",0)</f>
        <v>0</v>
      </c>
      <c r="H15" s="626">
        <f>_xlfn.XLOOKUP($A15,'専門家一覧(別添３)'!$B$9:$B$284,'専門家一覧(別添３)'!I$9:I$284,"",0)</f>
        <v>0</v>
      </c>
      <c r="I15" s="626">
        <f>'専門家一覧(別添３)'!J75</f>
        <v>0</v>
      </c>
      <c r="J15" s="626">
        <f>'専門家一覧(別添３)'!J76</f>
        <v>0</v>
      </c>
      <c r="K15" s="626">
        <f>'専門家一覧(別添３)'!J77</f>
        <v>0</v>
      </c>
      <c r="L15" s="626">
        <f>'専門家一覧(別添３)'!J79</f>
        <v>0</v>
      </c>
      <c r="M15" s="626">
        <f>_xlfn.XLOOKUP($A15,'専門家一覧(別添３)'!$B$9:$B$284,'専門家一覧(別添３)'!K$9:K$284,"",0)</f>
        <v>0</v>
      </c>
      <c r="N15" s="626">
        <f>'専門家一覧(別添３)'!L75</f>
        <v>0</v>
      </c>
      <c r="O15" s="626">
        <f>'専門家一覧(別添３)'!L76</f>
        <v>0</v>
      </c>
      <c r="P15" s="626">
        <f>'専門家一覧(別添３)'!L77</f>
        <v>0</v>
      </c>
      <c r="Q15" s="626">
        <f>'専門家一覧(別添３)'!L79</f>
        <v>0</v>
      </c>
    </row>
    <row r="16" spans="1:17" x14ac:dyDescent="0.15">
      <c r="A16" s="626">
        <v>15</v>
      </c>
      <c r="B16" s="626">
        <f>_xlfn.XLOOKUP($A16,'専門家一覧(別添３)'!$B$9:$B$284,'専門家一覧(別添３)'!C$9:C$284,"",0)</f>
        <v>0</v>
      </c>
      <c r="C16" s="626">
        <f>_xlfn.XLOOKUP($A16,'専門家一覧(別添３)'!$B$9:$B$284,'専門家一覧(別添３)'!D$9:D$284,"",0)</f>
        <v>0</v>
      </c>
      <c r="D16" s="626">
        <f>_xlfn.XLOOKUP($A16,'専門家一覧(別添３)'!$B$9:$B$284,'専門家一覧(別添３)'!E$9:E$284,"",0)</f>
        <v>0</v>
      </c>
      <c r="E16" s="626">
        <f>_xlfn.XLOOKUP($A16,'専門家一覧(別添３)'!$B$9:$B$284,'専門家一覧(別添３)'!F$9:F$284,"",0)</f>
        <v>0</v>
      </c>
      <c r="F16" s="626">
        <f>_xlfn.XLOOKUP($A16,'専門家一覧(別添３)'!$B$9:$B$284,'専門家一覧(別添３)'!G$9:G$284,"",0)</f>
        <v>0</v>
      </c>
      <c r="G16" s="626">
        <f>_xlfn.XLOOKUP($A16,'専門家一覧(別添３)'!$B$9:$B$284,'専門家一覧(別添３)'!H$9:H$284,"",0)</f>
        <v>0</v>
      </c>
      <c r="H16" s="626">
        <f>_xlfn.XLOOKUP($A16,'専門家一覧(別添３)'!$B$9:$B$284,'専門家一覧(別添３)'!I$9:I$284,"",0)</f>
        <v>0</v>
      </c>
      <c r="I16" s="626">
        <f>'専門家一覧(別添３)'!J80</f>
        <v>0</v>
      </c>
      <c r="J16" s="626">
        <f>'専門家一覧(別添３)'!J81</f>
        <v>0</v>
      </c>
      <c r="K16" s="626">
        <f>'専門家一覧(別添３)'!J82</f>
        <v>0</v>
      </c>
      <c r="L16" s="626">
        <f>'専門家一覧(別添３)'!J84</f>
        <v>0</v>
      </c>
      <c r="M16" s="626">
        <f>_xlfn.XLOOKUP($A16,'専門家一覧(別添３)'!$B$9:$B$284,'専門家一覧(別添３)'!K$9:K$284,"",0)</f>
        <v>0</v>
      </c>
      <c r="N16" s="626">
        <f>'専門家一覧(別添３)'!L80</f>
        <v>0</v>
      </c>
      <c r="O16" s="626">
        <f>'専門家一覧(別添３)'!L81</f>
        <v>0</v>
      </c>
      <c r="P16" s="626">
        <f>'専門家一覧(別添３)'!L82</f>
        <v>0</v>
      </c>
      <c r="Q16" s="626">
        <f>'専門家一覧(別添３)'!L84</f>
        <v>0</v>
      </c>
    </row>
    <row r="17" spans="1:17" x14ac:dyDescent="0.15">
      <c r="A17" s="626">
        <v>16</v>
      </c>
      <c r="B17" s="626">
        <f>_xlfn.XLOOKUP($A17,'専門家一覧(別添３)'!$B$9:$B$284,'専門家一覧(別添３)'!C$9:C$284,"",0)</f>
        <v>0</v>
      </c>
      <c r="C17" s="626">
        <f>_xlfn.XLOOKUP($A17,'専門家一覧(別添３)'!$B$9:$B$284,'専門家一覧(別添３)'!D$9:D$284,"",0)</f>
        <v>0</v>
      </c>
      <c r="D17" s="626">
        <f>_xlfn.XLOOKUP($A17,'専門家一覧(別添３)'!$B$9:$B$284,'専門家一覧(別添３)'!E$9:E$284,"",0)</f>
        <v>0</v>
      </c>
      <c r="E17" s="626">
        <f>_xlfn.XLOOKUP($A17,'専門家一覧(別添３)'!$B$9:$B$284,'専門家一覧(別添３)'!F$9:F$284,"",0)</f>
        <v>0</v>
      </c>
      <c r="F17" s="626">
        <f>_xlfn.XLOOKUP($A17,'専門家一覧(別添３)'!$B$9:$B$284,'専門家一覧(別添３)'!G$9:G$284,"",0)</f>
        <v>0</v>
      </c>
      <c r="G17" s="626">
        <f>_xlfn.XLOOKUP($A17,'専門家一覧(別添３)'!$B$9:$B$284,'専門家一覧(別添３)'!H$9:H$284,"",0)</f>
        <v>0</v>
      </c>
      <c r="H17" s="626">
        <f>_xlfn.XLOOKUP($A17,'専門家一覧(別添３)'!$B$9:$B$284,'専門家一覧(別添３)'!I$9:I$284,"",0)</f>
        <v>0</v>
      </c>
      <c r="I17" s="626">
        <f>'専門家一覧(別添３)'!J85</f>
        <v>0</v>
      </c>
      <c r="J17" s="626">
        <f>'専門家一覧(別添３)'!J86</f>
        <v>0</v>
      </c>
      <c r="K17" s="626">
        <f>'専門家一覧(別添３)'!J87</f>
        <v>0</v>
      </c>
      <c r="L17" s="626">
        <f>'専門家一覧(別添３)'!J89</f>
        <v>0</v>
      </c>
      <c r="M17" s="626">
        <f>_xlfn.XLOOKUP($A17,'専門家一覧(別添３)'!$B$9:$B$284,'専門家一覧(別添３)'!K$9:K$284,"",0)</f>
        <v>0</v>
      </c>
      <c r="N17" s="626">
        <f>'専門家一覧(別添３)'!L85</f>
        <v>0</v>
      </c>
      <c r="O17" s="626">
        <f>'専門家一覧(別添３)'!L86</f>
        <v>0</v>
      </c>
      <c r="P17" s="626">
        <f>'専門家一覧(別添３)'!L87</f>
        <v>0</v>
      </c>
      <c r="Q17" s="626">
        <f>'専門家一覧(別添３)'!L89</f>
        <v>0</v>
      </c>
    </row>
    <row r="18" spans="1:17" x14ac:dyDescent="0.15">
      <c r="A18" s="626">
        <v>17</v>
      </c>
      <c r="B18" s="626">
        <f>_xlfn.XLOOKUP($A18,'専門家一覧(別添３)'!$B$9:$B$284,'専門家一覧(別添３)'!C$9:C$284,"",0)</f>
        <v>0</v>
      </c>
      <c r="C18" s="626">
        <f>_xlfn.XLOOKUP($A18,'専門家一覧(別添３)'!$B$9:$B$284,'専門家一覧(別添３)'!D$9:D$284,"",0)</f>
        <v>0</v>
      </c>
      <c r="D18" s="626">
        <f>_xlfn.XLOOKUP($A18,'専門家一覧(別添３)'!$B$9:$B$284,'専門家一覧(別添３)'!E$9:E$284,"",0)</f>
        <v>0</v>
      </c>
      <c r="E18" s="626">
        <f>_xlfn.XLOOKUP($A18,'専門家一覧(別添３)'!$B$9:$B$284,'専門家一覧(別添３)'!F$9:F$284,"",0)</f>
        <v>0</v>
      </c>
      <c r="F18" s="626">
        <f>_xlfn.XLOOKUP($A18,'専門家一覧(別添３)'!$B$9:$B$284,'専門家一覧(別添３)'!G$9:G$284,"",0)</f>
        <v>0</v>
      </c>
      <c r="G18" s="626">
        <f>_xlfn.XLOOKUP($A18,'専門家一覧(別添３)'!$B$9:$B$284,'専門家一覧(別添３)'!H$9:H$284,"",0)</f>
        <v>0</v>
      </c>
      <c r="H18" s="626">
        <f>_xlfn.XLOOKUP($A18,'専門家一覧(別添３)'!$B$9:$B$284,'専門家一覧(別添３)'!I$9:I$284,"",0)</f>
        <v>0</v>
      </c>
      <c r="I18" s="626">
        <f>'専門家一覧(別添３)'!J90</f>
        <v>0</v>
      </c>
      <c r="J18" s="626">
        <f>'専門家一覧(別添３)'!J91</f>
        <v>0</v>
      </c>
      <c r="K18" s="626">
        <f>'専門家一覧(別添３)'!J92</f>
        <v>0</v>
      </c>
      <c r="L18" s="626">
        <f>'専門家一覧(別添３)'!J94</f>
        <v>0</v>
      </c>
      <c r="M18" s="626">
        <f>_xlfn.XLOOKUP($A18,'専門家一覧(別添３)'!$B$9:$B$284,'専門家一覧(別添３)'!K$9:K$284,"",0)</f>
        <v>0</v>
      </c>
      <c r="N18" s="626">
        <f>'専門家一覧(別添３)'!L90</f>
        <v>0</v>
      </c>
      <c r="O18" s="626">
        <f>'専門家一覧(別添３)'!L91</f>
        <v>0</v>
      </c>
      <c r="P18" s="626">
        <f>'専門家一覧(別添３)'!L92</f>
        <v>0</v>
      </c>
      <c r="Q18" s="626">
        <f>'専門家一覧(別添３)'!L94</f>
        <v>0</v>
      </c>
    </row>
    <row r="19" spans="1:17" x14ac:dyDescent="0.15">
      <c r="A19" s="626">
        <v>18</v>
      </c>
      <c r="B19" s="626">
        <f>_xlfn.XLOOKUP($A19,'専門家一覧(別添３)'!$B$9:$B$284,'専門家一覧(別添３)'!C$9:C$284,"",0)</f>
        <v>0</v>
      </c>
      <c r="C19" s="626">
        <f>_xlfn.XLOOKUP($A19,'専門家一覧(別添３)'!$B$9:$B$284,'専門家一覧(別添３)'!D$9:D$284,"",0)</f>
        <v>0</v>
      </c>
      <c r="D19" s="626">
        <f>_xlfn.XLOOKUP($A19,'専門家一覧(別添３)'!$B$9:$B$284,'専門家一覧(別添３)'!E$9:E$284,"",0)</f>
        <v>0</v>
      </c>
      <c r="E19" s="626">
        <f>_xlfn.XLOOKUP($A19,'専門家一覧(別添３)'!$B$9:$B$284,'専門家一覧(別添３)'!F$9:F$284,"",0)</f>
        <v>0</v>
      </c>
      <c r="F19" s="626">
        <f>_xlfn.XLOOKUP($A19,'専門家一覧(別添３)'!$B$9:$B$284,'専門家一覧(別添３)'!G$9:G$284,"",0)</f>
        <v>0</v>
      </c>
      <c r="G19" s="626">
        <f>_xlfn.XLOOKUP($A19,'専門家一覧(別添３)'!$B$9:$B$284,'専門家一覧(別添３)'!H$9:H$284,"",0)</f>
        <v>0</v>
      </c>
      <c r="H19" s="626">
        <f>_xlfn.XLOOKUP($A19,'専門家一覧(別添３)'!$B$9:$B$284,'専門家一覧(別添３)'!I$9:I$284,"",0)</f>
        <v>0</v>
      </c>
      <c r="I19" s="626">
        <f>'専門家一覧(別添３)'!J95</f>
        <v>0</v>
      </c>
      <c r="J19" s="626">
        <f>'専門家一覧(別添３)'!J96</f>
        <v>0</v>
      </c>
      <c r="K19" s="626">
        <f>'専門家一覧(別添３)'!J97</f>
        <v>0</v>
      </c>
      <c r="L19" s="626">
        <f>'専門家一覧(別添３)'!J99</f>
        <v>0</v>
      </c>
      <c r="M19" s="626">
        <f>_xlfn.XLOOKUP($A19,'専門家一覧(別添３)'!$B$9:$B$284,'専門家一覧(別添３)'!K$9:K$284,"",0)</f>
        <v>0</v>
      </c>
      <c r="N19" s="626">
        <f>'専門家一覧(別添３)'!L95</f>
        <v>0</v>
      </c>
      <c r="O19" s="626">
        <f>'専門家一覧(別添３)'!L96</f>
        <v>0</v>
      </c>
      <c r="P19" s="626">
        <f>'専門家一覧(別添３)'!L97</f>
        <v>0</v>
      </c>
      <c r="Q19" s="626">
        <f>'専門家一覧(別添３)'!L99</f>
        <v>0</v>
      </c>
    </row>
    <row r="20" spans="1:17" x14ac:dyDescent="0.15">
      <c r="A20" s="626">
        <v>19</v>
      </c>
      <c r="B20" s="626">
        <f>_xlfn.XLOOKUP($A20,'専門家一覧(別添３)'!$B$9:$B$284,'専門家一覧(別添３)'!C$9:C$284,"",0)</f>
        <v>0</v>
      </c>
      <c r="C20" s="626">
        <f>_xlfn.XLOOKUP($A20,'専門家一覧(別添３)'!$B$9:$B$284,'専門家一覧(別添３)'!D$9:D$284,"",0)</f>
        <v>0</v>
      </c>
      <c r="D20" s="626">
        <f>_xlfn.XLOOKUP($A20,'専門家一覧(別添３)'!$B$9:$B$284,'専門家一覧(別添３)'!E$9:E$284,"",0)</f>
        <v>0</v>
      </c>
      <c r="E20" s="626">
        <f>_xlfn.XLOOKUP($A20,'専門家一覧(別添３)'!$B$9:$B$284,'専門家一覧(別添３)'!F$9:F$284,"",0)</f>
        <v>0</v>
      </c>
      <c r="F20" s="626">
        <f>_xlfn.XLOOKUP($A20,'専門家一覧(別添３)'!$B$9:$B$284,'専門家一覧(別添３)'!G$9:G$284,"",0)</f>
        <v>0</v>
      </c>
      <c r="G20" s="626">
        <f>_xlfn.XLOOKUP($A20,'専門家一覧(別添３)'!$B$9:$B$284,'専門家一覧(別添３)'!H$9:H$284,"",0)</f>
        <v>0</v>
      </c>
      <c r="H20" s="626">
        <f>_xlfn.XLOOKUP($A20,'専門家一覧(別添３)'!$B$9:$B$284,'専門家一覧(別添３)'!I$9:I$284,"",0)</f>
        <v>0</v>
      </c>
      <c r="I20" s="626">
        <f>'専門家一覧(別添３)'!J100</f>
        <v>0</v>
      </c>
      <c r="J20" s="626">
        <f>'専門家一覧(別添３)'!J101</f>
        <v>0</v>
      </c>
      <c r="K20" s="626">
        <f>'専門家一覧(別添３)'!J102</f>
        <v>0</v>
      </c>
      <c r="L20" s="626">
        <f>'専門家一覧(別添３)'!J104</f>
        <v>0</v>
      </c>
      <c r="M20" s="626">
        <f>_xlfn.XLOOKUP($A20,'専門家一覧(別添３)'!$B$9:$B$284,'専門家一覧(別添３)'!K$9:K$284,"",0)</f>
        <v>0</v>
      </c>
      <c r="N20" s="626">
        <f>'専門家一覧(別添３)'!L100</f>
        <v>0</v>
      </c>
      <c r="O20" s="626">
        <f>'専門家一覧(別添３)'!L101</f>
        <v>0</v>
      </c>
      <c r="P20" s="626">
        <f>'専門家一覧(別添３)'!L102</f>
        <v>0</v>
      </c>
      <c r="Q20" s="626">
        <f>'専門家一覧(別添３)'!L104</f>
        <v>0</v>
      </c>
    </row>
    <row r="21" spans="1:17" x14ac:dyDescent="0.15">
      <c r="A21" s="626">
        <v>20</v>
      </c>
      <c r="B21" s="626">
        <f>_xlfn.XLOOKUP($A21,'専門家一覧(別添３)'!$B$9:$B$284,'専門家一覧(別添３)'!C$9:C$284,"",0)</f>
        <v>0</v>
      </c>
      <c r="C21" s="626">
        <f>_xlfn.XLOOKUP($A21,'専門家一覧(別添３)'!$B$9:$B$284,'専門家一覧(別添３)'!D$9:D$284,"",0)</f>
        <v>0</v>
      </c>
      <c r="D21" s="626">
        <f>_xlfn.XLOOKUP($A21,'専門家一覧(別添３)'!$B$9:$B$284,'専門家一覧(別添３)'!E$9:E$284,"",0)</f>
        <v>0</v>
      </c>
      <c r="E21" s="626">
        <f>_xlfn.XLOOKUP($A21,'専門家一覧(別添３)'!$B$9:$B$284,'専門家一覧(別添３)'!F$9:F$284,"",0)</f>
        <v>0</v>
      </c>
      <c r="F21" s="626">
        <f>_xlfn.XLOOKUP($A21,'専門家一覧(別添３)'!$B$9:$B$284,'専門家一覧(別添３)'!G$9:G$284,"",0)</f>
        <v>0</v>
      </c>
      <c r="G21" s="626">
        <f>_xlfn.XLOOKUP($A21,'専門家一覧(別添３)'!$B$9:$B$284,'専門家一覧(別添３)'!H$9:H$284,"",0)</f>
        <v>0</v>
      </c>
      <c r="H21" s="626">
        <f>_xlfn.XLOOKUP($A21,'専門家一覧(別添３)'!$B$9:$B$284,'専門家一覧(別添３)'!I$9:I$284,"",0)</f>
        <v>0</v>
      </c>
      <c r="I21" s="626">
        <f>'専門家一覧(別添３)'!J105</f>
        <v>0</v>
      </c>
      <c r="J21" s="626">
        <f>'専門家一覧(別添３)'!J106</f>
        <v>0</v>
      </c>
      <c r="K21" s="626">
        <f>'専門家一覧(別添３)'!J107</f>
        <v>0</v>
      </c>
      <c r="L21" s="626">
        <f>'専門家一覧(別添３)'!J109</f>
        <v>0</v>
      </c>
      <c r="M21" s="626">
        <f>_xlfn.XLOOKUP($A21,'専門家一覧(別添３)'!$B$9:$B$284,'専門家一覧(別添３)'!K$9:K$284,"",0)</f>
        <v>0</v>
      </c>
      <c r="N21" s="626">
        <f>'専門家一覧(別添３)'!L105</f>
        <v>0</v>
      </c>
      <c r="O21" s="626">
        <f>'専門家一覧(別添３)'!L106</f>
        <v>0</v>
      </c>
      <c r="P21" s="626">
        <f>'専門家一覧(別添３)'!L107</f>
        <v>0</v>
      </c>
      <c r="Q21" s="626">
        <f>'専門家一覧(別添３)'!L109</f>
        <v>0</v>
      </c>
    </row>
    <row r="22" spans="1:17" x14ac:dyDescent="0.15">
      <c r="A22" s="626">
        <v>21</v>
      </c>
      <c r="B22" s="626">
        <f>_xlfn.XLOOKUP($A22,'専門家一覧(別添３)'!$B$9:$B$284,'専門家一覧(別添３)'!C$9:C$284,"",0)</f>
        <v>0</v>
      </c>
      <c r="C22" s="626">
        <f>_xlfn.XLOOKUP($A22,'専門家一覧(別添３)'!$B$9:$B$284,'専門家一覧(別添３)'!D$9:D$284,"",0)</f>
        <v>0</v>
      </c>
      <c r="D22" s="626">
        <f>_xlfn.XLOOKUP($A22,'専門家一覧(別添３)'!$B$9:$B$284,'専門家一覧(別添３)'!E$9:E$284,"",0)</f>
        <v>0</v>
      </c>
      <c r="E22" s="626">
        <f>_xlfn.XLOOKUP($A22,'専門家一覧(別添３)'!$B$9:$B$284,'専門家一覧(別添３)'!F$9:F$284,"",0)</f>
        <v>0</v>
      </c>
      <c r="F22" s="626">
        <f>_xlfn.XLOOKUP($A22,'専門家一覧(別添３)'!$B$9:$B$284,'専門家一覧(別添３)'!G$9:G$284,"",0)</f>
        <v>0</v>
      </c>
      <c r="G22" s="626">
        <f>_xlfn.XLOOKUP($A22,'専門家一覧(別添３)'!$B$9:$B$284,'専門家一覧(別添３)'!H$9:H$284,"",0)</f>
        <v>0</v>
      </c>
      <c r="H22" s="626">
        <f>_xlfn.XLOOKUP($A22,'専門家一覧(別添３)'!$B$9:$B$284,'専門家一覧(別添３)'!I$9:I$284,"",0)</f>
        <v>0</v>
      </c>
      <c r="I22" s="626">
        <f>'専門家一覧(別添３)'!J110</f>
        <v>0</v>
      </c>
      <c r="J22" s="626">
        <f>'専門家一覧(別添３)'!J111</f>
        <v>0</v>
      </c>
      <c r="K22" s="626">
        <f>'専門家一覧(別添３)'!J112</f>
        <v>0</v>
      </c>
      <c r="L22" s="626">
        <f>'専門家一覧(別添３)'!J114</f>
        <v>0</v>
      </c>
      <c r="M22" s="626">
        <f>_xlfn.XLOOKUP($A22,'専門家一覧(別添３)'!$B$9:$B$284,'専門家一覧(別添３)'!K$9:K$284,"",0)</f>
        <v>0</v>
      </c>
      <c r="N22" s="626">
        <f>'専門家一覧(別添３)'!L110</f>
        <v>0</v>
      </c>
      <c r="O22" s="626">
        <f>'専門家一覧(別添３)'!L111</f>
        <v>0</v>
      </c>
      <c r="P22" s="626">
        <f>'専門家一覧(別添３)'!L112</f>
        <v>0</v>
      </c>
      <c r="Q22" s="626">
        <f>'専門家一覧(別添３)'!L114</f>
        <v>0</v>
      </c>
    </row>
    <row r="23" spans="1:17" x14ac:dyDescent="0.15">
      <c r="A23" s="626">
        <v>22</v>
      </c>
      <c r="B23" s="626">
        <f>_xlfn.XLOOKUP($A23,'専門家一覧(別添３)'!$B$9:$B$284,'専門家一覧(別添３)'!C$9:C$284,"",0)</f>
        <v>0</v>
      </c>
      <c r="C23" s="626">
        <f>_xlfn.XLOOKUP($A23,'専門家一覧(別添３)'!$B$9:$B$284,'専門家一覧(別添３)'!D$9:D$284,"",0)</f>
        <v>0</v>
      </c>
      <c r="D23" s="626">
        <f>_xlfn.XLOOKUP($A23,'専門家一覧(別添３)'!$B$9:$B$284,'専門家一覧(別添３)'!E$9:E$284,"",0)</f>
        <v>0</v>
      </c>
      <c r="E23" s="626">
        <f>_xlfn.XLOOKUP($A23,'専門家一覧(別添３)'!$B$9:$B$284,'専門家一覧(別添３)'!F$9:F$284,"",0)</f>
        <v>0</v>
      </c>
      <c r="F23" s="626">
        <f>_xlfn.XLOOKUP($A23,'専門家一覧(別添３)'!$B$9:$B$284,'専門家一覧(別添３)'!G$9:G$284,"",0)</f>
        <v>0</v>
      </c>
      <c r="G23" s="626">
        <f>_xlfn.XLOOKUP($A23,'専門家一覧(別添３)'!$B$9:$B$284,'専門家一覧(別添３)'!H$9:H$284,"",0)</f>
        <v>0</v>
      </c>
      <c r="H23" s="626">
        <f>_xlfn.XLOOKUP($A23,'専門家一覧(別添３)'!$B$9:$B$284,'専門家一覧(別添３)'!I$9:I$284,"",0)</f>
        <v>0</v>
      </c>
      <c r="I23" s="626">
        <f>'専門家一覧(別添３)'!J115</f>
        <v>0</v>
      </c>
      <c r="J23" s="626">
        <f>'専門家一覧(別添３)'!J116</f>
        <v>0</v>
      </c>
      <c r="K23" s="626">
        <f>'専門家一覧(別添３)'!J117</f>
        <v>0</v>
      </c>
      <c r="L23" s="626">
        <f>'専門家一覧(別添３)'!J119</f>
        <v>0</v>
      </c>
      <c r="M23" s="626">
        <f>_xlfn.XLOOKUP($A23,'専門家一覧(別添３)'!$B$9:$B$284,'専門家一覧(別添３)'!K$9:K$284,"",0)</f>
        <v>0</v>
      </c>
      <c r="N23" s="626">
        <f>'専門家一覧(別添３)'!L115</f>
        <v>0</v>
      </c>
      <c r="O23" s="626">
        <f>'専門家一覧(別添３)'!L116</f>
        <v>0</v>
      </c>
      <c r="P23" s="626">
        <f>'専門家一覧(別添３)'!L117</f>
        <v>0</v>
      </c>
      <c r="Q23" s="626">
        <f>'専門家一覧(別添３)'!L119</f>
        <v>0</v>
      </c>
    </row>
    <row r="24" spans="1:17" x14ac:dyDescent="0.15">
      <c r="A24" s="626">
        <v>23</v>
      </c>
      <c r="B24" s="626">
        <f>_xlfn.XLOOKUP($A24,'専門家一覧(別添３)'!$B$9:$B$284,'専門家一覧(別添３)'!C$9:C$284,"",0)</f>
        <v>0</v>
      </c>
      <c r="C24" s="626">
        <f>_xlfn.XLOOKUP($A24,'専門家一覧(別添３)'!$B$9:$B$284,'専門家一覧(別添３)'!D$9:D$284,"",0)</f>
        <v>0</v>
      </c>
      <c r="D24" s="626">
        <f>_xlfn.XLOOKUP($A24,'専門家一覧(別添３)'!$B$9:$B$284,'専門家一覧(別添３)'!E$9:E$284,"",0)</f>
        <v>0</v>
      </c>
      <c r="E24" s="626">
        <f>_xlfn.XLOOKUP($A24,'専門家一覧(別添３)'!$B$9:$B$284,'専門家一覧(別添３)'!F$9:F$284,"",0)</f>
        <v>0</v>
      </c>
      <c r="F24" s="626">
        <f>_xlfn.XLOOKUP($A24,'専門家一覧(別添３)'!$B$9:$B$284,'専門家一覧(別添３)'!G$9:G$284,"",0)</f>
        <v>0</v>
      </c>
      <c r="G24" s="626">
        <f>_xlfn.XLOOKUP($A24,'専門家一覧(別添３)'!$B$9:$B$284,'専門家一覧(別添３)'!H$9:H$284,"",0)</f>
        <v>0</v>
      </c>
      <c r="H24" s="626">
        <f>_xlfn.XLOOKUP($A24,'専門家一覧(別添３)'!$B$9:$B$284,'専門家一覧(別添３)'!I$9:I$284,"",0)</f>
        <v>0</v>
      </c>
      <c r="I24" s="626">
        <f>'専門家一覧(別添３)'!J120</f>
        <v>0</v>
      </c>
      <c r="J24" s="626">
        <f>'専門家一覧(別添３)'!J121</f>
        <v>0</v>
      </c>
      <c r="K24" s="626">
        <f>'専門家一覧(別添３)'!J122</f>
        <v>0</v>
      </c>
      <c r="L24" s="626">
        <f>'専門家一覧(別添３)'!J124</f>
        <v>0</v>
      </c>
      <c r="M24" s="626">
        <f>_xlfn.XLOOKUP($A24,'専門家一覧(別添３)'!$B$9:$B$284,'専門家一覧(別添３)'!K$9:K$284,"",0)</f>
        <v>0</v>
      </c>
      <c r="N24" s="626">
        <f>'専門家一覧(別添３)'!L120</f>
        <v>0</v>
      </c>
      <c r="O24" s="626">
        <f>'専門家一覧(別添３)'!L121</f>
        <v>0</v>
      </c>
      <c r="P24" s="626">
        <f>'専門家一覧(別添３)'!L122</f>
        <v>0</v>
      </c>
      <c r="Q24" s="626">
        <f>'専門家一覧(別添３)'!L124</f>
        <v>0</v>
      </c>
    </row>
    <row r="25" spans="1:17" x14ac:dyDescent="0.15">
      <c r="A25" s="626">
        <v>24</v>
      </c>
      <c r="B25" s="626">
        <f>_xlfn.XLOOKUP($A25,'専門家一覧(別添３)'!$B$9:$B$284,'専門家一覧(別添３)'!C$9:C$284,"",0)</f>
        <v>0</v>
      </c>
      <c r="C25" s="626">
        <f>_xlfn.XLOOKUP($A25,'専門家一覧(別添３)'!$B$9:$B$284,'専門家一覧(別添３)'!D$9:D$284,"",0)</f>
        <v>0</v>
      </c>
      <c r="D25" s="626">
        <f>_xlfn.XLOOKUP($A25,'専門家一覧(別添３)'!$B$9:$B$284,'専門家一覧(別添３)'!E$9:E$284,"",0)</f>
        <v>0</v>
      </c>
      <c r="E25" s="626">
        <f>_xlfn.XLOOKUP($A25,'専門家一覧(別添３)'!$B$9:$B$284,'専門家一覧(別添３)'!F$9:F$284,"",0)</f>
        <v>0</v>
      </c>
      <c r="F25" s="626">
        <f>_xlfn.XLOOKUP($A25,'専門家一覧(別添３)'!$B$9:$B$284,'専門家一覧(別添３)'!G$9:G$284,"",0)</f>
        <v>0</v>
      </c>
      <c r="G25" s="626">
        <f>_xlfn.XLOOKUP($A25,'専門家一覧(別添３)'!$B$9:$B$284,'専門家一覧(別添３)'!H$9:H$284,"",0)</f>
        <v>0</v>
      </c>
      <c r="H25" s="626">
        <f>_xlfn.XLOOKUP($A25,'専門家一覧(別添３)'!$B$9:$B$284,'専門家一覧(別添３)'!I$9:I$284,"",0)</f>
        <v>0</v>
      </c>
      <c r="I25" s="626">
        <f>'専門家一覧(別添３)'!J125</f>
        <v>0</v>
      </c>
      <c r="J25" s="626">
        <f>'専門家一覧(別添３)'!J126</f>
        <v>0</v>
      </c>
      <c r="K25" s="626">
        <f>'専門家一覧(別添３)'!J127</f>
        <v>0</v>
      </c>
      <c r="L25" s="626">
        <f>'専門家一覧(別添３)'!J129</f>
        <v>0</v>
      </c>
      <c r="M25" s="626">
        <f>_xlfn.XLOOKUP($A25,'専門家一覧(別添３)'!$B$9:$B$284,'専門家一覧(別添３)'!K$9:K$284,"",0)</f>
        <v>0</v>
      </c>
      <c r="N25" s="626">
        <f>'専門家一覧(別添３)'!L125</f>
        <v>0</v>
      </c>
      <c r="O25" s="626">
        <f>'専門家一覧(別添３)'!L126</f>
        <v>0</v>
      </c>
      <c r="P25" s="626">
        <f>'専門家一覧(別添３)'!L127</f>
        <v>0</v>
      </c>
      <c r="Q25" s="626">
        <f>'専門家一覧(別添３)'!L129</f>
        <v>0</v>
      </c>
    </row>
    <row r="26" spans="1:17" x14ac:dyDescent="0.15">
      <c r="A26" s="626">
        <v>25</v>
      </c>
      <c r="B26" s="626">
        <f>_xlfn.XLOOKUP($A26,'専門家一覧(別添３)'!$B$9:$B$284,'専門家一覧(別添３)'!C$9:C$284,"",0)</f>
        <v>0</v>
      </c>
      <c r="C26" s="626">
        <f>_xlfn.XLOOKUP($A26,'専門家一覧(別添３)'!$B$9:$B$284,'専門家一覧(別添３)'!D$9:D$284,"",0)</f>
        <v>0</v>
      </c>
      <c r="D26" s="626">
        <f>_xlfn.XLOOKUP($A26,'専門家一覧(別添３)'!$B$9:$B$284,'専門家一覧(別添３)'!E$9:E$284,"",0)</f>
        <v>0</v>
      </c>
      <c r="E26" s="626">
        <f>_xlfn.XLOOKUP($A26,'専門家一覧(別添３)'!$B$9:$B$284,'専門家一覧(別添３)'!F$9:F$284,"",0)</f>
        <v>0</v>
      </c>
      <c r="F26" s="626">
        <f>_xlfn.XLOOKUP($A26,'専門家一覧(別添３)'!$B$9:$B$284,'専門家一覧(別添３)'!G$9:G$284,"",0)</f>
        <v>0</v>
      </c>
      <c r="G26" s="626">
        <f>_xlfn.XLOOKUP($A26,'専門家一覧(別添３)'!$B$9:$B$284,'専門家一覧(別添３)'!H$9:H$284,"",0)</f>
        <v>0</v>
      </c>
      <c r="H26" s="626">
        <f>_xlfn.XLOOKUP($A26,'専門家一覧(別添３)'!$B$9:$B$284,'専門家一覧(別添３)'!I$9:I$284,"",0)</f>
        <v>0</v>
      </c>
      <c r="I26" s="626">
        <f>'専門家一覧(別添３)'!J130</f>
        <v>0</v>
      </c>
      <c r="J26" s="626">
        <f>'専門家一覧(別添３)'!J131</f>
        <v>0</v>
      </c>
      <c r="K26" s="626">
        <f>'専門家一覧(別添３)'!J132</f>
        <v>0</v>
      </c>
      <c r="L26" s="626">
        <f>'専門家一覧(別添３)'!J134</f>
        <v>0</v>
      </c>
      <c r="M26" s="626">
        <f>_xlfn.XLOOKUP($A26,'専門家一覧(別添３)'!$B$9:$B$284,'専門家一覧(別添３)'!K$9:K$284,"",0)</f>
        <v>0</v>
      </c>
      <c r="N26" s="626">
        <f>'専門家一覧(別添３)'!L130</f>
        <v>0</v>
      </c>
      <c r="O26" s="626">
        <f>'専門家一覧(別添３)'!L131</f>
        <v>0</v>
      </c>
      <c r="P26" s="626">
        <f>'専門家一覧(別添３)'!L132</f>
        <v>0</v>
      </c>
      <c r="Q26" s="626">
        <f>'専門家一覧(別添３)'!L134</f>
        <v>0</v>
      </c>
    </row>
    <row r="27" spans="1:17" x14ac:dyDescent="0.15">
      <c r="A27" s="626">
        <v>26</v>
      </c>
      <c r="B27" s="626">
        <f>_xlfn.XLOOKUP($A27,'専門家一覧(別添３)'!$B$9:$B$284,'専門家一覧(別添３)'!C$9:C$284,"",0)</f>
        <v>0</v>
      </c>
      <c r="C27" s="626">
        <f>_xlfn.XLOOKUP($A27,'専門家一覧(別添３)'!$B$9:$B$284,'専門家一覧(別添３)'!D$9:D$284,"",0)</f>
        <v>0</v>
      </c>
      <c r="D27" s="626">
        <f>_xlfn.XLOOKUP($A27,'専門家一覧(別添３)'!$B$9:$B$284,'専門家一覧(別添３)'!E$9:E$284,"",0)</f>
        <v>0</v>
      </c>
      <c r="E27" s="626">
        <f>_xlfn.XLOOKUP($A27,'専門家一覧(別添３)'!$B$9:$B$284,'専門家一覧(別添３)'!F$9:F$284,"",0)</f>
        <v>0</v>
      </c>
      <c r="F27" s="626">
        <f>_xlfn.XLOOKUP($A27,'専門家一覧(別添３)'!$B$9:$B$284,'専門家一覧(別添３)'!G$9:G$284,"",0)</f>
        <v>0</v>
      </c>
      <c r="G27" s="626">
        <f>_xlfn.XLOOKUP($A27,'専門家一覧(別添３)'!$B$9:$B$284,'専門家一覧(別添３)'!H$9:H$284,"",0)</f>
        <v>0</v>
      </c>
      <c r="H27" s="626">
        <f>_xlfn.XLOOKUP($A27,'専門家一覧(別添３)'!$B$9:$B$284,'専門家一覧(別添３)'!I$9:I$284,"",0)</f>
        <v>0</v>
      </c>
      <c r="I27" s="626">
        <f>'専門家一覧(別添３)'!J135</f>
        <v>0</v>
      </c>
      <c r="J27" s="626">
        <f>'専門家一覧(別添３)'!J136</f>
        <v>0</v>
      </c>
      <c r="K27" s="626">
        <f>'専門家一覧(別添３)'!J137</f>
        <v>0</v>
      </c>
      <c r="L27" s="626">
        <f>'専門家一覧(別添３)'!J139</f>
        <v>0</v>
      </c>
      <c r="M27" s="626">
        <f>_xlfn.XLOOKUP($A27,'専門家一覧(別添３)'!$B$9:$B$284,'専門家一覧(別添３)'!K$9:K$284,"",0)</f>
        <v>0</v>
      </c>
      <c r="N27" s="626">
        <f>'専門家一覧(別添３)'!L135</f>
        <v>0</v>
      </c>
      <c r="O27" s="626">
        <f>'専門家一覧(別添３)'!L136</f>
        <v>0</v>
      </c>
      <c r="P27" s="626">
        <f>'専門家一覧(別添３)'!L137</f>
        <v>0</v>
      </c>
      <c r="Q27" s="626">
        <f>'専門家一覧(別添３)'!L139</f>
        <v>0</v>
      </c>
    </row>
    <row r="28" spans="1:17" x14ac:dyDescent="0.15">
      <c r="A28" s="626">
        <v>27</v>
      </c>
      <c r="B28" s="626">
        <f>_xlfn.XLOOKUP($A28,'専門家一覧(別添３)'!$B$9:$B$284,'専門家一覧(別添３)'!C$9:C$284,"",0)</f>
        <v>0</v>
      </c>
      <c r="C28" s="626">
        <f>_xlfn.XLOOKUP($A28,'専門家一覧(別添３)'!$B$9:$B$284,'専門家一覧(別添３)'!D$9:D$284,"",0)</f>
        <v>0</v>
      </c>
      <c r="D28" s="626">
        <f>_xlfn.XLOOKUP($A28,'専門家一覧(別添３)'!$B$9:$B$284,'専門家一覧(別添３)'!E$9:E$284,"",0)</f>
        <v>0</v>
      </c>
      <c r="E28" s="626">
        <f>_xlfn.XLOOKUP($A28,'専門家一覧(別添３)'!$B$9:$B$284,'専門家一覧(別添３)'!F$9:F$284,"",0)</f>
        <v>0</v>
      </c>
      <c r="F28" s="626">
        <f>_xlfn.XLOOKUP($A28,'専門家一覧(別添３)'!$B$9:$B$284,'専門家一覧(別添３)'!G$9:G$284,"",0)</f>
        <v>0</v>
      </c>
      <c r="G28" s="626">
        <f>_xlfn.XLOOKUP($A28,'専門家一覧(別添３)'!$B$9:$B$284,'専門家一覧(別添３)'!H$9:H$284,"",0)</f>
        <v>0</v>
      </c>
      <c r="H28" s="626">
        <f>_xlfn.XLOOKUP($A28,'専門家一覧(別添３)'!$B$9:$B$284,'専門家一覧(別添３)'!I$9:I$284,"",0)</f>
        <v>0</v>
      </c>
      <c r="I28" s="626">
        <f>'専門家一覧(別添３)'!J140</f>
        <v>0</v>
      </c>
      <c r="J28" s="626">
        <f>'専門家一覧(別添３)'!J141</f>
        <v>0</v>
      </c>
      <c r="K28" s="626">
        <f>'専門家一覧(別添３)'!J142</f>
        <v>0</v>
      </c>
      <c r="L28" s="626">
        <f>'専門家一覧(別添３)'!J144</f>
        <v>0</v>
      </c>
      <c r="M28" s="626">
        <f>_xlfn.XLOOKUP($A28,'専門家一覧(別添３)'!$B$9:$B$284,'専門家一覧(別添３)'!K$9:K$284,"",0)</f>
        <v>0</v>
      </c>
      <c r="N28" s="626">
        <f>'専門家一覧(別添３)'!L140</f>
        <v>0</v>
      </c>
      <c r="O28" s="626">
        <f>'専門家一覧(別添３)'!L141</f>
        <v>0</v>
      </c>
      <c r="P28" s="626">
        <f>'専門家一覧(別添３)'!L142</f>
        <v>0</v>
      </c>
      <c r="Q28" s="626">
        <f>'専門家一覧(別添３)'!L144</f>
        <v>0</v>
      </c>
    </row>
    <row r="29" spans="1:17" x14ac:dyDescent="0.15">
      <c r="A29" s="626">
        <v>28</v>
      </c>
      <c r="B29" s="626">
        <f>_xlfn.XLOOKUP($A29,'専門家一覧(別添３)'!$B$9:$B$284,'専門家一覧(別添３)'!C$9:C$284,"",0)</f>
        <v>0</v>
      </c>
      <c r="C29" s="626">
        <f>_xlfn.XLOOKUP($A29,'専門家一覧(別添３)'!$B$9:$B$284,'専門家一覧(別添３)'!D$9:D$284,"",0)</f>
        <v>0</v>
      </c>
      <c r="D29" s="626">
        <f>_xlfn.XLOOKUP($A29,'専門家一覧(別添３)'!$B$9:$B$284,'専門家一覧(別添３)'!E$9:E$284,"",0)</f>
        <v>0</v>
      </c>
      <c r="E29" s="626">
        <f>_xlfn.XLOOKUP($A29,'専門家一覧(別添３)'!$B$9:$B$284,'専門家一覧(別添３)'!F$9:F$284,"",0)</f>
        <v>0</v>
      </c>
      <c r="F29" s="626">
        <f>_xlfn.XLOOKUP($A29,'専門家一覧(別添３)'!$B$9:$B$284,'専門家一覧(別添３)'!G$9:G$284,"",0)</f>
        <v>0</v>
      </c>
      <c r="G29" s="626">
        <f>_xlfn.XLOOKUP($A29,'専門家一覧(別添３)'!$B$9:$B$284,'専門家一覧(別添３)'!H$9:H$284,"",0)</f>
        <v>0</v>
      </c>
      <c r="H29" s="626">
        <f>_xlfn.XLOOKUP($A29,'専門家一覧(別添３)'!$B$9:$B$284,'専門家一覧(別添３)'!I$9:I$284,"",0)</f>
        <v>0</v>
      </c>
      <c r="I29" s="626">
        <f>'専門家一覧(別添３)'!J145</f>
        <v>0</v>
      </c>
      <c r="J29" s="626">
        <f>'専門家一覧(別添３)'!J146</f>
        <v>0</v>
      </c>
      <c r="K29" s="626">
        <f>'専門家一覧(別添３)'!J147</f>
        <v>0</v>
      </c>
      <c r="L29" s="626">
        <f>'専門家一覧(別添３)'!J149</f>
        <v>0</v>
      </c>
      <c r="M29" s="626">
        <f>_xlfn.XLOOKUP($A29,'専門家一覧(別添３)'!$B$9:$B$284,'専門家一覧(別添３)'!K$9:K$284,"",0)</f>
        <v>0</v>
      </c>
      <c r="N29" s="626">
        <f>'専門家一覧(別添３)'!L145</f>
        <v>0</v>
      </c>
      <c r="O29" s="626">
        <f>'専門家一覧(別添３)'!L146</f>
        <v>0</v>
      </c>
      <c r="P29" s="626">
        <f>'専門家一覧(別添３)'!L147</f>
        <v>0</v>
      </c>
      <c r="Q29" s="626">
        <f>'専門家一覧(別添３)'!L149</f>
        <v>0</v>
      </c>
    </row>
    <row r="30" spans="1:17" x14ac:dyDescent="0.15">
      <c r="A30" s="626">
        <v>29</v>
      </c>
      <c r="B30" s="626">
        <f>_xlfn.XLOOKUP($A30,'専門家一覧(別添３)'!$B$9:$B$284,'専門家一覧(別添３)'!C$9:C$284,"",0)</f>
        <v>0</v>
      </c>
      <c r="C30" s="626">
        <f>_xlfn.XLOOKUP($A30,'専門家一覧(別添３)'!$B$9:$B$284,'専門家一覧(別添３)'!D$9:D$284,"",0)</f>
        <v>0</v>
      </c>
      <c r="D30" s="626">
        <f>_xlfn.XLOOKUP($A30,'専門家一覧(別添３)'!$B$9:$B$284,'専門家一覧(別添３)'!E$9:E$284,"",0)</f>
        <v>0</v>
      </c>
      <c r="E30" s="626">
        <f>_xlfn.XLOOKUP($A30,'専門家一覧(別添３)'!$B$9:$B$284,'専門家一覧(別添３)'!F$9:F$284,"",0)</f>
        <v>0</v>
      </c>
      <c r="F30" s="626">
        <f>_xlfn.XLOOKUP($A30,'専門家一覧(別添３)'!$B$9:$B$284,'専門家一覧(別添３)'!G$9:G$284,"",0)</f>
        <v>0</v>
      </c>
      <c r="G30" s="626">
        <f>_xlfn.XLOOKUP($A30,'専門家一覧(別添３)'!$B$9:$B$284,'専門家一覧(別添３)'!H$9:H$284,"",0)</f>
        <v>0</v>
      </c>
      <c r="H30" s="626">
        <f>_xlfn.XLOOKUP($A30,'専門家一覧(別添３)'!$B$9:$B$284,'専門家一覧(別添３)'!I$9:I$284,"",0)</f>
        <v>0</v>
      </c>
      <c r="I30" s="626">
        <f>'専門家一覧(別添３)'!J150</f>
        <v>0</v>
      </c>
      <c r="J30" s="626">
        <f>'専門家一覧(別添３)'!J151</f>
        <v>0</v>
      </c>
      <c r="K30" s="626">
        <f>'専門家一覧(別添３)'!J152</f>
        <v>0</v>
      </c>
      <c r="L30" s="626">
        <f>'専門家一覧(別添３)'!J154</f>
        <v>0</v>
      </c>
      <c r="M30" s="626">
        <f>_xlfn.XLOOKUP($A30,'専門家一覧(別添３)'!$B$9:$B$284,'専門家一覧(別添３)'!K$9:K$284,"",0)</f>
        <v>0</v>
      </c>
      <c r="N30" s="626">
        <f>'専門家一覧(別添３)'!L150</f>
        <v>0</v>
      </c>
      <c r="O30" s="626">
        <f>'専門家一覧(別添３)'!L151</f>
        <v>0</v>
      </c>
      <c r="P30" s="626">
        <f>'専門家一覧(別添３)'!L152</f>
        <v>0</v>
      </c>
      <c r="Q30" s="626">
        <f>'専門家一覧(別添３)'!L154</f>
        <v>0</v>
      </c>
    </row>
    <row r="31" spans="1:17" x14ac:dyDescent="0.15">
      <c r="A31" s="626">
        <v>30</v>
      </c>
      <c r="B31" s="626">
        <f>_xlfn.XLOOKUP($A31,'専門家一覧(別添３)'!$B$9:$B$284,'専門家一覧(別添３)'!C$9:C$284,"",0)</f>
        <v>0</v>
      </c>
      <c r="C31" s="626">
        <f>_xlfn.XLOOKUP($A31,'専門家一覧(別添３)'!$B$9:$B$284,'専門家一覧(別添３)'!D$9:D$284,"",0)</f>
        <v>0</v>
      </c>
      <c r="D31" s="626">
        <f>_xlfn.XLOOKUP($A31,'専門家一覧(別添３)'!$B$9:$B$284,'専門家一覧(別添３)'!E$9:E$284,"",0)</f>
        <v>0</v>
      </c>
      <c r="E31" s="626">
        <f>_xlfn.XLOOKUP($A31,'専門家一覧(別添３)'!$B$9:$B$284,'専門家一覧(別添３)'!F$9:F$284,"",0)</f>
        <v>0</v>
      </c>
      <c r="F31" s="626">
        <f>_xlfn.XLOOKUP($A31,'専門家一覧(別添３)'!$B$9:$B$284,'専門家一覧(別添３)'!G$9:G$284,"",0)</f>
        <v>0</v>
      </c>
      <c r="G31" s="626">
        <f>_xlfn.XLOOKUP($A31,'専門家一覧(別添３)'!$B$9:$B$284,'専門家一覧(別添３)'!H$9:H$284,"",0)</f>
        <v>0</v>
      </c>
      <c r="H31" s="626">
        <f>_xlfn.XLOOKUP($A31,'専門家一覧(別添３)'!$B$9:$B$284,'専門家一覧(別添３)'!I$9:I$284,"",0)</f>
        <v>0</v>
      </c>
      <c r="I31" s="626">
        <f>'専門家一覧(別添３)'!J155</f>
        <v>0</v>
      </c>
      <c r="J31" s="626">
        <f>'専門家一覧(別添３)'!J156</f>
        <v>0</v>
      </c>
      <c r="K31" s="626">
        <f>'専門家一覧(別添３)'!J57</f>
        <v>0</v>
      </c>
      <c r="L31" s="626">
        <f>'専門家一覧(別添３)'!J159</f>
        <v>0</v>
      </c>
      <c r="M31" s="626">
        <f>_xlfn.XLOOKUP($A31,'専門家一覧(別添３)'!$B$9:$B$284,'専門家一覧(別添３)'!K$9:K$284,"",0)</f>
        <v>0</v>
      </c>
      <c r="N31" s="626">
        <f>'専門家一覧(別添３)'!L155</f>
        <v>0</v>
      </c>
      <c r="O31" s="626">
        <f>'専門家一覧(別添３)'!L156</f>
        <v>0</v>
      </c>
      <c r="P31" s="626">
        <f>'専門家一覧(別添３)'!L57</f>
        <v>0</v>
      </c>
      <c r="Q31" s="626">
        <f>'専門家一覧(別添３)'!L159</f>
        <v>0</v>
      </c>
    </row>
    <row r="32" spans="1:17" x14ac:dyDescent="0.15">
      <c r="A32" s="626">
        <v>31</v>
      </c>
      <c r="B32" s="626">
        <f>_xlfn.XLOOKUP($A32,'専門家一覧(別添３)'!$B$9:$B$284,'専門家一覧(別添３)'!C$9:C$284,"",0)</f>
        <v>0</v>
      </c>
      <c r="C32" s="626">
        <f>_xlfn.XLOOKUP($A32,'専門家一覧(別添３)'!$B$9:$B$284,'専門家一覧(別添３)'!D$9:D$284,"",0)</f>
        <v>0</v>
      </c>
      <c r="D32" s="626">
        <f>_xlfn.XLOOKUP($A32,'専門家一覧(別添３)'!$B$9:$B$284,'専門家一覧(別添３)'!E$9:E$284,"",0)</f>
        <v>0</v>
      </c>
      <c r="E32" s="626">
        <f>_xlfn.XLOOKUP($A32,'専門家一覧(別添３)'!$B$9:$B$284,'専門家一覧(別添３)'!F$9:F$284,"",0)</f>
        <v>0</v>
      </c>
      <c r="F32" s="626">
        <f>_xlfn.XLOOKUP($A32,'専門家一覧(別添３)'!$B$9:$B$284,'専門家一覧(別添３)'!G$9:G$284,"",0)</f>
        <v>0</v>
      </c>
      <c r="G32" s="626">
        <f>_xlfn.XLOOKUP($A32,'専門家一覧(別添３)'!$B$9:$B$284,'専門家一覧(別添３)'!H$9:H$284,"",0)</f>
        <v>0</v>
      </c>
      <c r="H32" s="626">
        <f>_xlfn.XLOOKUP($A32,'専門家一覧(別添３)'!$B$9:$B$284,'専門家一覧(別添３)'!I$9:I$284,"",0)</f>
        <v>0</v>
      </c>
      <c r="I32" s="626">
        <f>'専門家一覧(別添３)'!J160</f>
        <v>0</v>
      </c>
      <c r="J32" s="626">
        <f>'専門家一覧(別添３)'!J161</f>
        <v>0</v>
      </c>
      <c r="K32" s="626">
        <f>'専門家一覧(別添３)'!J162</f>
        <v>0</v>
      </c>
      <c r="L32" s="626">
        <f>'専門家一覧(別添３)'!J164</f>
        <v>0</v>
      </c>
      <c r="M32" s="626">
        <f>_xlfn.XLOOKUP($A32,'専門家一覧(別添３)'!$B$9:$B$284,'専門家一覧(別添３)'!K$9:K$284,"",0)</f>
        <v>0</v>
      </c>
      <c r="N32" s="626">
        <f>'専門家一覧(別添３)'!L160</f>
        <v>0</v>
      </c>
      <c r="O32" s="626">
        <f>'専門家一覧(別添３)'!L161</f>
        <v>0</v>
      </c>
      <c r="P32" s="626">
        <f>'専門家一覧(別添３)'!L162</f>
        <v>0</v>
      </c>
      <c r="Q32" s="626">
        <f>'専門家一覧(別添３)'!L164</f>
        <v>0</v>
      </c>
    </row>
    <row r="33" spans="1:17" x14ac:dyDescent="0.15">
      <c r="A33" s="626">
        <v>32</v>
      </c>
      <c r="B33" s="626">
        <f>_xlfn.XLOOKUP($A33,'専門家一覧(別添３)'!$B$9:$B$284,'専門家一覧(別添３)'!C$9:C$284,"",0)</f>
        <v>0</v>
      </c>
      <c r="C33" s="626">
        <f>_xlfn.XLOOKUP($A33,'専門家一覧(別添３)'!$B$9:$B$284,'専門家一覧(別添３)'!D$9:D$284,"",0)</f>
        <v>0</v>
      </c>
      <c r="D33" s="626">
        <f>_xlfn.XLOOKUP($A33,'専門家一覧(別添３)'!$B$9:$B$284,'専門家一覧(別添３)'!E$9:E$284,"",0)</f>
        <v>0</v>
      </c>
      <c r="E33" s="626">
        <f>_xlfn.XLOOKUP($A33,'専門家一覧(別添３)'!$B$9:$B$284,'専門家一覧(別添３)'!F$9:F$284,"",0)</f>
        <v>0</v>
      </c>
      <c r="F33" s="626">
        <f>_xlfn.XLOOKUP($A33,'専門家一覧(別添３)'!$B$9:$B$284,'専門家一覧(別添３)'!G$9:G$284,"",0)</f>
        <v>0</v>
      </c>
      <c r="G33" s="626">
        <f>_xlfn.XLOOKUP($A33,'専門家一覧(別添３)'!$B$9:$B$284,'専門家一覧(別添３)'!H$9:H$284,"",0)</f>
        <v>0</v>
      </c>
      <c r="H33" s="626">
        <f>_xlfn.XLOOKUP($A33,'専門家一覧(別添３)'!$B$9:$B$284,'専門家一覧(別添３)'!I$9:I$284,"",0)</f>
        <v>0</v>
      </c>
      <c r="I33" s="626">
        <f>'専門家一覧(別添３)'!J165</f>
        <v>0</v>
      </c>
      <c r="J33" s="626">
        <f>'専門家一覧(別添３)'!J166</f>
        <v>0</v>
      </c>
      <c r="K33" s="626">
        <f>'専門家一覧(別添３)'!J167</f>
        <v>0</v>
      </c>
      <c r="L33" s="626">
        <f>'専門家一覧(別添３)'!J169</f>
        <v>0</v>
      </c>
      <c r="M33" s="626">
        <f>_xlfn.XLOOKUP($A33,'専門家一覧(別添３)'!$B$9:$B$284,'専門家一覧(別添３)'!K$9:K$284,"",0)</f>
        <v>0</v>
      </c>
      <c r="N33" s="626">
        <f>'専門家一覧(別添３)'!L165</f>
        <v>0</v>
      </c>
      <c r="O33" s="626">
        <f>'専門家一覧(別添３)'!L166</f>
        <v>0</v>
      </c>
      <c r="P33" s="626">
        <f>'専門家一覧(別添３)'!L167</f>
        <v>0</v>
      </c>
      <c r="Q33" s="626">
        <f>'専門家一覧(別添３)'!L169</f>
        <v>0</v>
      </c>
    </row>
    <row r="34" spans="1:17" x14ac:dyDescent="0.15">
      <c r="A34" s="626">
        <v>33</v>
      </c>
      <c r="B34" s="626">
        <f>_xlfn.XLOOKUP($A34,'専門家一覧(別添３)'!$B$9:$B$284,'専門家一覧(別添３)'!C$9:C$284,"",0)</f>
        <v>0</v>
      </c>
      <c r="C34" s="626">
        <f>_xlfn.XLOOKUP($A34,'専門家一覧(別添３)'!$B$9:$B$284,'専門家一覧(別添３)'!D$9:D$284,"",0)</f>
        <v>0</v>
      </c>
      <c r="D34" s="626">
        <f>_xlfn.XLOOKUP($A34,'専門家一覧(別添３)'!$B$9:$B$284,'専門家一覧(別添３)'!E$9:E$284,"",0)</f>
        <v>0</v>
      </c>
      <c r="E34" s="626">
        <f>_xlfn.XLOOKUP($A34,'専門家一覧(別添３)'!$B$9:$B$284,'専門家一覧(別添３)'!F$9:F$284,"",0)</f>
        <v>0</v>
      </c>
      <c r="F34" s="626">
        <f>_xlfn.XLOOKUP($A34,'専門家一覧(別添３)'!$B$9:$B$284,'専門家一覧(別添３)'!G$9:G$284,"",0)</f>
        <v>0</v>
      </c>
      <c r="G34" s="626">
        <f>_xlfn.XLOOKUP($A34,'専門家一覧(別添３)'!$B$9:$B$284,'専門家一覧(別添３)'!H$9:H$284,"",0)</f>
        <v>0</v>
      </c>
      <c r="H34" s="626">
        <f>_xlfn.XLOOKUP($A34,'専門家一覧(別添３)'!$B$9:$B$284,'専門家一覧(別添３)'!I$9:I$284,"",0)</f>
        <v>0</v>
      </c>
      <c r="I34" s="626">
        <f>'専門家一覧(別添３)'!J170</f>
        <v>0</v>
      </c>
      <c r="J34" s="626">
        <f>'専門家一覧(別添３)'!J171</f>
        <v>0</v>
      </c>
      <c r="K34" s="626">
        <f>'専門家一覧(別添３)'!J172</f>
        <v>0</v>
      </c>
      <c r="L34" s="626">
        <f>'専門家一覧(別添３)'!J174</f>
        <v>0</v>
      </c>
      <c r="M34" s="626">
        <f>_xlfn.XLOOKUP($A34,'専門家一覧(別添３)'!$B$9:$B$284,'専門家一覧(別添３)'!K$9:K$284,"",0)</f>
        <v>0</v>
      </c>
      <c r="N34" s="626">
        <f>'専門家一覧(別添３)'!L170</f>
        <v>0</v>
      </c>
      <c r="O34" s="626">
        <f>'専門家一覧(別添３)'!L171</f>
        <v>0</v>
      </c>
      <c r="P34" s="626">
        <f>'専門家一覧(別添３)'!L172</f>
        <v>0</v>
      </c>
      <c r="Q34" s="626">
        <f>'専門家一覧(別添３)'!L174</f>
        <v>0</v>
      </c>
    </row>
    <row r="35" spans="1:17" x14ac:dyDescent="0.15">
      <c r="A35" s="626">
        <v>34</v>
      </c>
      <c r="B35" s="626">
        <f>_xlfn.XLOOKUP($A35,'専門家一覧(別添３)'!$B$9:$B$284,'専門家一覧(別添３)'!C$9:C$284,"",0)</f>
        <v>0</v>
      </c>
      <c r="C35" s="626">
        <f>_xlfn.XLOOKUP($A35,'専門家一覧(別添３)'!$B$9:$B$284,'専門家一覧(別添３)'!D$9:D$284,"",0)</f>
        <v>0</v>
      </c>
      <c r="D35" s="626">
        <f>_xlfn.XLOOKUP($A35,'専門家一覧(別添３)'!$B$9:$B$284,'専門家一覧(別添３)'!E$9:E$284,"",0)</f>
        <v>0</v>
      </c>
      <c r="E35" s="626">
        <f>_xlfn.XLOOKUP($A35,'専門家一覧(別添３)'!$B$9:$B$284,'専門家一覧(別添３)'!F$9:F$284,"",0)</f>
        <v>0</v>
      </c>
      <c r="F35" s="626">
        <f>_xlfn.XLOOKUP($A35,'専門家一覧(別添３)'!$B$9:$B$284,'専門家一覧(別添３)'!G$9:G$284,"",0)</f>
        <v>0</v>
      </c>
      <c r="G35" s="626">
        <f>_xlfn.XLOOKUP($A35,'専門家一覧(別添３)'!$B$9:$B$284,'専門家一覧(別添３)'!H$9:H$284,"",0)</f>
        <v>0</v>
      </c>
      <c r="H35" s="626">
        <f>_xlfn.XLOOKUP($A35,'専門家一覧(別添３)'!$B$9:$B$284,'専門家一覧(別添３)'!I$9:I$284,"",0)</f>
        <v>0</v>
      </c>
      <c r="I35" s="626">
        <f>'専門家一覧(別添３)'!J175</f>
        <v>0</v>
      </c>
      <c r="J35" s="626">
        <f>'専門家一覧(別添３)'!J176</f>
        <v>0</v>
      </c>
      <c r="K35" s="626">
        <f>'専門家一覧(別添３)'!J177</f>
        <v>0</v>
      </c>
      <c r="L35" s="626">
        <f>'専門家一覧(別添３)'!J179</f>
        <v>0</v>
      </c>
      <c r="M35" s="626">
        <f>_xlfn.XLOOKUP($A35,'専門家一覧(別添３)'!$B$9:$B$284,'専門家一覧(別添３)'!K$9:K$284,"",0)</f>
        <v>0</v>
      </c>
      <c r="N35" s="626">
        <f>'専門家一覧(別添３)'!L175</f>
        <v>0</v>
      </c>
      <c r="O35" s="626">
        <f>'専門家一覧(別添３)'!L176</f>
        <v>0</v>
      </c>
      <c r="P35" s="626">
        <f>'専門家一覧(別添３)'!L177</f>
        <v>0</v>
      </c>
      <c r="Q35" s="626">
        <f>'専門家一覧(別添３)'!L179</f>
        <v>0</v>
      </c>
    </row>
    <row r="36" spans="1:17" x14ac:dyDescent="0.15">
      <c r="A36" s="626">
        <v>35</v>
      </c>
      <c r="B36" s="626">
        <f>_xlfn.XLOOKUP($A36,'専門家一覧(別添３)'!$B$9:$B$284,'専門家一覧(別添３)'!C$9:C$284,"",0)</f>
        <v>0</v>
      </c>
      <c r="C36" s="626">
        <f>_xlfn.XLOOKUP($A36,'専門家一覧(別添３)'!$B$9:$B$284,'専門家一覧(別添３)'!D$9:D$284,"",0)</f>
        <v>0</v>
      </c>
      <c r="D36" s="626">
        <f>_xlfn.XLOOKUP($A36,'専門家一覧(別添３)'!$B$9:$B$284,'専門家一覧(別添３)'!E$9:E$284,"",0)</f>
        <v>0</v>
      </c>
      <c r="E36" s="626">
        <f>_xlfn.XLOOKUP($A36,'専門家一覧(別添３)'!$B$9:$B$284,'専門家一覧(別添３)'!F$9:F$284,"",0)</f>
        <v>0</v>
      </c>
      <c r="F36" s="626">
        <f>_xlfn.XLOOKUP($A36,'専門家一覧(別添３)'!$B$9:$B$284,'専門家一覧(別添３)'!G$9:G$284,"",0)</f>
        <v>0</v>
      </c>
      <c r="G36" s="626">
        <f>_xlfn.XLOOKUP($A36,'専門家一覧(別添３)'!$B$9:$B$284,'専門家一覧(別添３)'!H$9:H$284,"",0)</f>
        <v>0</v>
      </c>
      <c r="H36" s="626">
        <f>_xlfn.XLOOKUP($A36,'専門家一覧(別添３)'!$B$9:$B$284,'専門家一覧(別添３)'!I$9:I$284,"",0)</f>
        <v>0</v>
      </c>
      <c r="I36" s="626">
        <f>'専門家一覧(別添３)'!J180</f>
        <v>0</v>
      </c>
      <c r="J36" s="626">
        <f>'専門家一覧(別添３)'!J181</f>
        <v>0</v>
      </c>
      <c r="K36" s="626">
        <f>'専門家一覧(別添３)'!J182</f>
        <v>0</v>
      </c>
      <c r="L36" s="626">
        <f>'専門家一覧(別添３)'!J184</f>
        <v>0</v>
      </c>
      <c r="M36" s="626">
        <f>_xlfn.XLOOKUP($A36,'専門家一覧(別添３)'!$B$9:$B$284,'専門家一覧(別添３)'!K$9:K$284,"",0)</f>
        <v>0</v>
      </c>
      <c r="N36" s="626">
        <f>'専門家一覧(別添３)'!L180</f>
        <v>0</v>
      </c>
      <c r="O36" s="626">
        <f>'専門家一覧(別添３)'!L181</f>
        <v>0</v>
      </c>
      <c r="P36" s="626">
        <f>'専門家一覧(別添３)'!L182</f>
        <v>0</v>
      </c>
      <c r="Q36" s="626">
        <f>'専門家一覧(別添３)'!L184</f>
        <v>0</v>
      </c>
    </row>
    <row r="37" spans="1:17" x14ac:dyDescent="0.15">
      <c r="A37" s="626">
        <v>36</v>
      </c>
      <c r="B37" s="626">
        <f>_xlfn.XLOOKUP($A37,'専門家一覧(別添３)'!$B$9:$B$284,'専門家一覧(別添３)'!C$9:C$284,"",0)</f>
        <v>0</v>
      </c>
      <c r="C37" s="626">
        <f>_xlfn.XLOOKUP($A37,'専門家一覧(別添３)'!$B$9:$B$284,'専門家一覧(別添３)'!D$9:D$284,"",0)</f>
        <v>0</v>
      </c>
      <c r="D37" s="626">
        <f>_xlfn.XLOOKUP($A37,'専門家一覧(別添３)'!$B$9:$B$284,'専門家一覧(別添３)'!E$9:E$284,"",0)</f>
        <v>0</v>
      </c>
      <c r="E37" s="626">
        <f>_xlfn.XLOOKUP($A37,'専門家一覧(別添３)'!$B$9:$B$284,'専門家一覧(別添３)'!F$9:F$284,"",0)</f>
        <v>0</v>
      </c>
      <c r="F37" s="626">
        <f>_xlfn.XLOOKUP($A37,'専門家一覧(別添３)'!$B$9:$B$284,'専門家一覧(別添３)'!G$9:G$284,"",0)</f>
        <v>0</v>
      </c>
      <c r="G37" s="626">
        <f>_xlfn.XLOOKUP($A37,'専門家一覧(別添３)'!$B$9:$B$284,'専門家一覧(別添３)'!H$9:H$284,"",0)</f>
        <v>0</v>
      </c>
      <c r="H37" s="626">
        <f>_xlfn.XLOOKUP($A37,'専門家一覧(別添３)'!$B$9:$B$284,'専門家一覧(別添３)'!I$9:I$284,"",0)</f>
        <v>0</v>
      </c>
      <c r="I37" s="626">
        <f>'専門家一覧(別添３)'!J185</f>
        <v>0</v>
      </c>
      <c r="J37" s="626">
        <f>'専門家一覧(別添３)'!J186</f>
        <v>0</v>
      </c>
      <c r="K37" s="626">
        <f>'専門家一覧(別添３)'!J187</f>
        <v>0</v>
      </c>
      <c r="L37" s="626">
        <f>'専門家一覧(別添３)'!J189</f>
        <v>0</v>
      </c>
      <c r="M37" s="626">
        <f>_xlfn.XLOOKUP($A37,'専門家一覧(別添３)'!$B$9:$B$284,'専門家一覧(別添３)'!K$9:K$284,"",0)</f>
        <v>0</v>
      </c>
      <c r="N37" s="626">
        <f>'専門家一覧(別添３)'!L185</f>
        <v>0</v>
      </c>
      <c r="O37" s="626">
        <f>'専門家一覧(別添３)'!L186</f>
        <v>0</v>
      </c>
      <c r="P37" s="626">
        <f>'専門家一覧(別添３)'!L187</f>
        <v>0</v>
      </c>
      <c r="Q37" s="626">
        <f>'専門家一覧(別添３)'!L189</f>
        <v>0</v>
      </c>
    </row>
    <row r="38" spans="1:17" x14ac:dyDescent="0.15">
      <c r="A38" s="626">
        <v>37</v>
      </c>
      <c r="B38" s="626">
        <f>_xlfn.XLOOKUP($A38,'専門家一覧(別添３)'!$B$9:$B$284,'専門家一覧(別添３)'!C$9:C$284,"",0)</f>
        <v>0</v>
      </c>
      <c r="C38" s="626">
        <f>_xlfn.XLOOKUP($A38,'専門家一覧(別添３)'!$B$9:$B$284,'専門家一覧(別添３)'!D$9:D$284,"",0)</f>
        <v>0</v>
      </c>
      <c r="D38" s="626">
        <f>_xlfn.XLOOKUP($A38,'専門家一覧(別添３)'!$B$9:$B$284,'専門家一覧(別添３)'!E$9:E$284,"",0)</f>
        <v>0</v>
      </c>
      <c r="E38" s="626">
        <f>_xlfn.XLOOKUP($A38,'専門家一覧(別添３)'!$B$9:$B$284,'専門家一覧(別添３)'!F$9:F$284,"",0)</f>
        <v>0</v>
      </c>
      <c r="F38" s="626">
        <f>_xlfn.XLOOKUP($A38,'専門家一覧(別添３)'!$B$9:$B$284,'専門家一覧(別添３)'!G$9:G$284,"",0)</f>
        <v>0</v>
      </c>
      <c r="G38" s="626">
        <f>_xlfn.XLOOKUP($A38,'専門家一覧(別添３)'!$B$9:$B$284,'専門家一覧(別添３)'!H$9:H$284,"",0)</f>
        <v>0</v>
      </c>
      <c r="H38" s="626">
        <f>_xlfn.XLOOKUP($A38,'専門家一覧(別添３)'!$B$9:$B$284,'専門家一覧(別添３)'!I$9:I$284,"",0)</f>
        <v>0</v>
      </c>
      <c r="I38" s="626">
        <f>'専門家一覧(別添３)'!J190</f>
        <v>0</v>
      </c>
      <c r="J38" s="626">
        <f>'専門家一覧(別添３)'!J191</f>
        <v>0</v>
      </c>
      <c r="K38" s="626">
        <f>'専門家一覧(別添３)'!J192</f>
        <v>0</v>
      </c>
      <c r="L38" s="626">
        <f>'専門家一覧(別添３)'!J194</f>
        <v>0</v>
      </c>
      <c r="M38" s="626">
        <f>_xlfn.XLOOKUP($A38,'専門家一覧(別添３)'!$B$9:$B$284,'専門家一覧(別添３)'!K$9:K$284,"",0)</f>
        <v>0</v>
      </c>
      <c r="N38" s="626">
        <f>'専門家一覧(別添３)'!L190</f>
        <v>0</v>
      </c>
      <c r="O38" s="626">
        <f>'専門家一覧(別添３)'!L191</f>
        <v>0</v>
      </c>
      <c r="P38" s="626">
        <f>'専門家一覧(別添３)'!L192</f>
        <v>0</v>
      </c>
      <c r="Q38" s="626">
        <f>'専門家一覧(別添３)'!L194</f>
        <v>0</v>
      </c>
    </row>
    <row r="39" spans="1:17" x14ac:dyDescent="0.15">
      <c r="A39" s="626">
        <v>38</v>
      </c>
      <c r="B39" s="626">
        <f>_xlfn.XLOOKUP($A39,'専門家一覧(別添３)'!$B$9:$B$284,'専門家一覧(別添３)'!C$9:C$284,"",0)</f>
        <v>0</v>
      </c>
      <c r="C39" s="626">
        <f>_xlfn.XLOOKUP($A39,'専門家一覧(別添３)'!$B$9:$B$284,'専門家一覧(別添３)'!D$9:D$284,"",0)</f>
        <v>0</v>
      </c>
      <c r="D39" s="626">
        <f>_xlfn.XLOOKUP($A39,'専門家一覧(別添３)'!$B$9:$B$284,'専門家一覧(別添３)'!E$9:E$284,"",0)</f>
        <v>0</v>
      </c>
      <c r="E39" s="626">
        <f>_xlfn.XLOOKUP($A39,'専門家一覧(別添３)'!$B$9:$B$284,'専門家一覧(別添３)'!F$9:F$284,"",0)</f>
        <v>0</v>
      </c>
      <c r="F39" s="626">
        <f>_xlfn.XLOOKUP($A39,'専門家一覧(別添３)'!$B$9:$B$284,'専門家一覧(別添３)'!G$9:G$284,"",0)</f>
        <v>0</v>
      </c>
      <c r="G39" s="626">
        <f>_xlfn.XLOOKUP($A39,'専門家一覧(別添３)'!$B$9:$B$284,'専門家一覧(別添３)'!H$9:H$284,"",0)</f>
        <v>0</v>
      </c>
      <c r="H39" s="626">
        <f>_xlfn.XLOOKUP($A39,'専門家一覧(別添３)'!$B$9:$B$284,'専門家一覧(別添３)'!I$9:I$284,"",0)</f>
        <v>0</v>
      </c>
      <c r="I39" s="626">
        <f>'専門家一覧(別添３)'!J195</f>
        <v>0</v>
      </c>
      <c r="J39" s="626">
        <f>'専門家一覧(別添３)'!J196</f>
        <v>0</v>
      </c>
      <c r="K39" s="626">
        <f>'専門家一覧(別添３)'!J197</f>
        <v>0</v>
      </c>
      <c r="L39" s="626">
        <f>'専門家一覧(別添３)'!J199</f>
        <v>0</v>
      </c>
      <c r="M39" s="626">
        <f>_xlfn.XLOOKUP($A39,'専門家一覧(別添３)'!$B$9:$B$284,'専門家一覧(別添３)'!K$9:K$284,"",0)</f>
        <v>0</v>
      </c>
      <c r="N39" s="626">
        <f>'専門家一覧(別添３)'!L195</f>
        <v>0</v>
      </c>
      <c r="O39" s="626">
        <f>'専門家一覧(別添３)'!L196</f>
        <v>0</v>
      </c>
      <c r="P39" s="626">
        <f>'専門家一覧(別添３)'!L197</f>
        <v>0</v>
      </c>
      <c r="Q39" s="626">
        <f>'専門家一覧(別添３)'!L199</f>
        <v>0</v>
      </c>
    </row>
    <row r="40" spans="1:17" x14ac:dyDescent="0.15">
      <c r="A40" s="626">
        <v>39</v>
      </c>
      <c r="B40" s="626">
        <f>_xlfn.XLOOKUP($A40,'専門家一覧(別添３)'!$B$9:$B$284,'専門家一覧(別添３)'!C$9:C$284,"",0)</f>
        <v>0</v>
      </c>
      <c r="C40" s="626">
        <f>_xlfn.XLOOKUP($A40,'専門家一覧(別添３)'!$B$9:$B$284,'専門家一覧(別添３)'!D$9:D$284,"",0)</f>
        <v>0</v>
      </c>
      <c r="D40" s="626">
        <f>_xlfn.XLOOKUP($A40,'専門家一覧(別添３)'!$B$9:$B$284,'専門家一覧(別添３)'!E$9:E$284,"",0)</f>
        <v>0</v>
      </c>
      <c r="E40" s="626">
        <f>_xlfn.XLOOKUP($A40,'専門家一覧(別添３)'!$B$9:$B$284,'専門家一覧(別添３)'!F$9:F$284,"",0)</f>
        <v>0</v>
      </c>
      <c r="F40" s="626">
        <f>_xlfn.XLOOKUP($A40,'専門家一覧(別添３)'!$B$9:$B$284,'専門家一覧(別添３)'!G$9:G$284,"",0)</f>
        <v>0</v>
      </c>
      <c r="G40" s="626">
        <f>_xlfn.XLOOKUP($A40,'専門家一覧(別添３)'!$B$9:$B$284,'専門家一覧(別添３)'!H$9:H$284,"",0)</f>
        <v>0</v>
      </c>
      <c r="H40" s="626">
        <f>_xlfn.XLOOKUP($A40,'専門家一覧(別添３)'!$B$9:$B$284,'専門家一覧(別添３)'!I$9:I$284,"",0)</f>
        <v>0</v>
      </c>
      <c r="I40" s="626">
        <f>'専門家一覧(別添３)'!J200</f>
        <v>0</v>
      </c>
      <c r="J40" s="626">
        <f>'専門家一覧(別添３)'!J201</f>
        <v>0</v>
      </c>
      <c r="K40" s="626">
        <f>'専門家一覧(別添３)'!J202</f>
        <v>0</v>
      </c>
      <c r="L40" s="626">
        <f>'専門家一覧(別添３)'!J204</f>
        <v>0</v>
      </c>
      <c r="M40" s="626">
        <f>_xlfn.XLOOKUP($A40,'専門家一覧(別添３)'!$B$9:$B$284,'専門家一覧(別添３)'!K$9:K$284,"",0)</f>
        <v>0</v>
      </c>
      <c r="N40" s="626">
        <f>'専門家一覧(別添３)'!L200</f>
        <v>0</v>
      </c>
      <c r="O40" s="626">
        <f>'専門家一覧(別添３)'!L201</f>
        <v>0</v>
      </c>
      <c r="P40" s="626">
        <f>'専門家一覧(別添３)'!L202</f>
        <v>0</v>
      </c>
      <c r="Q40" s="626">
        <f>'専門家一覧(別添３)'!L204</f>
        <v>0</v>
      </c>
    </row>
    <row r="41" spans="1:17" x14ac:dyDescent="0.15">
      <c r="A41" s="626">
        <v>40</v>
      </c>
      <c r="B41" s="626">
        <f>_xlfn.XLOOKUP($A41,'専門家一覧(別添３)'!$B$9:$B$284,'専門家一覧(別添３)'!C$9:C$284,"",0)</f>
        <v>0</v>
      </c>
      <c r="C41" s="626">
        <f>_xlfn.XLOOKUP($A41,'専門家一覧(別添３)'!$B$9:$B$284,'専門家一覧(別添３)'!D$9:D$284,"",0)</f>
        <v>0</v>
      </c>
      <c r="D41" s="626">
        <f>_xlfn.XLOOKUP($A41,'専門家一覧(別添３)'!$B$9:$B$284,'専門家一覧(別添３)'!E$9:E$284,"",0)</f>
        <v>0</v>
      </c>
      <c r="E41" s="626">
        <f>_xlfn.XLOOKUP($A41,'専門家一覧(別添３)'!$B$9:$B$284,'専門家一覧(別添３)'!F$9:F$284,"",0)</f>
        <v>0</v>
      </c>
      <c r="F41" s="626">
        <f>_xlfn.XLOOKUP($A41,'専門家一覧(別添３)'!$B$9:$B$284,'専門家一覧(別添３)'!G$9:G$284,"",0)</f>
        <v>0</v>
      </c>
      <c r="G41" s="626">
        <f>_xlfn.XLOOKUP($A41,'専門家一覧(別添３)'!$B$9:$B$284,'専門家一覧(別添３)'!H$9:H$284,"",0)</f>
        <v>0</v>
      </c>
      <c r="H41" s="626">
        <f>_xlfn.XLOOKUP($A41,'専門家一覧(別添３)'!$B$9:$B$284,'専門家一覧(別添３)'!I$9:I$284,"",0)</f>
        <v>0</v>
      </c>
      <c r="I41" s="626">
        <f>'専門家一覧(別添３)'!J205</f>
        <v>0</v>
      </c>
      <c r="J41" s="626">
        <f>'専門家一覧(別添３)'!J206</f>
        <v>0</v>
      </c>
      <c r="K41" s="626">
        <f>'専門家一覧(別添３)'!J207</f>
        <v>0</v>
      </c>
      <c r="L41" s="626">
        <f>'専門家一覧(別添３)'!J209</f>
        <v>0</v>
      </c>
      <c r="M41" s="626">
        <f>_xlfn.XLOOKUP($A41,'専門家一覧(別添３)'!$B$9:$B$284,'専門家一覧(別添３)'!K$9:K$284,"",0)</f>
        <v>0</v>
      </c>
      <c r="N41" s="626">
        <f>'専門家一覧(別添３)'!L205</f>
        <v>0</v>
      </c>
      <c r="O41" s="626">
        <f>'専門家一覧(別添３)'!L206</f>
        <v>0</v>
      </c>
      <c r="P41" s="626">
        <f>'専門家一覧(別添３)'!L207</f>
        <v>0</v>
      </c>
      <c r="Q41" s="626">
        <f>'専門家一覧(別添３)'!L209</f>
        <v>0</v>
      </c>
    </row>
    <row r="42" spans="1:17" x14ac:dyDescent="0.15">
      <c r="A42" s="626">
        <v>41</v>
      </c>
      <c r="B42" s="626">
        <f>_xlfn.XLOOKUP($A42,'専門家一覧(別添３)'!$B$9:$B$284,'専門家一覧(別添３)'!C$9:C$284,"",0)</f>
        <v>0</v>
      </c>
      <c r="C42" s="626">
        <f>_xlfn.XLOOKUP($A42,'専門家一覧(別添３)'!$B$9:$B$284,'専門家一覧(別添３)'!D$9:D$284,"",0)</f>
        <v>0</v>
      </c>
      <c r="D42" s="626">
        <f>_xlfn.XLOOKUP($A42,'専門家一覧(別添３)'!$B$9:$B$284,'専門家一覧(別添３)'!E$9:E$284,"",0)</f>
        <v>0</v>
      </c>
      <c r="E42" s="626">
        <f>_xlfn.XLOOKUP($A42,'専門家一覧(別添３)'!$B$9:$B$284,'専門家一覧(別添３)'!F$9:F$284,"",0)</f>
        <v>0</v>
      </c>
      <c r="F42" s="626">
        <f>_xlfn.XLOOKUP($A42,'専門家一覧(別添３)'!$B$9:$B$284,'専門家一覧(別添３)'!G$9:G$284,"",0)</f>
        <v>0</v>
      </c>
      <c r="G42" s="626">
        <f>_xlfn.XLOOKUP($A42,'専門家一覧(別添３)'!$B$9:$B$284,'専門家一覧(別添３)'!H$9:H$284,"",0)</f>
        <v>0</v>
      </c>
      <c r="H42" s="626">
        <f>_xlfn.XLOOKUP($A42,'専門家一覧(別添３)'!$B$9:$B$284,'専門家一覧(別添３)'!I$9:I$284,"",0)</f>
        <v>0</v>
      </c>
      <c r="I42" s="626">
        <f>'専門家一覧(別添３)'!J210</f>
        <v>0</v>
      </c>
      <c r="J42" s="626">
        <f>'専門家一覧(別添３)'!J211</f>
        <v>0</v>
      </c>
      <c r="K42" s="626">
        <f>'専門家一覧(別添３)'!J212</f>
        <v>0</v>
      </c>
      <c r="L42" s="626">
        <f>'専門家一覧(別添３)'!J214</f>
        <v>0</v>
      </c>
      <c r="M42" s="626">
        <f>_xlfn.XLOOKUP($A42,'専門家一覧(別添３)'!$B$9:$B$284,'専門家一覧(別添３)'!K$9:K$284,"",0)</f>
        <v>0</v>
      </c>
      <c r="N42" s="626">
        <f>'専門家一覧(別添３)'!L210</f>
        <v>0</v>
      </c>
      <c r="O42" s="626">
        <f>'専門家一覧(別添３)'!L211</f>
        <v>0</v>
      </c>
      <c r="P42" s="626">
        <f>'専門家一覧(別添３)'!L212</f>
        <v>0</v>
      </c>
      <c r="Q42" s="626">
        <f>'専門家一覧(別添３)'!L214</f>
        <v>0</v>
      </c>
    </row>
    <row r="43" spans="1:17" x14ac:dyDescent="0.15">
      <c r="A43" s="626">
        <v>42</v>
      </c>
      <c r="B43" s="626">
        <f>_xlfn.XLOOKUP($A43,'専門家一覧(別添３)'!$B$9:$B$284,'専門家一覧(別添３)'!C$9:C$284,"",0)</f>
        <v>0</v>
      </c>
      <c r="C43" s="626">
        <f>_xlfn.XLOOKUP($A43,'専門家一覧(別添３)'!$B$9:$B$284,'専門家一覧(別添３)'!D$9:D$284,"",0)</f>
        <v>0</v>
      </c>
      <c r="D43" s="626">
        <f>_xlfn.XLOOKUP($A43,'専門家一覧(別添３)'!$B$9:$B$284,'専門家一覧(別添３)'!E$9:E$284,"",0)</f>
        <v>0</v>
      </c>
      <c r="E43" s="626">
        <f>_xlfn.XLOOKUP($A43,'専門家一覧(別添３)'!$B$9:$B$284,'専門家一覧(別添３)'!F$9:F$284,"",0)</f>
        <v>0</v>
      </c>
      <c r="F43" s="626">
        <f>_xlfn.XLOOKUP($A43,'専門家一覧(別添３)'!$B$9:$B$284,'専門家一覧(別添３)'!G$9:G$284,"",0)</f>
        <v>0</v>
      </c>
      <c r="G43" s="626">
        <f>_xlfn.XLOOKUP($A43,'専門家一覧(別添３)'!$B$9:$B$284,'専門家一覧(別添３)'!H$9:H$284,"",0)</f>
        <v>0</v>
      </c>
      <c r="H43" s="626">
        <f>_xlfn.XLOOKUP($A43,'専門家一覧(別添３)'!$B$9:$B$284,'専門家一覧(別添３)'!I$9:I$284,"",0)</f>
        <v>0</v>
      </c>
      <c r="I43" s="626">
        <f>'専門家一覧(別添３)'!J215</f>
        <v>0</v>
      </c>
      <c r="J43" s="626">
        <f>'専門家一覧(別添３)'!J216</f>
        <v>0</v>
      </c>
      <c r="K43" s="626">
        <f>'専門家一覧(別添３)'!J217</f>
        <v>0</v>
      </c>
      <c r="L43" s="626">
        <f>'専門家一覧(別添３)'!J219</f>
        <v>0</v>
      </c>
      <c r="M43" s="626">
        <f>_xlfn.XLOOKUP($A43,'専門家一覧(別添３)'!$B$9:$B$284,'専門家一覧(別添３)'!K$9:K$284,"",0)</f>
        <v>0</v>
      </c>
      <c r="N43" s="626">
        <f>'専門家一覧(別添３)'!L215</f>
        <v>0</v>
      </c>
      <c r="O43" s="626">
        <f>'専門家一覧(別添３)'!L216</f>
        <v>0</v>
      </c>
      <c r="P43" s="626">
        <f>'専門家一覧(別添３)'!L217</f>
        <v>0</v>
      </c>
      <c r="Q43" s="626">
        <f>'専門家一覧(別添３)'!L219</f>
        <v>0</v>
      </c>
    </row>
    <row r="44" spans="1:17" x14ac:dyDescent="0.15">
      <c r="A44" s="626">
        <v>43</v>
      </c>
      <c r="B44" s="626">
        <f>_xlfn.XLOOKUP($A44,'専門家一覧(別添３)'!$B$9:$B$284,'専門家一覧(別添３)'!C$9:C$284,"",0)</f>
        <v>0</v>
      </c>
      <c r="C44" s="626">
        <f>_xlfn.XLOOKUP($A44,'専門家一覧(別添３)'!$B$9:$B$284,'専門家一覧(別添３)'!D$9:D$284,"",0)</f>
        <v>0</v>
      </c>
      <c r="D44" s="626">
        <f>_xlfn.XLOOKUP($A44,'専門家一覧(別添３)'!$B$9:$B$284,'専門家一覧(別添３)'!E$9:E$284,"",0)</f>
        <v>0</v>
      </c>
      <c r="E44" s="626">
        <f>_xlfn.XLOOKUP($A44,'専門家一覧(別添３)'!$B$9:$B$284,'専門家一覧(別添３)'!F$9:F$284,"",0)</f>
        <v>0</v>
      </c>
      <c r="F44" s="626">
        <f>_xlfn.XLOOKUP($A44,'専門家一覧(別添３)'!$B$9:$B$284,'専門家一覧(別添３)'!G$9:G$284,"",0)</f>
        <v>0</v>
      </c>
      <c r="G44" s="626">
        <f>_xlfn.XLOOKUP($A44,'専門家一覧(別添３)'!$B$9:$B$284,'専門家一覧(別添３)'!H$9:H$284,"",0)</f>
        <v>0</v>
      </c>
      <c r="H44" s="626">
        <f>_xlfn.XLOOKUP($A44,'専門家一覧(別添３)'!$B$9:$B$284,'専門家一覧(別添３)'!I$9:I$284,"",0)</f>
        <v>0</v>
      </c>
      <c r="I44" s="626">
        <f>'専門家一覧(別添３)'!J220</f>
        <v>0</v>
      </c>
      <c r="J44" s="626">
        <f>'専門家一覧(別添３)'!J221</f>
        <v>0</v>
      </c>
      <c r="K44" s="626">
        <f>'専門家一覧(別添３)'!J222</f>
        <v>0</v>
      </c>
      <c r="L44" s="626">
        <f>'専門家一覧(別添３)'!J224</f>
        <v>0</v>
      </c>
      <c r="M44" s="626">
        <f>_xlfn.XLOOKUP($A44,'専門家一覧(別添３)'!$B$9:$B$284,'専門家一覧(別添３)'!K$9:K$284,"",0)</f>
        <v>0</v>
      </c>
      <c r="N44" s="626">
        <f>'専門家一覧(別添３)'!L220</f>
        <v>0</v>
      </c>
      <c r="O44" s="626">
        <f>'専門家一覧(別添３)'!L221</f>
        <v>0</v>
      </c>
      <c r="P44" s="626">
        <f>'専門家一覧(別添３)'!L222</f>
        <v>0</v>
      </c>
      <c r="Q44" s="626">
        <f>'専門家一覧(別添３)'!L224</f>
        <v>0</v>
      </c>
    </row>
    <row r="45" spans="1:17" x14ac:dyDescent="0.15">
      <c r="A45" s="626">
        <v>44</v>
      </c>
      <c r="B45" s="626">
        <f>_xlfn.XLOOKUP($A45,'専門家一覧(別添３)'!$B$9:$B$284,'専門家一覧(別添３)'!C$9:C$284,"",0)</f>
        <v>0</v>
      </c>
      <c r="C45" s="626">
        <f>_xlfn.XLOOKUP($A45,'専門家一覧(別添３)'!$B$9:$B$284,'専門家一覧(別添３)'!D$9:D$284,"",0)</f>
        <v>0</v>
      </c>
      <c r="D45" s="626">
        <f>_xlfn.XLOOKUP($A45,'専門家一覧(別添３)'!$B$9:$B$284,'専門家一覧(別添３)'!E$9:E$284,"",0)</f>
        <v>0</v>
      </c>
      <c r="E45" s="626">
        <f>_xlfn.XLOOKUP($A45,'専門家一覧(別添３)'!$B$9:$B$284,'専門家一覧(別添３)'!F$9:F$284,"",0)</f>
        <v>0</v>
      </c>
      <c r="F45" s="626">
        <f>_xlfn.XLOOKUP($A45,'専門家一覧(別添３)'!$B$9:$B$284,'専門家一覧(別添３)'!G$9:G$284,"",0)</f>
        <v>0</v>
      </c>
      <c r="G45" s="626">
        <f>_xlfn.XLOOKUP($A45,'専門家一覧(別添３)'!$B$9:$B$284,'専門家一覧(別添３)'!H$9:H$284,"",0)</f>
        <v>0</v>
      </c>
      <c r="H45" s="626">
        <f>_xlfn.XLOOKUP($A45,'専門家一覧(別添３)'!$B$9:$B$284,'専門家一覧(別添３)'!I$9:I$284,"",0)</f>
        <v>0</v>
      </c>
      <c r="I45" s="626">
        <f>'専門家一覧(別添３)'!J225</f>
        <v>0</v>
      </c>
      <c r="J45" s="626">
        <f>'専門家一覧(別添３)'!J226</f>
        <v>0</v>
      </c>
      <c r="K45" s="626">
        <f>'専門家一覧(別添３)'!J227</f>
        <v>0</v>
      </c>
      <c r="L45" s="626">
        <f>'専門家一覧(別添３)'!J229</f>
        <v>0</v>
      </c>
      <c r="M45" s="626">
        <f>_xlfn.XLOOKUP($A45,'専門家一覧(別添３)'!$B$9:$B$284,'専門家一覧(別添３)'!K$9:K$284,"",0)</f>
        <v>0</v>
      </c>
      <c r="N45" s="626">
        <f>'専門家一覧(別添３)'!L225</f>
        <v>0</v>
      </c>
      <c r="O45" s="626">
        <f>'専門家一覧(別添３)'!L226</f>
        <v>0</v>
      </c>
      <c r="P45" s="626">
        <f>'専門家一覧(別添３)'!L227</f>
        <v>0</v>
      </c>
      <c r="Q45" s="626">
        <f>'専門家一覧(別添３)'!L229</f>
        <v>0</v>
      </c>
    </row>
    <row r="46" spans="1:17" x14ac:dyDescent="0.15">
      <c r="A46" s="626">
        <v>45</v>
      </c>
      <c r="B46" s="626">
        <f>_xlfn.XLOOKUP($A46,'専門家一覧(別添３)'!$B$9:$B$284,'専門家一覧(別添３)'!C$9:C$284,"",0)</f>
        <v>0</v>
      </c>
      <c r="C46" s="626">
        <f>_xlfn.XLOOKUP($A46,'専門家一覧(別添３)'!$B$9:$B$284,'専門家一覧(別添３)'!D$9:D$284,"",0)</f>
        <v>0</v>
      </c>
      <c r="D46" s="626">
        <f>_xlfn.XLOOKUP($A46,'専門家一覧(別添３)'!$B$9:$B$284,'専門家一覧(別添３)'!E$9:E$284,"",0)</f>
        <v>0</v>
      </c>
      <c r="E46" s="626">
        <f>_xlfn.XLOOKUP($A46,'専門家一覧(別添３)'!$B$9:$B$284,'専門家一覧(別添３)'!F$9:F$284,"",0)</f>
        <v>0</v>
      </c>
      <c r="F46" s="626">
        <f>_xlfn.XLOOKUP($A46,'専門家一覧(別添３)'!$B$9:$B$284,'専門家一覧(別添３)'!G$9:G$284,"",0)</f>
        <v>0</v>
      </c>
      <c r="G46" s="626">
        <f>_xlfn.XLOOKUP($A46,'専門家一覧(別添３)'!$B$9:$B$284,'専門家一覧(別添３)'!H$9:H$284,"",0)</f>
        <v>0</v>
      </c>
      <c r="H46" s="626">
        <f>_xlfn.XLOOKUP($A46,'専門家一覧(別添３)'!$B$9:$B$284,'専門家一覧(別添３)'!I$9:I$284,"",0)</f>
        <v>0</v>
      </c>
      <c r="I46" s="626">
        <f>'専門家一覧(別添３)'!J230</f>
        <v>0</v>
      </c>
      <c r="J46" s="626">
        <f>'専門家一覧(別添３)'!J231</f>
        <v>0</v>
      </c>
      <c r="K46" s="626">
        <f>'専門家一覧(別添３)'!J232</f>
        <v>0</v>
      </c>
      <c r="L46" s="626">
        <f>'専門家一覧(別添３)'!J234</f>
        <v>0</v>
      </c>
      <c r="M46" s="626">
        <f>_xlfn.XLOOKUP($A46,'専門家一覧(別添３)'!$B$9:$B$284,'専門家一覧(別添３)'!K$9:K$284,"",0)</f>
        <v>0</v>
      </c>
      <c r="N46" s="626">
        <f>'専門家一覧(別添３)'!L230</f>
        <v>0</v>
      </c>
      <c r="O46" s="626">
        <f>'専門家一覧(別添３)'!L231</f>
        <v>0</v>
      </c>
      <c r="P46" s="626">
        <f>'専門家一覧(別添３)'!L232</f>
        <v>0</v>
      </c>
      <c r="Q46" s="626">
        <f>'専門家一覧(別添３)'!L234</f>
        <v>0</v>
      </c>
    </row>
    <row r="47" spans="1:17" x14ac:dyDescent="0.15">
      <c r="A47" s="626">
        <v>46</v>
      </c>
      <c r="B47" s="626">
        <f>_xlfn.XLOOKUP($A47,'専門家一覧(別添３)'!$B$9:$B$284,'専門家一覧(別添３)'!C$9:C$284,"",0)</f>
        <v>0</v>
      </c>
      <c r="C47" s="626">
        <f>_xlfn.XLOOKUP($A47,'専門家一覧(別添３)'!$B$9:$B$284,'専門家一覧(別添３)'!D$9:D$284,"",0)</f>
        <v>0</v>
      </c>
      <c r="D47" s="626">
        <f>_xlfn.XLOOKUP($A47,'専門家一覧(別添３)'!$B$9:$B$284,'専門家一覧(別添３)'!E$9:E$284,"",0)</f>
        <v>0</v>
      </c>
      <c r="E47" s="626">
        <f>_xlfn.XLOOKUP($A47,'専門家一覧(別添３)'!$B$9:$B$284,'専門家一覧(別添３)'!F$9:F$284,"",0)</f>
        <v>0</v>
      </c>
      <c r="F47" s="626">
        <f>_xlfn.XLOOKUP($A47,'専門家一覧(別添３)'!$B$9:$B$284,'専門家一覧(別添３)'!G$9:G$284,"",0)</f>
        <v>0</v>
      </c>
      <c r="G47" s="626">
        <f>_xlfn.XLOOKUP($A47,'専門家一覧(別添３)'!$B$9:$B$284,'専門家一覧(別添３)'!H$9:H$284,"",0)</f>
        <v>0</v>
      </c>
      <c r="H47" s="626">
        <f>_xlfn.XLOOKUP($A47,'専門家一覧(別添３)'!$B$9:$B$284,'専門家一覧(別添３)'!I$9:I$284,"",0)</f>
        <v>0</v>
      </c>
      <c r="I47" s="626">
        <f>'専門家一覧(別添３)'!J235</f>
        <v>0</v>
      </c>
      <c r="J47" s="626">
        <f>'専門家一覧(別添３)'!J236</f>
        <v>0</v>
      </c>
      <c r="K47" s="626">
        <f>'専門家一覧(別添３)'!J237</f>
        <v>0</v>
      </c>
      <c r="L47" s="626">
        <f>'専門家一覧(別添３)'!J239</f>
        <v>0</v>
      </c>
      <c r="M47" s="626">
        <f>_xlfn.XLOOKUP($A47,'専門家一覧(別添３)'!$B$9:$B$284,'専門家一覧(別添３)'!K$9:K$284,"",0)</f>
        <v>0</v>
      </c>
      <c r="N47" s="626">
        <f>'専門家一覧(別添３)'!L235</f>
        <v>0</v>
      </c>
      <c r="O47" s="626">
        <f>'専門家一覧(別添３)'!L236</f>
        <v>0</v>
      </c>
      <c r="P47" s="626">
        <f>'専門家一覧(別添３)'!L237</f>
        <v>0</v>
      </c>
      <c r="Q47" s="626">
        <f>'専門家一覧(別添３)'!L239</f>
        <v>0</v>
      </c>
    </row>
    <row r="48" spans="1:17" x14ac:dyDescent="0.15">
      <c r="A48" s="626">
        <v>47</v>
      </c>
      <c r="B48" s="626">
        <f>_xlfn.XLOOKUP($A48,'専門家一覧(別添３)'!$B$9:$B$284,'専門家一覧(別添３)'!C$9:C$284,"",0)</f>
        <v>0</v>
      </c>
      <c r="C48" s="626">
        <f>_xlfn.XLOOKUP($A48,'専門家一覧(別添３)'!$B$9:$B$284,'専門家一覧(別添３)'!D$9:D$284,"",0)</f>
        <v>0</v>
      </c>
      <c r="D48" s="626">
        <f>_xlfn.XLOOKUP($A48,'専門家一覧(別添３)'!$B$9:$B$284,'専門家一覧(別添３)'!E$9:E$284,"",0)</f>
        <v>0</v>
      </c>
      <c r="E48" s="626">
        <f>_xlfn.XLOOKUP($A48,'専門家一覧(別添３)'!$B$9:$B$284,'専門家一覧(別添３)'!F$9:F$284,"",0)</f>
        <v>0</v>
      </c>
      <c r="F48" s="626">
        <f>_xlfn.XLOOKUP($A48,'専門家一覧(別添３)'!$B$9:$B$284,'専門家一覧(別添３)'!G$9:G$284,"",0)</f>
        <v>0</v>
      </c>
      <c r="G48" s="626">
        <f>_xlfn.XLOOKUP($A48,'専門家一覧(別添３)'!$B$9:$B$284,'専門家一覧(別添３)'!H$9:H$284,"",0)</f>
        <v>0</v>
      </c>
      <c r="H48" s="626">
        <f>_xlfn.XLOOKUP($A48,'専門家一覧(別添３)'!$B$9:$B$284,'専門家一覧(別添３)'!I$9:I$284,"",0)</f>
        <v>0</v>
      </c>
      <c r="I48" s="626">
        <f>'専門家一覧(別添３)'!J240</f>
        <v>0</v>
      </c>
      <c r="J48" s="626">
        <f>'専門家一覧(別添３)'!J241</f>
        <v>0</v>
      </c>
      <c r="K48" s="626">
        <f>'専門家一覧(別添３)'!J242</f>
        <v>0</v>
      </c>
      <c r="L48" s="626">
        <f>'専門家一覧(別添３)'!J244</f>
        <v>0</v>
      </c>
      <c r="M48" s="626">
        <f>_xlfn.XLOOKUP($A48,'専門家一覧(別添３)'!$B$9:$B$284,'専門家一覧(別添３)'!K$9:K$284,"",0)</f>
        <v>0</v>
      </c>
      <c r="N48" s="626">
        <f>'専門家一覧(別添３)'!L240</f>
        <v>0</v>
      </c>
      <c r="O48" s="626">
        <f>'専門家一覧(別添３)'!L241</f>
        <v>0</v>
      </c>
      <c r="P48" s="626">
        <f>'専門家一覧(別添３)'!L242</f>
        <v>0</v>
      </c>
      <c r="Q48" s="626">
        <f>'専門家一覧(別添３)'!L244</f>
        <v>0</v>
      </c>
    </row>
    <row r="49" spans="1:17" x14ac:dyDescent="0.15">
      <c r="A49" s="626">
        <v>48</v>
      </c>
      <c r="B49" s="626">
        <f>_xlfn.XLOOKUP($A49,'専門家一覧(別添３)'!$B$9:$B$284,'専門家一覧(別添３)'!C$9:C$284,"",0)</f>
        <v>0</v>
      </c>
      <c r="C49" s="626">
        <f>_xlfn.XLOOKUP($A49,'専門家一覧(別添３)'!$B$9:$B$284,'専門家一覧(別添３)'!D$9:D$284,"",0)</f>
        <v>0</v>
      </c>
      <c r="D49" s="626">
        <f>_xlfn.XLOOKUP($A49,'専門家一覧(別添３)'!$B$9:$B$284,'専門家一覧(別添３)'!E$9:E$284,"",0)</f>
        <v>0</v>
      </c>
      <c r="E49" s="626">
        <f>_xlfn.XLOOKUP($A49,'専門家一覧(別添３)'!$B$9:$B$284,'専門家一覧(別添３)'!F$9:F$284,"",0)</f>
        <v>0</v>
      </c>
      <c r="F49" s="626">
        <f>_xlfn.XLOOKUP($A49,'専門家一覧(別添３)'!$B$9:$B$284,'専門家一覧(別添３)'!G$9:G$284,"",0)</f>
        <v>0</v>
      </c>
      <c r="G49" s="626">
        <f>_xlfn.XLOOKUP($A49,'専門家一覧(別添３)'!$B$9:$B$284,'専門家一覧(別添３)'!H$9:H$284,"",0)</f>
        <v>0</v>
      </c>
      <c r="H49" s="626">
        <f>_xlfn.XLOOKUP($A49,'専門家一覧(別添３)'!$B$9:$B$284,'専門家一覧(別添３)'!I$9:I$284,"",0)</f>
        <v>0</v>
      </c>
      <c r="I49" s="626">
        <f>'専門家一覧(別添３)'!J245</f>
        <v>0</v>
      </c>
      <c r="J49" s="626">
        <f>'専門家一覧(別添３)'!J246</f>
        <v>0</v>
      </c>
      <c r="K49" s="626">
        <f>'専門家一覧(別添３)'!J247</f>
        <v>0</v>
      </c>
      <c r="L49" s="626">
        <f>'専門家一覧(別添３)'!J249</f>
        <v>0</v>
      </c>
      <c r="M49" s="626">
        <f>_xlfn.XLOOKUP($A49,'専門家一覧(別添３)'!$B$9:$B$284,'専門家一覧(別添３)'!K$9:K$284,"",0)</f>
        <v>0</v>
      </c>
      <c r="N49" s="626">
        <f>'専門家一覧(別添３)'!L245</f>
        <v>0</v>
      </c>
      <c r="O49" s="626">
        <f>'専門家一覧(別添３)'!L246</f>
        <v>0</v>
      </c>
      <c r="P49" s="626">
        <f>'専門家一覧(別添３)'!L247</f>
        <v>0</v>
      </c>
      <c r="Q49" s="626">
        <f>'専門家一覧(別添３)'!L249</f>
        <v>0</v>
      </c>
    </row>
    <row r="50" spans="1:17" x14ac:dyDescent="0.15">
      <c r="A50" s="626">
        <v>49</v>
      </c>
      <c r="B50" s="626">
        <f>_xlfn.XLOOKUP($A50,'専門家一覧(別添３)'!$B$9:$B$284,'専門家一覧(別添３)'!C$9:C$284,"",0)</f>
        <v>0</v>
      </c>
      <c r="C50" s="626">
        <f>_xlfn.XLOOKUP($A50,'専門家一覧(別添３)'!$B$9:$B$284,'専門家一覧(別添３)'!D$9:D$284,"",0)</f>
        <v>0</v>
      </c>
      <c r="D50" s="626">
        <f>_xlfn.XLOOKUP($A50,'専門家一覧(別添３)'!$B$9:$B$284,'専門家一覧(別添３)'!E$9:E$284,"",0)</f>
        <v>0</v>
      </c>
      <c r="E50" s="626">
        <f>_xlfn.XLOOKUP($A50,'専門家一覧(別添３)'!$B$9:$B$284,'専門家一覧(別添３)'!F$9:F$284,"",0)</f>
        <v>0</v>
      </c>
      <c r="F50" s="626">
        <f>_xlfn.XLOOKUP($A50,'専門家一覧(別添３)'!$B$9:$B$284,'専門家一覧(別添３)'!G$9:G$284,"",0)</f>
        <v>0</v>
      </c>
      <c r="G50" s="626">
        <f>_xlfn.XLOOKUP($A50,'専門家一覧(別添３)'!$B$9:$B$284,'専門家一覧(別添３)'!H$9:H$284,"",0)</f>
        <v>0</v>
      </c>
      <c r="H50" s="626">
        <f>_xlfn.XLOOKUP($A50,'専門家一覧(別添３)'!$B$9:$B$284,'専門家一覧(別添３)'!I$9:I$284,"",0)</f>
        <v>0</v>
      </c>
      <c r="I50" s="626">
        <f>'専門家一覧(別添３)'!J250</f>
        <v>0</v>
      </c>
      <c r="J50" s="626">
        <f>'専門家一覧(別添３)'!J251</f>
        <v>0</v>
      </c>
      <c r="K50" s="626">
        <f>'専門家一覧(別添３)'!J252</f>
        <v>0</v>
      </c>
      <c r="L50" s="626">
        <f>'専門家一覧(別添３)'!J254</f>
        <v>0</v>
      </c>
      <c r="M50" s="626">
        <f>_xlfn.XLOOKUP($A50,'専門家一覧(別添３)'!$B$9:$B$284,'専門家一覧(別添３)'!K$9:K$284,"",0)</f>
        <v>0</v>
      </c>
      <c r="N50" s="626">
        <f>'専門家一覧(別添３)'!L250</f>
        <v>0</v>
      </c>
      <c r="O50" s="626">
        <f>'専門家一覧(別添３)'!L251</f>
        <v>0</v>
      </c>
      <c r="P50" s="626">
        <f>'専門家一覧(別添３)'!L252</f>
        <v>0</v>
      </c>
      <c r="Q50" s="626">
        <f>'専門家一覧(別添３)'!L254</f>
        <v>0</v>
      </c>
    </row>
    <row r="51" spans="1:17" x14ac:dyDescent="0.15">
      <c r="A51" s="626">
        <v>50</v>
      </c>
      <c r="B51" s="626">
        <f>_xlfn.XLOOKUP($A51,'専門家一覧(別添３)'!$B$9:$B$284,'専門家一覧(別添３)'!C$9:C$284,"",0)</f>
        <v>0</v>
      </c>
      <c r="C51" s="626">
        <f>_xlfn.XLOOKUP($A51,'専門家一覧(別添３)'!$B$9:$B$284,'専門家一覧(別添３)'!D$9:D$284,"",0)</f>
        <v>0</v>
      </c>
      <c r="D51" s="626">
        <f>_xlfn.XLOOKUP($A51,'専門家一覧(別添３)'!$B$9:$B$284,'専門家一覧(別添３)'!E$9:E$284,"",0)</f>
        <v>0</v>
      </c>
      <c r="E51" s="626">
        <f>_xlfn.XLOOKUP($A51,'専門家一覧(別添３)'!$B$9:$B$284,'専門家一覧(別添３)'!F$9:F$284,"",0)</f>
        <v>0</v>
      </c>
      <c r="F51" s="626">
        <f>_xlfn.XLOOKUP($A51,'専門家一覧(別添３)'!$B$9:$B$284,'専門家一覧(別添３)'!G$9:G$284,"",0)</f>
        <v>0</v>
      </c>
      <c r="G51" s="626">
        <f>_xlfn.XLOOKUP($A51,'専門家一覧(別添３)'!$B$9:$B$284,'専門家一覧(別添３)'!H$9:H$284,"",0)</f>
        <v>0</v>
      </c>
      <c r="H51" s="626">
        <f>_xlfn.XLOOKUP($A51,'専門家一覧(別添３)'!$B$9:$B$284,'専門家一覧(別添３)'!I$9:I$284,"",0)</f>
        <v>0</v>
      </c>
      <c r="I51" s="626">
        <f>'専門家一覧(別添３)'!J255</f>
        <v>0</v>
      </c>
      <c r="J51" s="626">
        <f>'専門家一覧(別添３)'!J256</f>
        <v>0</v>
      </c>
      <c r="K51" s="626">
        <f>'専門家一覧(別添３)'!J257</f>
        <v>0</v>
      </c>
      <c r="L51" s="626">
        <f>'専門家一覧(別添３)'!J259</f>
        <v>0</v>
      </c>
      <c r="M51" s="626">
        <f>_xlfn.XLOOKUP($A51,'専門家一覧(別添３)'!$B$9:$B$284,'専門家一覧(別添３)'!K$9:K$284,"",0)</f>
        <v>0</v>
      </c>
      <c r="N51" s="626">
        <f>'専門家一覧(別添３)'!L255</f>
        <v>0</v>
      </c>
      <c r="O51" s="626">
        <f>'専門家一覧(別添３)'!L256</f>
        <v>0</v>
      </c>
      <c r="P51" s="626">
        <f>'専門家一覧(別添３)'!L257</f>
        <v>0</v>
      </c>
      <c r="Q51" s="626">
        <f>'専門家一覧(別添３)'!L259</f>
        <v>0</v>
      </c>
    </row>
    <row r="52" spans="1:17" x14ac:dyDescent="0.15">
      <c r="A52" s="626">
        <v>51</v>
      </c>
      <c r="B52" s="626">
        <f>_xlfn.XLOOKUP($A52,'専門家一覧(別添３)'!$B$9:$B$284,'専門家一覧(別添３)'!C$9:C$284,"",0)</f>
        <v>0</v>
      </c>
      <c r="C52" s="626">
        <f>_xlfn.XLOOKUP($A52,'専門家一覧(別添３)'!$B$9:$B$284,'専門家一覧(別添３)'!D$9:D$284,"",0)</f>
        <v>0</v>
      </c>
      <c r="D52" s="626">
        <f>_xlfn.XLOOKUP($A52,'専門家一覧(別添３)'!$B$9:$B$284,'専門家一覧(別添３)'!E$9:E$284,"",0)</f>
        <v>0</v>
      </c>
      <c r="E52" s="626">
        <f>_xlfn.XLOOKUP($A52,'専門家一覧(別添３)'!$B$9:$B$284,'専門家一覧(別添３)'!F$9:F$284,"",0)</f>
        <v>0</v>
      </c>
      <c r="F52" s="626">
        <f>_xlfn.XLOOKUP($A52,'専門家一覧(別添３)'!$B$9:$B$284,'専門家一覧(別添３)'!G$9:G$284,"",0)</f>
        <v>0</v>
      </c>
      <c r="G52" s="626">
        <f>_xlfn.XLOOKUP($A52,'専門家一覧(別添３)'!$B$9:$B$284,'専門家一覧(別添３)'!H$9:H$284,"",0)</f>
        <v>0</v>
      </c>
      <c r="H52" s="626">
        <f>_xlfn.XLOOKUP($A52,'専門家一覧(別添３)'!$B$9:$B$284,'専門家一覧(別添３)'!I$9:I$284,"",0)</f>
        <v>0</v>
      </c>
      <c r="I52" s="626">
        <f>'専門家一覧(別添３)'!J260</f>
        <v>0</v>
      </c>
      <c r="J52" s="626">
        <f>'専門家一覧(別添３)'!J261</f>
        <v>0</v>
      </c>
      <c r="K52" s="626">
        <f>'専門家一覧(別添３)'!J262</f>
        <v>0</v>
      </c>
      <c r="L52" s="626">
        <f>'専門家一覧(別添３)'!J264</f>
        <v>0</v>
      </c>
      <c r="M52" s="626">
        <f>_xlfn.XLOOKUP($A52,'専門家一覧(別添３)'!$B$9:$B$284,'専門家一覧(別添３)'!K$9:K$284,"",0)</f>
        <v>0</v>
      </c>
      <c r="N52" s="626">
        <f>'専門家一覧(別添３)'!L260</f>
        <v>0</v>
      </c>
      <c r="O52" s="626">
        <f>'専門家一覧(別添３)'!L261</f>
        <v>0</v>
      </c>
      <c r="P52" s="626">
        <f>'専門家一覧(別添３)'!L262</f>
        <v>0</v>
      </c>
      <c r="Q52" s="626">
        <f>'専門家一覧(別添３)'!L264</f>
        <v>0</v>
      </c>
    </row>
    <row r="53" spans="1:17" x14ac:dyDescent="0.15">
      <c r="A53" s="626">
        <v>52</v>
      </c>
      <c r="B53" s="626">
        <f>_xlfn.XLOOKUP($A53,'専門家一覧(別添３)'!$B$9:$B$284,'専門家一覧(別添３)'!C$9:C$284,"",0)</f>
        <v>0</v>
      </c>
      <c r="C53" s="626">
        <f>_xlfn.XLOOKUP($A53,'専門家一覧(別添３)'!$B$9:$B$284,'専門家一覧(別添３)'!D$9:D$284,"",0)</f>
        <v>0</v>
      </c>
      <c r="D53" s="626">
        <f>_xlfn.XLOOKUP($A53,'専門家一覧(別添３)'!$B$9:$B$284,'専門家一覧(別添３)'!E$9:E$284,"",0)</f>
        <v>0</v>
      </c>
      <c r="E53" s="626">
        <f>_xlfn.XLOOKUP($A53,'専門家一覧(別添３)'!$B$9:$B$284,'専門家一覧(別添３)'!F$9:F$284,"",0)</f>
        <v>0</v>
      </c>
      <c r="F53" s="626">
        <f>_xlfn.XLOOKUP($A53,'専門家一覧(別添３)'!$B$9:$B$284,'専門家一覧(別添３)'!G$9:G$284,"",0)</f>
        <v>0</v>
      </c>
      <c r="G53" s="626">
        <f>_xlfn.XLOOKUP($A53,'専門家一覧(別添３)'!$B$9:$B$284,'専門家一覧(別添３)'!H$9:H$284,"",0)</f>
        <v>0</v>
      </c>
      <c r="H53" s="626">
        <f>_xlfn.XLOOKUP($A53,'専門家一覧(別添３)'!$B$9:$B$284,'専門家一覧(別添３)'!I$9:I$284,"",0)</f>
        <v>0</v>
      </c>
      <c r="I53" s="626">
        <f>'専門家一覧(別添３)'!J265</f>
        <v>0</v>
      </c>
      <c r="J53" s="626">
        <f>'専門家一覧(別添３)'!J266</f>
        <v>0</v>
      </c>
      <c r="K53" s="626">
        <f>'専門家一覧(別添３)'!J267</f>
        <v>0</v>
      </c>
      <c r="L53" s="626">
        <f>'専門家一覧(別添３)'!J269</f>
        <v>0</v>
      </c>
      <c r="M53" s="626">
        <f>_xlfn.XLOOKUP($A53,'専門家一覧(別添３)'!$B$9:$B$284,'専門家一覧(別添３)'!K$9:K$284,"",0)</f>
        <v>0</v>
      </c>
      <c r="N53" s="626">
        <f>'専門家一覧(別添３)'!L265</f>
        <v>0</v>
      </c>
      <c r="O53" s="626">
        <f>'専門家一覧(別添３)'!L266</f>
        <v>0</v>
      </c>
      <c r="P53" s="626">
        <f>'専門家一覧(別添３)'!L267</f>
        <v>0</v>
      </c>
      <c r="Q53" s="626">
        <f>'専門家一覧(別添３)'!L269</f>
        <v>0</v>
      </c>
    </row>
    <row r="54" spans="1:17" x14ac:dyDescent="0.15">
      <c r="A54" s="626">
        <v>53</v>
      </c>
      <c r="B54" s="626">
        <f>_xlfn.XLOOKUP($A54,'専門家一覧(別添３)'!$B$9:$B$284,'専門家一覧(別添３)'!C$9:C$284,"",0)</f>
        <v>0</v>
      </c>
      <c r="C54" s="626">
        <f>_xlfn.XLOOKUP($A54,'専門家一覧(別添３)'!$B$9:$B$284,'専門家一覧(別添３)'!D$9:D$284,"",0)</f>
        <v>0</v>
      </c>
      <c r="D54" s="626">
        <f>_xlfn.XLOOKUP($A54,'専門家一覧(別添３)'!$B$9:$B$284,'専門家一覧(別添３)'!E$9:E$284,"",0)</f>
        <v>0</v>
      </c>
      <c r="E54" s="626">
        <f>_xlfn.XLOOKUP($A54,'専門家一覧(別添３)'!$B$9:$B$284,'専門家一覧(別添３)'!F$9:F$284,"",0)</f>
        <v>0</v>
      </c>
      <c r="F54" s="626">
        <f>_xlfn.XLOOKUP($A54,'専門家一覧(別添３)'!$B$9:$B$284,'専門家一覧(別添３)'!G$9:G$284,"",0)</f>
        <v>0</v>
      </c>
      <c r="G54" s="626">
        <f>_xlfn.XLOOKUP($A54,'専門家一覧(別添３)'!$B$9:$B$284,'専門家一覧(別添３)'!H$9:H$284,"",0)</f>
        <v>0</v>
      </c>
      <c r="H54" s="626">
        <f>_xlfn.XLOOKUP($A54,'専門家一覧(別添３)'!$B$9:$B$284,'専門家一覧(別添３)'!I$9:I$284,"",0)</f>
        <v>0</v>
      </c>
      <c r="I54" s="626">
        <f>'専門家一覧(別添３)'!J270</f>
        <v>0</v>
      </c>
      <c r="J54" s="626">
        <f>'専門家一覧(別添３)'!J271</f>
        <v>0</v>
      </c>
      <c r="K54" s="626">
        <f>'専門家一覧(別添３)'!J272</f>
        <v>0</v>
      </c>
      <c r="L54" s="626">
        <f>'専門家一覧(別添３)'!J274</f>
        <v>0</v>
      </c>
      <c r="M54" s="626">
        <f>_xlfn.XLOOKUP($A54,'専門家一覧(別添３)'!$B$9:$B$284,'専門家一覧(別添３)'!K$9:K$284,"",0)</f>
        <v>0</v>
      </c>
      <c r="N54" s="626">
        <f>'専門家一覧(別添３)'!L270</f>
        <v>0</v>
      </c>
      <c r="O54" s="626">
        <f>'専門家一覧(別添３)'!L271</f>
        <v>0</v>
      </c>
      <c r="P54" s="626">
        <f>'専門家一覧(別添３)'!L272</f>
        <v>0</v>
      </c>
      <c r="Q54" s="626">
        <f>'専門家一覧(別添３)'!L274</f>
        <v>0</v>
      </c>
    </row>
    <row r="55" spans="1:17" x14ac:dyDescent="0.15">
      <c r="A55" s="626">
        <v>54</v>
      </c>
      <c r="B55" s="626">
        <f>_xlfn.XLOOKUP($A55,'専門家一覧(別添３)'!$B$9:$B$284,'専門家一覧(別添３)'!C$9:C$284,"",0)</f>
        <v>0</v>
      </c>
      <c r="C55" s="626">
        <f>_xlfn.XLOOKUP($A55,'専門家一覧(別添３)'!$B$9:$B$284,'専門家一覧(別添３)'!D$9:D$284,"",0)</f>
        <v>0</v>
      </c>
      <c r="D55" s="626">
        <f>_xlfn.XLOOKUP($A55,'専門家一覧(別添３)'!$B$9:$B$284,'専門家一覧(別添３)'!E$9:E$284,"",0)</f>
        <v>0</v>
      </c>
      <c r="E55" s="626">
        <f>_xlfn.XLOOKUP($A55,'専門家一覧(別添３)'!$B$9:$B$284,'専門家一覧(別添３)'!F$9:F$284,"",0)</f>
        <v>0</v>
      </c>
      <c r="F55" s="626">
        <f>_xlfn.XLOOKUP($A55,'専門家一覧(別添３)'!$B$9:$B$284,'専門家一覧(別添３)'!G$9:G$284,"",0)</f>
        <v>0</v>
      </c>
      <c r="G55" s="626">
        <f>_xlfn.XLOOKUP($A55,'専門家一覧(別添３)'!$B$9:$B$284,'専門家一覧(別添３)'!H$9:H$284,"",0)</f>
        <v>0</v>
      </c>
      <c r="H55" s="626">
        <f>_xlfn.XLOOKUP($A55,'専門家一覧(別添３)'!$B$9:$B$284,'専門家一覧(別添３)'!I$9:I$284,"",0)</f>
        <v>0</v>
      </c>
      <c r="I55" s="626">
        <f>'専門家一覧(別添３)'!J275</f>
        <v>0</v>
      </c>
      <c r="J55" s="626">
        <f>'専門家一覧(別添３)'!J276</f>
        <v>0</v>
      </c>
      <c r="K55" s="626">
        <f>'専門家一覧(別添３)'!J277</f>
        <v>0</v>
      </c>
      <c r="L55" s="626">
        <f>'専門家一覧(別添３)'!J279</f>
        <v>0</v>
      </c>
      <c r="M55" s="626">
        <f>_xlfn.XLOOKUP($A55,'専門家一覧(別添３)'!$B$9:$B$284,'専門家一覧(別添３)'!K$9:K$284,"",0)</f>
        <v>0</v>
      </c>
      <c r="N55" s="626">
        <f>'専門家一覧(別添３)'!L275</f>
        <v>0</v>
      </c>
      <c r="O55" s="626">
        <f>'専門家一覧(別添３)'!L276</f>
        <v>0</v>
      </c>
      <c r="P55" s="626">
        <f>'専門家一覧(別添３)'!L277</f>
        <v>0</v>
      </c>
      <c r="Q55" s="626">
        <f>'専門家一覧(別添３)'!L279</f>
        <v>0</v>
      </c>
    </row>
    <row r="56" spans="1:17" x14ac:dyDescent="0.15">
      <c r="A56" s="626">
        <v>55</v>
      </c>
      <c r="B56" s="626">
        <f>_xlfn.XLOOKUP($A56,'専門家一覧(別添３)'!$B$9:$B$284,'専門家一覧(別添３)'!C$9:C$284,"",0)</f>
        <v>0</v>
      </c>
      <c r="C56" s="626">
        <f>_xlfn.XLOOKUP($A56,'専門家一覧(別添３)'!$B$9:$B$284,'専門家一覧(別添３)'!D$9:D$284,"",0)</f>
        <v>0</v>
      </c>
      <c r="D56" s="626">
        <f>_xlfn.XLOOKUP($A56,'専門家一覧(別添３)'!$B$9:$B$284,'専門家一覧(別添３)'!E$9:E$284,"",0)</f>
        <v>0</v>
      </c>
      <c r="E56" s="626">
        <f>_xlfn.XLOOKUP($A56,'専門家一覧(別添３)'!$B$9:$B$284,'専門家一覧(別添３)'!F$9:F$284,"",0)</f>
        <v>0</v>
      </c>
      <c r="F56" s="626">
        <f>_xlfn.XLOOKUP($A56,'専門家一覧(別添３)'!$B$9:$B$284,'専門家一覧(別添３)'!G$9:G$284,"",0)</f>
        <v>0</v>
      </c>
      <c r="G56" s="626">
        <f>_xlfn.XLOOKUP($A56,'専門家一覧(別添３)'!$B$9:$B$284,'専門家一覧(別添３)'!H$9:H$284,"",0)</f>
        <v>0</v>
      </c>
      <c r="H56" s="626">
        <f>_xlfn.XLOOKUP($A56,'専門家一覧(別添３)'!$B$9:$B$284,'専門家一覧(別添３)'!I$9:I$284,"",0)</f>
        <v>0</v>
      </c>
      <c r="I56" s="626">
        <f>'専門家一覧(別添３)'!J280</f>
        <v>0</v>
      </c>
      <c r="J56" s="626">
        <f>'専門家一覧(別添３)'!J281</f>
        <v>0</v>
      </c>
      <c r="K56" s="626">
        <f>'専門家一覧(別添３)'!J282</f>
        <v>0</v>
      </c>
      <c r="L56" s="626">
        <f>'専門家一覧(別添３)'!J284</f>
        <v>0</v>
      </c>
      <c r="M56" s="626">
        <f>_xlfn.XLOOKUP($A56,'専門家一覧(別添３)'!$B$9:$B$284,'専門家一覧(別添３)'!K$9:K$284,"",0)</f>
        <v>0</v>
      </c>
      <c r="N56" s="626">
        <f>'専門家一覧(別添３)'!L280</f>
        <v>0</v>
      </c>
      <c r="O56" s="626">
        <f>'専門家一覧(別添３)'!L281</f>
        <v>0</v>
      </c>
      <c r="P56" s="626">
        <f>'専門家一覧(別添３)'!L282</f>
        <v>0</v>
      </c>
      <c r="Q56" s="626">
        <f>'専門家一覧(別添３)'!L284</f>
        <v>0</v>
      </c>
    </row>
    <row r="57" spans="1:17" x14ac:dyDescent="0.15">
      <c r="A57" s="626">
        <v>56</v>
      </c>
      <c r="B57" s="626" t="str">
        <f>_xlfn.XLOOKUP($A57,'専門家一覧(別添３)'!$B$9:$B$284,'専門家一覧(別添３)'!C$9:C$284,"",0)</f>
        <v/>
      </c>
      <c r="C57" s="626" t="str">
        <f>_xlfn.XLOOKUP($A57,'専門家一覧(別添３)'!$B$9:$B$284,'専門家一覧(別添３)'!D$9:D$284,"",0)</f>
        <v/>
      </c>
      <c r="D57" s="626" t="str">
        <f>_xlfn.XLOOKUP($A57,'専門家一覧(別添３)'!$B$9:$B$284,'専門家一覧(別添３)'!E$9:E$284,"",0)</f>
        <v/>
      </c>
      <c r="E57" s="626" t="str">
        <f>_xlfn.XLOOKUP($A57,'専門家一覧(別添３)'!$B$9:$B$284,'専門家一覧(別添３)'!F$9:F$284,"",0)</f>
        <v/>
      </c>
      <c r="F57" s="626" t="str">
        <f>_xlfn.XLOOKUP($A57,'専門家一覧(別添３)'!$B$9:$B$284,'専門家一覧(別添３)'!G$9:G$284,"",0)</f>
        <v/>
      </c>
      <c r="G57" s="626" t="str">
        <f>_xlfn.XLOOKUP($A57,'専門家一覧(別添３)'!$B$9:$B$284,'専門家一覧(別添３)'!H$9:H$284,"",0)</f>
        <v/>
      </c>
      <c r="H57" s="626" t="str">
        <f>_xlfn.XLOOKUP($A57,'専門家一覧(別添３)'!$B$9:$B$284,'専門家一覧(別添３)'!I$9:I$284,"",0)</f>
        <v/>
      </c>
      <c r="I57" s="626">
        <f>'専門家一覧(別添３)'!J285</f>
        <v>0</v>
      </c>
      <c r="J57" s="626">
        <f>'専門家一覧(別添３)'!J286</f>
        <v>0</v>
      </c>
      <c r="K57" s="626">
        <f>'専門家一覧(別添３)'!J287</f>
        <v>0</v>
      </c>
      <c r="L57" s="626">
        <f>'専門家一覧(別添３)'!J289</f>
        <v>0</v>
      </c>
      <c r="M57" s="626" t="str">
        <f>_xlfn.XLOOKUP($A57,'専門家一覧(別添３)'!$B$9:$B$284,'専門家一覧(別添３)'!K$9:K$284,"",0)</f>
        <v/>
      </c>
      <c r="N57" s="626">
        <f>'専門家一覧(別添３)'!L285</f>
        <v>0</v>
      </c>
      <c r="O57" s="626">
        <f>'専門家一覧(別添３)'!L286</f>
        <v>0</v>
      </c>
      <c r="P57" s="626">
        <f>'専門家一覧(別添３)'!L287</f>
        <v>0</v>
      </c>
      <c r="Q57" s="626">
        <f>'専門家一覧(別添３)'!L289</f>
        <v>0</v>
      </c>
    </row>
  </sheetData>
  <phoneticPr fontId="1"/>
  <conditionalFormatting sqref="G1">
    <cfRule type="containsBlanks" dxfId="172" priority="3">
      <formula>LEN(TRIM(G1))=0</formula>
    </cfRule>
  </conditionalFormatting>
  <conditionalFormatting sqref="D1">
    <cfRule type="containsBlanks" dxfId="171" priority="7">
      <formula>LEN(TRIM(D1))=0</formula>
    </cfRule>
  </conditionalFormatting>
  <conditionalFormatting sqref="D1">
    <cfRule type="containsBlanks" dxfId="170" priority="6">
      <formula>LEN(TRIM(D1))=0</formula>
    </cfRule>
  </conditionalFormatting>
  <conditionalFormatting sqref="D1">
    <cfRule type="containsBlanks" dxfId="169" priority="5">
      <formula>LEN(TRIM(D1))=0</formula>
    </cfRule>
  </conditionalFormatting>
  <conditionalFormatting sqref="G1">
    <cfRule type="containsBlanks" dxfId="168" priority="4">
      <formula>LEN(TRIM(G1))=0</formula>
    </cfRule>
  </conditionalFormatting>
  <conditionalFormatting sqref="H1">
    <cfRule type="containsBlanks" dxfId="167" priority="2">
      <formula>LEN(TRIM(H1))=0</formula>
    </cfRule>
  </conditionalFormatting>
  <conditionalFormatting sqref="H1">
    <cfRule type="containsBlanks" dxfId="166" priority="1">
      <formula>LEN(TRIM(H1))=0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105A-D68C-47CC-9B6E-3FE7CC980ACD}">
  <sheetPr codeName="Sheet14">
    <tabColor theme="8" tint="0.39997558519241921"/>
  </sheetPr>
  <dimension ref="A1:X247"/>
  <sheetViews>
    <sheetView showGridLines="0" zoomScale="85" zoomScaleNormal="85" zoomScaleSheetLayoutView="70" workbookViewId="0"/>
  </sheetViews>
  <sheetFormatPr defaultColWidth="8.875" defaultRowHeight="15.75" customHeight="1" x14ac:dyDescent="0.15"/>
  <cols>
    <col min="1" max="1" width="1.375" style="154" customWidth="1"/>
    <col min="2" max="2" width="5.25" style="154" customWidth="1"/>
    <col min="3" max="3" width="11.875" style="154" customWidth="1"/>
    <col min="4" max="4" width="25.25" style="154" bestFit="1" customWidth="1"/>
    <col min="5" max="5" width="15.625" style="154" customWidth="1"/>
    <col min="6" max="6" width="10" style="154" bestFit="1" customWidth="1"/>
    <col min="7" max="7" width="34.375" style="154" customWidth="1"/>
    <col min="8" max="8" width="15.625" style="295" customWidth="1"/>
    <col min="9" max="9" width="13.375" style="154" bestFit="1" customWidth="1"/>
    <col min="10" max="10" width="15.625" style="98" customWidth="1"/>
    <col min="11" max="11" width="1.5" style="154" customWidth="1"/>
    <col min="12" max="24" width="8.875" style="122"/>
    <col min="25" max="16384" width="8.875" style="154"/>
  </cols>
  <sheetData>
    <row r="1" spans="1:24" ht="51" customHeight="1" x14ac:dyDescent="0.15"/>
    <row r="2" spans="1:24" ht="15.75" customHeight="1" x14ac:dyDescent="0.15">
      <c r="B2" s="100" t="s">
        <v>204</v>
      </c>
      <c r="C2" s="101"/>
      <c r="D2" s="155"/>
      <c r="E2" s="155"/>
      <c r="F2" s="155"/>
      <c r="G2" s="155"/>
      <c r="J2" s="258"/>
      <c r="R2" s="154"/>
      <c r="S2" s="154"/>
      <c r="T2" s="154"/>
      <c r="U2" s="154"/>
      <c r="V2" s="154"/>
      <c r="W2" s="154"/>
      <c r="X2" s="154"/>
    </row>
    <row r="3" spans="1:24" s="156" customFormat="1" ht="30" customHeight="1" x14ac:dyDescent="0.15">
      <c r="B3" s="102" t="s">
        <v>306</v>
      </c>
      <c r="C3" s="103"/>
      <c r="D3" s="157"/>
      <c r="E3" s="157"/>
      <c r="F3" s="157"/>
      <c r="G3" s="157"/>
      <c r="H3" s="296"/>
      <c r="J3" s="259"/>
      <c r="L3" s="117"/>
      <c r="M3" s="117"/>
      <c r="N3" s="117"/>
      <c r="O3" s="117"/>
      <c r="P3" s="117"/>
      <c r="Q3" s="117"/>
    </row>
    <row r="4" spans="1:24" ht="27" customHeight="1" x14ac:dyDescent="0.15">
      <c r="B4" s="673" t="s">
        <v>433</v>
      </c>
      <c r="C4" s="391"/>
      <c r="D4" s="392"/>
      <c r="E4" s="392"/>
      <c r="F4" s="175"/>
      <c r="G4" s="175"/>
      <c r="H4" s="297"/>
      <c r="I4" s="303" t="s">
        <v>348</v>
      </c>
      <c r="J4" s="304">
        <f>COUNTIF($D$13:$D$242,"*未定*")</f>
        <v>0</v>
      </c>
    </row>
    <row r="5" spans="1:24" s="156" customFormat="1" ht="27" customHeight="1" x14ac:dyDescent="0.15">
      <c r="B5" s="290" t="s">
        <v>349</v>
      </c>
      <c r="C5" s="175"/>
      <c r="D5" s="175"/>
      <c r="E5" s="175"/>
      <c r="F5" s="175"/>
      <c r="G5" s="175"/>
      <c r="H5" s="297"/>
      <c r="I5" s="303" t="s">
        <v>355</v>
      </c>
      <c r="J5" s="304">
        <f>COUNTIF($D$13:$D$242,"&lt;&gt;")</f>
        <v>0</v>
      </c>
      <c r="L5" s="1079" t="s">
        <v>2</v>
      </c>
      <c r="M5" s="1080"/>
      <c r="N5" s="1080"/>
      <c r="O5" s="1080"/>
      <c r="P5" s="1080"/>
      <c r="Q5" s="1080"/>
      <c r="R5" s="1080"/>
      <c r="S5" s="1080"/>
      <c r="T5" s="1080"/>
      <c r="U5" s="1080"/>
      <c r="V5" s="1080"/>
      <c r="W5" s="1080"/>
      <c r="X5" s="1081"/>
    </row>
    <row r="6" spans="1:24" s="156" customFormat="1" ht="27.75" customHeight="1" x14ac:dyDescent="0.15">
      <c r="B6" s="1074" t="s">
        <v>25</v>
      </c>
      <c r="C6" s="1075"/>
      <c r="D6" s="1076">
        <f>'補助事業概要説明書(別添１)１～２'!$E$6</f>
        <v>0</v>
      </c>
      <c r="E6" s="1076"/>
      <c r="F6" s="1076"/>
      <c r="G6" s="1076"/>
      <c r="H6" s="297"/>
      <c r="I6" s="303" t="s">
        <v>356</v>
      </c>
      <c r="J6" s="305" t="str">
        <f>IFERROR(J4/J5,"0")</f>
        <v>0</v>
      </c>
      <c r="L6" s="1082" t="s">
        <v>439</v>
      </c>
      <c r="M6" s="1083"/>
      <c r="N6" s="1083"/>
      <c r="O6" s="1083"/>
      <c r="P6" s="1083"/>
      <c r="Q6" s="1083"/>
      <c r="R6" s="1083"/>
      <c r="S6" s="1083"/>
      <c r="T6" s="1083"/>
      <c r="U6" s="1083"/>
      <c r="V6" s="1083"/>
      <c r="W6" s="1083"/>
      <c r="X6" s="1084"/>
    </row>
    <row r="7" spans="1:24" s="294" customFormat="1" ht="9.75" customHeight="1" x14ac:dyDescent="0.15">
      <c r="B7" s="269"/>
      <c r="C7" s="270"/>
      <c r="D7" s="271"/>
      <c r="E7" s="271"/>
      <c r="F7" s="271"/>
      <c r="G7" s="271"/>
      <c r="H7" s="298"/>
      <c r="I7" s="268"/>
      <c r="J7" s="293"/>
      <c r="L7" s="292"/>
      <c r="M7" s="292"/>
      <c r="N7" s="292"/>
      <c r="O7" s="292"/>
      <c r="P7" s="292"/>
      <c r="Q7" s="292"/>
      <c r="R7" s="292"/>
      <c r="S7" s="292"/>
      <c r="T7" s="292"/>
      <c r="U7" s="292"/>
      <c r="V7" s="292"/>
      <c r="W7" s="292"/>
      <c r="X7" s="292"/>
    </row>
    <row r="8" spans="1:24" s="291" customFormat="1" ht="27.75" customHeight="1" x14ac:dyDescent="0.15">
      <c r="B8" s="1077" t="s">
        <v>350</v>
      </c>
      <c r="C8" s="1077"/>
      <c r="D8" s="1085" t="s">
        <v>351</v>
      </c>
      <c r="E8" s="1086"/>
      <c r="F8" s="1078" t="s">
        <v>352</v>
      </c>
      <c r="G8" s="1078"/>
      <c r="H8" s="299"/>
      <c r="I8" s="292"/>
      <c r="J8" s="292"/>
      <c r="K8" s="292"/>
      <c r="L8" s="292"/>
      <c r="M8" s="292"/>
      <c r="N8" s="292"/>
      <c r="O8" s="292"/>
      <c r="P8" s="292"/>
      <c r="Q8" s="292"/>
      <c r="R8" s="292"/>
      <c r="S8" s="292"/>
      <c r="T8" s="292"/>
      <c r="U8" s="292"/>
    </row>
    <row r="9" spans="1:24" s="291" customFormat="1" ht="27.75" customHeight="1" x14ac:dyDescent="0.15">
      <c r="B9" s="1077"/>
      <c r="C9" s="1077"/>
      <c r="D9" s="1085" t="s">
        <v>353</v>
      </c>
      <c r="E9" s="1086"/>
      <c r="F9" s="1078" t="s">
        <v>354</v>
      </c>
      <c r="G9" s="1078"/>
      <c r="H9" s="299"/>
      <c r="I9" s="292"/>
      <c r="J9" s="292"/>
      <c r="K9" s="292"/>
      <c r="L9" s="292"/>
      <c r="M9" s="292"/>
      <c r="N9" s="292"/>
      <c r="O9" s="292"/>
      <c r="P9" s="292"/>
      <c r="Q9" s="292"/>
      <c r="R9" s="292"/>
      <c r="S9" s="292"/>
      <c r="T9" s="292"/>
      <c r="U9" s="292"/>
    </row>
    <row r="10" spans="1:24" s="156" customFormat="1" ht="24.95" customHeight="1" x14ac:dyDescent="0.15">
      <c r="B10" s="158"/>
      <c r="C10" s="158"/>
      <c r="D10" s="158"/>
      <c r="E10" s="158"/>
      <c r="F10" s="104" t="s">
        <v>30</v>
      </c>
      <c r="H10" s="300"/>
      <c r="I10" s="272"/>
      <c r="J10" s="99"/>
      <c r="L10" s="1071" t="s">
        <v>2</v>
      </c>
      <c r="M10" s="1072"/>
      <c r="N10" s="1072"/>
      <c r="O10" s="1072"/>
      <c r="P10" s="1072"/>
      <c r="Q10" s="1072"/>
      <c r="R10" s="1072"/>
      <c r="S10" s="1072"/>
      <c r="T10" s="1072"/>
      <c r="U10" s="1072"/>
      <c r="V10" s="1072"/>
      <c r="W10" s="1072"/>
      <c r="X10" s="1073"/>
    </row>
    <row r="11" spans="1:24" s="156" customFormat="1" ht="17.25" customHeight="1" x14ac:dyDescent="0.15">
      <c r="B11" s="1059" t="s">
        <v>224</v>
      </c>
      <c r="C11" s="1059" t="s">
        <v>144</v>
      </c>
      <c r="D11" s="1059" t="s">
        <v>307</v>
      </c>
      <c r="E11" s="1067" t="s">
        <v>29</v>
      </c>
      <c r="F11" s="988" t="s">
        <v>26</v>
      </c>
      <c r="G11" s="990"/>
      <c r="H11" s="1069" t="s">
        <v>28</v>
      </c>
      <c r="I11" s="1059" t="s">
        <v>305</v>
      </c>
      <c r="J11" s="1067" t="s">
        <v>89</v>
      </c>
      <c r="L11" s="1061" t="s">
        <v>161</v>
      </c>
      <c r="M11" s="1062"/>
      <c r="N11" s="1062"/>
      <c r="O11" s="1062"/>
      <c r="P11" s="1062"/>
      <c r="Q11" s="1062"/>
      <c r="R11" s="1062"/>
      <c r="S11" s="1062"/>
      <c r="T11" s="1062"/>
      <c r="U11" s="1062"/>
      <c r="V11" s="1062"/>
      <c r="W11" s="1062"/>
      <c r="X11" s="1063"/>
    </row>
    <row r="12" spans="1:24" s="156" customFormat="1" ht="16.5" customHeight="1" x14ac:dyDescent="0.15">
      <c r="B12" s="1060"/>
      <c r="C12" s="1060"/>
      <c r="D12" s="1060"/>
      <c r="E12" s="1068"/>
      <c r="F12" s="105" t="s">
        <v>74</v>
      </c>
      <c r="G12" s="106" t="s">
        <v>75</v>
      </c>
      <c r="H12" s="1070"/>
      <c r="I12" s="1068"/>
      <c r="J12" s="1068"/>
      <c r="L12" s="1064"/>
      <c r="M12" s="1065"/>
      <c r="N12" s="1065"/>
      <c r="O12" s="1065"/>
      <c r="P12" s="1065"/>
      <c r="Q12" s="1065"/>
      <c r="R12" s="1065"/>
      <c r="S12" s="1065"/>
      <c r="T12" s="1065"/>
      <c r="U12" s="1065"/>
      <c r="V12" s="1065"/>
      <c r="W12" s="1065"/>
      <c r="X12" s="1066"/>
    </row>
    <row r="13" spans="1:24" s="99" customFormat="1" ht="30" customHeight="1" x14ac:dyDescent="0.15">
      <c r="A13" s="107"/>
      <c r="B13" s="229">
        <v>1</v>
      </c>
      <c r="C13" s="176"/>
      <c r="D13" s="176"/>
      <c r="E13" s="273"/>
      <c r="F13" s="274"/>
      <c r="G13" s="108"/>
      <c r="H13" s="301"/>
      <c r="I13" s="371"/>
      <c r="J13" s="273"/>
      <c r="L13" s="373" t="s">
        <v>461</v>
      </c>
      <c r="M13" s="374"/>
      <c r="N13" s="374"/>
      <c r="O13" s="374"/>
      <c r="P13" s="374"/>
      <c r="Q13" s="374"/>
      <c r="R13" s="374"/>
      <c r="S13" s="374"/>
      <c r="T13" s="374"/>
      <c r="U13" s="374"/>
      <c r="V13" s="374"/>
      <c r="W13" s="374"/>
      <c r="X13" s="375"/>
    </row>
    <row r="14" spans="1:24" s="99" customFormat="1" ht="30" customHeight="1" x14ac:dyDescent="0.15">
      <c r="A14" s="109"/>
      <c r="B14" s="229">
        <v>2</v>
      </c>
      <c r="C14" s="176"/>
      <c r="D14" s="176"/>
      <c r="E14" s="273"/>
      <c r="F14" s="274"/>
      <c r="G14" s="108"/>
      <c r="H14" s="301"/>
      <c r="I14" s="371"/>
      <c r="J14" s="273"/>
      <c r="L14" s="373"/>
      <c r="M14" s="374"/>
      <c r="N14" s="374"/>
      <c r="O14" s="374"/>
      <c r="P14" s="374"/>
      <c r="Q14" s="374"/>
      <c r="R14" s="374"/>
      <c r="S14" s="374"/>
      <c r="T14" s="374"/>
      <c r="U14" s="374"/>
      <c r="V14" s="374"/>
      <c r="W14" s="374"/>
      <c r="X14" s="375"/>
    </row>
    <row r="15" spans="1:24" s="99" customFormat="1" ht="30" customHeight="1" x14ac:dyDescent="0.15">
      <c r="A15" s="109"/>
      <c r="B15" s="229">
        <v>3</v>
      </c>
      <c r="C15" s="176"/>
      <c r="D15" s="176"/>
      <c r="E15" s="273"/>
      <c r="F15" s="274"/>
      <c r="G15" s="108"/>
      <c r="H15" s="301"/>
      <c r="I15" s="371"/>
      <c r="J15" s="273"/>
      <c r="L15" s="373"/>
      <c r="M15" s="374"/>
      <c r="N15" s="374"/>
      <c r="O15" s="374"/>
      <c r="P15" s="374"/>
      <c r="Q15" s="374"/>
      <c r="R15" s="374"/>
      <c r="S15" s="374"/>
      <c r="T15" s="374"/>
      <c r="U15" s="374"/>
      <c r="V15" s="374"/>
      <c r="W15" s="374"/>
      <c r="X15" s="375"/>
    </row>
    <row r="16" spans="1:24" s="99" customFormat="1" ht="30" customHeight="1" x14ac:dyDescent="0.15">
      <c r="A16" s="109"/>
      <c r="B16" s="229">
        <v>4</v>
      </c>
      <c r="C16" s="176"/>
      <c r="D16" s="176"/>
      <c r="E16" s="273"/>
      <c r="F16" s="274"/>
      <c r="G16" s="108"/>
      <c r="H16" s="301"/>
      <c r="I16" s="371"/>
      <c r="J16" s="273"/>
      <c r="L16" s="373"/>
      <c r="M16" s="374"/>
      <c r="N16" s="374"/>
      <c r="O16" s="374"/>
      <c r="P16" s="374"/>
      <c r="Q16" s="374"/>
      <c r="R16" s="374"/>
      <c r="S16" s="374"/>
      <c r="T16" s="230"/>
      <c r="U16" s="231"/>
      <c r="V16" s="374"/>
      <c r="W16" s="374"/>
      <c r="X16" s="375"/>
    </row>
    <row r="17" spans="1:24" s="99" customFormat="1" ht="30" customHeight="1" x14ac:dyDescent="0.15">
      <c r="A17" s="109"/>
      <c r="B17" s="229">
        <v>5</v>
      </c>
      <c r="C17" s="176"/>
      <c r="D17" s="176"/>
      <c r="E17" s="273"/>
      <c r="F17" s="274"/>
      <c r="G17" s="108"/>
      <c r="H17" s="301"/>
      <c r="I17" s="371"/>
      <c r="J17" s="273"/>
      <c r="L17" s="373"/>
      <c r="M17" s="374"/>
      <c r="N17" s="374"/>
      <c r="O17" s="374"/>
      <c r="P17" s="374"/>
      <c r="Q17" s="374"/>
      <c r="R17" s="374"/>
      <c r="S17" s="374"/>
      <c r="T17" s="374"/>
      <c r="U17" s="374"/>
      <c r="V17" s="374"/>
      <c r="W17" s="374"/>
      <c r="X17" s="375"/>
    </row>
    <row r="18" spans="1:24" s="99" customFormat="1" ht="30" customHeight="1" x14ac:dyDescent="0.15">
      <c r="A18" s="109"/>
      <c r="B18" s="229">
        <v>6</v>
      </c>
      <c r="C18" s="176"/>
      <c r="D18" s="176"/>
      <c r="E18" s="273"/>
      <c r="F18" s="274"/>
      <c r="G18" s="108"/>
      <c r="H18" s="301"/>
      <c r="I18" s="371"/>
      <c r="J18" s="273"/>
      <c r="L18" s="373"/>
      <c r="M18" s="374"/>
      <c r="N18" s="374"/>
      <c r="O18" s="374"/>
      <c r="P18" s="374"/>
      <c r="Q18" s="374"/>
      <c r="R18" s="374"/>
      <c r="S18" s="374"/>
      <c r="T18" s="374"/>
      <c r="U18" s="374"/>
      <c r="V18" s="374"/>
      <c r="W18" s="374"/>
      <c r="X18" s="375"/>
    </row>
    <row r="19" spans="1:24" s="99" customFormat="1" ht="30" customHeight="1" x14ac:dyDescent="0.15">
      <c r="A19" s="109"/>
      <c r="B19" s="229">
        <v>7</v>
      </c>
      <c r="C19" s="176"/>
      <c r="D19" s="176"/>
      <c r="E19" s="273"/>
      <c r="F19" s="274"/>
      <c r="G19" s="108"/>
      <c r="H19" s="301"/>
      <c r="I19" s="371"/>
      <c r="J19" s="273"/>
      <c r="L19" s="373"/>
      <c r="M19" s="374"/>
      <c r="N19" s="374"/>
      <c r="O19" s="374"/>
      <c r="P19" s="374"/>
      <c r="Q19" s="374"/>
      <c r="R19" s="374"/>
      <c r="S19" s="374"/>
      <c r="T19" s="374"/>
      <c r="U19" s="374"/>
      <c r="V19" s="374"/>
      <c r="W19" s="374"/>
      <c r="X19" s="375"/>
    </row>
    <row r="20" spans="1:24" s="99" customFormat="1" ht="30" customHeight="1" x14ac:dyDescent="0.15">
      <c r="A20" s="109"/>
      <c r="B20" s="229">
        <v>8</v>
      </c>
      <c r="C20" s="176"/>
      <c r="D20" s="176"/>
      <c r="E20" s="273"/>
      <c r="F20" s="274"/>
      <c r="G20" s="108"/>
      <c r="H20" s="301"/>
      <c r="I20" s="371"/>
      <c r="J20" s="273"/>
      <c r="L20" s="373"/>
      <c r="M20" s="374"/>
      <c r="N20" s="374"/>
      <c r="O20" s="374"/>
      <c r="P20" s="374"/>
      <c r="Q20" s="374"/>
      <c r="R20" s="374"/>
      <c r="S20" s="374"/>
      <c r="T20" s="374"/>
      <c r="U20" s="374"/>
      <c r="V20" s="374"/>
      <c r="W20" s="374"/>
      <c r="X20" s="375"/>
    </row>
    <row r="21" spans="1:24" s="99" customFormat="1" ht="30" customHeight="1" x14ac:dyDescent="0.15">
      <c r="A21" s="109"/>
      <c r="B21" s="229">
        <v>9</v>
      </c>
      <c r="C21" s="176"/>
      <c r="D21" s="176"/>
      <c r="E21" s="273"/>
      <c r="F21" s="274"/>
      <c r="G21" s="108"/>
      <c r="H21" s="301"/>
      <c r="I21" s="371"/>
      <c r="J21" s="273"/>
      <c r="L21" s="373"/>
      <c r="M21" s="374"/>
      <c r="N21" s="374"/>
      <c r="O21" s="374"/>
      <c r="P21" s="374"/>
      <c r="Q21" s="374"/>
      <c r="R21" s="374"/>
      <c r="S21" s="374"/>
      <c r="T21" s="374"/>
      <c r="U21" s="374"/>
      <c r="V21" s="374"/>
      <c r="W21" s="374"/>
      <c r="X21" s="375"/>
    </row>
    <row r="22" spans="1:24" s="99" customFormat="1" ht="30" customHeight="1" x14ac:dyDescent="0.15">
      <c r="A22" s="109"/>
      <c r="B22" s="229">
        <v>10</v>
      </c>
      <c r="C22" s="176"/>
      <c r="D22" s="176"/>
      <c r="E22" s="273"/>
      <c r="F22" s="274"/>
      <c r="G22" s="108"/>
      <c r="H22" s="301"/>
      <c r="I22" s="371"/>
      <c r="J22" s="273"/>
      <c r="L22" s="373"/>
      <c r="M22" s="374"/>
      <c r="N22" s="374"/>
      <c r="O22" s="374"/>
      <c r="P22" s="374"/>
      <c r="Q22" s="374"/>
      <c r="R22" s="374"/>
      <c r="S22" s="374"/>
      <c r="T22" s="374"/>
      <c r="U22" s="374"/>
      <c r="V22" s="374"/>
      <c r="W22" s="374"/>
      <c r="X22" s="375"/>
    </row>
    <row r="23" spans="1:24" s="99" customFormat="1" ht="30" customHeight="1" x14ac:dyDescent="0.15">
      <c r="A23" s="109"/>
      <c r="B23" s="229">
        <v>11</v>
      </c>
      <c r="C23" s="176"/>
      <c r="D23" s="176"/>
      <c r="E23" s="273"/>
      <c r="F23" s="274"/>
      <c r="G23" s="108"/>
      <c r="H23" s="301"/>
      <c r="I23" s="371"/>
      <c r="J23" s="273"/>
      <c r="L23" s="373"/>
      <c r="M23" s="374"/>
      <c r="N23" s="374"/>
      <c r="O23" s="374"/>
      <c r="P23" s="374"/>
      <c r="Q23" s="374"/>
      <c r="R23" s="374"/>
      <c r="S23" s="374"/>
      <c r="T23" s="374"/>
      <c r="U23" s="374"/>
      <c r="V23" s="374"/>
      <c r="W23" s="374"/>
      <c r="X23" s="375"/>
    </row>
    <row r="24" spans="1:24" s="99" customFormat="1" ht="30" customHeight="1" x14ac:dyDescent="0.15">
      <c r="A24" s="109"/>
      <c r="B24" s="229">
        <v>12</v>
      </c>
      <c r="C24" s="176"/>
      <c r="D24" s="176"/>
      <c r="E24" s="273"/>
      <c r="F24" s="274"/>
      <c r="G24" s="108"/>
      <c r="H24" s="301"/>
      <c r="I24" s="371"/>
      <c r="J24" s="273"/>
      <c r="L24" s="373" t="s">
        <v>446</v>
      </c>
      <c r="M24" s="374"/>
      <c r="N24" s="374"/>
      <c r="O24" s="374"/>
      <c r="P24" s="374"/>
      <c r="Q24" s="374"/>
      <c r="R24" s="374"/>
      <c r="S24" s="374"/>
      <c r="T24" s="374"/>
      <c r="U24" s="374"/>
      <c r="V24" s="374"/>
      <c r="W24" s="374"/>
      <c r="X24" s="375"/>
    </row>
    <row r="25" spans="1:24" s="99" customFormat="1" ht="30" customHeight="1" x14ac:dyDescent="0.15">
      <c r="A25" s="109"/>
      <c r="B25" s="229">
        <v>13</v>
      </c>
      <c r="C25" s="176"/>
      <c r="D25" s="176"/>
      <c r="E25" s="273"/>
      <c r="F25" s="274"/>
      <c r="G25" s="108"/>
      <c r="H25" s="301"/>
      <c r="I25" s="371"/>
      <c r="J25" s="273"/>
      <c r="L25" s="373" t="s">
        <v>280</v>
      </c>
      <c r="M25" s="374"/>
      <c r="N25" s="374"/>
      <c r="O25" s="374"/>
      <c r="P25" s="374"/>
      <c r="Q25" s="374"/>
      <c r="R25" s="374"/>
      <c r="S25" s="374"/>
      <c r="T25" s="374"/>
      <c r="U25" s="374"/>
      <c r="V25" s="374"/>
      <c r="W25" s="374"/>
      <c r="X25" s="375"/>
    </row>
    <row r="26" spans="1:24" s="99" customFormat="1" ht="30" customHeight="1" x14ac:dyDescent="0.15">
      <c r="A26" s="109"/>
      <c r="B26" s="229">
        <v>14</v>
      </c>
      <c r="C26" s="176"/>
      <c r="D26" s="176"/>
      <c r="E26" s="273"/>
      <c r="F26" s="274"/>
      <c r="G26" s="108"/>
      <c r="H26" s="301"/>
      <c r="I26" s="371"/>
      <c r="J26" s="273"/>
      <c r="L26" s="373" t="s">
        <v>124</v>
      </c>
      <c r="M26" s="374"/>
      <c r="N26" s="374"/>
      <c r="O26" s="374"/>
      <c r="P26" s="374"/>
      <c r="Q26" s="374"/>
      <c r="R26" s="374"/>
      <c r="S26" s="374"/>
      <c r="T26" s="374"/>
      <c r="U26" s="374"/>
      <c r="V26" s="374"/>
      <c r="W26" s="374"/>
      <c r="X26" s="375"/>
    </row>
    <row r="27" spans="1:24" s="99" customFormat="1" ht="30" customHeight="1" x14ac:dyDescent="0.15">
      <c r="A27" s="109"/>
      <c r="B27" s="229">
        <v>15</v>
      </c>
      <c r="C27" s="176"/>
      <c r="D27" s="176"/>
      <c r="E27" s="273"/>
      <c r="F27" s="274"/>
      <c r="G27" s="108"/>
      <c r="H27" s="301"/>
      <c r="I27" s="371"/>
      <c r="J27" s="273"/>
      <c r="L27" s="373" t="s">
        <v>158</v>
      </c>
      <c r="M27" s="374"/>
      <c r="N27" s="374"/>
      <c r="O27" s="374"/>
      <c r="P27" s="374"/>
      <c r="Q27" s="374"/>
      <c r="R27" s="374"/>
      <c r="S27" s="374"/>
      <c r="T27" s="374"/>
      <c r="U27" s="374"/>
      <c r="V27" s="374"/>
      <c r="W27" s="374"/>
      <c r="X27" s="375"/>
    </row>
    <row r="28" spans="1:24" s="99" customFormat="1" ht="30" customHeight="1" x14ac:dyDescent="0.15">
      <c r="A28" s="109"/>
      <c r="B28" s="229">
        <v>16</v>
      </c>
      <c r="C28" s="176"/>
      <c r="D28" s="176"/>
      <c r="E28" s="273"/>
      <c r="F28" s="274"/>
      <c r="G28" s="108"/>
      <c r="H28" s="301"/>
      <c r="I28" s="371"/>
      <c r="J28" s="273"/>
      <c r="L28" s="373"/>
      <c r="M28" s="232"/>
      <c r="N28" s="232"/>
      <c r="O28" s="232"/>
      <c r="P28" s="232"/>
      <c r="Q28" s="232"/>
      <c r="R28" s="232"/>
      <c r="S28" s="232"/>
      <c r="T28" s="232"/>
      <c r="U28" s="232"/>
      <c r="V28" s="232"/>
      <c r="W28" s="232"/>
      <c r="X28" s="233"/>
    </row>
    <row r="29" spans="1:24" s="99" customFormat="1" ht="30" customHeight="1" x14ac:dyDescent="0.15">
      <c r="A29" s="109"/>
      <c r="B29" s="229">
        <v>17</v>
      </c>
      <c r="C29" s="176"/>
      <c r="D29" s="176"/>
      <c r="E29" s="273"/>
      <c r="F29" s="274"/>
      <c r="G29" s="108"/>
      <c r="H29" s="301"/>
      <c r="I29" s="371"/>
      <c r="J29" s="273"/>
      <c r="L29" s="372"/>
      <c r="M29" s="278"/>
      <c r="N29" s="278"/>
      <c r="O29" s="278"/>
      <c r="P29" s="278"/>
      <c r="Q29" s="278"/>
      <c r="R29" s="278"/>
      <c r="S29" s="278"/>
      <c r="T29" s="278"/>
      <c r="U29" s="278"/>
      <c r="V29" s="278"/>
      <c r="W29" s="278"/>
      <c r="X29" s="279"/>
    </row>
    <row r="30" spans="1:24" s="99" customFormat="1" ht="30" customHeight="1" x14ac:dyDescent="0.15">
      <c r="A30" s="109"/>
      <c r="B30" s="229">
        <v>18</v>
      </c>
      <c r="C30" s="176"/>
      <c r="D30" s="176"/>
      <c r="E30" s="273"/>
      <c r="F30" s="274"/>
      <c r="G30" s="108"/>
      <c r="H30" s="301"/>
      <c r="I30" s="371"/>
      <c r="J30" s="273"/>
      <c r="L30" s="372"/>
      <c r="M30" s="278"/>
      <c r="N30" s="278"/>
      <c r="O30" s="278"/>
      <c r="P30" s="278"/>
      <c r="Q30" s="278"/>
      <c r="R30" s="278"/>
      <c r="S30" s="278"/>
      <c r="T30" s="278"/>
      <c r="U30" s="278"/>
      <c r="V30" s="278"/>
      <c r="W30" s="278"/>
      <c r="X30" s="279"/>
    </row>
    <row r="31" spans="1:24" s="99" customFormat="1" ht="30" customHeight="1" x14ac:dyDescent="0.15">
      <c r="A31" s="109"/>
      <c r="B31" s="229">
        <v>19</v>
      </c>
      <c r="C31" s="176"/>
      <c r="D31" s="176"/>
      <c r="E31" s="273"/>
      <c r="F31" s="274"/>
      <c r="G31" s="108"/>
      <c r="H31" s="301"/>
      <c r="I31" s="371"/>
      <c r="J31" s="273"/>
      <c r="L31" s="372"/>
      <c r="M31" s="278"/>
      <c r="N31" s="278"/>
      <c r="O31" s="278"/>
      <c r="P31" s="278"/>
      <c r="Q31" s="278"/>
      <c r="R31" s="278"/>
      <c r="S31" s="278"/>
      <c r="T31" s="278"/>
      <c r="U31" s="278"/>
      <c r="V31" s="278"/>
      <c r="W31" s="278"/>
      <c r="X31" s="279"/>
    </row>
    <row r="32" spans="1:24" s="99" customFormat="1" ht="30" customHeight="1" x14ac:dyDescent="0.15">
      <c r="A32" s="109"/>
      <c r="B32" s="229">
        <v>20</v>
      </c>
      <c r="C32" s="176"/>
      <c r="D32" s="176"/>
      <c r="E32" s="273"/>
      <c r="F32" s="274"/>
      <c r="G32" s="108"/>
      <c r="H32" s="301"/>
      <c r="I32" s="371"/>
      <c r="J32" s="273"/>
      <c r="L32" s="372"/>
      <c r="M32" s="278"/>
      <c r="N32" s="278"/>
      <c r="O32" s="278"/>
      <c r="P32" s="278"/>
      <c r="Q32" s="278"/>
      <c r="R32" s="278"/>
      <c r="S32" s="278"/>
      <c r="T32" s="278"/>
      <c r="U32" s="278"/>
      <c r="V32" s="278"/>
      <c r="W32" s="278"/>
      <c r="X32" s="279"/>
    </row>
    <row r="33" spans="1:24" s="99" customFormat="1" ht="30" customHeight="1" x14ac:dyDescent="0.15">
      <c r="A33" s="109"/>
      <c r="B33" s="229">
        <v>21</v>
      </c>
      <c r="C33" s="176"/>
      <c r="D33" s="176"/>
      <c r="E33" s="273"/>
      <c r="F33" s="274"/>
      <c r="G33" s="108"/>
      <c r="H33" s="301"/>
      <c r="I33" s="371"/>
      <c r="J33" s="273"/>
      <c r="L33" s="372"/>
      <c r="M33" s="278"/>
      <c r="N33" s="278"/>
      <c r="O33" s="278"/>
      <c r="P33" s="278"/>
      <c r="Q33" s="278"/>
      <c r="R33" s="278"/>
      <c r="S33" s="278"/>
      <c r="T33" s="278"/>
      <c r="U33" s="278"/>
      <c r="V33" s="278"/>
      <c r="W33" s="278"/>
      <c r="X33" s="279"/>
    </row>
    <row r="34" spans="1:24" s="99" customFormat="1" ht="30" customHeight="1" x14ac:dyDescent="0.15">
      <c r="A34" s="109"/>
      <c r="B34" s="229">
        <v>22</v>
      </c>
      <c r="C34" s="176"/>
      <c r="D34" s="176"/>
      <c r="E34" s="273"/>
      <c r="F34" s="274"/>
      <c r="G34" s="108"/>
      <c r="H34" s="301"/>
      <c r="I34" s="371"/>
      <c r="J34" s="273"/>
      <c r="L34" s="372"/>
      <c r="M34" s="278"/>
      <c r="N34" s="278"/>
      <c r="O34" s="278"/>
      <c r="P34" s="278"/>
      <c r="Q34" s="278"/>
      <c r="R34" s="278"/>
      <c r="S34" s="278"/>
      <c r="T34" s="278"/>
      <c r="U34" s="278"/>
      <c r="V34" s="278"/>
      <c r="W34" s="278"/>
      <c r="X34" s="279"/>
    </row>
    <row r="35" spans="1:24" s="99" customFormat="1" ht="30" customHeight="1" x14ac:dyDescent="0.15">
      <c r="A35" s="109"/>
      <c r="B35" s="229">
        <v>23</v>
      </c>
      <c r="C35" s="176"/>
      <c r="D35" s="176"/>
      <c r="E35" s="273"/>
      <c r="F35" s="274"/>
      <c r="G35" s="108"/>
      <c r="H35" s="301"/>
      <c r="I35" s="371"/>
      <c r="J35" s="273"/>
      <c r="L35" s="372"/>
      <c r="M35" s="278"/>
      <c r="N35" s="278"/>
      <c r="O35" s="278"/>
      <c r="P35" s="278"/>
      <c r="Q35" s="278"/>
      <c r="R35" s="278"/>
      <c r="S35" s="278"/>
      <c r="T35" s="278"/>
      <c r="U35" s="278"/>
      <c r="V35" s="278"/>
      <c r="W35" s="278"/>
      <c r="X35" s="279"/>
    </row>
    <row r="36" spans="1:24" s="99" customFormat="1" ht="30" customHeight="1" x14ac:dyDescent="0.15">
      <c r="A36" s="109"/>
      <c r="B36" s="229">
        <v>24</v>
      </c>
      <c r="C36" s="176"/>
      <c r="D36" s="176"/>
      <c r="E36" s="273"/>
      <c r="F36" s="274"/>
      <c r="G36" s="108"/>
      <c r="H36" s="301"/>
      <c r="I36" s="371"/>
      <c r="J36" s="273"/>
      <c r="L36" s="372"/>
      <c r="M36" s="278"/>
      <c r="N36" s="278"/>
      <c r="O36" s="278"/>
      <c r="P36" s="278"/>
      <c r="Q36" s="278"/>
      <c r="R36" s="278"/>
      <c r="S36" s="278"/>
      <c r="T36" s="278"/>
      <c r="U36" s="278"/>
      <c r="V36" s="278"/>
      <c r="W36" s="278"/>
      <c r="X36" s="279"/>
    </row>
    <row r="37" spans="1:24" s="99" customFormat="1" ht="30" customHeight="1" x14ac:dyDescent="0.15">
      <c r="A37" s="109"/>
      <c r="B37" s="229">
        <v>25</v>
      </c>
      <c r="C37" s="176"/>
      <c r="D37" s="176"/>
      <c r="E37" s="273"/>
      <c r="F37" s="274"/>
      <c r="G37" s="108"/>
      <c r="H37" s="301"/>
      <c r="I37" s="371"/>
      <c r="J37" s="273"/>
      <c r="L37" s="372"/>
      <c r="M37" s="278"/>
      <c r="N37" s="278"/>
      <c r="O37" s="278"/>
      <c r="P37" s="278"/>
      <c r="Q37" s="278"/>
      <c r="R37" s="278"/>
      <c r="S37" s="278"/>
      <c r="T37" s="278"/>
      <c r="U37" s="278"/>
      <c r="V37" s="278"/>
      <c r="W37" s="278"/>
      <c r="X37" s="279"/>
    </row>
    <row r="38" spans="1:24" s="99" customFormat="1" ht="30" customHeight="1" x14ac:dyDescent="0.15">
      <c r="A38" s="109"/>
      <c r="B38" s="229">
        <v>26</v>
      </c>
      <c r="C38" s="176"/>
      <c r="D38" s="176"/>
      <c r="E38" s="273"/>
      <c r="F38" s="274"/>
      <c r="G38" s="108"/>
      <c r="H38" s="301"/>
      <c r="I38" s="371"/>
      <c r="J38" s="273"/>
      <c r="L38" s="372"/>
      <c r="M38" s="278"/>
      <c r="N38" s="278"/>
      <c r="O38" s="278"/>
      <c r="P38" s="278"/>
      <c r="Q38" s="278"/>
      <c r="R38" s="278"/>
      <c r="S38" s="278"/>
      <c r="T38" s="278"/>
      <c r="U38" s="278"/>
      <c r="V38" s="278"/>
      <c r="W38" s="278"/>
      <c r="X38" s="279"/>
    </row>
    <row r="39" spans="1:24" s="99" customFormat="1" ht="30" customHeight="1" x14ac:dyDescent="0.15">
      <c r="A39" s="109"/>
      <c r="B39" s="229">
        <v>27</v>
      </c>
      <c r="C39" s="176"/>
      <c r="D39" s="176"/>
      <c r="E39" s="273"/>
      <c r="F39" s="274"/>
      <c r="G39" s="108"/>
      <c r="H39" s="301"/>
      <c r="I39" s="371"/>
      <c r="J39" s="273"/>
      <c r="L39" s="372"/>
      <c r="M39" s="278"/>
      <c r="N39" s="278"/>
      <c r="O39" s="278"/>
      <c r="P39" s="278"/>
      <c r="Q39" s="278"/>
      <c r="R39" s="278"/>
      <c r="S39" s="278"/>
      <c r="T39" s="278"/>
      <c r="U39" s="278"/>
      <c r="V39" s="278"/>
      <c r="W39" s="278"/>
      <c r="X39" s="279"/>
    </row>
    <row r="40" spans="1:24" s="99" customFormat="1" ht="30" customHeight="1" x14ac:dyDescent="0.15">
      <c r="A40" s="109"/>
      <c r="B40" s="229">
        <v>28</v>
      </c>
      <c r="C40" s="176"/>
      <c r="D40" s="176"/>
      <c r="E40" s="273"/>
      <c r="F40" s="274"/>
      <c r="G40" s="108"/>
      <c r="H40" s="301"/>
      <c r="I40" s="371"/>
      <c r="J40" s="273"/>
      <c r="L40" s="413" t="s">
        <v>641</v>
      </c>
      <c r="M40" s="278"/>
      <c r="N40" s="278"/>
      <c r="O40" s="278"/>
      <c r="P40" s="278"/>
      <c r="Q40" s="278"/>
      <c r="R40" s="278"/>
      <c r="S40" s="278"/>
      <c r="T40" s="278"/>
      <c r="U40" s="278"/>
      <c r="V40" s="278"/>
      <c r="W40" s="278"/>
      <c r="X40" s="279"/>
    </row>
    <row r="41" spans="1:24" s="99" customFormat="1" ht="30" customHeight="1" x14ac:dyDescent="0.15">
      <c r="A41" s="109"/>
      <c r="B41" s="229">
        <v>29</v>
      </c>
      <c r="C41" s="176"/>
      <c r="D41" s="176"/>
      <c r="E41" s="273"/>
      <c r="F41" s="274"/>
      <c r="G41" s="108"/>
      <c r="H41" s="301"/>
      <c r="I41" s="371"/>
      <c r="J41" s="273"/>
      <c r="L41" s="413"/>
      <c r="M41" s="278"/>
      <c r="N41" s="278"/>
      <c r="O41" s="278"/>
      <c r="P41" s="278"/>
      <c r="Q41" s="278"/>
      <c r="R41" s="278"/>
      <c r="S41" s="278"/>
      <c r="T41" s="278"/>
      <c r="U41" s="278"/>
      <c r="V41" s="278"/>
      <c r="W41" s="278"/>
      <c r="X41" s="279"/>
    </row>
    <row r="42" spans="1:24" s="99" customFormat="1" ht="30" customHeight="1" x14ac:dyDescent="0.15">
      <c r="A42" s="109"/>
      <c r="B42" s="229">
        <v>30</v>
      </c>
      <c r="C42" s="176"/>
      <c r="D42" s="176"/>
      <c r="E42" s="273"/>
      <c r="F42" s="274"/>
      <c r="G42" s="108"/>
      <c r="H42" s="301"/>
      <c r="I42" s="371"/>
      <c r="J42" s="273"/>
      <c r="L42" s="419"/>
      <c r="M42" s="278"/>
      <c r="N42" s="278"/>
      <c r="O42" s="278"/>
      <c r="P42" s="278"/>
      <c r="Q42" s="278"/>
      <c r="R42" s="278"/>
      <c r="S42" s="278"/>
      <c r="T42" s="278"/>
      <c r="U42" s="278"/>
      <c r="V42" s="278"/>
      <c r="W42" s="278"/>
      <c r="X42" s="279"/>
    </row>
    <row r="43" spans="1:24" s="99" customFormat="1" ht="30" customHeight="1" x14ac:dyDescent="0.15">
      <c r="A43" s="109"/>
      <c r="B43" s="229">
        <v>31</v>
      </c>
      <c r="C43" s="176"/>
      <c r="D43" s="176"/>
      <c r="E43" s="273"/>
      <c r="F43" s="274"/>
      <c r="G43" s="108"/>
      <c r="H43" s="301"/>
      <c r="I43" s="371"/>
      <c r="J43" s="273"/>
      <c r="L43" s="412"/>
      <c r="M43" s="278"/>
      <c r="N43" s="278"/>
      <c r="O43" s="278"/>
      <c r="P43" s="278"/>
      <c r="Q43" s="278"/>
      <c r="R43" s="278"/>
      <c r="S43" s="278"/>
      <c r="T43" s="278"/>
      <c r="U43" s="278"/>
      <c r="V43" s="278"/>
      <c r="W43" s="278"/>
      <c r="X43" s="279"/>
    </row>
    <row r="44" spans="1:24" s="99" customFormat="1" ht="30" customHeight="1" x14ac:dyDescent="0.15">
      <c r="A44" s="109"/>
      <c r="B44" s="229">
        <v>32</v>
      </c>
      <c r="C44" s="176"/>
      <c r="D44" s="176"/>
      <c r="E44" s="273"/>
      <c r="F44" s="274"/>
      <c r="G44" s="108"/>
      <c r="H44" s="301"/>
      <c r="I44" s="371"/>
      <c r="J44" s="273"/>
      <c r="L44" s="412"/>
      <c r="M44" s="278"/>
      <c r="N44" s="278"/>
      <c r="O44" s="278"/>
      <c r="P44" s="278"/>
      <c r="Q44" s="278"/>
      <c r="R44" s="278"/>
      <c r="S44" s="278"/>
      <c r="T44" s="278"/>
      <c r="U44" s="278"/>
      <c r="V44" s="278"/>
      <c r="W44" s="278"/>
      <c r="X44" s="279"/>
    </row>
    <row r="45" spans="1:24" s="99" customFormat="1" ht="30" customHeight="1" x14ac:dyDescent="0.15">
      <c r="A45" s="109"/>
      <c r="B45" s="229">
        <v>33</v>
      </c>
      <c r="C45" s="176"/>
      <c r="D45" s="176"/>
      <c r="E45" s="273"/>
      <c r="F45" s="274"/>
      <c r="G45" s="108"/>
      <c r="H45" s="301"/>
      <c r="I45" s="371"/>
      <c r="J45" s="273"/>
      <c r="L45" s="412"/>
      <c r="M45" s="278"/>
      <c r="N45" s="278"/>
      <c r="O45" s="278"/>
      <c r="P45" s="278"/>
      <c r="Q45" s="278"/>
      <c r="R45" s="278"/>
      <c r="S45" s="278"/>
      <c r="T45" s="278"/>
      <c r="U45" s="278"/>
      <c r="V45" s="278"/>
      <c r="W45" s="278"/>
      <c r="X45" s="279"/>
    </row>
    <row r="46" spans="1:24" s="99" customFormat="1" ht="30" customHeight="1" x14ac:dyDescent="0.15">
      <c r="A46" s="109"/>
      <c r="B46" s="229">
        <v>34</v>
      </c>
      <c r="C46" s="176"/>
      <c r="D46" s="176"/>
      <c r="E46" s="273"/>
      <c r="F46" s="274"/>
      <c r="G46" s="108"/>
      <c r="H46" s="301"/>
      <c r="I46" s="371"/>
      <c r="J46" s="273"/>
      <c r="L46" s="412"/>
      <c r="M46" s="278"/>
      <c r="N46" s="278"/>
      <c r="O46" s="278"/>
      <c r="P46" s="278"/>
      <c r="Q46" s="278"/>
      <c r="R46" s="278"/>
      <c r="S46" s="278"/>
      <c r="T46" s="278"/>
      <c r="U46" s="278"/>
      <c r="V46" s="278"/>
      <c r="W46" s="278"/>
      <c r="X46" s="279"/>
    </row>
    <row r="47" spans="1:24" s="99" customFormat="1" ht="30" customHeight="1" x14ac:dyDescent="0.15">
      <c r="A47" s="109"/>
      <c r="B47" s="229">
        <v>35</v>
      </c>
      <c r="C47" s="176"/>
      <c r="D47" s="176"/>
      <c r="E47" s="273"/>
      <c r="F47" s="274"/>
      <c r="G47" s="108"/>
      <c r="H47" s="301"/>
      <c r="I47" s="371"/>
      <c r="J47" s="273"/>
      <c r="L47" s="412"/>
      <c r="M47" s="278"/>
      <c r="N47" s="278"/>
      <c r="O47" s="278"/>
      <c r="P47" s="278"/>
      <c r="Q47" s="278"/>
      <c r="R47" s="278"/>
      <c r="S47" s="278"/>
      <c r="T47" s="278"/>
      <c r="U47" s="278"/>
      <c r="V47" s="278"/>
      <c r="W47" s="278"/>
      <c r="X47" s="279"/>
    </row>
    <row r="48" spans="1:24" s="99" customFormat="1" ht="30" customHeight="1" x14ac:dyDescent="0.15">
      <c r="A48" s="109"/>
      <c r="B48" s="229">
        <v>36</v>
      </c>
      <c r="C48" s="176"/>
      <c r="D48" s="176"/>
      <c r="E48" s="273"/>
      <c r="F48" s="274"/>
      <c r="G48" s="108"/>
      <c r="H48" s="301"/>
      <c r="I48" s="371"/>
      <c r="J48" s="273"/>
      <c r="L48" s="412"/>
      <c r="M48" s="278"/>
      <c r="N48" s="278"/>
      <c r="O48" s="278"/>
      <c r="P48" s="278"/>
      <c r="Q48" s="278"/>
      <c r="R48" s="278"/>
      <c r="S48" s="278"/>
      <c r="T48" s="278"/>
      <c r="U48" s="278"/>
      <c r="V48" s="278"/>
      <c r="W48" s="278"/>
      <c r="X48" s="279"/>
    </row>
    <row r="49" spans="1:24" s="99" customFormat="1" ht="30" customHeight="1" x14ac:dyDescent="0.15">
      <c r="A49" s="109"/>
      <c r="B49" s="229">
        <v>37</v>
      </c>
      <c r="C49" s="176"/>
      <c r="D49" s="176"/>
      <c r="E49" s="273"/>
      <c r="F49" s="274"/>
      <c r="G49" s="108"/>
      <c r="H49" s="301"/>
      <c r="I49" s="371"/>
      <c r="J49" s="273"/>
      <c r="L49" s="412"/>
      <c r="M49" s="278"/>
      <c r="N49" s="278"/>
      <c r="O49" s="278"/>
      <c r="P49" s="278"/>
      <c r="Q49" s="278"/>
      <c r="R49" s="278"/>
      <c r="S49" s="278"/>
      <c r="T49" s="278"/>
      <c r="U49" s="278"/>
      <c r="V49" s="278"/>
      <c r="W49" s="278"/>
      <c r="X49" s="279"/>
    </row>
    <row r="50" spans="1:24" s="99" customFormat="1" ht="30" customHeight="1" x14ac:dyDescent="0.15">
      <c r="A50" s="109"/>
      <c r="B50" s="229">
        <v>38</v>
      </c>
      <c r="C50" s="176"/>
      <c r="D50" s="176"/>
      <c r="E50" s="273"/>
      <c r="F50" s="274"/>
      <c r="G50" s="108"/>
      <c r="H50" s="301"/>
      <c r="I50" s="371"/>
      <c r="J50" s="273"/>
      <c r="L50" s="412"/>
      <c r="M50" s="278"/>
      <c r="N50" s="278"/>
      <c r="O50" s="278"/>
      <c r="P50" s="278"/>
      <c r="Q50" s="278"/>
      <c r="R50" s="278"/>
      <c r="S50" s="278"/>
      <c r="T50" s="278"/>
      <c r="U50" s="278"/>
      <c r="V50" s="278"/>
      <c r="W50" s="278"/>
      <c r="X50" s="279"/>
    </row>
    <row r="51" spans="1:24" s="99" customFormat="1" ht="30" customHeight="1" x14ac:dyDescent="0.15">
      <c r="A51" s="109"/>
      <c r="B51" s="229">
        <v>39</v>
      </c>
      <c r="C51" s="176"/>
      <c r="D51" s="176"/>
      <c r="E51" s="273"/>
      <c r="F51" s="274"/>
      <c r="G51" s="108"/>
      <c r="H51" s="301"/>
      <c r="I51" s="371"/>
      <c r="J51" s="273"/>
      <c r="L51" s="413"/>
      <c r="M51" s="278"/>
      <c r="N51" s="278"/>
      <c r="O51" s="278"/>
      <c r="P51" s="278"/>
      <c r="Q51" s="278"/>
      <c r="R51" s="278"/>
      <c r="S51" s="278"/>
      <c r="T51" s="278"/>
      <c r="U51" s="278"/>
      <c r="V51" s="278"/>
      <c r="W51" s="278"/>
      <c r="X51" s="279"/>
    </row>
    <row r="52" spans="1:24" s="99" customFormat="1" ht="30" customHeight="1" x14ac:dyDescent="0.15">
      <c r="A52" s="109"/>
      <c r="B52" s="229">
        <v>40</v>
      </c>
      <c r="C52" s="176"/>
      <c r="D52" s="176"/>
      <c r="E52" s="273"/>
      <c r="F52" s="274"/>
      <c r="G52" s="108"/>
      <c r="H52" s="301"/>
      <c r="I52" s="371"/>
      <c r="J52" s="273"/>
      <c r="L52" s="419"/>
      <c r="M52" s="278"/>
      <c r="N52" s="278"/>
      <c r="O52" s="278"/>
      <c r="P52" s="278"/>
      <c r="Q52" s="278"/>
      <c r="R52" s="278"/>
      <c r="S52" s="278"/>
      <c r="T52" s="278"/>
      <c r="U52" s="278"/>
      <c r="V52" s="278"/>
      <c r="W52" s="278"/>
      <c r="X52" s="279"/>
    </row>
    <row r="53" spans="1:24" s="99" customFormat="1" ht="30" customHeight="1" x14ac:dyDescent="0.15">
      <c r="A53" s="109"/>
      <c r="B53" s="229">
        <v>41</v>
      </c>
      <c r="C53" s="176"/>
      <c r="D53" s="176"/>
      <c r="E53" s="273"/>
      <c r="F53" s="274"/>
      <c r="G53" s="108"/>
      <c r="H53" s="301"/>
      <c r="I53" s="371"/>
      <c r="J53" s="273"/>
      <c r="L53" s="412"/>
      <c r="M53" s="278"/>
      <c r="N53" s="278"/>
      <c r="O53" s="278"/>
      <c r="P53" s="278"/>
      <c r="Q53" s="278"/>
      <c r="R53" s="278"/>
      <c r="S53" s="278"/>
      <c r="T53" s="278"/>
      <c r="U53" s="278"/>
      <c r="V53" s="278"/>
      <c r="W53" s="278"/>
      <c r="X53" s="279"/>
    </row>
    <row r="54" spans="1:24" s="99" customFormat="1" ht="30" customHeight="1" x14ac:dyDescent="0.15">
      <c r="A54" s="109"/>
      <c r="B54" s="229">
        <v>42</v>
      </c>
      <c r="C54" s="176"/>
      <c r="D54" s="176"/>
      <c r="E54" s="273"/>
      <c r="F54" s="274"/>
      <c r="G54" s="108"/>
      <c r="H54" s="301"/>
      <c r="I54" s="371"/>
      <c r="J54" s="273"/>
      <c r="L54" s="412"/>
      <c r="M54" s="278"/>
      <c r="N54" s="278"/>
      <c r="O54" s="278"/>
      <c r="P54" s="278"/>
      <c r="Q54" s="278"/>
      <c r="R54" s="278"/>
      <c r="S54" s="278"/>
      <c r="T54" s="278"/>
      <c r="U54" s="278"/>
      <c r="V54" s="278"/>
      <c r="W54" s="278"/>
      <c r="X54" s="279"/>
    </row>
    <row r="55" spans="1:24" s="99" customFormat="1" ht="30" customHeight="1" x14ac:dyDescent="0.15">
      <c r="A55" s="109"/>
      <c r="B55" s="229">
        <v>43</v>
      </c>
      <c r="C55" s="176"/>
      <c r="D55" s="176"/>
      <c r="E55" s="273"/>
      <c r="F55" s="274"/>
      <c r="G55" s="108"/>
      <c r="H55" s="301"/>
      <c r="I55" s="371"/>
      <c r="J55" s="273"/>
      <c r="L55" s="412"/>
      <c r="M55" s="278"/>
      <c r="N55" s="278"/>
      <c r="O55" s="278"/>
      <c r="P55" s="278"/>
      <c r="Q55" s="278"/>
      <c r="R55" s="278"/>
      <c r="S55" s="278"/>
      <c r="T55" s="278"/>
      <c r="U55" s="278"/>
      <c r="V55" s="278"/>
      <c r="W55" s="278"/>
      <c r="X55" s="279"/>
    </row>
    <row r="56" spans="1:24" s="99" customFormat="1" ht="30" customHeight="1" x14ac:dyDescent="0.15">
      <c r="A56" s="109"/>
      <c r="B56" s="229">
        <v>44</v>
      </c>
      <c r="C56" s="176"/>
      <c r="D56" s="176"/>
      <c r="E56" s="273"/>
      <c r="F56" s="274"/>
      <c r="G56" s="108"/>
      <c r="H56" s="301"/>
      <c r="I56" s="371"/>
      <c r="J56" s="273"/>
      <c r="L56" s="412"/>
      <c r="M56" s="278"/>
      <c r="N56" s="278"/>
      <c r="O56" s="278"/>
      <c r="P56" s="278"/>
      <c r="Q56" s="278"/>
      <c r="R56" s="278"/>
      <c r="S56" s="278"/>
      <c r="T56" s="278"/>
      <c r="U56" s="278"/>
      <c r="V56" s="278"/>
      <c r="W56" s="278"/>
      <c r="X56" s="279"/>
    </row>
    <row r="57" spans="1:24" s="99" customFormat="1" ht="30" customHeight="1" x14ac:dyDescent="0.15">
      <c r="A57" s="109"/>
      <c r="B57" s="229">
        <v>45</v>
      </c>
      <c r="C57" s="176"/>
      <c r="D57" s="176"/>
      <c r="E57" s="273"/>
      <c r="F57" s="274"/>
      <c r="G57" s="108"/>
      <c r="H57" s="301"/>
      <c r="I57" s="371"/>
      <c r="J57" s="273"/>
      <c r="L57" s="412"/>
      <c r="M57" s="278"/>
      <c r="N57" s="278"/>
      <c r="O57" s="278"/>
      <c r="P57" s="278"/>
      <c r="Q57" s="278"/>
      <c r="R57" s="278"/>
      <c r="S57" s="278"/>
      <c r="T57" s="278"/>
      <c r="U57" s="278"/>
      <c r="V57" s="278"/>
      <c r="W57" s="278"/>
      <c r="X57" s="279"/>
    </row>
    <row r="58" spans="1:24" s="99" customFormat="1" ht="30" customHeight="1" x14ac:dyDescent="0.15">
      <c r="A58" s="109"/>
      <c r="B58" s="229">
        <v>46</v>
      </c>
      <c r="C58" s="176"/>
      <c r="D58" s="176"/>
      <c r="E58" s="273"/>
      <c r="F58" s="274"/>
      <c r="G58" s="108"/>
      <c r="H58" s="301"/>
      <c r="I58" s="371"/>
      <c r="J58" s="273"/>
      <c r="L58" s="412"/>
      <c r="M58" s="278"/>
      <c r="N58" s="278"/>
      <c r="O58" s="278"/>
      <c r="P58" s="278"/>
      <c r="Q58" s="278"/>
      <c r="R58" s="278"/>
      <c r="S58" s="278"/>
      <c r="T58" s="278"/>
      <c r="U58" s="278"/>
      <c r="V58" s="278"/>
      <c r="W58" s="278"/>
      <c r="X58" s="279"/>
    </row>
    <row r="59" spans="1:24" s="99" customFormat="1" ht="30" customHeight="1" x14ac:dyDescent="0.15">
      <c r="A59" s="109"/>
      <c r="B59" s="229">
        <v>47</v>
      </c>
      <c r="C59" s="176"/>
      <c r="D59" s="176"/>
      <c r="E59" s="273"/>
      <c r="F59" s="274"/>
      <c r="G59" s="108"/>
      <c r="H59" s="301"/>
      <c r="I59" s="371"/>
      <c r="J59" s="273"/>
      <c r="L59" s="412"/>
      <c r="M59" s="278"/>
      <c r="N59" s="278"/>
      <c r="O59" s="278"/>
      <c r="P59" s="278"/>
      <c r="Q59" s="278"/>
      <c r="R59" s="278"/>
      <c r="S59" s="278"/>
      <c r="T59" s="278"/>
      <c r="U59" s="278"/>
      <c r="V59" s="278"/>
      <c r="W59" s="278"/>
      <c r="X59" s="279"/>
    </row>
    <row r="60" spans="1:24" s="99" customFormat="1" ht="30" customHeight="1" x14ac:dyDescent="0.15">
      <c r="A60" s="109"/>
      <c r="B60" s="229">
        <v>48</v>
      </c>
      <c r="C60" s="176"/>
      <c r="D60" s="176"/>
      <c r="E60" s="273"/>
      <c r="F60" s="274"/>
      <c r="G60" s="108"/>
      <c r="H60" s="301"/>
      <c r="I60" s="371"/>
      <c r="J60" s="273"/>
      <c r="L60" s="412"/>
      <c r="M60" s="278"/>
      <c r="N60" s="278"/>
      <c r="O60" s="278"/>
      <c r="P60" s="278"/>
      <c r="Q60" s="278"/>
      <c r="R60" s="278"/>
      <c r="S60" s="278"/>
      <c r="T60" s="278"/>
      <c r="U60" s="278"/>
      <c r="V60" s="278"/>
      <c r="W60" s="278"/>
      <c r="X60" s="279"/>
    </row>
    <row r="61" spans="1:24" s="99" customFormat="1" ht="30" customHeight="1" x14ac:dyDescent="0.15">
      <c r="A61" s="109"/>
      <c r="B61" s="229">
        <v>49</v>
      </c>
      <c r="C61" s="176"/>
      <c r="D61" s="176"/>
      <c r="E61" s="273"/>
      <c r="F61" s="274"/>
      <c r="G61" s="108"/>
      <c r="H61" s="301"/>
      <c r="I61" s="371"/>
      <c r="J61" s="273"/>
      <c r="L61" s="413"/>
      <c r="M61" s="278"/>
      <c r="N61" s="278"/>
      <c r="O61" s="278"/>
      <c r="P61" s="278"/>
      <c r="Q61" s="278"/>
      <c r="R61" s="278"/>
      <c r="S61" s="278"/>
      <c r="T61" s="278"/>
      <c r="U61" s="278"/>
      <c r="V61" s="278"/>
      <c r="W61" s="278"/>
      <c r="X61" s="279"/>
    </row>
    <row r="62" spans="1:24" s="99" customFormat="1" ht="30" customHeight="1" x14ac:dyDescent="0.15">
      <c r="A62" s="109"/>
      <c r="B62" s="229">
        <v>50</v>
      </c>
      <c r="C62" s="176"/>
      <c r="D62" s="176"/>
      <c r="E62" s="273"/>
      <c r="F62" s="274"/>
      <c r="G62" s="108"/>
      <c r="H62" s="301"/>
      <c r="I62" s="371"/>
      <c r="J62" s="273"/>
      <c r="L62" s="419"/>
      <c r="M62" s="278"/>
      <c r="N62" s="278"/>
      <c r="O62" s="278"/>
      <c r="P62" s="278"/>
      <c r="Q62" s="278"/>
      <c r="R62" s="278"/>
      <c r="S62" s="278"/>
      <c r="T62" s="278"/>
      <c r="U62" s="278"/>
      <c r="V62" s="278"/>
      <c r="W62" s="278"/>
      <c r="X62" s="279"/>
    </row>
    <row r="63" spans="1:24" s="99" customFormat="1" ht="30" customHeight="1" x14ac:dyDescent="0.15">
      <c r="A63" s="107"/>
      <c r="B63" s="229">
        <v>51</v>
      </c>
      <c r="C63" s="176"/>
      <c r="D63" s="176"/>
      <c r="E63" s="273"/>
      <c r="F63" s="274"/>
      <c r="G63" s="108"/>
      <c r="H63" s="301"/>
      <c r="I63" s="371"/>
      <c r="J63" s="273"/>
      <c r="L63" s="413"/>
      <c r="M63" s="414"/>
      <c r="N63" s="414"/>
      <c r="O63" s="414"/>
      <c r="P63" s="414"/>
      <c r="Q63" s="414"/>
      <c r="R63" s="414"/>
      <c r="S63" s="414"/>
      <c r="T63" s="414"/>
      <c r="U63" s="414"/>
      <c r="V63" s="414"/>
      <c r="W63" s="414"/>
      <c r="X63" s="415"/>
    </row>
    <row r="64" spans="1:24" s="99" customFormat="1" ht="30" customHeight="1" x14ac:dyDescent="0.15">
      <c r="A64" s="109"/>
      <c r="B64" s="229">
        <v>52</v>
      </c>
      <c r="C64" s="176"/>
      <c r="D64" s="176"/>
      <c r="E64" s="273"/>
      <c r="F64" s="274"/>
      <c r="G64" s="108"/>
      <c r="H64" s="301"/>
      <c r="I64" s="371"/>
      <c r="J64" s="273"/>
      <c r="L64" s="413"/>
      <c r="M64" s="414"/>
      <c r="N64" s="414"/>
      <c r="O64" s="414"/>
      <c r="P64" s="414"/>
      <c r="Q64" s="414"/>
      <c r="R64" s="414"/>
      <c r="S64" s="414"/>
      <c r="T64" s="414"/>
      <c r="U64" s="414"/>
      <c r="V64" s="414"/>
      <c r="W64" s="414"/>
      <c r="X64" s="415"/>
    </row>
    <row r="65" spans="1:24" s="99" customFormat="1" ht="30" customHeight="1" x14ac:dyDescent="0.15">
      <c r="A65" s="109"/>
      <c r="B65" s="229">
        <v>53</v>
      </c>
      <c r="C65" s="176"/>
      <c r="D65" s="176"/>
      <c r="E65" s="273"/>
      <c r="F65" s="274"/>
      <c r="G65" s="108"/>
      <c r="H65" s="301"/>
      <c r="I65" s="371"/>
      <c r="J65" s="273"/>
      <c r="L65" s="413"/>
      <c r="M65" s="414"/>
      <c r="N65" s="414"/>
      <c r="O65" s="414"/>
      <c r="P65" s="414"/>
      <c r="Q65" s="414"/>
      <c r="R65" s="414"/>
      <c r="S65" s="414"/>
      <c r="T65" s="414"/>
      <c r="U65" s="414"/>
      <c r="V65" s="414"/>
      <c r="W65" s="414"/>
      <c r="X65" s="415"/>
    </row>
    <row r="66" spans="1:24" s="99" customFormat="1" ht="30" customHeight="1" x14ac:dyDescent="0.15">
      <c r="A66" s="109"/>
      <c r="B66" s="229">
        <v>54</v>
      </c>
      <c r="C66" s="176"/>
      <c r="D66" s="176"/>
      <c r="E66" s="273"/>
      <c r="F66" s="274"/>
      <c r="G66" s="108"/>
      <c r="H66" s="301"/>
      <c r="I66" s="371"/>
      <c r="J66" s="273"/>
      <c r="L66" s="413"/>
      <c r="M66" s="414"/>
      <c r="N66" s="414"/>
      <c r="O66" s="414"/>
      <c r="P66" s="414"/>
      <c r="Q66" s="414"/>
      <c r="R66" s="414"/>
      <c r="S66" s="414"/>
      <c r="T66" s="230"/>
      <c r="U66" s="231"/>
      <c r="V66" s="414"/>
      <c r="W66" s="414"/>
      <c r="X66" s="415"/>
    </row>
    <row r="67" spans="1:24" s="99" customFormat="1" ht="30" customHeight="1" x14ac:dyDescent="0.15">
      <c r="A67" s="109"/>
      <c r="B67" s="229">
        <v>55</v>
      </c>
      <c r="C67" s="176"/>
      <c r="D67" s="176"/>
      <c r="E67" s="273"/>
      <c r="F67" s="274"/>
      <c r="G67" s="108"/>
      <c r="H67" s="301"/>
      <c r="I67" s="371"/>
      <c r="J67" s="273"/>
      <c r="L67" s="413"/>
      <c r="M67" s="414"/>
      <c r="N67" s="414"/>
      <c r="O67" s="414"/>
      <c r="P67" s="414"/>
      <c r="Q67" s="414"/>
      <c r="R67" s="414"/>
      <c r="S67" s="414"/>
      <c r="T67" s="414"/>
      <c r="U67" s="414"/>
      <c r="V67" s="414"/>
      <c r="W67" s="414"/>
      <c r="X67" s="415"/>
    </row>
    <row r="68" spans="1:24" s="99" customFormat="1" ht="30" customHeight="1" x14ac:dyDescent="0.15">
      <c r="A68" s="109"/>
      <c r="B68" s="229">
        <v>56</v>
      </c>
      <c r="C68" s="176"/>
      <c r="D68" s="176"/>
      <c r="E68" s="273"/>
      <c r="F68" s="274"/>
      <c r="G68" s="108"/>
      <c r="H68" s="301"/>
      <c r="I68" s="371"/>
      <c r="J68" s="273"/>
      <c r="L68" s="413"/>
      <c r="M68" s="414"/>
      <c r="N68" s="414"/>
      <c r="O68" s="414"/>
      <c r="P68" s="414"/>
      <c r="Q68" s="414"/>
      <c r="R68" s="414"/>
      <c r="S68" s="414"/>
      <c r="T68" s="414"/>
      <c r="U68" s="414"/>
      <c r="V68" s="414"/>
      <c r="W68" s="414"/>
      <c r="X68" s="415"/>
    </row>
    <row r="69" spans="1:24" s="99" customFormat="1" ht="30" customHeight="1" x14ac:dyDescent="0.15">
      <c r="A69" s="109"/>
      <c r="B69" s="229">
        <v>57</v>
      </c>
      <c r="C69" s="176"/>
      <c r="D69" s="176"/>
      <c r="E69" s="273"/>
      <c r="F69" s="274"/>
      <c r="G69" s="108"/>
      <c r="H69" s="301"/>
      <c r="I69" s="371"/>
      <c r="J69" s="273"/>
      <c r="L69" s="413"/>
      <c r="M69" s="414"/>
      <c r="N69" s="414"/>
      <c r="O69" s="414"/>
      <c r="P69" s="414"/>
      <c r="Q69" s="414"/>
      <c r="R69" s="414"/>
      <c r="S69" s="414"/>
      <c r="T69" s="414"/>
      <c r="U69" s="414"/>
      <c r="V69" s="414"/>
      <c r="W69" s="414"/>
      <c r="X69" s="415"/>
    </row>
    <row r="70" spans="1:24" s="99" customFormat="1" ht="30" customHeight="1" x14ac:dyDescent="0.15">
      <c r="A70" s="109"/>
      <c r="B70" s="229">
        <v>58</v>
      </c>
      <c r="C70" s="176"/>
      <c r="D70" s="176"/>
      <c r="E70" s="273"/>
      <c r="F70" s="274"/>
      <c r="G70" s="108"/>
      <c r="H70" s="301"/>
      <c r="I70" s="371"/>
      <c r="J70" s="273"/>
      <c r="L70" s="413"/>
      <c r="M70" s="414"/>
      <c r="N70" s="414"/>
      <c r="O70" s="414"/>
      <c r="P70" s="414"/>
      <c r="Q70" s="414"/>
      <c r="R70" s="414"/>
      <c r="S70" s="414"/>
      <c r="T70" s="414"/>
      <c r="U70" s="414"/>
      <c r="V70" s="414"/>
      <c r="W70" s="414"/>
      <c r="X70" s="415"/>
    </row>
    <row r="71" spans="1:24" s="99" customFormat="1" ht="30" customHeight="1" x14ac:dyDescent="0.15">
      <c r="A71" s="109"/>
      <c r="B71" s="229">
        <v>59</v>
      </c>
      <c r="C71" s="176"/>
      <c r="D71" s="176"/>
      <c r="E71" s="273"/>
      <c r="F71" s="274"/>
      <c r="G71" s="108"/>
      <c r="H71" s="301"/>
      <c r="I71" s="371"/>
      <c r="J71" s="273"/>
      <c r="L71" s="413"/>
      <c r="M71" s="414"/>
      <c r="N71" s="414"/>
      <c r="O71" s="414"/>
      <c r="P71" s="414"/>
      <c r="Q71" s="414"/>
      <c r="R71" s="414"/>
      <c r="S71" s="414"/>
      <c r="T71" s="414"/>
      <c r="U71" s="414"/>
      <c r="V71" s="414"/>
      <c r="W71" s="414"/>
      <c r="X71" s="415"/>
    </row>
    <row r="72" spans="1:24" s="99" customFormat="1" ht="30" customHeight="1" x14ac:dyDescent="0.15">
      <c r="A72" s="109"/>
      <c r="B72" s="229">
        <v>60</v>
      </c>
      <c r="C72" s="176"/>
      <c r="D72" s="176"/>
      <c r="E72" s="273"/>
      <c r="F72" s="274"/>
      <c r="G72" s="108"/>
      <c r="H72" s="301"/>
      <c r="I72" s="371"/>
      <c r="J72" s="273"/>
      <c r="L72" s="413"/>
      <c r="M72" s="414"/>
      <c r="N72" s="414"/>
      <c r="O72" s="414"/>
      <c r="P72" s="414"/>
      <c r="Q72" s="414"/>
      <c r="R72" s="414"/>
      <c r="S72" s="414"/>
      <c r="T72" s="414"/>
      <c r="U72" s="414"/>
      <c r="V72" s="414"/>
      <c r="W72" s="414"/>
      <c r="X72" s="415"/>
    </row>
    <row r="73" spans="1:24" s="99" customFormat="1" ht="30" customHeight="1" x14ac:dyDescent="0.15">
      <c r="A73" s="109"/>
      <c r="B73" s="229">
        <v>61</v>
      </c>
      <c r="C73" s="176"/>
      <c r="D73" s="176"/>
      <c r="E73" s="273"/>
      <c r="F73" s="274"/>
      <c r="G73" s="108"/>
      <c r="H73" s="301"/>
      <c r="I73" s="371"/>
      <c r="J73" s="273"/>
      <c r="L73" s="413"/>
      <c r="M73" s="414"/>
      <c r="N73" s="414"/>
      <c r="O73" s="414"/>
      <c r="P73" s="414"/>
      <c r="Q73" s="414"/>
      <c r="R73" s="414"/>
      <c r="S73" s="414"/>
      <c r="T73" s="414"/>
      <c r="U73" s="414"/>
      <c r="V73" s="414"/>
      <c r="W73" s="414"/>
      <c r="X73" s="415"/>
    </row>
    <row r="74" spans="1:24" s="99" customFormat="1" ht="30" customHeight="1" x14ac:dyDescent="0.15">
      <c r="A74" s="109"/>
      <c r="B74" s="229">
        <v>62</v>
      </c>
      <c r="C74" s="176"/>
      <c r="D74" s="176"/>
      <c r="E74" s="273"/>
      <c r="F74" s="274"/>
      <c r="G74" s="108"/>
      <c r="H74" s="301"/>
      <c r="I74" s="371"/>
      <c r="J74" s="273"/>
      <c r="L74" s="413"/>
      <c r="M74" s="414"/>
      <c r="N74" s="414"/>
      <c r="O74" s="414"/>
      <c r="P74" s="414"/>
      <c r="Q74" s="414"/>
      <c r="R74" s="414"/>
      <c r="S74" s="414"/>
      <c r="T74" s="414"/>
      <c r="U74" s="414"/>
      <c r="V74" s="414"/>
      <c r="W74" s="414"/>
      <c r="X74" s="415"/>
    </row>
    <row r="75" spans="1:24" s="99" customFormat="1" ht="30" customHeight="1" x14ac:dyDescent="0.15">
      <c r="A75" s="109"/>
      <c r="B75" s="229">
        <v>63</v>
      </c>
      <c r="C75" s="176"/>
      <c r="D75" s="176"/>
      <c r="E75" s="273"/>
      <c r="F75" s="274"/>
      <c r="G75" s="108"/>
      <c r="H75" s="301"/>
      <c r="I75" s="371"/>
      <c r="J75" s="273"/>
      <c r="L75" s="413"/>
      <c r="M75" s="414"/>
      <c r="N75" s="414"/>
      <c r="O75" s="414"/>
      <c r="P75" s="414"/>
      <c r="Q75" s="414"/>
      <c r="R75" s="414"/>
      <c r="S75" s="414"/>
      <c r="T75" s="414"/>
      <c r="U75" s="414"/>
      <c r="V75" s="414"/>
      <c r="W75" s="414"/>
      <c r="X75" s="415"/>
    </row>
    <row r="76" spans="1:24" s="99" customFormat="1" ht="30" customHeight="1" x14ac:dyDescent="0.15">
      <c r="A76" s="109"/>
      <c r="B76" s="229">
        <v>64</v>
      </c>
      <c r="C76" s="176"/>
      <c r="D76" s="176"/>
      <c r="E76" s="273"/>
      <c r="F76" s="274"/>
      <c r="G76" s="108"/>
      <c r="H76" s="301"/>
      <c r="I76" s="371"/>
      <c r="J76" s="273"/>
      <c r="L76" s="413"/>
      <c r="M76" s="414"/>
      <c r="N76" s="414"/>
      <c r="O76" s="414"/>
      <c r="P76" s="414"/>
      <c r="Q76" s="414"/>
      <c r="R76" s="414"/>
      <c r="S76" s="414"/>
      <c r="T76" s="414"/>
      <c r="U76" s="414"/>
      <c r="V76" s="414"/>
      <c r="W76" s="414"/>
      <c r="X76" s="415"/>
    </row>
    <row r="77" spans="1:24" s="99" customFormat="1" ht="30" customHeight="1" x14ac:dyDescent="0.15">
      <c r="A77" s="109"/>
      <c r="B77" s="229">
        <v>65</v>
      </c>
      <c r="C77" s="176"/>
      <c r="D77" s="176"/>
      <c r="E77" s="273"/>
      <c r="F77" s="274"/>
      <c r="G77" s="108"/>
      <c r="H77" s="301"/>
      <c r="I77" s="371"/>
      <c r="J77" s="273"/>
      <c r="L77" s="413"/>
      <c r="M77" s="414"/>
      <c r="N77" s="414"/>
      <c r="O77" s="414"/>
      <c r="P77" s="414"/>
      <c r="Q77" s="414"/>
      <c r="R77" s="414"/>
      <c r="S77" s="414"/>
      <c r="T77" s="414"/>
      <c r="U77" s="414"/>
      <c r="V77" s="414"/>
      <c r="W77" s="414"/>
      <c r="X77" s="415"/>
    </row>
    <row r="78" spans="1:24" s="99" customFormat="1" ht="30" customHeight="1" x14ac:dyDescent="0.15">
      <c r="A78" s="109"/>
      <c r="B78" s="229">
        <v>66</v>
      </c>
      <c r="C78" s="176"/>
      <c r="D78" s="176"/>
      <c r="E78" s="273"/>
      <c r="F78" s="274"/>
      <c r="G78" s="108"/>
      <c r="H78" s="301"/>
      <c r="I78" s="371"/>
      <c r="J78" s="273"/>
      <c r="L78" s="413"/>
      <c r="M78" s="232"/>
      <c r="N78" s="232"/>
      <c r="O78" s="232"/>
      <c r="P78" s="232"/>
      <c r="Q78" s="232"/>
      <c r="R78" s="232"/>
      <c r="S78" s="232"/>
      <c r="T78" s="232"/>
      <c r="U78" s="232"/>
      <c r="V78" s="232"/>
      <c r="W78" s="232"/>
      <c r="X78" s="233"/>
    </row>
    <row r="79" spans="1:24" s="99" customFormat="1" ht="30" customHeight="1" x14ac:dyDescent="0.15">
      <c r="A79" s="109"/>
      <c r="B79" s="229">
        <v>67</v>
      </c>
      <c r="C79" s="176"/>
      <c r="D79" s="176"/>
      <c r="E79" s="273"/>
      <c r="F79" s="274"/>
      <c r="G79" s="108"/>
      <c r="H79" s="301"/>
      <c r="I79" s="371"/>
      <c r="J79" s="273"/>
      <c r="L79" s="412"/>
      <c r="M79" s="278"/>
      <c r="N79" s="278"/>
      <c r="O79" s="278"/>
      <c r="P79" s="278"/>
      <c r="Q79" s="278"/>
      <c r="R79" s="278"/>
      <c r="S79" s="278"/>
      <c r="T79" s="278"/>
      <c r="U79" s="278"/>
      <c r="V79" s="278"/>
      <c r="W79" s="278"/>
      <c r="X79" s="279"/>
    </row>
    <row r="80" spans="1:24" s="99" customFormat="1" ht="30" customHeight="1" x14ac:dyDescent="0.15">
      <c r="A80" s="109"/>
      <c r="B80" s="229">
        <v>68</v>
      </c>
      <c r="C80" s="176"/>
      <c r="D80" s="176"/>
      <c r="E80" s="273"/>
      <c r="F80" s="274"/>
      <c r="G80" s="108"/>
      <c r="H80" s="301"/>
      <c r="I80" s="371"/>
      <c r="J80" s="273"/>
      <c r="L80" s="412"/>
      <c r="M80" s="278"/>
      <c r="N80" s="278"/>
      <c r="O80" s="278"/>
      <c r="P80" s="278"/>
      <c r="Q80" s="278"/>
      <c r="R80" s="278"/>
      <c r="S80" s="278"/>
      <c r="T80" s="278"/>
      <c r="U80" s="278"/>
      <c r="V80" s="278"/>
      <c r="W80" s="278"/>
      <c r="X80" s="279"/>
    </row>
    <row r="81" spans="1:24" s="99" customFormat="1" ht="30" customHeight="1" x14ac:dyDescent="0.15">
      <c r="A81" s="109"/>
      <c r="B81" s="229">
        <v>69</v>
      </c>
      <c r="C81" s="176"/>
      <c r="D81" s="176"/>
      <c r="E81" s="273"/>
      <c r="F81" s="274"/>
      <c r="G81" s="108"/>
      <c r="H81" s="301"/>
      <c r="I81" s="371"/>
      <c r="J81" s="273"/>
      <c r="L81" s="412"/>
      <c r="M81" s="278"/>
      <c r="N81" s="278"/>
      <c r="O81" s="278"/>
      <c r="P81" s="278"/>
      <c r="Q81" s="278"/>
      <c r="R81" s="278"/>
      <c r="S81" s="278"/>
      <c r="T81" s="278"/>
      <c r="U81" s="278"/>
      <c r="V81" s="278"/>
      <c r="W81" s="278"/>
      <c r="X81" s="279"/>
    </row>
    <row r="82" spans="1:24" s="99" customFormat="1" ht="30" customHeight="1" x14ac:dyDescent="0.15">
      <c r="A82" s="109"/>
      <c r="B82" s="229">
        <v>70</v>
      </c>
      <c r="C82" s="176"/>
      <c r="D82" s="176"/>
      <c r="E82" s="273"/>
      <c r="F82" s="274"/>
      <c r="G82" s="108"/>
      <c r="H82" s="301"/>
      <c r="I82" s="371"/>
      <c r="J82" s="273"/>
      <c r="L82" s="412"/>
      <c r="M82" s="278"/>
      <c r="N82" s="278"/>
      <c r="O82" s="278"/>
      <c r="P82" s="278"/>
      <c r="Q82" s="278"/>
      <c r="R82" s="278"/>
      <c r="S82" s="278"/>
      <c r="T82" s="278"/>
      <c r="U82" s="278"/>
      <c r="V82" s="278"/>
      <c r="W82" s="278"/>
      <c r="X82" s="279"/>
    </row>
    <row r="83" spans="1:24" s="99" customFormat="1" ht="30" customHeight="1" x14ac:dyDescent="0.15">
      <c r="A83" s="109"/>
      <c r="B83" s="229">
        <v>71</v>
      </c>
      <c r="C83" s="176"/>
      <c r="D83" s="176"/>
      <c r="E83" s="273"/>
      <c r="F83" s="274"/>
      <c r="G83" s="108"/>
      <c r="H83" s="301"/>
      <c r="I83" s="371"/>
      <c r="J83" s="273"/>
      <c r="L83" s="412"/>
      <c r="M83" s="278"/>
      <c r="N83" s="278"/>
      <c r="O83" s="278"/>
      <c r="P83" s="278"/>
      <c r="Q83" s="278"/>
      <c r="R83" s="278"/>
      <c r="S83" s="278"/>
      <c r="T83" s="278"/>
      <c r="U83" s="278"/>
      <c r="V83" s="278"/>
      <c r="W83" s="278"/>
      <c r="X83" s="279"/>
    </row>
    <row r="84" spans="1:24" s="99" customFormat="1" ht="30" customHeight="1" x14ac:dyDescent="0.15">
      <c r="A84" s="109"/>
      <c r="B84" s="229">
        <v>72</v>
      </c>
      <c r="C84" s="176"/>
      <c r="D84" s="176"/>
      <c r="E84" s="273"/>
      <c r="F84" s="274"/>
      <c r="G84" s="108"/>
      <c r="H84" s="301"/>
      <c r="I84" s="371"/>
      <c r="J84" s="273"/>
      <c r="L84" s="412"/>
      <c r="M84" s="278"/>
      <c r="N84" s="278"/>
      <c r="O84" s="278"/>
      <c r="P84" s="278"/>
      <c r="Q84" s="278"/>
      <c r="R84" s="278"/>
      <c r="S84" s="278"/>
      <c r="T84" s="278"/>
      <c r="U84" s="278"/>
      <c r="V84" s="278"/>
      <c r="W84" s="278"/>
      <c r="X84" s="279"/>
    </row>
    <row r="85" spans="1:24" s="99" customFormat="1" ht="30" customHeight="1" x14ac:dyDescent="0.15">
      <c r="A85" s="109"/>
      <c r="B85" s="229">
        <v>73</v>
      </c>
      <c r="C85" s="176"/>
      <c r="D85" s="176"/>
      <c r="E85" s="273"/>
      <c r="F85" s="274"/>
      <c r="G85" s="108"/>
      <c r="H85" s="301"/>
      <c r="I85" s="371"/>
      <c r="J85" s="273"/>
      <c r="L85" s="412"/>
      <c r="M85" s="278"/>
      <c r="N85" s="278"/>
      <c r="O85" s="278"/>
      <c r="P85" s="278"/>
      <c r="Q85" s="278"/>
      <c r="R85" s="278"/>
      <c r="S85" s="278"/>
      <c r="T85" s="278"/>
      <c r="U85" s="278"/>
      <c r="V85" s="278"/>
      <c r="W85" s="278"/>
      <c r="X85" s="279"/>
    </row>
    <row r="86" spans="1:24" s="99" customFormat="1" ht="30" customHeight="1" x14ac:dyDescent="0.15">
      <c r="A86" s="109"/>
      <c r="B86" s="229">
        <v>74</v>
      </c>
      <c r="C86" s="176"/>
      <c r="D86" s="176"/>
      <c r="E86" s="273"/>
      <c r="F86" s="274"/>
      <c r="G86" s="108"/>
      <c r="H86" s="301"/>
      <c r="I86" s="371"/>
      <c r="J86" s="273"/>
      <c r="L86" s="412"/>
      <c r="M86" s="278"/>
      <c r="N86" s="278"/>
      <c r="O86" s="278"/>
      <c r="P86" s="278"/>
      <c r="Q86" s="278"/>
      <c r="R86" s="278"/>
      <c r="S86" s="278"/>
      <c r="T86" s="278"/>
      <c r="U86" s="278"/>
      <c r="V86" s="278"/>
      <c r="W86" s="278"/>
      <c r="X86" s="279"/>
    </row>
    <row r="87" spans="1:24" s="99" customFormat="1" ht="30" customHeight="1" x14ac:dyDescent="0.15">
      <c r="A87" s="109"/>
      <c r="B87" s="229">
        <v>75</v>
      </c>
      <c r="C87" s="176"/>
      <c r="D87" s="176"/>
      <c r="E87" s="273"/>
      <c r="F87" s="274"/>
      <c r="G87" s="108"/>
      <c r="H87" s="301"/>
      <c r="I87" s="371"/>
      <c r="J87" s="273"/>
      <c r="L87" s="412"/>
      <c r="M87" s="278"/>
      <c r="N87" s="278"/>
      <c r="O87" s="278"/>
      <c r="P87" s="278"/>
      <c r="Q87" s="278"/>
      <c r="R87" s="278"/>
      <c r="S87" s="278"/>
      <c r="T87" s="278"/>
      <c r="U87" s="278"/>
      <c r="V87" s="278"/>
      <c r="W87" s="278"/>
      <c r="X87" s="279"/>
    </row>
    <row r="88" spans="1:24" s="99" customFormat="1" ht="30" customHeight="1" x14ac:dyDescent="0.15">
      <c r="A88" s="109"/>
      <c r="B88" s="229">
        <v>76</v>
      </c>
      <c r="C88" s="176"/>
      <c r="D88" s="176"/>
      <c r="E88" s="273"/>
      <c r="F88" s="274"/>
      <c r="G88" s="108"/>
      <c r="H88" s="301"/>
      <c r="I88" s="371"/>
      <c r="J88" s="273"/>
      <c r="L88" s="412"/>
      <c r="M88" s="278"/>
      <c r="N88" s="278"/>
      <c r="O88" s="278"/>
      <c r="P88" s="278"/>
      <c r="Q88" s="278"/>
      <c r="R88" s="278"/>
      <c r="S88" s="278"/>
      <c r="T88" s="278"/>
      <c r="U88" s="278"/>
      <c r="V88" s="278"/>
      <c r="W88" s="278"/>
      <c r="X88" s="279"/>
    </row>
    <row r="89" spans="1:24" s="99" customFormat="1" ht="30" customHeight="1" x14ac:dyDescent="0.15">
      <c r="A89" s="109"/>
      <c r="B89" s="229">
        <v>77</v>
      </c>
      <c r="C89" s="176"/>
      <c r="D89" s="176"/>
      <c r="E89" s="273"/>
      <c r="F89" s="274"/>
      <c r="G89" s="108"/>
      <c r="H89" s="301"/>
      <c r="I89" s="371"/>
      <c r="J89" s="273"/>
      <c r="L89" s="412"/>
      <c r="M89" s="278"/>
      <c r="N89" s="278"/>
      <c r="O89" s="278"/>
      <c r="P89" s="278"/>
      <c r="Q89" s="278"/>
      <c r="R89" s="278"/>
      <c r="S89" s="278"/>
      <c r="T89" s="278"/>
      <c r="U89" s="278"/>
      <c r="V89" s="278"/>
      <c r="W89" s="278"/>
      <c r="X89" s="279"/>
    </row>
    <row r="90" spans="1:24" s="99" customFormat="1" ht="30" customHeight="1" x14ac:dyDescent="0.15">
      <c r="A90" s="109"/>
      <c r="B90" s="229">
        <v>78</v>
      </c>
      <c r="C90" s="176"/>
      <c r="D90" s="176"/>
      <c r="E90" s="273"/>
      <c r="F90" s="274"/>
      <c r="G90" s="108"/>
      <c r="H90" s="301"/>
      <c r="I90" s="371"/>
      <c r="J90" s="273"/>
      <c r="L90" s="412"/>
      <c r="M90" s="278"/>
      <c r="N90" s="278"/>
      <c r="O90" s="278"/>
      <c r="P90" s="278"/>
      <c r="Q90" s="278"/>
      <c r="R90" s="278"/>
      <c r="S90" s="278"/>
      <c r="T90" s="278"/>
      <c r="U90" s="278"/>
      <c r="V90" s="278"/>
      <c r="W90" s="278"/>
      <c r="X90" s="279"/>
    </row>
    <row r="91" spans="1:24" s="99" customFormat="1" ht="30" customHeight="1" x14ac:dyDescent="0.15">
      <c r="A91" s="109"/>
      <c r="B91" s="229">
        <v>79</v>
      </c>
      <c r="C91" s="176"/>
      <c r="D91" s="176"/>
      <c r="E91" s="273"/>
      <c r="F91" s="274"/>
      <c r="G91" s="108"/>
      <c r="H91" s="301"/>
      <c r="I91" s="371"/>
      <c r="J91" s="273"/>
      <c r="L91" s="413"/>
      <c r="M91" s="278"/>
      <c r="N91" s="278"/>
      <c r="O91" s="278"/>
      <c r="P91" s="278"/>
      <c r="Q91" s="278"/>
      <c r="R91" s="278"/>
      <c r="S91" s="278"/>
      <c r="T91" s="278"/>
      <c r="U91" s="278"/>
      <c r="V91" s="278"/>
      <c r="W91" s="278"/>
      <c r="X91" s="279"/>
    </row>
    <row r="92" spans="1:24" s="99" customFormat="1" ht="30" customHeight="1" x14ac:dyDescent="0.15">
      <c r="A92" s="109"/>
      <c r="B92" s="229">
        <v>80</v>
      </c>
      <c r="C92" s="176"/>
      <c r="D92" s="176"/>
      <c r="E92" s="273"/>
      <c r="F92" s="274"/>
      <c r="G92" s="108"/>
      <c r="H92" s="301"/>
      <c r="I92" s="371"/>
      <c r="J92" s="273"/>
      <c r="L92" s="419"/>
      <c r="M92" s="278"/>
      <c r="N92" s="278"/>
      <c r="O92" s="278"/>
      <c r="P92" s="278"/>
      <c r="Q92" s="278"/>
      <c r="R92" s="278"/>
      <c r="S92" s="278"/>
      <c r="T92" s="278"/>
      <c r="U92" s="278"/>
      <c r="V92" s="278"/>
      <c r="W92" s="278"/>
      <c r="X92" s="279"/>
    </row>
    <row r="93" spans="1:24" s="99" customFormat="1" ht="30" customHeight="1" x14ac:dyDescent="0.15">
      <c r="A93" s="109"/>
      <c r="B93" s="229">
        <v>81</v>
      </c>
      <c r="C93" s="176"/>
      <c r="D93" s="176"/>
      <c r="E93" s="273"/>
      <c r="F93" s="274"/>
      <c r="G93" s="108"/>
      <c r="H93" s="301"/>
      <c r="I93" s="371"/>
      <c r="J93" s="273"/>
      <c r="L93" s="412"/>
      <c r="M93" s="278"/>
      <c r="N93" s="278"/>
      <c r="O93" s="278"/>
      <c r="P93" s="278"/>
      <c r="Q93" s="278"/>
      <c r="R93" s="278"/>
      <c r="S93" s="278"/>
      <c r="T93" s="278"/>
      <c r="U93" s="278"/>
      <c r="V93" s="278"/>
      <c r="W93" s="278"/>
      <c r="X93" s="279"/>
    </row>
    <row r="94" spans="1:24" s="99" customFormat="1" ht="30" customHeight="1" x14ac:dyDescent="0.15">
      <c r="A94" s="109"/>
      <c r="B94" s="229">
        <v>82</v>
      </c>
      <c r="C94" s="176"/>
      <c r="D94" s="176"/>
      <c r="E94" s="273"/>
      <c r="F94" s="274"/>
      <c r="G94" s="108"/>
      <c r="H94" s="301"/>
      <c r="I94" s="371"/>
      <c r="J94" s="273"/>
      <c r="L94" s="412"/>
      <c r="M94" s="278"/>
      <c r="N94" s="278"/>
      <c r="O94" s="278"/>
      <c r="P94" s="278"/>
      <c r="Q94" s="278"/>
      <c r="R94" s="278"/>
      <c r="S94" s="278"/>
      <c r="T94" s="278"/>
      <c r="U94" s="278"/>
      <c r="V94" s="278"/>
      <c r="W94" s="278"/>
      <c r="X94" s="279"/>
    </row>
    <row r="95" spans="1:24" s="99" customFormat="1" ht="30" customHeight="1" x14ac:dyDescent="0.15">
      <c r="A95" s="109"/>
      <c r="B95" s="229">
        <v>83</v>
      </c>
      <c r="C95" s="176"/>
      <c r="D95" s="176"/>
      <c r="E95" s="273"/>
      <c r="F95" s="274"/>
      <c r="G95" s="108"/>
      <c r="H95" s="301"/>
      <c r="I95" s="371"/>
      <c r="J95" s="273"/>
      <c r="L95" s="412"/>
      <c r="M95" s="278"/>
      <c r="N95" s="278"/>
      <c r="O95" s="278"/>
      <c r="P95" s="278"/>
      <c r="Q95" s="278"/>
      <c r="R95" s="278"/>
      <c r="S95" s="278"/>
      <c r="T95" s="278"/>
      <c r="U95" s="278"/>
      <c r="V95" s="278"/>
      <c r="W95" s="278"/>
      <c r="X95" s="279"/>
    </row>
    <row r="96" spans="1:24" s="99" customFormat="1" ht="30" customHeight="1" x14ac:dyDescent="0.15">
      <c r="A96" s="109"/>
      <c r="B96" s="229">
        <v>84</v>
      </c>
      <c r="C96" s="176"/>
      <c r="D96" s="176"/>
      <c r="E96" s="273"/>
      <c r="F96" s="274"/>
      <c r="G96" s="108"/>
      <c r="H96" s="301"/>
      <c r="I96" s="371"/>
      <c r="J96" s="273"/>
      <c r="L96" s="412"/>
      <c r="M96" s="278"/>
      <c r="N96" s="278"/>
      <c r="O96" s="278"/>
      <c r="P96" s="278"/>
      <c r="Q96" s="278"/>
      <c r="R96" s="278"/>
      <c r="S96" s="278"/>
      <c r="T96" s="278"/>
      <c r="U96" s="278"/>
      <c r="V96" s="278"/>
      <c r="W96" s="278"/>
      <c r="X96" s="279"/>
    </row>
    <row r="97" spans="1:24" s="99" customFormat="1" ht="30" customHeight="1" x14ac:dyDescent="0.15">
      <c r="A97" s="109"/>
      <c r="B97" s="229">
        <v>85</v>
      </c>
      <c r="C97" s="176"/>
      <c r="D97" s="176"/>
      <c r="E97" s="273"/>
      <c r="F97" s="274"/>
      <c r="G97" s="108"/>
      <c r="H97" s="301"/>
      <c r="I97" s="371"/>
      <c r="J97" s="273"/>
      <c r="L97" s="412"/>
      <c r="M97" s="278"/>
      <c r="N97" s="278"/>
      <c r="O97" s="278"/>
      <c r="P97" s="278"/>
      <c r="Q97" s="278"/>
      <c r="R97" s="278"/>
      <c r="S97" s="278"/>
      <c r="T97" s="278"/>
      <c r="U97" s="278"/>
      <c r="V97" s="278"/>
      <c r="W97" s="278"/>
      <c r="X97" s="279"/>
    </row>
    <row r="98" spans="1:24" s="99" customFormat="1" ht="30" customHeight="1" x14ac:dyDescent="0.15">
      <c r="A98" s="109"/>
      <c r="B98" s="229">
        <v>86</v>
      </c>
      <c r="C98" s="176"/>
      <c r="D98" s="176"/>
      <c r="E98" s="273"/>
      <c r="F98" s="274"/>
      <c r="G98" s="108"/>
      <c r="H98" s="301"/>
      <c r="I98" s="371"/>
      <c r="J98" s="273"/>
      <c r="L98" s="412"/>
      <c r="M98" s="278"/>
      <c r="N98" s="278"/>
      <c r="O98" s="278"/>
      <c r="P98" s="278"/>
      <c r="Q98" s="278"/>
      <c r="R98" s="278"/>
      <c r="S98" s="278"/>
      <c r="T98" s="278"/>
      <c r="U98" s="278"/>
      <c r="V98" s="278"/>
      <c r="W98" s="278"/>
      <c r="X98" s="279"/>
    </row>
    <row r="99" spans="1:24" s="99" customFormat="1" ht="30" customHeight="1" x14ac:dyDescent="0.15">
      <c r="A99" s="109"/>
      <c r="B99" s="229">
        <v>87</v>
      </c>
      <c r="C99" s="176"/>
      <c r="D99" s="176"/>
      <c r="E99" s="273"/>
      <c r="F99" s="274"/>
      <c r="G99" s="108"/>
      <c r="H99" s="301"/>
      <c r="I99" s="371"/>
      <c r="J99" s="273"/>
      <c r="L99" s="412"/>
      <c r="M99" s="278"/>
      <c r="N99" s="278"/>
      <c r="O99" s="278"/>
      <c r="P99" s="278"/>
      <c r="Q99" s="278"/>
      <c r="R99" s="278"/>
      <c r="S99" s="278"/>
      <c r="T99" s="278"/>
      <c r="U99" s="278"/>
      <c r="V99" s="278"/>
      <c r="W99" s="278"/>
      <c r="X99" s="279"/>
    </row>
    <row r="100" spans="1:24" s="99" customFormat="1" ht="30" customHeight="1" x14ac:dyDescent="0.15">
      <c r="A100" s="109"/>
      <c r="B100" s="229">
        <v>88</v>
      </c>
      <c r="C100" s="176"/>
      <c r="D100" s="176"/>
      <c r="E100" s="273"/>
      <c r="F100" s="274"/>
      <c r="G100" s="108"/>
      <c r="H100" s="301"/>
      <c r="I100" s="371"/>
      <c r="J100" s="273"/>
      <c r="L100" s="412"/>
      <c r="M100" s="278"/>
      <c r="N100" s="278"/>
      <c r="O100" s="278"/>
      <c r="P100" s="278"/>
      <c r="Q100" s="278"/>
      <c r="R100" s="278"/>
      <c r="S100" s="278"/>
      <c r="T100" s="278"/>
      <c r="U100" s="278"/>
      <c r="V100" s="278"/>
      <c r="W100" s="278"/>
      <c r="X100" s="279"/>
    </row>
    <row r="101" spans="1:24" s="99" customFormat="1" ht="30" customHeight="1" x14ac:dyDescent="0.15">
      <c r="A101" s="109"/>
      <c r="B101" s="229">
        <v>89</v>
      </c>
      <c r="C101" s="176"/>
      <c r="D101" s="176"/>
      <c r="E101" s="273"/>
      <c r="F101" s="274"/>
      <c r="G101" s="108"/>
      <c r="H101" s="301"/>
      <c r="I101" s="371"/>
      <c r="J101" s="273"/>
      <c r="L101" s="413"/>
      <c r="M101" s="278"/>
      <c r="N101" s="278"/>
      <c r="O101" s="278"/>
      <c r="P101" s="278"/>
      <c r="Q101" s="278"/>
      <c r="R101" s="278"/>
      <c r="S101" s="278"/>
      <c r="T101" s="278"/>
      <c r="U101" s="278"/>
      <c r="V101" s="278"/>
      <c r="W101" s="278"/>
      <c r="X101" s="279"/>
    </row>
    <row r="102" spans="1:24" s="99" customFormat="1" ht="30" customHeight="1" x14ac:dyDescent="0.15">
      <c r="A102" s="109"/>
      <c r="B102" s="229">
        <v>90</v>
      </c>
      <c r="C102" s="176"/>
      <c r="D102" s="176"/>
      <c r="E102" s="273"/>
      <c r="F102" s="274"/>
      <c r="G102" s="108"/>
      <c r="H102" s="301"/>
      <c r="I102" s="371"/>
      <c r="J102" s="273"/>
      <c r="L102" s="419"/>
      <c r="M102" s="278"/>
      <c r="N102" s="278"/>
      <c r="O102" s="278"/>
      <c r="P102" s="278"/>
      <c r="Q102" s="278"/>
      <c r="R102" s="278"/>
      <c r="S102" s="278"/>
      <c r="T102" s="278"/>
      <c r="U102" s="278"/>
      <c r="V102" s="278"/>
      <c r="W102" s="278"/>
      <c r="X102" s="279"/>
    </row>
    <row r="103" spans="1:24" s="99" customFormat="1" ht="30" customHeight="1" x14ac:dyDescent="0.15">
      <c r="A103" s="109"/>
      <c r="B103" s="229">
        <v>91</v>
      </c>
      <c r="C103" s="176"/>
      <c r="D103" s="176"/>
      <c r="E103" s="273"/>
      <c r="F103" s="274"/>
      <c r="G103" s="108"/>
      <c r="H103" s="301"/>
      <c r="I103" s="371"/>
      <c r="J103" s="273"/>
      <c r="L103" s="412"/>
      <c r="M103" s="278"/>
      <c r="N103" s="278"/>
      <c r="O103" s="278"/>
      <c r="P103" s="278"/>
      <c r="Q103" s="278"/>
      <c r="R103" s="278"/>
      <c r="S103" s="278"/>
      <c r="T103" s="278"/>
      <c r="U103" s="278"/>
      <c r="V103" s="278"/>
      <c r="W103" s="278"/>
      <c r="X103" s="279"/>
    </row>
    <row r="104" spans="1:24" s="99" customFormat="1" ht="30" customHeight="1" x14ac:dyDescent="0.15">
      <c r="A104" s="109"/>
      <c r="B104" s="229">
        <v>92</v>
      </c>
      <c r="C104" s="176"/>
      <c r="D104" s="176"/>
      <c r="E104" s="273"/>
      <c r="F104" s="274"/>
      <c r="G104" s="108"/>
      <c r="H104" s="301"/>
      <c r="I104" s="371"/>
      <c r="J104" s="273"/>
      <c r="L104" s="412"/>
      <c r="M104" s="278"/>
      <c r="N104" s="278"/>
      <c r="O104" s="278"/>
      <c r="P104" s="278"/>
      <c r="Q104" s="278"/>
      <c r="R104" s="278"/>
      <c r="S104" s="278"/>
      <c r="T104" s="278"/>
      <c r="U104" s="278"/>
      <c r="V104" s="278"/>
      <c r="W104" s="278"/>
      <c r="X104" s="279"/>
    </row>
    <row r="105" spans="1:24" s="99" customFormat="1" ht="30" customHeight="1" x14ac:dyDescent="0.15">
      <c r="A105" s="109"/>
      <c r="B105" s="229">
        <v>93</v>
      </c>
      <c r="C105" s="176"/>
      <c r="D105" s="176"/>
      <c r="E105" s="273"/>
      <c r="F105" s="274"/>
      <c r="G105" s="108"/>
      <c r="H105" s="301"/>
      <c r="I105" s="371"/>
      <c r="J105" s="273"/>
      <c r="L105" s="412"/>
      <c r="M105" s="278"/>
      <c r="N105" s="278"/>
      <c r="O105" s="278"/>
      <c r="P105" s="278"/>
      <c r="Q105" s="278"/>
      <c r="R105" s="278"/>
      <c r="S105" s="278"/>
      <c r="T105" s="278"/>
      <c r="U105" s="278"/>
      <c r="V105" s="278"/>
      <c r="W105" s="278"/>
      <c r="X105" s="279"/>
    </row>
    <row r="106" spans="1:24" s="99" customFormat="1" ht="30" customHeight="1" x14ac:dyDescent="0.15">
      <c r="A106" s="109"/>
      <c r="B106" s="229">
        <v>94</v>
      </c>
      <c r="C106" s="176"/>
      <c r="D106" s="176"/>
      <c r="E106" s="273"/>
      <c r="F106" s="274"/>
      <c r="G106" s="108"/>
      <c r="H106" s="301"/>
      <c r="I106" s="371"/>
      <c r="J106" s="273"/>
      <c r="L106" s="412"/>
      <c r="M106" s="278"/>
      <c r="N106" s="278"/>
      <c r="O106" s="278"/>
      <c r="P106" s="278"/>
      <c r="Q106" s="278"/>
      <c r="R106" s="278"/>
      <c r="S106" s="278"/>
      <c r="T106" s="278"/>
      <c r="U106" s="278"/>
      <c r="V106" s="278"/>
      <c r="W106" s="278"/>
      <c r="X106" s="279"/>
    </row>
    <row r="107" spans="1:24" s="99" customFormat="1" ht="30" customHeight="1" x14ac:dyDescent="0.15">
      <c r="A107" s="109"/>
      <c r="B107" s="229">
        <v>95</v>
      </c>
      <c r="C107" s="176"/>
      <c r="D107" s="176"/>
      <c r="E107" s="273"/>
      <c r="F107" s="274"/>
      <c r="G107" s="108"/>
      <c r="H107" s="301"/>
      <c r="I107" s="371"/>
      <c r="J107" s="273"/>
      <c r="L107" s="412"/>
      <c r="M107" s="278"/>
      <c r="N107" s="278"/>
      <c r="O107" s="278"/>
      <c r="P107" s="278"/>
      <c r="Q107" s="278"/>
      <c r="R107" s="278"/>
      <c r="S107" s="278"/>
      <c r="T107" s="278"/>
      <c r="U107" s="278"/>
      <c r="V107" s="278"/>
      <c r="W107" s="278"/>
      <c r="X107" s="279"/>
    </row>
    <row r="108" spans="1:24" s="99" customFormat="1" ht="30" customHeight="1" x14ac:dyDescent="0.15">
      <c r="A108" s="109"/>
      <c r="B108" s="229">
        <v>96</v>
      </c>
      <c r="C108" s="176"/>
      <c r="D108" s="176"/>
      <c r="E108" s="273"/>
      <c r="F108" s="274"/>
      <c r="G108" s="108"/>
      <c r="H108" s="301"/>
      <c r="I108" s="371"/>
      <c r="J108" s="273"/>
      <c r="L108" s="412"/>
      <c r="M108" s="278"/>
      <c r="N108" s="278"/>
      <c r="O108" s="278"/>
      <c r="P108" s="278"/>
      <c r="Q108" s="278"/>
      <c r="R108" s="278"/>
      <c r="S108" s="278"/>
      <c r="T108" s="278"/>
      <c r="U108" s="278"/>
      <c r="V108" s="278"/>
      <c r="W108" s="278"/>
      <c r="X108" s="279"/>
    </row>
    <row r="109" spans="1:24" s="99" customFormat="1" ht="30" customHeight="1" x14ac:dyDescent="0.15">
      <c r="A109" s="109"/>
      <c r="B109" s="229">
        <v>97</v>
      </c>
      <c r="C109" s="176"/>
      <c r="D109" s="176"/>
      <c r="E109" s="273"/>
      <c r="F109" s="274"/>
      <c r="G109" s="108"/>
      <c r="H109" s="301"/>
      <c r="I109" s="371"/>
      <c r="J109" s="273"/>
      <c r="L109" s="412"/>
      <c r="M109" s="278"/>
      <c r="N109" s="278"/>
      <c r="O109" s="278"/>
      <c r="P109" s="278"/>
      <c r="Q109" s="278"/>
      <c r="R109" s="278"/>
      <c r="S109" s="278"/>
      <c r="T109" s="278"/>
      <c r="U109" s="278"/>
      <c r="V109" s="278"/>
      <c r="W109" s="278"/>
      <c r="X109" s="279"/>
    </row>
    <row r="110" spans="1:24" s="99" customFormat="1" ht="30" customHeight="1" x14ac:dyDescent="0.15">
      <c r="A110" s="109"/>
      <c r="B110" s="229">
        <v>98</v>
      </c>
      <c r="C110" s="176"/>
      <c r="D110" s="176"/>
      <c r="E110" s="273"/>
      <c r="F110" s="274"/>
      <c r="G110" s="108"/>
      <c r="H110" s="301"/>
      <c r="I110" s="371"/>
      <c r="J110" s="273"/>
      <c r="L110" s="412"/>
      <c r="M110" s="278"/>
      <c r="N110" s="278"/>
      <c r="O110" s="278"/>
      <c r="P110" s="278"/>
      <c r="Q110" s="278"/>
      <c r="R110" s="278"/>
      <c r="S110" s="278"/>
      <c r="T110" s="278"/>
      <c r="U110" s="278"/>
      <c r="V110" s="278"/>
      <c r="W110" s="278"/>
      <c r="X110" s="279"/>
    </row>
    <row r="111" spans="1:24" s="99" customFormat="1" ht="30" customHeight="1" x14ac:dyDescent="0.15">
      <c r="A111" s="109"/>
      <c r="B111" s="229">
        <v>99</v>
      </c>
      <c r="C111" s="176"/>
      <c r="D111" s="176"/>
      <c r="E111" s="273"/>
      <c r="F111" s="274"/>
      <c r="G111" s="108"/>
      <c r="H111" s="301"/>
      <c r="I111" s="371"/>
      <c r="J111" s="273"/>
      <c r="L111" s="413"/>
      <c r="M111" s="278"/>
      <c r="N111" s="278"/>
      <c r="O111" s="278"/>
      <c r="P111" s="278"/>
      <c r="Q111" s="278"/>
      <c r="R111" s="278"/>
      <c r="S111" s="278"/>
      <c r="T111" s="278"/>
      <c r="U111" s="278"/>
      <c r="V111" s="278"/>
      <c r="W111" s="278"/>
      <c r="X111" s="279"/>
    </row>
    <row r="112" spans="1:24" s="99" customFormat="1" ht="30" customHeight="1" x14ac:dyDescent="0.15">
      <c r="A112" s="109"/>
      <c r="B112" s="229">
        <v>100</v>
      </c>
      <c r="C112" s="176"/>
      <c r="D112" s="176"/>
      <c r="E112" s="273"/>
      <c r="F112" s="274"/>
      <c r="G112" s="108"/>
      <c r="H112" s="301"/>
      <c r="I112" s="371"/>
      <c r="J112" s="273"/>
      <c r="L112" s="419"/>
      <c r="M112" s="278"/>
      <c r="N112" s="278"/>
      <c r="O112" s="278"/>
      <c r="P112" s="278"/>
      <c r="Q112" s="278"/>
      <c r="R112" s="278"/>
      <c r="S112" s="278"/>
      <c r="T112" s="278"/>
      <c r="U112" s="278"/>
      <c r="V112" s="278"/>
      <c r="W112" s="278"/>
      <c r="X112" s="279"/>
    </row>
    <row r="113" spans="1:24" s="99" customFormat="1" ht="30" customHeight="1" x14ac:dyDescent="0.15">
      <c r="A113" s="107"/>
      <c r="B113" s="229">
        <v>101</v>
      </c>
      <c r="C113" s="176"/>
      <c r="D113" s="176"/>
      <c r="E113" s="273"/>
      <c r="F113" s="274"/>
      <c r="G113" s="108"/>
      <c r="H113" s="301"/>
      <c r="I113" s="357"/>
      <c r="J113" s="273"/>
      <c r="L113" s="413"/>
      <c r="M113" s="414"/>
      <c r="N113" s="414"/>
      <c r="O113" s="414"/>
      <c r="P113" s="414"/>
      <c r="Q113" s="414"/>
      <c r="R113" s="414"/>
      <c r="S113" s="414"/>
      <c r="T113" s="414"/>
      <c r="U113" s="414"/>
      <c r="V113" s="414"/>
      <c r="W113" s="414"/>
      <c r="X113" s="415"/>
    </row>
    <row r="114" spans="1:24" s="99" customFormat="1" ht="30" customHeight="1" x14ac:dyDescent="0.15">
      <c r="A114" s="109"/>
      <c r="B114" s="229">
        <v>102</v>
      </c>
      <c r="C114" s="176"/>
      <c r="D114" s="176"/>
      <c r="E114" s="273"/>
      <c r="F114" s="274"/>
      <c r="G114" s="108"/>
      <c r="H114" s="301"/>
      <c r="I114" s="357"/>
      <c r="J114" s="273"/>
      <c r="L114" s="413"/>
      <c r="M114" s="414"/>
      <c r="N114" s="414"/>
      <c r="O114" s="414"/>
      <c r="P114" s="414"/>
      <c r="Q114" s="414"/>
      <c r="R114" s="414"/>
      <c r="S114" s="414"/>
      <c r="T114" s="414"/>
      <c r="U114" s="414"/>
      <c r="V114" s="414"/>
      <c r="W114" s="414"/>
      <c r="X114" s="415"/>
    </row>
    <row r="115" spans="1:24" s="99" customFormat="1" ht="30" customHeight="1" x14ac:dyDescent="0.15">
      <c r="A115" s="109"/>
      <c r="B115" s="229">
        <v>103</v>
      </c>
      <c r="C115" s="176"/>
      <c r="D115" s="176"/>
      <c r="E115" s="273"/>
      <c r="F115" s="274"/>
      <c r="G115" s="108"/>
      <c r="H115" s="301"/>
      <c r="I115" s="357"/>
      <c r="J115" s="273"/>
      <c r="L115" s="413"/>
      <c r="M115" s="414"/>
      <c r="N115" s="414"/>
      <c r="O115" s="414"/>
      <c r="P115" s="414"/>
      <c r="Q115" s="414"/>
      <c r="R115" s="414"/>
      <c r="S115" s="414"/>
      <c r="T115" s="414"/>
      <c r="U115" s="414"/>
      <c r="V115" s="414"/>
      <c r="W115" s="414"/>
      <c r="X115" s="415"/>
    </row>
    <row r="116" spans="1:24" s="99" customFormat="1" ht="30" customHeight="1" x14ac:dyDescent="0.15">
      <c r="A116" s="109"/>
      <c r="B116" s="229">
        <v>104</v>
      </c>
      <c r="C116" s="176"/>
      <c r="D116" s="176"/>
      <c r="E116" s="273"/>
      <c r="F116" s="274"/>
      <c r="G116" s="108"/>
      <c r="H116" s="301"/>
      <c r="I116" s="357"/>
      <c r="J116" s="273"/>
      <c r="L116" s="413"/>
      <c r="M116" s="414"/>
      <c r="N116" s="414"/>
      <c r="O116" s="414"/>
      <c r="P116" s="414"/>
      <c r="Q116" s="414"/>
      <c r="R116" s="414"/>
      <c r="S116" s="414"/>
      <c r="T116" s="230"/>
      <c r="U116" s="231"/>
      <c r="V116" s="414"/>
      <c r="W116" s="414"/>
      <c r="X116" s="415"/>
    </row>
    <row r="117" spans="1:24" s="99" customFormat="1" ht="30" customHeight="1" x14ac:dyDescent="0.15">
      <c r="A117" s="109"/>
      <c r="B117" s="229">
        <v>105</v>
      </c>
      <c r="C117" s="176"/>
      <c r="D117" s="176"/>
      <c r="E117" s="273"/>
      <c r="F117" s="274"/>
      <c r="G117" s="108"/>
      <c r="H117" s="301"/>
      <c r="I117" s="357"/>
      <c r="J117" s="273"/>
      <c r="L117" s="413"/>
      <c r="M117" s="414"/>
      <c r="N117" s="414"/>
      <c r="O117" s="414"/>
      <c r="P117" s="414"/>
      <c r="Q117" s="414"/>
      <c r="R117" s="414"/>
      <c r="S117" s="414"/>
      <c r="T117" s="414"/>
      <c r="U117" s="414"/>
      <c r="V117" s="414"/>
      <c r="W117" s="414"/>
      <c r="X117" s="415"/>
    </row>
    <row r="118" spans="1:24" s="99" customFormat="1" ht="30" customHeight="1" x14ac:dyDescent="0.15">
      <c r="A118" s="109"/>
      <c r="B118" s="229">
        <v>106</v>
      </c>
      <c r="C118" s="176"/>
      <c r="D118" s="176"/>
      <c r="E118" s="273"/>
      <c r="F118" s="274"/>
      <c r="G118" s="108"/>
      <c r="H118" s="301"/>
      <c r="I118" s="357"/>
      <c r="J118" s="273"/>
      <c r="L118" s="413"/>
      <c r="M118" s="414"/>
      <c r="N118" s="414"/>
      <c r="O118" s="414"/>
      <c r="P118" s="414"/>
      <c r="Q118" s="414"/>
      <c r="R118" s="414"/>
      <c r="S118" s="414"/>
      <c r="T118" s="414"/>
      <c r="U118" s="414"/>
      <c r="V118" s="414"/>
      <c r="W118" s="414"/>
      <c r="X118" s="415"/>
    </row>
    <row r="119" spans="1:24" s="99" customFormat="1" ht="30" customHeight="1" x14ac:dyDescent="0.15">
      <c r="A119" s="109"/>
      <c r="B119" s="229">
        <v>107</v>
      </c>
      <c r="C119" s="176"/>
      <c r="D119" s="176"/>
      <c r="E119" s="273"/>
      <c r="F119" s="274"/>
      <c r="G119" s="108"/>
      <c r="H119" s="301"/>
      <c r="I119" s="357"/>
      <c r="J119" s="273"/>
      <c r="L119" s="413"/>
      <c r="M119" s="414"/>
      <c r="N119" s="414"/>
      <c r="O119" s="414"/>
      <c r="P119" s="414"/>
      <c r="Q119" s="414"/>
      <c r="R119" s="414"/>
      <c r="S119" s="414"/>
      <c r="T119" s="414"/>
      <c r="U119" s="414"/>
      <c r="V119" s="414"/>
      <c r="W119" s="414"/>
      <c r="X119" s="415"/>
    </row>
    <row r="120" spans="1:24" s="99" customFormat="1" ht="30" customHeight="1" x14ac:dyDescent="0.15">
      <c r="A120" s="109"/>
      <c r="B120" s="229">
        <v>108</v>
      </c>
      <c r="C120" s="176"/>
      <c r="D120" s="176"/>
      <c r="E120" s="273"/>
      <c r="F120" s="274"/>
      <c r="G120" s="108"/>
      <c r="H120" s="301"/>
      <c r="I120" s="357"/>
      <c r="J120" s="273"/>
      <c r="L120" s="413"/>
      <c r="M120" s="414"/>
      <c r="N120" s="414"/>
      <c r="O120" s="414"/>
      <c r="P120" s="414"/>
      <c r="Q120" s="414"/>
      <c r="R120" s="414"/>
      <c r="S120" s="414"/>
      <c r="T120" s="414"/>
      <c r="U120" s="414"/>
      <c r="V120" s="414"/>
      <c r="W120" s="414"/>
      <c r="X120" s="415"/>
    </row>
    <row r="121" spans="1:24" s="99" customFormat="1" ht="30" customHeight="1" x14ac:dyDescent="0.15">
      <c r="A121" s="109"/>
      <c r="B121" s="229">
        <v>109</v>
      </c>
      <c r="C121" s="176"/>
      <c r="D121" s="176"/>
      <c r="E121" s="273"/>
      <c r="F121" s="274"/>
      <c r="G121" s="108"/>
      <c r="H121" s="301"/>
      <c r="I121" s="357"/>
      <c r="J121" s="273"/>
      <c r="L121" s="413"/>
      <c r="M121" s="414"/>
      <c r="N121" s="414"/>
      <c r="O121" s="414"/>
      <c r="P121" s="414"/>
      <c r="Q121" s="414"/>
      <c r="R121" s="414"/>
      <c r="S121" s="414"/>
      <c r="T121" s="414"/>
      <c r="U121" s="414"/>
      <c r="V121" s="414"/>
      <c r="W121" s="414"/>
      <c r="X121" s="415"/>
    </row>
    <row r="122" spans="1:24" s="99" customFormat="1" ht="30" customHeight="1" x14ac:dyDescent="0.15">
      <c r="A122" s="109"/>
      <c r="B122" s="229">
        <v>110</v>
      </c>
      <c r="C122" s="176"/>
      <c r="D122" s="176"/>
      <c r="E122" s="273"/>
      <c r="F122" s="274"/>
      <c r="G122" s="108"/>
      <c r="H122" s="301"/>
      <c r="I122" s="357"/>
      <c r="J122" s="273"/>
      <c r="L122" s="413"/>
      <c r="M122" s="414"/>
      <c r="N122" s="414"/>
      <c r="O122" s="414"/>
      <c r="P122" s="414"/>
      <c r="Q122" s="414"/>
      <c r="R122" s="414"/>
      <c r="S122" s="414"/>
      <c r="T122" s="414"/>
      <c r="U122" s="414"/>
      <c r="V122" s="414"/>
      <c r="W122" s="414"/>
      <c r="X122" s="415"/>
    </row>
    <row r="123" spans="1:24" s="99" customFormat="1" ht="30" customHeight="1" x14ac:dyDescent="0.15">
      <c r="A123" s="109"/>
      <c r="B123" s="229">
        <v>111</v>
      </c>
      <c r="C123" s="176"/>
      <c r="D123" s="176"/>
      <c r="E123" s="273"/>
      <c r="F123" s="274"/>
      <c r="G123" s="108"/>
      <c r="H123" s="301"/>
      <c r="I123" s="357"/>
      <c r="J123" s="273"/>
      <c r="L123" s="413"/>
      <c r="M123" s="414"/>
      <c r="N123" s="414"/>
      <c r="O123" s="414"/>
      <c r="P123" s="414"/>
      <c r="Q123" s="414"/>
      <c r="R123" s="414"/>
      <c r="S123" s="414"/>
      <c r="T123" s="414"/>
      <c r="U123" s="414"/>
      <c r="V123" s="414"/>
      <c r="W123" s="414"/>
      <c r="X123" s="415"/>
    </row>
    <row r="124" spans="1:24" s="99" customFormat="1" ht="30" customHeight="1" x14ac:dyDescent="0.15">
      <c r="A124" s="109"/>
      <c r="B124" s="229">
        <v>112</v>
      </c>
      <c r="C124" s="176"/>
      <c r="D124" s="176"/>
      <c r="E124" s="273"/>
      <c r="F124" s="274"/>
      <c r="G124" s="108"/>
      <c r="H124" s="301"/>
      <c r="I124" s="357"/>
      <c r="J124" s="273"/>
      <c r="L124" s="413"/>
      <c r="M124" s="414"/>
      <c r="N124" s="414"/>
      <c r="O124" s="414"/>
      <c r="P124" s="414"/>
      <c r="Q124" s="414"/>
      <c r="R124" s="414"/>
      <c r="S124" s="414"/>
      <c r="T124" s="414"/>
      <c r="U124" s="414"/>
      <c r="V124" s="414"/>
      <c r="W124" s="414"/>
      <c r="X124" s="415"/>
    </row>
    <row r="125" spans="1:24" s="99" customFormat="1" ht="30" customHeight="1" x14ac:dyDescent="0.15">
      <c r="A125" s="109"/>
      <c r="B125" s="229">
        <v>113</v>
      </c>
      <c r="C125" s="176"/>
      <c r="D125" s="176"/>
      <c r="E125" s="273"/>
      <c r="F125" s="274"/>
      <c r="G125" s="108"/>
      <c r="H125" s="301"/>
      <c r="I125" s="357"/>
      <c r="J125" s="273"/>
      <c r="L125" s="413"/>
      <c r="M125" s="414"/>
      <c r="N125" s="414"/>
      <c r="O125" s="414"/>
      <c r="P125" s="414"/>
      <c r="Q125" s="414"/>
      <c r="R125" s="414"/>
      <c r="S125" s="414"/>
      <c r="T125" s="414"/>
      <c r="U125" s="414"/>
      <c r="V125" s="414"/>
      <c r="W125" s="414"/>
      <c r="X125" s="415"/>
    </row>
    <row r="126" spans="1:24" s="99" customFormat="1" ht="30" customHeight="1" x14ac:dyDescent="0.15">
      <c r="A126" s="109"/>
      <c r="B126" s="229">
        <v>114</v>
      </c>
      <c r="C126" s="176"/>
      <c r="D126" s="176"/>
      <c r="E126" s="273"/>
      <c r="F126" s="274"/>
      <c r="G126" s="108"/>
      <c r="H126" s="301"/>
      <c r="I126" s="357"/>
      <c r="J126" s="273"/>
      <c r="L126" s="413"/>
      <c r="M126" s="414"/>
      <c r="N126" s="414"/>
      <c r="O126" s="414"/>
      <c r="P126" s="414"/>
      <c r="Q126" s="414"/>
      <c r="R126" s="414"/>
      <c r="S126" s="414"/>
      <c r="T126" s="414"/>
      <c r="U126" s="414"/>
      <c r="V126" s="414"/>
      <c r="W126" s="414"/>
      <c r="X126" s="415"/>
    </row>
    <row r="127" spans="1:24" s="99" customFormat="1" ht="30" customHeight="1" x14ac:dyDescent="0.15">
      <c r="A127" s="109"/>
      <c r="B127" s="229">
        <v>115</v>
      </c>
      <c r="C127" s="176"/>
      <c r="D127" s="176"/>
      <c r="E127" s="273"/>
      <c r="F127" s="274"/>
      <c r="G127" s="108"/>
      <c r="H127" s="301"/>
      <c r="I127" s="357"/>
      <c r="J127" s="273"/>
      <c r="L127" s="413"/>
      <c r="M127" s="414"/>
      <c r="N127" s="414"/>
      <c r="O127" s="414"/>
      <c r="P127" s="414"/>
      <c r="Q127" s="414"/>
      <c r="R127" s="414"/>
      <c r="S127" s="414"/>
      <c r="T127" s="414"/>
      <c r="U127" s="414"/>
      <c r="V127" s="414"/>
      <c r="W127" s="414"/>
      <c r="X127" s="415"/>
    </row>
    <row r="128" spans="1:24" s="99" customFormat="1" ht="30" customHeight="1" x14ac:dyDescent="0.15">
      <c r="A128" s="109"/>
      <c r="B128" s="229">
        <v>116</v>
      </c>
      <c r="C128" s="176"/>
      <c r="D128" s="176"/>
      <c r="E128" s="273"/>
      <c r="F128" s="274"/>
      <c r="G128" s="108"/>
      <c r="H128" s="301"/>
      <c r="I128" s="357"/>
      <c r="J128" s="273"/>
      <c r="L128" s="413"/>
      <c r="M128" s="232"/>
      <c r="N128" s="232"/>
      <c r="O128" s="232"/>
      <c r="P128" s="232"/>
      <c r="Q128" s="232"/>
      <c r="R128" s="232"/>
      <c r="S128" s="232"/>
      <c r="T128" s="232"/>
      <c r="U128" s="232"/>
      <c r="V128" s="232"/>
      <c r="W128" s="232"/>
      <c r="X128" s="233"/>
    </row>
    <row r="129" spans="1:24" s="99" customFormat="1" ht="30" customHeight="1" x14ac:dyDescent="0.15">
      <c r="A129" s="109"/>
      <c r="B129" s="229">
        <v>117</v>
      </c>
      <c r="C129" s="176"/>
      <c r="D129" s="176"/>
      <c r="E129" s="273"/>
      <c r="F129" s="274"/>
      <c r="G129" s="108"/>
      <c r="H129" s="301"/>
      <c r="I129" s="357"/>
      <c r="J129" s="273"/>
      <c r="L129" s="412"/>
      <c r="M129" s="278"/>
      <c r="N129" s="278"/>
      <c r="O129" s="278"/>
      <c r="P129" s="278"/>
      <c r="Q129" s="278"/>
      <c r="R129" s="278"/>
      <c r="S129" s="278"/>
      <c r="T129" s="278"/>
      <c r="U129" s="278"/>
      <c r="V129" s="278"/>
      <c r="W129" s="278"/>
      <c r="X129" s="279"/>
    </row>
    <row r="130" spans="1:24" s="99" customFormat="1" ht="30" customHeight="1" x14ac:dyDescent="0.15">
      <c r="A130" s="109"/>
      <c r="B130" s="229">
        <v>118</v>
      </c>
      <c r="C130" s="176"/>
      <c r="D130" s="176"/>
      <c r="E130" s="273"/>
      <c r="F130" s="274"/>
      <c r="G130" s="108"/>
      <c r="H130" s="301"/>
      <c r="I130" s="357"/>
      <c r="J130" s="273"/>
      <c r="L130" s="412"/>
      <c r="M130" s="278"/>
      <c r="N130" s="278"/>
      <c r="O130" s="278"/>
      <c r="P130" s="278"/>
      <c r="Q130" s="278"/>
      <c r="R130" s="278"/>
      <c r="S130" s="278"/>
      <c r="T130" s="278"/>
      <c r="U130" s="278"/>
      <c r="V130" s="278"/>
      <c r="W130" s="278"/>
      <c r="X130" s="279"/>
    </row>
    <row r="131" spans="1:24" s="99" customFormat="1" ht="30" customHeight="1" x14ac:dyDescent="0.15">
      <c r="A131" s="109"/>
      <c r="B131" s="229">
        <v>119</v>
      </c>
      <c r="C131" s="176"/>
      <c r="D131" s="176"/>
      <c r="E131" s="273"/>
      <c r="F131" s="274"/>
      <c r="G131" s="108"/>
      <c r="H131" s="301"/>
      <c r="I131" s="357"/>
      <c r="J131" s="273"/>
      <c r="L131" s="412"/>
      <c r="M131" s="278"/>
      <c r="N131" s="278"/>
      <c r="O131" s="278"/>
      <c r="P131" s="278"/>
      <c r="Q131" s="278"/>
      <c r="R131" s="278"/>
      <c r="S131" s="278"/>
      <c r="T131" s="278"/>
      <c r="U131" s="278"/>
      <c r="V131" s="278"/>
      <c r="W131" s="278"/>
      <c r="X131" s="279"/>
    </row>
    <row r="132" spans="1:24" s="99" customFormat="1" ht="30" customHeight="1" x14ac:dyDescent="0.15">
      <c r="A132" s="109"/>
      <c r="B132" s="229">
        <v>120</v>
      </c>
      <c r="C132" s="176"/>
      <c r="D132" s="176"/>
      <c r="E132" s="273"/>
      <c r="F132" s="274"/>
      <c r="G132" s="108"/>
      <c r="H132" s="301"/>
      <c r="I132" s="357"/>
      <c r="J132" s="273"/>
      <c r="L132" s="412"/>
      <c r="M132" s="278"/>
      <c r="N132" s="278"/>
      <c r="O132" s="278"/>
      <c r="P132" s="278"/>
      <c r="Q132" s="278"/>
      <c r="R132" s="278"/>
      <c r="S132" s="278"/>
      <c r="T132" s="278"/>
      <c r="U132" s="278"/>
      <c r="V132" s="278"/>
      <c r="W132" s="278"/>
      <c r="X132" s="279"/>
    </row>
    <row r="133" spans="1:24" s="99" customFormat="1" ht="30" customHeight="1" x14ac:dyDescent="0.15">
      <c r="A133" s="109"/>
      <c r="B133" s="229">
        <v>121</v>
      </c>
      <c r="C133" s="176"/>
      <c r="D133" s="176"/>
      <c r="E133" s="273"/>
      <c r="F133" s="274"/>
      <c r="G133" s="108"/>
      <c r="H133" s="301"/>
      <c r="I133" s="357"/>
      <c r="J133" s="273"/>
      <c r="L133" s="412"/>
      <c r="M133" s="278"/>
      <c r="N133" s="278"/>
      <c r="O133" s="278"/>
      <c r="P133" s="278"/>
      <c r="Q133" s="278"/>
      <c r="R133" s="278"/>
      <c r="S133" s="278"/>
      <c r="T133" s="278"/>
      <c r="U133" s="278"/>
      <c r="V133" s="278"/>
      <c r="W133" s="278"/>
      <c r="X133" s="279"/>
    </row>
    <row r="134" spans="1:24" s="99" customFormat="1" ht="30" customHeight="1" x14ac:dyDescent="0.15">
      <c r="A134" s="109"/>
      <c r="B134" s="229">
        <v>122</v>
      </c>
      <c r="C134" s="176"/>
      <c r="D134" s="176"/>
      <c r="E134" s="273"/>
      <c r="F134" s="274"/>
      <c r="G134" s="108"/>
      <c r="H134" s="301"/>
      <c r="I134" s="357"/>
      <c r="J134" s="273"/>
      <c r="L134" s="412"/>
      <c r="M134" s="278"/>
      <c r="N134" s="278"/>
      <c r="O134" s="278"/>
      <c r="P134" s="278"/>
      <c r="Q134" s="278"/>
      <c r="R134" s="278"/>
      <c r="S134" s="278"/>
      <c r="T134" s="278"/>
      <c r="U134" s="278"/>
      <c r="V134" s="278"/>
      <c r="W134" s="278"/>
      <c r="X134" s="279"/>
    </row>
    <row r="135" spans="1:24" s="99" customFormat="1" ht="30" customHeight="1" x14ac:dyDescent="0.15">
      <c r="A135" s="109"/>
      <c r="B135" s="229">
        <v>123</v>
      </c>
      <c r="C135" s="176"/>
      <c r="D135" s="176"/>
      <c r="E135" s="273"/>
      <c r="F135" s="274"/>
      <c r="G135" s="108"/>
      <c r="H135" s="301"/>
      <c r="I135" s="357"/>
      <c r="J135" s="273"/>
      <c r="L135" s="412"/>
      <c r="M135" s="278"/>
      <c r="N135" s="278"/>
      <c r="O135" s="278"/>
      <c r="P135" s="278"/>
      <c r="Q135" s="278"/>
      <c r="R135" s="278"/>
      <c r="S135" s="278"/>
      <c r="T135" s="278"/>
      <c r="U135" s="278"/>
      <c r="V135" s="278"/>
      <c r="W135" s="278"/>
      <c r="X135" s="279"/>
    </row>
    <row r="136" spans="1:24" s="99" customFormat="1" ht="30" customHeight="1" x14ac:dyDescent="0.15">
      <c r="A136" s="109"/>
      <c r="B136" s="229">
        <v>124</v>
      </c>
      <c r="C136" s="176"/>
      <c r="D136" s="176"/>
      <c r="E136" s="273"/>
      <c r="F136" s="274"/>
      <c r="G136" s="108"/>
      <c r="H136" s="301"/>
      <c r="I136" s="357"/>
      <c r="J136" s="273"/>
      <c r="L136" s="412"/>
      <c r="M136" s="278"/>
      <c r="N136" s="278"/>
      <c r="O136" s="278"/>
      <c r="P136" s="278"/>
      <c r="Q136" s="278"/>
      <c r="R136" s="278"/>
      <c r="S136" s="278"/>
      <c r="T136" s="278"/>
      <c r="U136" s="278"/>
      <c r="V136" s="278"/>
      <c r="W136" s="278"/>
      <c r="X136" s="279"/>
    </row>
    <row r="137" spans="1:24" s="99" customFormat="1" ht="30" customHeight="1" x14ac:dyDescent="0.15">
      <c r="A137" s="109"/>
      <c r="B137" s="229">
        <v>125</v>
      </c>
      <c r="C137" s="176"/>
      <c r="D137" s="176"/>
      <c r="E137" s="273"/>
      <c r="F137" s="274"/>
      <c r="G137" s="108"/>
      <c r="H137" s="301"/>
      <c r="I137" s="357"/>
      <c r="J137" s="273"/>
      <c r="L137" s="412"/>
      <c r="M137" s="278"/>
      <c r="N137" s="278"/>
      <c r="O137" s="278"/>
      <c r="P137" s="278"/>
      <c r="Q137" s="278"/>
      <c r="R137" s="278"/>
      <c r="S137" s="278"/>
      <c r="T137" s="278"/>
      <c r="U137" s="278"/>
      <c r="V137" s="278"/>
      <c r="W137" s="278"/>
      <c r="X137" s="279"/>
    </row>
    <row r="138" spans="1:24" s="99" customFormat="1" ht="30" customHeight="1" x14ac:dyDescent="0.15">
      <c r="A138" s="109"/>
      <c r="B138" s="229">
        <v>126</v>
      </c>
      <c r="C138" s="176"/>
      <c r="D138" s="176"/>
      <c r="E138" s="273"/>
      <c r="F138" s="274"/>
      <c r="G138" s="108"/>
      <c r="H138" s="301"/>
      <c r="I138" s="357"/>
      <c r="J138" s="273"/>
      <c r="L138" s="412"/>
      <c r="M138" s="278"/>
      <c r="N138" s="278"/>
      <c r="O138" s="278"/>
      <c r="P138" s="278"/>
      <c r="Q138" s="278"/>
      <c r="R138" s="278"/>
      <c r="S138" s="278"/>
      <c r="T138" s="278"/>
      <c r="U138" s="278"/>
      <c r="V138" s="278"/>
      <c r="W138" s="278"/>
      <c r="X138" s="279"/>
    </row>
    <row r="139" spans="1:24" s="99" customFormat="1" ht="30" customHeight="1" x14ac:dyDescent="0.15">
      <c r="A139" s="109"/>
      <c r="B139" s="229">
        <v>127</v>
      </c>
      <c r="C139" s="176"/>
      <c r="D139" s="176"/>
      <c r="E139" s="273"/>
      <c r="F139" s="274"/>
      <c r="G139" s="108"/>
      <c r="H139" s="301"/>
      <c r="I139" s="357"/>
      <c r="J139" s="273"/>
      <c r="L139" s="412"/>
      <c r="M139" s="278"/>
      <c r="N139" s="278"/>
      <c r="O139" s="278"/>
      <c r="P139" s="278"/>
      <c r="Q139" s="278"/>
      <c r="R139" s="278"/>
      <c r="S139" s="278"/>
      <c r="T139" s="278"/>
      <c r="U139" s="278"/>
      <c r="V139" s="278"/>
      <c r="W139" s="278"/>
      <c r="X139" s="279"/>
    </row>
    <row r="140" spans="1:24" s="99" customFormat="1" ht="30" customHeight="1" x14ac:dyDescent="0.15">
      <c r="A140" s="109"/>
      <c r="B140" s="229">
        <v>128</v>
      </c>
      <c r="C140" s="176"/>
      <c r="D140" s="176"/>
      <c r="E140" s="273"/>
      <c r="F140" s="274"/>
      <c r="G140" s="108"/>
      <c r="H140" s="301"/>
      <c r="I140" s="357"/>
      <c r="J140" s="273"/>
      <c r="L140" s="412"/>
      <c r="M140" s="278"/>
      <c r="N140" s="278"/>
      <c r="O140" s="278"/>
      <c r="P140" s="278"/>
      <c r="Q140" s="278"/>
      <c r="R140" s="278"/>
      <c r="S140" s="278"/>
      <c r="T140" s="278"/>
      <c r="U140" s="278"/>
      <c r="V140" s="278"/>
      <c r="W140" s="278"/>
      <c r="X140" s="279"/>
    </row>
    <row r="141" spans="1:24" s="99" customFormat="1" ht="30" customHeight="1" x14ac:dyDescent="0.15">
      <c r="A141" s="109"/>
      <c r="B141" s="229">
        <v>129</v>
      </c>
      <c r="C141" s="176"/>
      <c r="D141" s="176"/>
      <c r="E141" s="273"/>
      <c r="F141" s="274"/>
      <c r="G141" s="108"/>
      <c r="H141" s="301"/>
      <c r="I141" s="357"/>
      <c r="J141" s="273"/>
      <c r="L141" s="413"/>
      <c r="M141" s="278"/>
      <c r="N141" s="278"/>
      <c r="O141" s="278"/>
      <c r="P141" s="278"/>
      <c r="Q141" s="278"/>
      <c r="R141" s="278"/>
      <c r="S141" s="278"/>
      <c r="T141" s="278"/>
      <c r="U141" s="278"/>
      <c r="V141" s="278"/>
      <c r="W141" s="278"/>
      <c r="X141" s="279"/>
    </row>
    <row r="142" spans="1:24" s="99" customFormat="1" ht="30" customHeight="1" x14ac:dyDescent="0.15">
      <c r="A142" s="109"/>
      <c r="B142" s="229">
        <v>130</v>
      </c>
      <c r="C142" s="176"/>
      <c r="D142" s="176"/>
      <c r="E142" s="273"/>
      <c r="F142" s="274"/>
      <c r="G142" s="108"/>
      <c r="H142" s="301"/>
      <c r="I142" s="357"/>
      <c r="J142" s="273"/>
      <c r="L142" s="419"/>
      <c r="M142" s="278"/>
      <c r="N142" s="278"/>
      <c r="O142" s="278"/>
      <c r="P142" s="278"/>
      <c r="Q142" s="278"/>
      <c r="R142" s="278"/>
      <c r="S142" s="278"/>
      <c r="T142" s="278"/>
      <c r="U142" s="278"/>
      <c r="V142" s="278"/>
      <c r="W142" s="278"/>
      <c r="X142" s="279"/>
    </row>
    <row r="143" spans="1:24" s="99" customFormat="1" ht="30" customHeight="1" x14ac:dyDescent="0.15">
      <c r="A143" s="109"/>
      <c r="B143" s="229">
        <v>131</v>
      </c>
      <c r="C143" s="176"/>
      <c r="D143" s="176"/>
      <c r="E143" s="273"/>
      <c r="F143" s="274"/>
      <c r="G143" s="108"/>
      <c r="H143" s="301"/>
      <c r="I143" s="357"/>
      <c r="J143" s="273"/>
      <c r="L143" s="412"/>
      <c r="M143" s="278"/>
      <c r="N143" s="278"/>
      <c r="O143" s="278"/>
      <c r="P143" s="278"/>
      <c r="Q143" s="278"/>
      <c r="R143" s="278"/>
      <c r="S143" s="278"/>
      <c r="T143" s="278"/>
      <c r="U143" s="278"/>
      <c r="V143" s="278"/>
      <c r="W143" s="278"/>
      <c r="X143" s="279"/>
    </row>
    <row r="144" spans="1:24" s="99" customFormat="1" ht="30" customHeight="1" x14ac:dyDescent="0.15">
      <c r="A144" s="109"/>
      <c r="B144" s="229">
        <v>132</v>
      </c>
      <c r="C144" s="176"/>
      <c r="D144" s="176"/>
      <c r="E144" s="273"/>
      <c r="F144" s="274"/>
      <c r="G144" s="108"/>
      <c r="H144" s="301"/>
      <c r="I144" s="357"/>
      <c r="J144" s="273"/>
      <c r="L144" s="412"/>
      <c r="M144" s="278"/>
      <c r="N144" s="278"/>
      <c r="O144" s="278"/>
      <c r="P144" s="278"/>
      <c r="Q144" s="278"/>
      <c r="R144" s="278"/>
      <c r="S144" s="278"/>
      <c r="T144" s="278"/>
      <c r="U144" s="278"/>
      <c r="V144" s="278"/>
      <c r="W144" s="278"/>
      <c r="X144" s="279"/>
    </row>
    <row r="145" spans="1:24" s="99" customFormat="1" ht="30" customHeight="1" x14ac:dyDescent="0.15">
      <c r="A145" s="109"/>
      <c r="B145" s="229">
        <v>133</v>
      </c>
      <c r="C145" s="176"/>
      <c r="D145" s="176"/>
      <c r="E145" s="273"/>
      <c r="F145" s="274"/>
      <c r="G145" s="108"/>
      <c r="H145" s="301"/>
      <c r="I145" s="357"/>
      <c r="J145" s="273"/>
      <c r="L145" s="412"/>
      <c r="M145" s="278"/>
      <c r="N145" s="278"/>
      <c r="O145" s="278"/>
      <c r="P145" s="278"/>
      <c r="Q145" s="278"/>
      <c r="R145" s="278"/>
      <c r="S145" s="278"/>
      <c r="T145" s="278"/>
      <c r="U145" s="278"/>
      <c r="V145" s="278"/>
      <c r="W145" s="278"/>
      <c r="X145" s="279"/>
    </row>
    <row r="146" spans="1:24" s="99" customFormat="1" ht="30" customHeight="1" x14ac:dyDescent="0.15">
      <c r="A146" s="109"/>
      <c r="B146" s="229">
        <v>134</v>
      </c>
      <c r="C146" s="176"/>
      <c r="D146" s="176"/>
      <c r="E146" s="273"/>
      <c r="F146" s="274"/>
      <c r="G146" s="108"/>
      <c r="H146" s="301"/>
      <c r="I146" s="357"/>
      <c r="J146" s="273"/>
      <c r="L146" s="412"/>
      <c r="M146" s="278"/>
      <c r="N146" s="278"/>
      <c r="O146" s="278"/>
      <c r="P146" s="278"/>
      <c r="Q146" s="278"/>
      <c r="R146" s="278"/>
      <c r="S146" s="278"/>
      <c r="T146" s="278"/>
      <c r="U146" s="278"/>
      <c r="V146" s="278"/>
      <c r="W146" s="278"/>
      <c r="X146" s="279"/>
    </row>
    <row r="147" spans="1:24" s="99" customFormat="1" ht="30" customHeight="1" x14ac:dyDescent="0.15">
      <c r="A147" s="109"/>
      <c r="B147" s="229">
        <v>135</v>
      </c>
      <c r="C147" s="176"/>
      <c r="D147" s="176"/>
      <c r="E147" s="273"/>
      <c r="F147" s="274"/>
      <c r="G147" s="108"/>
      <c r="H147" s="301"/>
      <c r="I147" s="357"/>
      <c r="J147" s="273"/>
      <c r="L147" s="412"/>
      <c r="M147" s="278"/>
      <c r="N147" s="278"/>
      <c r="O147" s="278"/>
      <c r="P147" s="278"/>
      <c r="Q147" s="278"/>
      <c r="R147" s="278"/>
      <c r="S147" s="278"/>
      <c r="T147" s="278"/>
      <c r="U147" s="278"/>
      <c r="V147" s="278"/>
      <c r="W147" s="278"/>
      <c r="X147" s="279"/>
    </row>
    <row r="148" spans="1:24" s="99" customFormat="1" ht="30" customHeight="1" x14ac:dyDescent="0.15">
      <c r="A148" s="109"/>
      <c r="B148" s="229">
        <v>136</v>
      </c>
      <c r="C148" s="176"/>
      <c r="D148" s="176"/>
      <c r="E148" s="273"/>
      <c r="F148" s="274"/>
      <c r="G148" s="108"/>
      <c r="H148" s="301"/>
      <c r="I148" s="357"/>
      <c r="J148" s="273"/>
      <c r="L148" s="412"/>
      <c r="M148" s="278"/>
      <c r="N148" s="278"/>
      <c r="O148" s="278"/>
      <c r="P148" s="278"/>
      <c r="Q148" s="278"/>
      <c r="R148" s="278"/>
      <c r="S148" s="278"/>
      <c r="T148" s="278"/>
      <c r="U148" s="278"/>
      <c r="V148" s="278"/>
      <c r="W148" s="278"/>
      <c r="X148" s="279"/>
    </row>
    <row r="149" spans="1:24" s="99" customFormat="1" ht="30" customHeight="1" x14ac:dyDescent="0.15">
      <c r="A149" s="109"/>
      <c r="B149" s="229">
        <v>137</v>
      </c>
      <c r="C149" s="176"/>
      <c r="D149" s="176"/>
      <c r="E149" s="273"/>
      <c r="F149" s="274"/>
      <c r="G149" s="108"/>
      <c r="H149" s="301"/>
      <c r="I149" s="357"/>
      <c r="J149" s="273"/>
      <c r="L149" s="412"/>
      <c r="M149" s="278"/>
      <c r="N149" s="278"/>
      <c r="O149" s="278"/>
      <c r="P149" s="278"/>
      <c r="Q149" s="278"/>
      <c r="R149" s="278"/>
      <c r="S149" s="278"/>
      <c r="T149" s="278"/>
      <c r="U149" s="278"/>
      <c r="V149" s="278"/>
      <c r="W149" s="278"/>
      <c r="X149" s="279"/>
    </row>
    <row r="150" spans="1:24" s="99" customFormat="1" ht="30" customHeight="1" x14ac:dyDescent="0.15">
      <c r="A150" s="109"/>
      <c r="B150" s="229">
        <v>138</v>
      </c>
      <c r="C150" s="176"/>
      <c r="D150" s="176"/>
      <c r="E150" s="273"/>
      <c r="F150" s="274"/>
      <c r="G150" s="108"/>
      <c r="H150" s="301"/>
      <c r="I150" s="357"/>
      <c r="J150" s="273"/>
      <c r="L150" s="412"/>
      <c r="M150" s="278"/>
      <c r="N150" s="278"/>
      <c r="O150" s="278"/>
      <c r="P150" s="278"/>
      <c r="Q150" s="278"/>
      <c r="R150" s="278"/>
      <c r="S150" s="278"/>
      <c r="T150" s="278"/>
      <c r="U150" s="278"/>
      <c r="V150" s="278"/>
      <c r="W150" s="278"/>
      <c r="X150" s="279"/>
    </row>
    <row r="151" spans="1:24" s="99" customFormat="1" ht="30" customHeight="1" x14ac:dyDescent="0.15">
      <c r="A151" s="109"/>
      <c r="B151" s="229">
        <v>139</v>
      </c>
      <c r="C151" s="176"/>
      <c r="D151" s="176"/>
      <c r="E151" s="273"/>
      <c r="F151" s="274"/>
      <c r="G151" s="108"/>
      <c r="H151" s="301"/>
      <c r="I151" s="357"/>
      <c r="J151" s="273"/>
      <c r="L151" s="413"/>
      <c r="M151" s="278"/>
      <c r="N151" s="278"/>
      <c r="O151" s="278"/>
      <c r="P151" s="278"/>
      <c r="Q151" s="278"/>
      <c r="R151" s="278"/>
      <c r="S151" s="278"/>
      <c r="T151" s="278"/>
      <c r="U151" s="278"/>
      <c r="V151" s="278"/>
      <c r="W151" s="278"/>
      <c r="X151" s="279"/>
    </row>
    <row r="152" spans="1:24" s="99" customFormat="1" ht="30" customHeight="1" x14ac:dyDescent="0.15">
      <c r="A152" s="109"/>
      <c r="B152" s="229">
        <v>140</v>
      </c>
      <c r="C152" s="176"/>
      <c r="D152" s="176"/>
      <c r="E152" s="273"/>
      <c r="F152" s="274"/>
      <c r="G152" s="108"/>
      <c r="H152" s="301"/>
      <c r="I152" s="357"/>
      <c r="J152" s="273"/>
      <c r="L152" s="419"/>
      <c r="M152" s="278"/>
      <c r="N152" s="278"/>
      <c r="O152" s="278"/>
      <c r="P152" s="278"/>
      <c r="Q152" s="278"/>
      <c r="R152" s="278"/>
      <c r="S152" s="278"/>
      <c r="T152" s="278"/>
      <c r="U152" s="278"/>
      <c r="V152" s="278"/>
      <c r="W152" s="278"/>
      <c r="X152" s="279"/>
    </row>
    <row r="153" spans="1:24" s="99" customFormat="1" ht="30" customHeight="1" x14ac:dyDescent="0.15">
      <c r="A153" s="109"/>
      <c r="B153" s="229">
        <v>141</v>
      </c>
      <c r="C153" s="176"/>
      <c r="D153" s="176"/>
      <c r="E153" s="273"/>
      <c r="F153" s="274"/>
      <c r="G153" s="108"/>
      <c r="H153" s="301"/>
      <c r="I153" s="357"/>
      <c r="J153" s="273"/>
      <c r="L153" s="412"/>
      <c r="M153" s="278"/>
      <c r="N153" s="278"/>
      <c r="O153" s="278"/>
      <c r="P153" s="278"/>
      <c r="Q153" s="278"/>
      <c r="R153" s="278"/>
      <c r="S153" s="278"/>
      <c r="T153" s="278"/>
      <c r="U153" s="278"/>
      <c r="V153" s="278"/>
      <c r="W153" s="278"/>
      <c r="X153" s="279"/>
    </row>
    <row r="154" spans="1:24" s="99" customFormat="1" ht="30" customHeight="1" x14ac:dyDescent="0.15">
      <c r="A154" s="109"/>
      <c r="B154" s="229">
        <v>142</v>
      </c>
      <c r="C154" s="176"/>
      <c r="D154" s="176"/>
      <c r="E154" s="273"/>
      <c r="F154" s="274"/>
      <c r="G154" s="108"/>
      <c r="H154" s="301"/>
      <c r="I154" s="357"/>
      <c r="J154" s="273"/>
      <c r="L154" s="412"/>
      <c r="M154" s="278"/>
      <c r="N154" s="278"/>
      <c r="O154" s="278"/>
      <c r="P154" s="278"/>
      <c r="Q154" s="278"/>
      <c r="R154" s="278"/>
      <c r="S154" s="278"/>
      <c r="T154" s="278"/>
      <c r="U154" s="278"/>
      <c r="V154" s="278"/>
      <c r="W154" s="278"/>
      <c r="X154" s="279"/>
    </row>
    <row r="155" spans="1:24" s="99" customFormat="1" ht="30" customHeight="1" x14ac:dyDescent="0.15">
      <c r="A155" s="109"/>
      <c r="B155" s="229">
        <v>143</v>
      </c>
      <c r="C155" s="176"/>
      <c r="D155" s="176"/>
      <c r="E155" s="273"/>
      <c r="F155" s="274"/>
      <c r="G155" s="108"/>
      <c r="H155" s="301"/>
      <c r="I155" s="357"/>
      <c r="J155" s="273"/>
      <c r="L155" s="412"/>
      <c r="M155" s="278"/>
      <c r="N155" s="278"/>
      <c r="O155" s="278"/>
      <c r="P155" s="278"/>
      <c r="Q155" s="278"/>
      <c r="R155" s="278"/>
      <c r="S155" s="278"/>
      <c r="T155" s="278"/>
      <c r="U155" s="278"/>
      <c r="V155" s="278"/>
      <c r="W155" s="278"/>
      <c r="X155" s="279"/>
    </row>
    <row r="156" spans="1:24" s="99" customFormat="1" ht="30" customHeight="1" x14ac:dyDescent="0.15">
      <c r="A156" s="109"/>
      <c r="B156" s="229">
        <v>144</v>
      </c>
      <c r="C156" s="176"/>
      <c r="D156" s="176"/>
      <c r="E156" s="273"/>
      <c r="F156" s="274"/>
      <c r="G156" s="108"/>
      <c r="H156" s="301"/>
      <c r="I156" s="357"/>
      <c r="J156" s="273"/>
      <c r="L156" s="412"/>
      <c r="M156" s="278"/>
      <c r="N156" s="278"/>
      <c r="O156" s="278"/>
      <c r="P156" s="278"/>
      <c r="Q156" s="278"/>
      <c r="R156" s="278"/>
      <c r="S156" s="278"/>
      <c r="T156" s="278"/>
      <c r="U156" s="278"/>
      <c r="V156" s="278"/>
      <c r="W156" s="278"/>
      <c r="X156" s="279"/>
    </row>
    <row r="157" spans="1:24" s="99" customFormat="1" ht="30" customHeight="1" x14ac:dyDescent="0.15">
      <c r="A157" s="109"/>
      <c r="B157" s="229">
        <v>145</v>
      </c>
      <c r="C157" s="176"/>
      <c r="D157" s="176"/>
      <c r="E157" s="273"/>
      <c r="F157" s="274"/>
      <c r="G157" s="108"/>
      <c r="H157" s="301"/>
      <c r="I157" s="357"/>
      <c r="J157" s="273"/>
      <c r="L157" s="412"/>
      <c r="M157" s="278"/>
      <c r="N157" s="278"/>
      <c r="O157" s="278"/>
      <c r="P157" s="278"/>
      <c r="Q157" s="278"/>
      <c r="R157" s="278"/>
      <c r="S157" s="278"/>
      <c r="T157" s="278"/>
      <c r="U157" s="278"/>
      <c r="V157" s="278"/>
      <c r="W157" s="278"/>
      <c r="X157" s="279"/>
    </row>
    <row r="158" spans="1:24" s="99" customFormat="1" ht="30" customHeight="1" x14ac:dyDescent="0.15">
      <c r="A158" s="109"/>
      <c r="B158" s="229">
        <v>146</v>
      </c>
      <c r="C158" s="176"/>
      <c r="D158" s="176"/>
      <c r="E158" s="273"/>
      <c r="F158" s="274"/>
      <c r="G158" s="108"/>
      <c r="H158" s="301"/>
      <c r="I158" s="357"/>
      <c r="J158" s="273"/>
      <c r="L158" s="412"/>
      <c r="M158" s="278"/>
      <c r="N158" s="278"/>
      <c r="O158" s="278"/>
      <c r="P158" s="278"/>
      <c r="Q158" s="278"/>
      <c r="R158" s="278"/>
      <c r="S158" s="278"/>
      <c r="T158" s="278"/>
      <c r="U158" s="278"/>
      <c r="V158" s="278"/>
      <c r="W158" s="278"/>
      <c r="X158" s="279"/>
    </row>
    <row r="159" spans="1:24" s="99" customFormat="1" ht="30" customHeight="1" x14ac:dyDescent="0.15">
      <c r="A159" s="109"/>
      <c r="B159" s="229">
        <v>147</v>
      </c>
      <c r="C159" s="176"/>
      <c r="D159" s="176"/>
      <c r="E159" s="273"/>
      <c r="F159" s="274"/>
      <c r="G159" s="108"/>
      <c r="H159" s="301"/>
      <c r="I159" s="357"/>
      <c r="J159" s="273"/>
      <c r="L159" s="412"/>
      <c r="M159" s="278"/>
      <c r="N159" s="278"/>
      <c r="O159" s="278"/>
      <c r="P159" s="278"/>
      <c r="Q159" s="278"/>
      <c r="R159" s="278"/>
      <c r="S159" s="278"/>
      <c r="T159" s="278"/>
      <c r="U159" s="278"/>
      <c r="V159" s="278"/>
      <c r="W159" s="278"/>
      <c r="X159" s="279"/>
    </row>
    <row r="160" spans="1:24" s="99" customFormat="1" ht="30" customHeight="1" x14ac:dyDescent="0.15">
      <c r="A160" s="109"/>
      <c r="B160" s="229">
        <v>148</v>
      </c>
      <c r="C160" s="176"/>
      <c r="D160" s="176"/>
      <c r="E160" s="273"/>
      <c r="F160" s="274"/>
      <c r="G160" s="108"/>
      <c r="H160" s="301"/>
      <c r="I160" s="357"/>
      <c r="J160" s="273"/>
      <c r="L160" s="412"/>
      <c r="M160" s="278"/>
      <c r="N160" s="278"/>
      <c r="O160" s="278"/>
      <c r="P160" s="278"/>
      <c r="Q160" s="278"/>
      <c r="R160" s="278"/>
      <c r="S160" s="278"/>
      <c r="T160" s="278"/>
      <c r="U160" s="278"/>
      <c r="V160" s="278"/>
      <c r="W160" s="278"/>
      <c r="X160" s="279"/>
    </row>
    <row r="161" spans="1:24" s="99" customFormat="1" ht="30" customHeight="1" x14ac:dyDescent="0.15">
      <c r="A161" s="109"/>
      <c r="B161" s="229">
        <v>149</v>
      </c>
      <c r="C161" s="176"/>
      <c r="D161" s="176"/>
      <c r="E161" s="273"/>
      <c r="F161" s="274"/>
      <c r="G161" s="108"/>
      <c r="H161" s="301"/>
      <c r="I161" s="357"/>
      <c r="J161" s="273"/>
      <c r="L161" s="413"/>
      <c r="M161" s="278"/>
      <c r="N161" s="278"/>
      <c r="O161" s="278"/>
      <c r="P161" s="278"/>
      <c r="Q161" s="278"/>
      <c r="R161" s="278"/>
      <c r="S161" s="278"/>
      <c r="T161" s="278"/>
      <c r="U161" s="278"/>
      <c r="V161" s="278"/>
      <c r="W161" s="278"/>
      <c r="X161" s="279"/>
    </row>
    <row r="162" spans="1:24" s="99" customFormat="1" ht="30" customHeight="1" x14ac:dyDescent="0.15">
      <c r="A162" s="109"/>
      <c r="B162" s="229">
        <v>150</v>
      </c>
      <c r="C162" s="176"/>
      <c r="D162" s="176"/>
      <c r="E162" s="273"/>
      <c r="F162" s="274"/>
      <c r="G162" s="108"/>
      <c r="H162" s="301"/>
      <c r="I162" s="357"/>
      <c r="J162" s="273"/>
      <c r="L162" s="419"/>
      <c r="M162" s="278"/>
      <c r="N162" s="278"/>
      <c r="O162" s="278"/>
      <c r="P162" s="278"/>
      <c r="Q162" s="278"/>
      <c r="R162" s="278"/>
      <c r="S162" s="278"/>
      <c r="T162" s="278"/>
      <c r="U162" s="278"/>
      <c r="V162" s="278"/>
      <c r="W162" s="278"/>
      <c r="X162" s="279"/>
    </row>
    <row r="163" spans="1:24" s="99" customFormat="1" ht="30" customHeight="1" x14ac:dyDescent="0.15">
      <c r="A163" s="107"/>
      <c r="B163" s="229">
        <v>151</v>
      </c>
      <c r="C163" s="176"/>
      <c r="D163" s="176"/>
      <c r="E163" s="273"/>
      <c r="F163" s="274"/>
      <c r="G163" s="108"/>
      <c r="H163" s="301"/>
      <c r="I163" s="275"/>
      <c r="J163" s="273"/>
      <c r="L163" s="413"/>
      <c r="M163" s="414"/>
      <c r="N163" s="414"/>
      <c r="O163" s="414"/>
      <c r="P163" s="414"/>
      <c r="Q163" s="414"/>
      <c r="R163" s="414"/>
      <c r="S163" s="414"/>
      <c r="T163" s="414"/>
      <c r="U163" s="414"/>
      <c r="V163" s="414"/>
      <c r="W163" s="414"/>
      <c r="X163" s="415"/>
    </row>
    <row r="164" spans="1:24" s="99" customFormat="1" ht="30" customHeight="1" x14ac:dyDescent="0.15">
      <c r="A164" s="109"/>
      <c r="B164" s="229">
        <v>152</v>
      </c>
      <c r="C164" s="176"/>
      <c r="D164" s="176"/>
      <c r="E164" s="273"/>
      <c r="F164" s="274"/>
      <c r="G164" s="108"/>
      <c r="H164" s="301"/>
      <c r="I164" s="275"/>
      <c r="J164" s="273"/>
      <c r="L164" s="413"/>
      <c r="M164" s="414"/>
      <c r="N164" s="414"/>
      <c r="O164" s="414"/>
      <c r="P164" s="414"/>
      <c r="Q164" s="414"/>
      <c r="R164" s="414"/>
      <c r="S164" s="414"/>
      <c r="T164" s="414"/>
      <c r="U164" s="414"/>
      <c r="V164" s="414"/>
      <c r="W164" s="414"/>
      <c r="X164" s="415"/>
    </row>
    <row r="165" spans="1:24" s="99" customFormat="1" ht="30" customHeight="1" x14ac:dyDescent="0.15">
      <c r="A165" s="109"/>
      <c r="B165" s="229">
        <v>153</v>
      </c>
      <c r="C165" s="176"/>
      <c r="D165" s="176"/>
      <c r="E165" s="273"/>
      <c r="F165" s="274"/>
      <c r="G165" s="108"/>
      <c r="H165" s="301"/>
      <c r="I165" s="275"/>
      <c r="J165" s="273"/>
      <c r="L165" s="413"/>
      <c r="M165" s="414"/>
      <c r="N165" s="414"/>
      <c r="O165" s="414"/>
      <c r="P165" s="414"/>
      <c r="Q165" s="414"/>
      <c r="R165" s="414"/>
      <c r="S165" s="414"/>
      <c r="T165" s="414"/>
      <c r="U165" s="414"/>
      <c r="V165" s="414"/>
      <c r="W165" s="414"/>
      <c r="X165" s="415"/>
    </row>
    <row r="166" spans="1:24" s="99" customFormat="1" ht="30" customHeight="1" x14ac:dyDescent="0.15">
      <c r="A166" s="109"/>
      <c r="B166" s="229">
        <v>154</v>
      </c>
      <c r="C166" s="176"/>
      <c r="D166" s="176"/>
      <c r="E166" s="273"/>
      <c r="F166" s="274"/>
      <c r="G166" s="108"/>
      <c r="H166" s="301"/>
      <c r="I166" s="275"/>
      <c r="J166" s="273"/>
      <c r="L166" s="413"/>
      <c r="M166" s="414"/>
      <c r="N166" s="414"/>
      <c r="O166" s="414"/>
      <c r="P166" s="414"/>
      <c r="Q166" s="414"/>
      <c r="R166" s="414"/>
      <c r="S166" s="414"/>
      <c r="T166" s="230"/>
      <c r="U166" s="231"/>
      <c r="V166" s="414"/>
      <c r="W166" s="414"/>
      <c r="X166" s="415"/>
    </row>
    <row r="167" spans="1:24" s="99" customFormat="1" ht="30" customHeight="1" x14ac:dyDescent="0.15">
      <c r="A167" s="109"/>
      <c r="B167" s="229">
        <v>155</v>
      </c>
      <c r="C167" s="176"/>
      <c r="D167" s="176"/>
      <c r="E167" s="273"/>
      <c r="F167" s="274"/>
      <c r="G167" s="108"/>
      <c r="H167" s="301"/>
      <c r="I167" s="275"/>
      <c r="J167" s="273"/>
      <c r="L167" s="413"/>
      <c r="M167" s="414"/>
      <c r="N167" s="414"/>
      <c r="O167" s="414"/>
      <c r="P167" s="414"/>
      <c r="Q167" s="414"/>
      <c r="R167" s="414"/>
      <c r="S167" s="414"/>
      <c r="T167" s="414"/>
      <c r="U167" s="414"/>
      <c r="V167" s="414"/>
      <c r="W167" s="414"/>
      <c r="X167" s="415"/>
    </row>
    <row r="168" spans="1:24" s="99" customFormat="1" ht="30" customHeight="1" x14ac:dyDescent="0.15">
      <c r="A168" s="109"/>
      <c r="B168" s="229">
        <v>156</v>
      </c>
      <c r="C168" s="176"/>
      <c r="D168" s="176"/>
      <c r="E168" s="273"/>
      <c r="F168" s="274"/>
      <c r="G168" s="108"/>
      <c r="H168" s="301"/>
      <c r="I168" s="275"/>
      <c r="J168" s="273"/>
      <c r="L168" s="413"/>
      <c r="M168" s="414"/>
      <c r="N168" s="414"/>
      <c r="O168" s="414"/>
      <c r="P168" s="414"/>
      <c r="Q168" s="414"/>
      <c r="R168" s="414"/>
      <c r="S168" s="414"/>
      <c r="T168" s="414"/>
      <c r="U168" s="414"/>
      <c r="V168" s="414"/>
      <c r="W168" s="414"/>
      <c r="X168" s="415"/>
    </row>
    <row r="169" spans="1:24" s="99" customFormat="1" ht="30" customHeight="1" x14ac:dyDescent="0.15">
      <c r="A169" s="109"/>
      <c r="B169" s="229">
        <v>157</v>
      </c>
      <c r="C169" s="176"/>
      <c r="D169" s="176"/>
      <c r="E169" s="273"/>
      <c r="F169" s="274"/>
      <c r="G169" s="108"/>
      <c r="H169" s="301"/>
      <c r="I169" s="275"/>
      <c r="J169" s="273"/>
      <c r="L169" s="413"/>
      <c r="M169" s="414"/>
      <c r="N169" s="414"/>
      <c r="O169" s="414"/>
      <c r="P169" s="414"/>
      <c r="Q169" s="414"/>
      <c r="R169" s="414"/>
      <c r="S169" s="414"/>
      <c r="T169" s="414"/>
      <c r="U169" s="414"/>
      <c r="V169" s="414"/>
      <c r="W169" s="414"/>
      <c r="X169" s="415"/>
    </row>
    <row r="170" spans="1:24" s="99" customFormat="1" ht="30" customHeight="1" x14ac:dyDescent="0.15">
      <c r="A170" s="109"/>
      <c r="B170" s="229">
        <v>158</v>
      </c>
      <c r="C170" s="176"/>
      <c r="D170" s="176"/>
      <c r="E170" s="273"/>
      <c r="F170" s="274"/>
      <c r="G170" s="108"/>
      <c r="H170" s="301"/>
      <c r="I170" s="275"/>
      <c r="J170" s="273"/>
      <c r="L170" s="413"/>
      <c r="M170" s="414"/>
      <c r="N170" s="414"/>
      <c r="O170" s="414"/>
      <c r="P170" s="414"/>
      <c r="Q170" s="414"/>
      <c r="R170" s="414"/>
      <c r="S170" s="414"/>
      <c r="T170" s="414"/>
      <c r="U170" s="414"/>
      <c r="V170" s="414"/>
      <c r="W170" s="414"/>
      <c r="X170" s="415"/>
    </row>
    <row r="171" spans="1:24" s="99" customFormat="1" ht="30" customHeight="1" x14ac:dyDescent="0.15">
      <c r="A171" s="109"/>
      <c r="B171" s="229">
        <v>159</v>
      </c>
      <c r="C171" s="176"/>
      <c r="D171" s="176"/>
      <c r="E171" s="273"/>
      <c r="F171" s="274"/>
      <c r="G171" s="108"/>
      <c r="H171" s="301"/>
      <c r="I171" s="275"/>
      <c r="J171" s="273"/>
      <c r="L171" s="413"/>
      <c r="M171" s="414"/>
      <c r="N171" s="414"/>
      <c r="O171" s="414"/>
      <c r="P171" s="414"/>
      <c r="Q171" s="414"/>
      <c r="R171" s="414"/>
      <c r="S171" s="414"/>
      <c r="T171" s="414"/>
      <c r="U171" s="414"/>
      <c r="V171" s="414"/>
      <c r="W171" s="414"/>
      <c r="X171" s="415"/>
    </row>
    <row r="172" spans="1:24" s="99" customFormat="1" ht="30" customHeight="1" x14ac:dyDescent="0.15">
      <c r="A172" s="109"/>
      <c r="B172" s="229">
        <v>160</v>
      </c>
      <c r="C172" s="176"/>
      <c r="D172" s="176"/>
      <c r="E172" s="273"/>
      <c r="F172" s="274"/>
      <c r="G172" s="108"/>
      <c r="H172" s="301"/>
      <c r="I172" s="275"/>
      <c r="J172" s="273"/>
      <c r="L172" s="413"/>
      <c r="M172" s="414"/>
      <c r="N172" s="414"/>
      <c r="O172" s="414"/>
      <c r="P172" s="414"/>
      <c r="Q172" s="414"/>
      <c r="R172" s="414"/>
      <c r="S172" s="414"/>
      <c r="T172" s="414"/>
      <c r="U172" s="414"/>
      <c r="V172" s="414"/>
      <c r="W172" s="414"/>
      <c r="X172" s="415"/>
    </row>
    <row r="173" spans="1:24" s="99" customFormat="1" ht="30" customHeight="1" x14ac:dyDescent="0.15">
      <c r="A173" s="109"/>
      <c r="B173" s="229">
        <v>161</v>
      </c>
      <c r="C173" s="176"/>
      <c r="D173" s="176"/>
      <c r="E173" s="273"/>
      <c r="F173" s="274"/>
      <c r="G173" s="108"/>
      <c r="H173" s="301"/>
      <c r="I173" s="275"/>
      <c r="J173" s="273"/>
      <c r="L173" s="413"/>
      <c r="M173" s="414"/>
      <c r="N173" s="414"/>
      <c r="O173" s="414"/>
      <c r="P173" s="414"/>
      <c r="Q173" s="414"/>
      <c r="R173" s="414"/>
      <c r="S173" s="414"/>
      <c r="T173" s="414"/>
      <c r="U173" s="414"/>
      <c r="V173" s="414"/>
      <c r="W173" s="414"/>
      <c r="X173" s="415"/>
    </row>
    <row r="174" spans="1:24" s="99" customFormat="1" ht="30" customHeight="1" x14ac:dyDescent="0.15">
      <c r="A174" s="109"/>
      <c r="B174" s="229">
        <v>162</v>
      </c>
      <c r="C174" s="176"/>
      <c r="D174" s="176"/>
      <c r="E174" s="273"/>
      <c r="F174" s="274"/>
      <c r="G174" s="108"/>
      <c r="H174" s="301"/>
      <c r="I174" s="275"/>
      <c r="J174" s="273"/>
      <c r="L174" s="413"/>
      <c r="M174" s="414"/>
      <c r="N174" s="414"/>
      <c r="O174" s="414"/>
      <c r="P174" s="414"/>
      <c r="Q174" s="414"/>
      <c r="R174" s="414"/>
      <c r="S174" s="414"/>
      <c r="T174" s="414"/>
      <c r="U174" s="414"/>
      <c r="V174" s="414"/>
      <c r="W174" s="414"/>
      <c r="X174" s="415"/>
    </row>
    <row r="175" spans="1:24" s="99" customFormat="1" ht="30" customHeight="1" x14ac:dyDescent="0.15">
      <c r="A175" s="109"/>
      <c r="B175" s="229">
        <v>163</v>
      </c>
      <c r="C175" s="176"/>
      <c r="D175" s="176"/>
      <c r="E175" s="273"/>
      <c r="F175" s="274"/>
      <c r="G175" s="108"/>
      <c r="H175" s="301"/>
      <c r="I175" s="275"/>
      <c r="J175" s="273"/>
      <c r="L175" s="413"/>
      <c r="M175" s="414"/>
      <c r="N175" s="414"/>
      <c r="O175" s="414"/>
      <c r="P175" s="414"/>
      <c r="Q175" s="414"/>
      <c r="R175" s="414"/>
      <c r="S175" s="414"/>
      <c r="T175" s="414"/>
      <c r="U175" s="414"/>
      <c r="V175" s="414"/>
      <c r="W175" s="414"/>
      <c r="X175" s="415"/>
    </row>
    <row r="176" spans="1:24" s="99" customFormat="1" ht="30" customHeight="1" x14ac:dyDescent="0.15">
      <c r="A176" s="109"/>
      <c r="B176" s="229">
        <v>164</v>
      </c>
      <c r="C176" s="176"/>
      <c r="D176" s="176"/>
      <c r="E176" s="273"/>
      <c r="F176" s="274"/>
      <c r="G176" s="108"/>
      <c r="H176" s="301"/>
      <c r="I176" s="275"/>
      <c r="J176" s="273"/>
      <c r="L176" s="413"/>
      <c r="M176" s="414"/>
      <c r="N176" s="414"/>
      <c r="O176" s="414"/>
      <c r="P176" s="414"/>
      <c r="Q176" s="414"/>
      <c r="R176" s="414"/>
      <c r="S176" s="414"/>
      <c r="T176" s="414"/>
      <c r="U176" s="414"/>
      <c r="V176" s="414"/>
      <c r="W176" s="414"/>
      <c r="X176" s="415"/>
    </row>
    <row r="177" spans="1:24" s="99" customFormat="1" ht="30" customHeight="1" x14ac:dyDescent="0.15">
      <c r="A177" s="109"/>
      <c r="B177" s="229">
        <v>165</v>
      </c>
      <c r="C177" s="176"/>
      <c r="D177" s="176"/>
      <c r="E177" s="273"/>
      <c r="F177" s="274"/>
      <c r="G177" s="108"/>
      <c r="H177" s="301"/>
      <c r="I177" s="275"/>
      <c r="J177" s="273"/>
      <c r="L177" s="413"/>
      <c r="M177" s="414"/>
      <c r="N177" s="414"/>
      <c r="O177" s="414"/>
      <c r="P177" s="414"/>
      <c r="Q177" s="414"/>
      <c r="R177" s="414"/>
      <c r="S177" s="414"/>
      <c r="T177" s="414"/>
      <c r="U177" s="414"/>
      <c r="V177" s="414"/>
      <c r="W177" s="414"/>
      <c r="X177" s="415"/>
    </row>
    <row r="178" spans="1:24" s="99" customFormat="1" ht="30" customHeight="1" x14ac:dyDescent="0.15">
      <c r="A178" s="109"/>
      <c r="B178" s="229">
        <v>166</v>
      </c>
      <c r="C178" s="176"/>
      <c r="D178" s="176"/>
      <c r="E178" s="273"/>
      <c r="F178" s="274"/>
      <c r="G178" s="108"/>
      <c r="H178" s="301"/>
      <c r="I178" s="275"/>
      <c r="J178" s="273"/>
      <c r="L178" s="413"/>
      <c r="M178" s="232"/>
      <c r="N178" s="232"/>
      <c r="O178" s="232"/>
      <c r="P178" s="232"/>
      <c r="Q178" s="232"/>
      <c r="R178" s="232"/>
      <c r="S178" s="232"/>
      <c r="T178" s="232"/>
      <c r="U178" s="232"/>
      <c r="V178" s="232"/>
      <c r="W178" s="232"/>
      <c r="X178" s="233"/>
    </row>
    <row r="179" spans="1:24" s="99" customFormat="1" ht="30" customHeight="1" x14ac:dyDescent="0.15">
      <c r="A179" s="109"/>
      <c r="B179" s="229">
        <v>167</v>
      </c>
      <c r="C179" s="176"/>
      <c r="D179" s="176"/>
      <c r="E179" s="273"/>
      <c r="F179" s="274"/>
      <c r="G179" s="108"/>
      <c r="H179" s="301"/>
      <c r="I179" s="275"/>
      <c r="J179" s="273"/>
      <c r="L179" s="412"/>
      <c r="M179" s="278"/>
      <c r="N179" s="278"/>
      <c r="O179" s="278"/>
      <c r="P179" s="278"/>
      <c r="Q179" s="278"/>
      <c r="R179" s="278"/>
      <c r="S179" s="278"/>
      <c r="T179" s="278"/>
      <c r="U179" s="278"/>
      <c r="V179" s="278"/>
      <c r="W179" s="278"/>
      <c r="X179" s="279"/>
    </row>
    <row r="180" spans="1:24" s="99" customFormat="1" ht="30" customHeight="1" x14ac:dyDescent="0.15">
      <c r="A180" s="109"/>
      <c r="B180" s="229">
        <v>168</v>
      </c>
      <c r="C180" s="176"/>
      <c r="D180" s="176"/>
      <c r="E180" s="273"/>
      <c r="F180" s="274"/>
      <c r="G180" s="108"/>
      <c r="H180" s="301"/>
      <c r="I180" s="275"/>
      <c r="J180" s="273"/>
      <c r="L180" s="412"/>
      <c r="M180" s="278"/>
      <c r="N180" s="278"/>
      <c r="O180" s="278"/>
      <c r="P180" s="278"/>
      <c r="Q180" s="278"/>
      <c r="R180" s="278"/>
      <c r="S180" s="278"/>
      <c r="T180" s="278"/>
      <c r="U180" s="278"/>
      <c r="V180" s="278"/>
      <c r="W180" s="278"/>
      <c r="X180" s="279"/>
    </row>
    <row r="181" spans="1:24" s="99" customFormat="1" ht="30" customHeight="1" x14ac:dyDescent="0.15">
      <c r="A181" s="109"/>
      <c r="B181" s="229">
        <v>169</v>
      </c>
      <c r="C181" s="176"/>
      <c r="D181" s="176"/>
      <c r="E181" s="273"/>
      <c r="F181" s="274"/>
      <c r="G181" s="108"/>
      <c r="H181" s="301"/>
      <c r="I181" s="275"/>
      <c r="J181" s="273"/>
      <c r="L181" s="412"/>
      <c r="M181" s="278"/>
      <c r="N181" s="278"/>
      <c r="O181" s="278"/>
      <c r="P181" s="278"/>
      <c r="Q181" s="278"/>
      <c r="R181" s="278"/>
      <c r="S181" s="278"/>
      <c r="T181" s="278"/>
      <c r="U181" s="278"/>
      <c r="V181" s="278"/>
      <c r="W181" s="278"/>
      <c r="X181" s="279"/>
    </row>
    <row r="182" spans="1:24" s="99" customFormat="1" ht="30" customHeight="1" x14ac:dyDescent="0.15">
      <c r="A182" s="109"/>
      <c r="B182" s="229">
        <v>170</v>
      </c>
      <c r="C182" s="176"/>
      <c r="D182" s="176"/>
      <c r="E182" s="273"/>
      <c r="F182" s="274"/>
      <c r="G182" s="108"/>
      <c r="H182" s="301"/>
      <c r="I182" s="275"/>
      <c r="J182" s="273"/>
      <c r="L182" s="412"/>
      <c r="M182" s="278"/>
      <c r="N182" s="278"/>
      <c r="O182" s="278"/>
      <c r="P182" s="278"/>
      <c r="Q182" s="278"/>
      <c r="R182" s="278"/>
      <c r="S182" s="278"/>
      <c r="T182" s="278"/>
      <c r="U182" s="278"/>
      <c r="V182" s="278"/>
      <c r="W182" s="278"/>
      <c r="X182" s="279"/>
    </row>
    <row r="183" spans="1:24" s="99" customFormat="1" ht="30" customHeight="1" x14ac:dyDescent="0.15">
      <c r="A183" s="109"/>
      <c r="B183" s="229">
        <v>171</v>
      </c>
      <c r="C183" s="176"/>
      <c r="D183" s="176"/>
      <c r="E183" s="273"/>
      <c r="F183" s="274"/>
      <c r="G183" s="108"/>
      <c r="H183" s="301"/>
      <c r="I183" s="323"/>
      <c r="J183" s="273"/>
      <c r="L183" s="412"/>
      <c r="M183" s="278"/>
      <c r="N183" s="278"/>
      <c r="O183" s="278"/>
      <c r="P183" s="278"/>
      <c r="Q183" s="278"/>
      <c r="R183" s="278"/>
      <c r="S183" s="278"/>
      <c r="T183" s="278"/>
      <c r="U183" s="278"/>
      <c r="V183" s="278"/>
      <c r="W183" s="278"/>
      <c r="X183" s="279"/>
    </row>
    <row r="184" spans="1:24" s="99" customFormat="1" ht="30" customHeight="1" x14ac:dyDescent="0.15">
      <c r="A184" s="109"/>
      <c r="B184" s="229">
        <v>172</v>
      </c>
      <c r="C184" s="176"/>
      <c r="D184" s="176"/>
      <c r="E184" s="273"/>
      <c r="F184" s="274"/>
      <c r="G184" s="108"/>
      <c r="H184" s="301"/>
      <c r="I184" s="323"/>
      <c r="J184" s="273"/>
      <c r="L184" s="412"/>
      <c r="M184" s="278"/>
      <c r="N184" s="278"/>
      <c r="O184" s="278"/>
      <c r="P184" s="278"/>
      <c r="Q184" s="278"/>
      <c r="R184" s="278"/>
      <c r="S184" s="278"/>
      <c r="T184" s="278"/>
      <c r="U184" s="278"/>
      <c r="V184" s="278"/>
      <c r="W184" s="278"/>
      <c r="X184" s="279"/>
    </row>
    <row r="185" spans="1:24" s="99" customFormat="1" ht="30" customHeight="1" x14ac:dyDescent="0.15">
      <c r="A185" s="109"/>
      <c r="B185" s="229">
        <v>173</v>
      </c>
      <c r="C185" s="176"/>
      <c r="D185" s="176"/>
      <c r="E185" s="273"/>
      <c r="F185" s="274"/>
      <c r="G185" s="108"/>
      <c r="H185" s="301"/>
      <c r="I185" s="323"/>
      <c r="J185" s="273"/>
      <c r="L185" s="412"/>
      <c r="M185" s="278"/>
      <c r="N185" s="278"/>
      <c r="O185" s="278"/>
      <c r="P185" s="278"/>
      <c r="Q185" s="278"/>
      <c r="R185" s="278"/>
      <c r="S185" s="278"/>
      <c r="T185" s="278"/>
      <c r="U185" s="278"/>
      <c r="V185" s="278"/>
      <c r="W185" s="278"/>
      <c r="X185" s="279"/>
    </row>
    <row r="186" spans="1:24" s="99" customFormat="1" ht="30" customHeight="1" x14ac:dyDescent="0.15">
      <c r="A186" s="109"/>
      <c r="B186" s="229">
        <v>174</v>
      </c>
      <c r="C186" s="176"/>
      <c r="D186" s="176"/>
      <c r="E186" s="273"/>
      <c r="F186" s="274"/>
      <c r="G186" s="108"/>
      <c r="H186" s="301"/>
      <c r="I186" s="323"/>
      <c r="J186" s="273"/>
      <c r="L186" s="412"/>
      <c r="M186" s="278"/>
      <c r="N186" s="278"/>
      <c r="O186" s="278"/>
      <c r="P186" s="278"/>
      <c r="Q186" s="278"/>
      <c r="R186" s="278"/>
      <c r="S186" s="278"/>
      <c r="T186" s="278"/>
      <c r="U186" s="278"/>
      <c r="V186" s="278"/>
      <c r="W186" s="278"/>
      <c r="X186" s="279"/>
    </row>
    <row r="187" spans="1:24" s="99" customFormat="1" ht="30" customHeight="1" x14ac:dyDescent="0.15">
      <c r="A187" s="109"/>
      <c r="B187" s="229">
        <v>175</v>
      </c>
      <c r="C187" s="176"/>
      <c r="D187" s="176"/>
      <c r="E187" s="273"/>
      <c r="F187" s="274"/>
      <c r="G187" s="108"/>
      <c r="H187" s="301"/>
      <c r="I187" s="323"/>
      <c r="J187" s="273"/>
      <c r="L187" s="412"/>
      <c r="M187" s="278"/>
      <c r="N187" s="278"/>
      <c r="O187" s="278"/>
      <c r="P187" s="278"/>
      <c r="Q187" s="278"/>
      <c r="R187" s="278"/>
      <c r="S187" s="278"/>
      <c r="T187" s="278"/>
      <c r="U187" s="278"/>
      <c r="V187" s="278"/>
      <c r="W187" s="278"/>
      <c r="X187" s="279"/>
    </row>
    <row r="188" spans="1:24" s="99" customFormat="1" ht="30" customHeight="1" x14ac:dyDescent="0.15">
      <c r="A188" s="109"/>
      <c r="B188" s="229">
        <v>176</v>
      </c>
      <c r="C188" s="176"/>
      <c r="D188" s="176"/>
      <c r="E188" s="273"/>
      <c r="F188" s="274"/>
      <c r="G188" s="108"/>
      <c r="H188" s="301"/>
      <c r="I188" s="323"/>
      <c r="J188" s="273"/>
      <c r="L188" s="412"/>
      <c r="M188" s="278"/>
      <c r="N188" s="278"/>
      <c r="O188" s="278"/>
      <c r="P188" s="278"/>
      <c r="Q188" s="278"/>
      <c r="R188" s="278"/>
      <c r="S188" s="278"/>
      <c r="T188" s="278"/>
      <c r="U188" s="278"/>
      <c r="V188" s="278"/>
      <c r="W188" s="278"/>
      <c r="X188" s="279"/>
    </row>
    <row r="189" spans="1:24" s="99" customFormat="1" ht="30" customHeight="1" x14ac:dyDescent="0.15">
      <c r="A189" s="109"/>
      <c r="B189" s="229">
        <v>177</v>
      </c>
      <c r="C189" s="176"/>
      <c r="D189" s="176"/>
      <c r="E189" s="273"/>
      <c r="F189" s="274"/>
      <c r="G189" s="108"/>
      <c r="H189" s="301"/>
      <c r="I189" s="323"/>
      <c r="J189" s="273"/>
      <c r="L189" s="412"/>
      <c r="M189" s="278"/>
      <c r="N189" s="278"/>
      <c r="O189" s="278"/>
      <c r="P189" s="278"/>
      <c r="Q189" s="278"/>
      <c r="R189" s="278"/>
      <c r="S189" s="278"/>
      <c r="T189" s="278"/>
      <c r="U189" s="278"/>
      <c r="V189" s="278"/>
      <c r="W189" s="278"/>
      <c r="X189" s="279"/>
    </row>
    <row r="190" spans="1:24" s="99" customFormat="1" ht="30" customHeight="1" x14ac:dyDescent="0.15">
      <c r="A190" s="109"/>
      <c r="B190" s="229">
        <v>178</v>
      </c>
      <c r="C190" s="176"/>
      <c r="D190" s="176"/>
      <c r="E190" s="273"/>
      <c r="F190" s="274"/>
      <c r="G190" s="108"/>
      <c r="H190" s="301"/>
      <c r="I190" s="323"/>
      <c r="J190" s="273"/>
      <c r="L190" s="412"/>
      <c r="M190" s="278"/>
      <c r="N190" s="278"/>
      <c r="O190" s="278"/>
      <c r="P190" s="278"/>
      <c r="Q190" s="278"/>
      <c r="R190" s="278"/>
      <c r="S190" s="278"/>
      <c r="T190" s="278"/>
      <c r="U190" s="278"/>
      <c r="V190" s="278"/>
      <c r="W190" s="278"/>
      <c r="X190" s="279"/>
    </row>
    <row r="191" spans="1:24" s="99" customFormat="1" ht="30" customHeight="1" x14ac:dyDescent="0.15">
      <c r="A191" s="109"/>
      <c r="B191" s="229">
        <v>179</v>
      </c>
      <c r="C191" s="176"/>
      <c r="D191" s="176"/>
      <c r="E191" s="273"/>
      <c r="F191" s="274"/>
      <c r="G191" s="108"/>
      <c r="H191" s="301"/>
      <c r="I191" s="323"/>
      <c r="J191" s="273"/>
      <c r="L191" s="413"/>
      <c r="M191" s="278"/>
      <c r="N191" s="278"/>
      <c r="O191" s="278"/>
      <c r="P191" s="278"/>
      <c r="Q191" s="278"/>
      <c r="R191" s="278"/>
      <c r="S191" s="278"/>
      <c r="T191" s="278"/>
      <c r="U191" s="278"/>
      <c r="V191" s="278"/>
      <c r="W191" s="278"/>
      <c r="X191" s="279"/>
    </row>
    <row r="192" spans="1:24" s="99" customFormat="1" ht="30" customHeight="1" x14ac:dyDescent="0.15">
      <c r="A192" s="109"/>
      <c r="B192" s="229">
        <v>180</v>
      </c>
      <c r="C192" s="176"/>
      <c r="D192" s="176"/>
      <c r="E192" s="273"/>
      <c r="F192" s="274"/>
      <c r="G192" s="108"/>
      <c r="H192" s="301"/>
      <c r="I192" s="323"/>
      <c r="J192" s="273"/>
      <c r="L192" s="419"/>
      <c r="M192" s="278"/>
      <c r="N192" s="278"/>
      <c r="O192" s="278"/>
      <c r="P192" s="278"/>
      <c r="Q192" s="278"/>
      <c r="R192" s="278"/>
      <c r="S192" s="278"/>
      <c r="T192" s="278"/>
      <c r="U192" s="278"/>
      <c r="V192" s="278"/>
      <c r="W192" s="278"/>
      <c r="X192" s="279"/>
    </row>
    <row r="193" spans="1:24" s="99" customFormat="1" ht="30" customHeight="1" x14ac:dyDescent="0.15">
      <c r="A193" s="109"/>
      <c r="B193" s="229">
        <v>181</v>
      </c>
      <c r="C193" s="176"/>
      <c r="D193" s="176"/>
      <c r="E193" s="273"/>
      <c r="F193" s="274"/>
      <c r="G193" s="108"/>
      <c r="H193" s="301"/>
      <c r="I193" s="323"/>
      <c r="J193" s="273"/>
      <c r="L193" s="412"/>
      <c r="M193" s="278"/>
      <c r="N193" s="278"/>
      <c r="O193" s="278"/>
      <c r="P193" s="278"/>
      <c r="Q193" s="278"/>
      <c r="R193" s="278"/>
      <c r="S193" s="278"/>
      <c r="T193" s="278"/>
      <c r="U193" s="278"/>
      <c r="V193" s="278"/>
      <c r="W193" s="278"/>
      <c r="X193" s="279"/>
    </row>
    <row r="194" spans="1:24" s="99" customFormat="1" ht="30" customHeight="1" x14ac:dyDescent="0.15">
      <c r="A194" s="109"/>
      <c r="B194" s="229">
        <v>182</v>
      </c>
      <c r="C194" s="176"/>
      <c r="D194" s="176"/>
      <c r="E194" s="273"/>
      <c r="F194" s="274"/>
      <c r="G194" s="108"/>
      <c r="H194" s="301"/>
      <c r="I194" s="323"/>
      <c r="J194" s="273"/>
      <c r="L194" s="412"/>
      <c r="M194" s="278"/>
      <c r="N194" s="278"/>
      <c r="O194" s="278"/>
      <c r="P194" s="278"/>
      <c r="Q194" s="278"/>
      <c r="R194" s="278"/>
      <c r="S194" s="278"/>
      <c r="T194" s="278"/>
      <c r="U194" s="278"/>
      <c r="V194" s="278"/>
      <c r="W194" s="278"/>
      <c r="X194" s="279"/>
    </row>
    <row r="195" spans="1:24" s="99" customFormat="1" ht="30" customHeight="1" x14ac:dyDescent="0.15">
      <c r="A195" s="109"/>
      <c r="B195" s="229">
        <v>183</v>
      </c>
      <c r="C195" s="176"/>
      <c r="D195" s="176"/>
      <c r="E195" s="273"/>
      <c r="F195" s="274"/>
      <c r="G195" s="108"/>
      <c r="H195" s="301"/>
      <c r="I195" s="323"/>
      <c r="J195" s="273"/>
      <c r="L195" s="412"/>
      <c r="M195" s="278"/>
      <c r="N195" s="278"/>
      <c r="O195" s="278"/>
      <c r="P195" s="278"/>
      <c r="Q195" s="278"/>
      <c r="R195" s="278"/>
      <c r="S195" s="278"/>
      <c r="T195" s="278"/>
      <c r="U195" s="278"/>
      <c r="V195" s="278"/>
      <c r="W195" s="278"/>
      <c r="X195" s="279"/>
    </row>
    <row r="196" spans="1:24" s="99" customFormat="1" ht="30" customHeight="1" x14ac:dyDescent="0.15">
      <c r="A196" s="109"/>
      <c r="B196" s="229">
        <v>184</v>
      </c>
      <c r="C196" s="176"/>
      <c r="D196" s="176"/>
      <c r="E196" s="273"/>
      <c r="F196" s="274"/>
      <c r="G196" s="108"/>
      <c r="H196" s="301"/>
      <c r="I196" s="323"/>
      <c r="J196" s="273"/>
      <c r="L196" s="412"/>
      <c r="M196" s="278"/>
      <c r="N196" s="278"/>
      <c r="O196" s="278"/>
      <c r="P196" s="278"/>
      <c r="Q196" s="278"/>
      <c r="R196" s="278"/>
      <c r="S196" s="278"/>
      <c r="T196" s="278"/>
      <c r="U196" s="278"/>
      <c r="V196" s="278"/>
      <c r="W196" s="278"/>
      <c r="X196" s="279"/>
    </row>
    <row r="197" spans="1:24" s="99" customFormat="1" ht="30" customHeight="1" x14ac:dyDescent="0.15">
      <c r="A197" s="109"/>
      <c r="B197" s="229">
        <v>185</v>
      </c>
      <c r="C197" s="176"/>
      <c r="D197" s="176"/>
      <c r="E197" s="273"/>
      <c r="F197" s="274"/>
      <c r="G197" s="108"/>
      <c r="H197" s="301"/>
      <c r="I197" s="323"/>
      <c r="J197" s="273"/>
      <c r="L197" s="412"/>
      <c r="M197" s="278"/>
      <c r="N197" s="278"/>
      <c r="O197" s="278"/>
      <c r="P197" s="278"/>
      <c r="Q197" s="278"/>
      <c r="R197" s="278"/>
      <c r="S197" s="278"/>
      <c r="T197" s="278"/>
      <c r="U197" s="278"/>
      <c r="V197" s="278"/>
      <c r="W197" s="278"/>
      <c r="X197" s="279"/>
    </row>
    <row r="198" spans="1:24" s="99" customFormat="1" ht="30" customHeight="1" x14ac:dyDescent="0.15">
      <c r="A198" s="109"/>
      <c r="B198" s="229">
        <v>186</v>
      </c>
      <c r="C198" s="176"/>
      <c r="D198" s="176"/>
      <c r="E198" s="273"/>
      <c r="F198" s="274"/>
      <c r="G198" s="108"/>
      <c r="H198" s="301"/>
      <c r="I198" s="323"/>
      <c r="J198" s="273"/>
      <c r="L198" s="412"/>
      <c r="M198" s="278"/>
      <c r="N198" s="278"/>
      <c r="O198" s="278"/>
      <c r="P198" s="278"/>
      <c r="Q198" s="278"/>
      <c r="R198" s="278"/>
      <c r="S198" s="278"/>
      <c r="T198" s="278"/>
      <c r="U198" s="278"/>
      <c r="V198" s="278"/>
      <c r="W198" s="278"/>
      <c r="X198" s="279"/>
    </row>
    <row r="199" spans="1:24" s="99" customFormat="1" ht="30" customHeight="1" x14ac:dyDescent="0.15">
      <c r="A199" s="109"/>
      <c r="B199" s="229">
        <v>187</v>
      </c>
      <c r="C199" s="176"/>
      <c r="D199" s="176"/>
      <c r="E199" s="273"/>
      <c r="F199" s="274"/>
      <c r="G199" s="108"/>
      <c r="H199" s="301"/>
      <c r="I199" s="323"/>
      <c r="J199" s="273"/>
      <c r="L199" s="412"/>
      <c r="M199" s="278"/>
      <c r="N199" s="278"/>
      <c r="O199" s="278"/>
      <c r="P199" s="278"/>
      <c r="Q199" s="278"/>
      <c r="R199" s="278"/>
      <c r="S199" s="278"/>
      <c r="T199" s="278"/>
      <c r="U199" s="278"/>
      <c r="V199" s="278"/>
      <c r="W199" s="278"/>
      <c r="X199" s="279"/>
    </row>
    <row r="200" spans="1:24" s="99" customFormat="1" ht="30" customHeight="1" x14ac:dyDescent="0.15">
      <c r="A200" s="109"/>
      <c r="B200" s="229">
        <v>188</v>
      </c>
      <c r="C200" s="176"/>
      <c r="D200" s="176"/>
      <c r="E200" s="273"/>
      <c r="F200" s="274"/>
      <c r="G200" s="108"/>
      <c r="H200" s="301"/>
      <c r="I200" s="323"/>
      <c r="J200" s="273"/>
      <c r="L200" s="412"/>
      <c r="M200" s="278"/>
      <c r="N200" s="278"/>
      <c r="O200" s="278"/>
      <c r="P200" s="278"/>
      <c r="Q200" s="278"/>
      <c r="R200" s="278"/>
      <c r="S200" s="278"/>
      <c r="T200" s="278"/>
      <c r="U200" s="278"/>
      <c r="V200" s="278"/>
      <c r="W200" s="278"/>
      <c r="X200" s="279"/>
    </row>
    <row r="201" spans="1:24" s="99" customFormat="1" ht="30" customHeight="1" x14ac:dyDescent="0.15">
      <c r="A201" s="109"/>
      <c r="B201" s="229">
        <v>189</v>
      </c>
      <c r="C201" s="176"/>
      <c r="D201" s="176"/>
      <c r="E201" s="273"/>
      <c r="F201" s="274"/>
      <c r="G201" s="108"/>
      <c r="H201" s="301"/>
      <c r="I201" s="323"/>
      <c r="J201" s="273"/>
      <c r="L201" s="413"/>
      <c r="M201" s="278"/>
      <c r="N201" s="278"/>
      <c r="O201" s="278"/>
      <c r="P201" s="278"/>
      <c r="Q201" s="278"/>
      <c r="R201" s="278"/>
      <c r="S201" s="278"/>
      <c r="T201" s="278"/>
      <c r="U201" s="278"/>
      <c r="V201" s="278"/>
      <c r="W201" s="278"/>
      <c r="X201" s="279"/>
    </row>
    <row r="202" spans="1:24" s="99" customFormat="1" ht="30" customHeight="1" x14ac:dyDescent="0.15">
      <c r="A202" s="109"/>
      <c r="B202" s="229">
        <v>190</v>
      </c>
      <c r="C202" s="176"/>
      <c r="D202" s="176"/>
      <c r="E202" s="273"/>
      <c r="F202" s="274"/>
      <c r="G202" s="108"/>
      <c r="H202" s="301"/>
      <c r="I202" s="323"/>
      <c r="J202" s="273"/>
      <c r="L202" s="419"/>
      <c r="M202" s="278"/>
      <c r="N202" s="278"/>
      <c r="O202" s="278"/>
      <c r="P202" s="278"/>
      <c r="Q202" s="278"/>
      <c r="R202" s="278"/>
      <c r="S202" s="278"/>
      <c r="T202" s="278"/>
      <c r="U202" s="278"/>
      <c r="V202" s="278"/>
      <c r="W202" s="278"/>
      <c r="X202" s="279"/>
    </row>
    <row r="203" spans="1:24" s="99" customFormat="1" ht="30" customHeight="1" x14ac:dyDescent="0.15">
      <c r="A203" s="109"/>
      <c r="B203" s="229">
        <v>191</v>
      </c>
      <c r="C203" s="176"/>
      <c r="D203" s="176"/>
      <c r="E203" s="273"/>
      <c r="F203" s="274"/>
      <c r="G203" s="108"/>
      <c r="H203" s="301"/>
      <c r="I203" s="376"/>
      <c r="J203" s="273"/>
      <c r="L203" s="412"/>
      <c r="M203" s="278"/>
      <c r="N203" s="278"/>
      <c r="O203" s="278"/>
      <c r="P203" s="278"/>
      <c r="Q203" s="278"/>
      <c r="R203" s="278"/>
      <c r="S203" s="278"/>
      <c r="T203" s="278"/>
      <c r="U203" s="278"/>
      <c r="V203" s="278"/>
      <c r="W203" s="278"/>
      <c r="X203" s="279"/>
    </row>
    <row r="204" spans="1:24" s="99" customFormat="1" ht="30" customHeight="1" x14ac:dyDescent="0.15">
      <c r="A204" s="109"/>
      <c r="B204" s="229">
        <v>192</v>
      </c>
      <c r="C204" s="176"/>
      <c r="D204" s="176"/>
      <c r="E204" s="273"/>
      <c r="F204" s="274"/>
      <c r="G204" s="108"/>
      <c r="H204" s="301"/>
      <c r="I204" s="376"/>
      <c r="J204" s="273"/>
      <c r="L204" s="412"/>
      <c r="M204" s="278"/>
      <c r="N204" s="278"/>
      <c r="O204" s="278"/>
      <c r="P204" s="278"/>
      <c r="Q204" s="278"/>
      <c r="R204" s="278"/>
      <c r="S204" s="278"/>
      <c r="T204" s="278"/>
      <c r="U204" s="278"/>
      <c r="V204" s="278"/>
      <c r="W204" s="278"/>
      <c r="X204" s="279"/>
    </row>
    <row r="205" spans="1:24" s="99" customFormat="1" ht="30" customHeight="1" x14ac:dyDescent="0.15">
      <c r="A205" s="109"/>
      <c r="B205" s="229">
        <v>193</v>
      </c>
      <c r="C205" s="176"/>
      <c r="D205" s="176"/>
      <c r="E205" s="273"/>
      <c r="F205" s="274"/>
      <c r="G205" s="108"/>
      <c r="H205" s="301"/>
      <c r="I205" s="376"/>
      <c r="J205" s="273"/>
      <c r="L205" s="412"/>
      <c r="M205" s="278"/>
      <c r="N205" s="278"/>
      <c r="O205" s="278"/>
      <c r="P205" s="278"/>
      <c r="Q205" s="278"/>
      <c r="R205" s="278"/>
      <c r="S205" s="278"/>
      <c r="T205" s="278"/>
      <c r="U205" s="278"/>
      <c r="V205" s="278"/>
      <c r="W205" s="278"/>
      <c r="X205" s="279"/>
    </row>
    <row r="206" spans="1:24" s="99" customFormat="1" ht="30" customHeight="1" x14ac:dyDescent="0.15">
      <c r="A206" s="109"/>
      <c r="B206" s="229">
        <v>194</v>
      </c>
      <c r="C206" s="176"/>
      <c r="D206" s="176"/>
      <c r="E206" s="273"/>
      <c r="F206" s="274"/>
      <c r="G206" s="108"/>
      <c r="H206" s="301"/>
      <c r="I206" s="376"/>
      <c r="J206" s="273"/>
      <c r="L206" s="412"/>
      <c r="M206" s="278"/>
      <c r="N206" s="278"/>
      <c r="O206" s="278"/>
      <c r="P206" s="278"/>
      <c r="Q206" s="278"/>
      <c r="R206" s="278"/>
      <c r="S206" s="278"/>
      <c r="T206" s="278"/>
      <c r="U206" s="278"/>
      <c r="V206" s="278"/>
      <c r="W206" s="278"/>
      <c r="X206" s="279"/>
    </row>
    <row r="207" spans="1:24" s="99" customFormat="1" ht="30" customHeight="1" x14ac:dyDescent="0.15">
      <c r="A207" s="109"/>
      <c r="B207" s="229">
        <v>195</v>
      </c>
      <c r="C207" s="176"/>
      <c r="D207" s="176"/>
      <c r="E207" s="273"/>
      <c r="F207" s="274"/>
      <c r="G207" s="108"/>
      <c r="H207" s="301"/>
      <c r="I207" s="376"/>
      <c r="J207" s="273"/>
      <c r="L207" s="412"/>
      <c r="M207" s="278"/>
      <c r="N207" s="278"/>
      <c r="O207" s="278"/>
      <c r="P207" s="278"/>
      <c r="Q207" s="278"/>
      <c r="R207" s="278"/>
      <c r="S207" s="278"/>
      <c r="T207" s="278"/>
      <c r="U207" s="278"/>
      <c r="V207" s="278"/>
      <c r="W207" s="278"/>
      <c r="X207" s="279"/>
    </row>
    <row r="208" spans="1:24" s="99" customFormat="1" ht="30" customHeight="1" x14ac:dyDescent="0.15">
      <c r="A208" s="109"/>
      <c r="B208" s="229">
        <v>196</v>
      </c>
      <c r="C208" s="176"/>
      <c r="D208" s="176"/>
      <c r="E208" s="273"/>
      <c r="F208" s="274"/>
      <c r="G208" s="108"/>
      <c r="H208" s="301"/>
      <c r="I208" s="376"/>
      <c r="J208" s="273"/>
      <c r="L208" s="412"/>
      <c r="M208" s="278"/>
      <c r="N208" s="278"/>
      <c r="O208" s="278"/>
      <c r="P208" s="278"/>
      <c r="Q208" s="278"/>
      <c r="R208" s="278"/>
      <c r="S208" s="278"/>
      <c r="T208" s="278"/>
      <c r="U208" s="278"/>
      <c r="V208" s="278"/>
      <c r="W208" s="278"/>
      <c r="X208" s="279"/>
    </row>
    <row r="209" spans="1:24" s="99" customFormat="1" ht="30" customHeight="1" x14ac:dyDescent="0.15">
      <c r="A209" s="109"/>
      <c r="B209" s="229">
        <v>197</v>
      </c>
      <c r="C209" s="176"/>
      <c r="D209" s="176"/>
      <c r="E209" s="273"/>
      <c r="F209" s="274"/>
      <c r="G209" s="108"/>
      <c r="H209" s="301"/>
      <c r="I209" s="376"/>
      <c r="J209" s="273"/>
      <c r="L209" s="412"/>
      <c r="M209" s="278"/>
      <c r="N209" s="278"/>
      <c r="O209" s="278"/>
      <c r="P209" s="278"/>
      <c r="Q209" s="278"/>
      <c r="R209" s="278"/>
      <c r="S209" s="278"/>
      <c r="T209" s="278"/>
      <c r="U209" s="278"/>
      <c r="V209" s="278"/>
      <c r="W209" s="278"/>
      <c r="X209" s="279"/>
    </row>
    <row r="210" spans="1:24" s="99" customFormat="1" ht="30" customHeight="1" x14ac:dyDescent="0.15">
      <c r="A210" s="109"/>
      <c r="B210" s="229">
        <v>198</v>
      </c>
      <c r="C210" s="176"/>
      <c r="D210" s="176"/>
      <c r="E210" s="273"/>
      <c r="F210" s="274"/>
      <c r="G210" s="108"/>
      <c r="H210" s="301"/>
      <c r="I210" s="376"/>
      <c r="J210" s="273"/>
      <c r="L210" s="412"/>
      <c r="M210" s="278"/>
      <c r="N210" s="278"/>
      <c r="O210" s="278"/>
      <c r="P210" s="278"/>
      <c r="Q210" s="278"/>
      <c r="R210" s="278"/>
      <c r="S210" s="278"/>
      <c r="T210" s="278"/>
      <c r="U210" s="278"/>
      <c r="V210" s="278"/>
      <c r="W210" s="278"/>
      <c r="X210" s="279"/>
    </row>
    <row r="211" spans="1:24" s="99" customFormat="1" ht="30" customHeight="1" x14ac:dyDescent="0.15">
      <c r="A211" s="109"/>
      <c r="B211" s="229">
        <v>199</v>
      </c>
      <c r="C211" s="176"/>
      <c r="D211" s="176"/>
      <c r="E211" s="273"/>
      <c r="F211" s="274"/>
      <c r="G211" s="108"/>
      <c r="H211" s="301"/>
      <c r="I211" s="376"/>
      <c r="J211" s="273"/>
      <c r="L211" s="413"/>
      <c r="M211" s="278"/>
      <c r="N211" s="278"/>
      <c r="O211" s="278"/>
      <c r="P211" s="278"/>
      <c r="Q211" s="278"/>
      <c r="R211" s="278"/>
      <c r="S211" s="278"/>
      <c r="T211" s="278"/>
      <c r="U211" s="278"/>
      <c r="V211" s="278"/>
      <c r="W211" s="278"/>
      <c r="X211" s="279"/>
    </row>
    <row r="212" spans="1:24" s="99" customFormat="1" ht="30" customHeight="1" x14ac:dyDescent="0.15">
      <c r="A212" s="109"/>
      <c r="B212" s="229">
        <v>200</v>
      </c>
      <c r="C212" s="176"/>
      <c r="D212" s="176"/>
      <c r="E212" s="273"/>
      <c r="F212" s="274"/>
      <c r="G212" s="108"/>
      <c r="H212" s="301"/>
      <c r="I212" s="376"/>
      <c r="J212" s="273"/>
      <c r="L212" s="419"/>
      <c r="M212" s="278"/>
      <c r="N212" s="278"/>
      <c r="O212" s="278"/>
      <c r="P212" s="278"/>
      <c r="Q212" s="278"/>
      <c r="R212" s="278"/>
      <c r="S212" s="278"/>
      <c r="T212" s="278"/>
      <c r="U212" s="278"/>
      <c r="V212" s="278"/>
      <c r="W212" s="278"/>
      <c r="X212" s="279"/>
    </row>
    <row r="213" spans="1:24" s="99" customFormat="1" ht="30" customHeight="1" x14ac:dyDescent="0.15">
      <c r="A213" s="109"/>
      <c r="B213" s="229">
        <v>201</v>
      </c>
      <c r="C213" s="176"/>
      <c r="D213" s="176"/>
      <c r="E213" s="273"/>
      <c r="F213" s="274"/>
      <c r="G213" s="108"/>
      <c r="H213" s="301"/>
      <c r="I213" s="376"/>
      <c r="J213" s="273"/>
      <c r="L213" s="412"/>
      <c r="M213" s="278"/>
      <c r="N213" s="278"/>
      <c r="O213" s="278"/>
      <c r="P213" s="278"/>
      <c r="Q213" s="278"/>
      <c r="R213" s="278"/>
      <c r="S213" s="278"/>
      <c r="T213" s="278"/>
      <c r="U213" s="278"/>
      <c r="V213" s="278"/>
      <c r="W213" s="278"/>
      <c r="X213" s="279"/>
    </row>
    <row r="214" spans="1:24" s="99" customFormat="1" ht="30" customHeight="1" x14ac:dyDescent="0.15">
      <c r="A214" s="109"/>
      <c r="B214" s="229">
        <v>202</v>
      </c>
      <c r="C214" s="176"/>
      <c r="D214" s="176"/>
      <c r="E214" s="273"/>
      <c r="F214" s="274"/>
      <c r="G214" s="108"/>
      <c r="H214" s="301"/>
      <c r="I214" s="376"/>
      <c r="J214" s="273"/>
      <c r="L214" s="412"/>
      <c r="M214" s="278"/>
      <c r="N214" s="278"/>
      <c r="O214" s="278"/>
      <c r="P214" s="278"/>
      <c r="Q214" s="278"/>
      <c r="R214" s="278"/>
      <c r="S214" s="278"/>
      <c r="T214" s="278"/>
      <c r="U214" s="278"/>
      <c r="V214" s="278"/>
      <c r="W214" s="278"/>
      <c r="X214" s="279"/>
    </row>
    <row r="215" spans="1:24" s="99" customFormat="1" ht="30" customHeight="1" x14ac:dyDescent="0.15">
      <c r="A215" s="109"/>
      <c r="B215" s="229">
        <v>203</v>
      </c>
      <c r="C215" s="176"/>
      <c r="D215" s="176"/>
      <c r="E215" s="273"/>
      <c r="F215" s="274"/>
      <c r="G215" s="108"/>
      <c r="H215" s="301"/>
      <c r="I215" s="376"/>
      <c r="J215" s="273"/>
      <c r="L215" s="412"/>
      <c r="M215" s="278"/>
      <c r="N215" s="278"/>
      <c r="O215" s="278"/>
      <c r="P215" s="278"/>
      <c r="Q215" s="278"/>
      <c r="R215" s="278"/>
      <c r="S215" s="278"/>
      <c r="T215" s="278"/>
      <c r="U215" s="278"/>
      <c r="V215" s="278"/>
      <c r="W215" s="278"/>
      <c r="X215" s="279"/>
    </row>
    <row r="216" spans="1:24" s="99" customFormat="1" ht="30" customHeight="1" x14ac:dyDescent="0.15">
      <c r="A216" s="109"/>
      <c r="B216" s="229">
        <v>204</v>
      </c>
      <c r="C216" s="176"/>
      <c r="D216" s="176"/>
      <c r="E216" s="273"/>
      <c r="F216" s="274"/>
      <c r="G216" s="108"/>
      <c r="H216" s="301"/>
      <c r="I216" s="376"/>
      <c r="J216" s="273"/>
      <c r="L216" s="412"/>
      <c r="M216" s="278"/>
      <c r="N216" s="278"/>
      <c r="O216" s="278"/>
      <c r="P216" s="278"/>
      <c r="Q216" s="278"/>
      <c r="R216" s="278"/>
      <c r="S216" s="278"/>
      <c r="T216" s="278"/>
      <c r="U216" s="278"/>
      <c r="V216" s="278"/>
      <c r="W216" s="278"/>
      <c r="X216" s="279"/>
    </row>
    <row r="217" spans="1:24" s="99" customFormat="1" ht="30" customHeight="1" x14ac:dyDescent="0.15">
      <c r="A217" s="109"/>
      <c r="B217" s="229">
        <v>205</v>
      </c>
      <c r="C217" s="176"/>
      <c r="D217" s="176"/>
      <c r="E217" s="273"/>
      <c r="F217" s="274"/>
      <c r="G217" s="108"/>
      <c r="H217" s="301"/>
      <c r="I217" s="376"/>
      <c r="J217" s="273"/>
      <c r="L217" s="412"/>
      <c r="M217" s="278"/>
      <c r="N217" s="278"/>
      <c r="O217" s="278"/>
      <c r="P217" s="278"/>
      <c r="Q217" s="278"/>
      <c r="R217" s="278"/>
      <c r="S217" s="278"/>
      <c r="T217" s="278"/>
      <c r="U217" s="278"/>
      <c r="V217" s="278"/>
      <c r="W217" s="278"/>
      <c r="X217" s="279"/>
    </row>
    <row r="218" spans="1:24" s="99" customFormat="1" ht="30" customHeight="1" x14ac:dyDescent="0.15">
      <c r="A218" s="109"/>
      <c r="B218" s="229">
        <v>206</v>
      </c>
      <c r="C218" s="176"/>
      <c r="D218" s="176"/>
      <c r="E218" s="273"/>
      <c r="F218" s="274"/>
      <c r="G218" s="108"/>
      <c r="H218" s="301"/>
      <c r="I218" s="376"/>
      <c r="J218" s="273"/>
      <c r="L218" s="412"/>
      <c r="M218" s="278"/>
      <c r="N218" s="278"/>
      <c r="O218" s="278"/>
      <c r="P218" s="278"/>
      <c r="Q218" s="278"/>
      <c r="R218" s="278"/>
      <c r="S218" s="278"/>
      <c r="T218" s="278"/>
      <c r="U218" s="278"/>
      <c r="V218" s="278"/>
      <c r="W218" s="278"/>
      <c r="X218" s="279"/>
    </row>
    <row r="219" spans="1:24" s="99" customFormat="1" ht="30" customHeight="1" x14ac:dyDescent="0.15">
      <c r="A219" s="109"/>
      <c r="B219" s="229">
        <v>207</v>
      </c>
      <c r="C219" s="176"/>
      <c r="D219" s="176"/>
      <c r="E219" s="273"/>
      <c r="F219" s="274"/>
      <c r="G219" s="108"/>
      <c r="H219" s="301"/>
      <c r="I219" s="376"/>
      <c r="J219" s="273"/>
      <c r="L219" s="412"/>
      <c r="M219" s="278"/>
      <c r="N219" s="278"/>
      <c r="O219" s="278"/>
      <c r="P219" s="278"/>
      <c r="Q219" s="278"/>
      <c r="R219" s="278"/>
      <c r="S219" s="278"/>
      <c r="T219" s="278"/>
      <c r="U219" s="278"/>
      <c r="V219" s="278"/>
      <c r="W219" s="278"/>
      <c r="X219" s="279"/>
    </row>
    <row r="220" spans="1:24" s="99" customFormat="1" ht="30" customHeight="1" x14ac:dyDescent="0.15">
      <c r="A220" s="109"/>
      <c r="B220" s="229">
        <v>208</v>
      </c>
      <c r="C220" s="176"/>
      <c r="D220" s="176"/>
      <c r="E220" s="273"/>
      <c r="F220" s="274"/>
      <c r="G220" s="108"/>
      <c r="H220" s="301"/>
      <c r="I220" s="376"/>
      <c r="J220" s="273"/>
      <c r="L220" s="412"/>
      <c r="M220" s="278"/>
      <c r="N220" s="278"/>
      <c r="O220" s="278"/>
      <c r="P220" s="278"/>
      <c r="Q220" s="278"/>
      <c r="R220" s="278"/>
      <c r="S220" s="278"/>
      <c r="T220" s="278"/>
      <c r="U220" s="278"/>
      <c r="V220" s="278"/>
      <c r="W220" s="278"/>
      <c r="X220" s="279"/>
    </row>
    <row r="221" spans="1:24" s="99" customFormat="1" ht="30" customHeight="1" x14ac:dyDescent="0.15">
      <c r="A221" s="109"/>
      <c r="B221" s="229">
        <v>209</v>
      </c>
      <c r="C221" s="176"/>
      <c r="D221" s="176"/>
      <c r="E221" s="273"/>
      <c r="F221" s="274"/>
      <c r="G221" s="108"/>
      <c r="H221" s="301"/>
      <c r="I221" s="376"/>
      <c r="J221" s="273"/>
      <c r="L221" s="413"/>
      <c r="M221" s="278"/>
      <c r="N221" s="278"/>
      <c r="O221" s="278"/>
      <c r="P221" s="278"/>
      <c r="Q221" s="278"/>
      <c r="R221" s="278"/>
      <c r="S221" s="278"/>
      <c r="T221" s="278"/>
      <c r="U221" s="278"/>
      <c r="V221" s="278"/>
      <c r="W221" s="278"/>
      <c r="X221" s="279"/>
    </row>
    <row r="222" spans="1:24" s="99" customFormat="1" ht="30" customHeight="1" x14ac:dyDescent="0.15">
      <c r="A222" s="109"/>
      <c r="B222" s="229">
        <v>210</v>
      </c>
      <c r="C222" s="176"/>
      <c r="D222" s="176"/>
      <c r="E222" s="273"/>
      <c r="F222" s="274"/>
      <c r="G222" s="108"/>
      <c r="H222" s="301"/>
      <c r="I222" s="376"/>
      <c r="J222" s="273"/>
      <c r="L222" s="419"/>
      <c r="M222" s="278"/>
      <c r="N222" s="278"/>
      <c r="O222" s="278"/>
      <c r="P222" s="278"/>
      <c r="Q222" s="278"/>
      <c r="R222" s="278"/>
      <c r="S222" s="278"/>
      <c r="T222" s="278"/>
      <c r="U222" s="278"/>
      <c r="V222" s="278"/>
      <c r="W222" s="278"/>
      <c r="X222" s="279"/>
    </row>
    <row r="223" spans="1:24" s="99" customFormat="1" ht="30" customHeight="1" x14ac:dyDescent="0.15">
      <c r="A223" s="109"/>
      <c r="B223" s="229">
        <v>211</v>
      </c>
      <c r="C223" s="176"/>
      <c r="D223" s="176"/>
      <c r="E223" s="273"/>
      <c r="F223" s="274"/>
      <c r="G223" s="108"/>
      <c r="H223" s="301"/>
      <c r="I223" s="376"/>
      <c r="J223" s="273"/>
      <c r="L223" s="412"/>
      <c r="M223" s="278"/>
      <c r="N223" s="278"/>
      <c r="O223" s="278"/>
      <c r="P223" s="278"/>
      <c r="Q223" s="278"/>
      <c r="R223" s="278"/>
      <c r="S223" s="278"/>
      <c r="T223" s="278"/>
      <c r="U223" s="278"/>
      <c r="V223" s="278"/>
      <c r="W223" s="278"/>
      <c r="X223" s="279"/>
    </row>
    <row r="224" spans="1:24" s="99" customFormat="1" ht="30" customHeight="1" x14ac:dyDescent="0.15">
      <c r="A224" s="109"/>
      <c r="B224" s="229">
        <v>212</v>
      </c>
      <c r="C224" s="176"/>
      <c r="D224" s="176"/>
      <c r="E224" s="273"/>
      <c r="F224" s="274"/>
      <c r="G224" s="108"/>
      <c r="H224" s="301"/>
      <c r="I224" s="376"/>
      <c r="J224" s="273"/>
      <c r="L224" s="412"/>
      <c r="M224" s="278"/>
      <c r="N224" s="278"/>
      <c r="O224" s="278"/>
      <c r="P224" s="278"/>
      <c r="Q224" s="278"/>
      <c r="R224" s="278"/>
      <c r="S224" s="278"/>
      <c r="T224" s="278"/>
      <c r="U224" s="278"/>
      <c r="V224" s="278"/>
      <c r="W224" s="278"/>
      <c r="X224" s="279"/>
    </row>
    <row r="225" spans="1:24" s="99" customFormat="1" ht="30" customHeight="1" x14ac:dyDescent="0.15">
      <c r="A225" s="109"/>
      <c r="B225" s="229">
        <v>213</v>
      </c>
      <c r="C225" s="176"/>
      <c r="D225" s="176"/>
      <c r="E225" s="273"/>
      <c r="F225" s="274"/>
      <c r="G225" s="108"/>
      <c r="H225" s="301"/>
      <c r="I225" s="376"/>
      <c r="J225" s="273"/>
      <c r="L225" s="412"/>
      <c r="M225" s="278"/>
      <c r="N225" s="278"/>
      <c r="O225" s="278"/>
      <c r="P225" s="278"/>
      <c r="Q225" s="278"/>
      <c r="R225" s="278"/>
      <c r="S225" s="278"/>
      <c r="T225" s="278"/>
      <c r="U225" s="278"/>
      <c r="V225" s="278"/>
      <c r="W225" s="278"/>
      <c r="X225" s="279"/>
    </row>
    <row r="226" spans="1:24" s="99" customFormat="1" ht="30" customHeight="1" x14ac:dyDescent="0.15">
      <c r="A226" s="109"/>
      <c r="B226" s="229">
        <v>214</v>
      </c>
      <c r="C226" s="176"/>
      <c r="D226" s="176"/>
      <c r="E226" s="273"/>
      <c r="F226" s="274"/>
      <c r="G226" s="108"/>
      <c r="H226" s="301"/>
      <c r="I226" s="376"/>
      <c r="J226" s="273"/>
      <c r="L226" s="412"/>
      <c r="M226" s="278"/>
      <c r="N226" s="278"/>
      <c r="O226" s="278"/>
      <c r="P226" s="278"/>
      <c r="Q226" s="278"/>
      <c r="R226" s="278"/>
      <c r="S226" s="278"/>
      <c r="T226" s="278"/>
      <c r="U226" s="278"/>
      <c r="V226" s="278"/>
      <c r="W226" s="278"/>
      <c r="X226" s="279"/>
    </row>
    <row r="227" spans="1:24" s="99" customFormat="1" ht="30" customHeight="1" x14ac:dyDescent="0.15">
      <c r="A227" s="109"/>
      <c r="B227" s="229">
        <v>215</v>
      </c>
      <c r="C227" s="176"/>
      <c r="D227" s="176"/>
      <c r="E227" s="273"/>
      <c r="F227" s="274"/>
      <c r="G227" s="108"/>
      <c r="H227" s="301"/>
      <c r="I227" s="376"/>
      <c r="J227" s="273"/>
      <c r="L227" s="412"/>
      <c r="M227" s="278"/>
      <c r="N227" s="278"/>
      <c r="O227" s="278"/>
      <c r="P227" s="278"/>
      <c r="Q227" s="278"/>
      <c r="R227" s="278"/>
      <c r="S227" s="278"/>
      <c r="T227" s="278"/>
      <c r="U227" s="278"/>
      <c r="V227" s="278"/>
      <c r="W227" s="278"/>
      <c r="X227" s="279"/>
    </row>
    <row r="228" spans="1:24" s="99" customFormat="1" ht="30" customHeight="1" x14ac:dyDescent="0.15">
      <c r="A228" s="109"/>
      <c r="B228" s="229">
        <v>216</v>
      </c>
      <c r="C228" s="176"/>
      <c r="D228" s="176"/>
      <c r="E228" s="273"/>
      <c r="F228" s="274"/>
      <c r="G228" s="108"/>
      <c r="H228" s="301"/>
      <c r="I228" s="376"/>
      <c r="J228" s="273"/>
      <c r="L228" s="412"/>
      <c r="M228" s="278"/>
      <c r="N228" s="278"/>
      <c r="O228" s="278"/>
      <c r="P228" s="278"/>
      <c r="Q228" s="278"/>
      <c r="R228" s="278"/>
      <c r="S228" s="278"/>
      <c r="T228" s="278"/>
      <c r="U228" s="278"/>
      <c r="V228" s="278"/>
      <c r="W228" s="278"/>
      <c r="X228" s="279"/>
    </row>
    <row r="229" spans="1:24" s="99" customFormat="1" ht="30" customHeight="1" x14ac:dyDescent="0.15">
      <c r="A229" s="109"/>
      <c r="B229" s="229">
        <v>217</v>
      </c>
      <c r="C229" s="176"/>
      <c r="D229" s="176"/>
      <c r="E229" s="273"/>
      <c r="F229" s="274"/>
      <c r="G229" s="108"/>
      <c r="H229" s="301"/>
      <c r="I229" s="376"/>
      <c r="J229" s="273"/>
      <c r="L229" s="412"/>
      <c r="M229" s="278"/>
      <c r="N229" s="278"/>
      <c r="O229" s="278"/>
      <c r="P229" s="278"/>
      <c r="Q229" s="278"/>
      <c r="R229" s="278"/>
      <c r="S229" s="278"/>
      <c r="T229" s="278"/>
      <c r="U229" s="278"/>
      <c r="V229" s="278"/>
      <c r="W229" s="278"/>
      <c r="X229" s="279"/>
    </row>
    <row r="230" spans="1:24" s="99" customFormat="1" ht="30" customHeight="1" x14ac:dyDescent="0.15">
      <c r="A230" s="109"/>
      <c r="B230" s="229">
        <v>218</v>
      </c>
      <c r="C230" s="176"/>
      <c r="D230" s="176"/>
      <c r="E230" s="273"/>
      <c r="F230" s="274"/>
      <c r="G230" s="108"/>
      <c r="H230" s="301"/>
      <c r="I230" s="376"/>
      <c r="J230" s="273"/>
      <c r="L230" s="412"/>
      <c r="M230" s="278"/>
      <c r="N230" s="278"/>
      <c r="O230" s="278"/>
      <c r="P230" s="278"/>
      <c r="Q230" s="278"/>
      <c r="R230" s="278"/>
      <c r="S230" s="278"/>
      <c r="T230" s="278"/>
      <c r="U230" s="278"/>
      <c r="V230" s="278"/>
      <c r="W230" s="278"/>
      <c r="X230" s="279"/>
    </row>
    <row r="231" spans="1:24" s="99" customFormat="1" ht="30" customHeight="1" x14ac:dyDescent="0.15">
      <c r="A231" s="109"/>
      <c r="B231" s="229">
        <v>219</v>
      </c>
      <c r="C231" s="176"/>
      <c r="D231" s="176"/>
      <c r="E231" s="273"/>
      <c r="F231" s="274"/>
      <c r="G231" s="108"/>
      <c r="H231" s="301"/>
      <c r="I231" s="376"/>
      <c r="J231" s="273"/>
      <c r="L231" s="413"/>
      <c r="M231" s="278"/>
      <c r="N231" s="278"/>
      <c r="O231" s="278"/>
      <c r="P231" s="278"/>
      <c r="Q231" s="278"/>
      <c r="R231" s="278"/>
      <c r="S231" s="278"/>
      <c r="T231" s="278"/>
      <c r="U231" s="278"/>
      <c r="V231" s="278"/>
      <c r="W231" s="278"/>
      <c r="X231" s="279"/>
    </row>
    <row r="232" spans="1:24" s="99" customFormat="1" ht="30" customHeight="1" x14ac:dyDescent="0.15">
      <c r="A232" s="109"/>
      <c r="B232" s="229">
        <v>220</v>
      </c>
      <c r="C232" s="176"/>
      <c r="D232" s="176"/>
      <c r="E232" s="273"/>
      <c r="F232" s="274"/>
      <c r="G232" s="108"/>
      <c r="H232" s="301"/>
      <c r="I232" s="376"/>
      <c r="J232" s="273"/>
      <c r="L232" s="419"/>
      <c r="M232" s="278"/>
      <c r="N232" s="278"/>
      <c r="O232" s="278"/>
      <c r="P232" s="278"/>
      <c r="Q232" s="278"/>
      <c r="R232" s="278"/>
      <c r="S232" s="278"/>
      <c r="T232" s="278"/>
      <c r="U232" s="278"/>
      <c r="V232" s="278"/>
      <c r="W232" s="278"/>
      <c r="X232" s="279"/>
    </row>
    <row r="233" spans="1:24" s="99" customFormat="1" ht="30" customHeight="1" x14ac:dyDescent="0.15">
      <c r="A233" s="109"/>
      <c r="B233" s="229">
        <v>221</v>
      </c>
      <c r="C233" s="176"/>
      <c r="D233" s="176"/>
      <c r="E233" s="273"/>
      <c r="F233" s="274"/>
      <c r="G233" s="108"/>
      <c r="H233" s="301"/>
      <c r="I233" s="275"/>
      <c r="J233" s="273"/>
      <c r="L233" s="412"/>
      <c r="M233" s="278"/>
      <c r="N233" s="278"/>
      <c r="O233" s="278"/>
      <c r="P233" s="278"/>
      <c r="Q233" s="278"/>
      <c r="R233" s="278"/>
      <c r="S233" s="278"/>
      <c r="T233" s="278"/>
      <c r="U233" s="278"/>
      <c r="V233" s="278"/>
      <c r="W233" s="278"/>
      <c r="X233" s="279"/>
    </row>
    <row r="234" spans="1:24" s="99" customFormat="1" ht="30" customHeight="1" x14ac:dyDescent="0.15">
      <c r="A234" s="109"/>
      <c r="B234" s="229">
        <v>222</v>
      </c>
      <c r="C234" s="176"/>
      <c r="D234" s="176"/>
      <c r="E234" s="273"/>
      <c r="F234" s="274"/>
      <c r="G234" s="108"/>
      <c r="H234" s="301"/>
      <c r="I234" s="275"/>
      <c r="J234" s="273"/>
      <c r="L234" s="412"/>
      <c r="M234" s="278"/>
      <c r="N234" s="278"/>
      <c r="O234" s="278"/>
      <c r="P234" s="278"/>
      <c r="Q234" s="278"/>
      <c r="R234" s="278"/>
      <c r="S234" s="278"/>
      <c r="T234" s="278"/>
      <c r="U234" s="278"/>
      <c r="V234" s="278"/>
      <c r="W234" s="278"/>
      <c r="X234" s="279"/>
    </row>
    <row r="235" spans="1:24" s="99" customFormat="1" ht="30" customHeight="1" x14ac:dyDescent="0.15">
      <c r="A235" s="109"/>
      <c r="B235" s="229">
        <v>223</v>
      </c>
      <c r="C235" s="176"/>
      <c r="D235" s="176"/>
      <c r="E235" s="273"/>
      <c r="F235" s="274"/>
      <c r="G235" s="108"/>
      <c r="H235" s="301"/>
      <c r="I235" s="275"/>
      <c r="J235" s="273"/>
      <c r="L235" s="412"/>
      <c r="M235" s="278"/>
      <c r="N235" s="278"/>
      <c r="O235" s="278"/>
      <c r="P235" s="278"/>
      <c r="Q235" s="278"/>
      <c r="R235" s="278"/>
      <c r="S235" s="278"/>
      <c r="T235" s="278"/>
      <c r="U235" s="278"/>
      <c r="V235" s="278"/>
      <c r="W235" s="278"/>
      <c r="X235" s="279"/>
    </row>
    <row r="236" spans="1:24" s="99" customFormat="1" ht="30" customHeight="1" x14ac:dyDescent="0.15">
      <c r="A236" s="109"/>
      <c r="B236" s="229">
        <v>224</v>
      </c>
      <c r="C236" s="176"/>
      <c r="D236" s="176"/>
      <c r="E236" s="273"/>
      <c r="F236" s="274"/>
      <c r="G236" s="108"/>
      <c r="H236" s="301"/>
      <c r="I236" s="275"/>
      <c r="J236" s="273"/>
      <c r="L236" s="412"/>
      <c r="M236" s="278"/>
      <c r="N236" s="278"/>
      <c r="O236" s="278"/>
      <c r="P236" s="278"/>
      <c r="Q236" s="278"/>
      <c r="R236" s="278"/>
      <c r="S236" s="278"/>
      <c r="T236" s="278"/>
      <c r="U236" s="278"/>
      <c r="V236" s="278"/>
      <c r="W236" s="278"/>
      <c r="X236" s="279"/>
    </row>
    <row r="237" spans="1:24" s="99" customFormat="1" ht="30" customHeight="1" x14ac:dyDescent="0.15">
      <c r="A237" s="109"/>
      <c r="B237" s="229">
        <v>225</v>
      </c>
      <c r="C237" s="176"/>
      <c r="D237" s="176"/>
      <c r="E237" s="273"/>
      <c r="F237" s="274"/>
      <c r="G237" s="108"/>
      <c r="H237" s="301"/>
      <c r="I237" s="275"/>
      <c r="J237" s="273"/>
      <c r="L237" s="412"/>
      <c r="M237" s="278"/>
      <c r="N237" s="278"/>
      <c r="O237" s="278"/>
      <c r="P237" s="278"/>
      <c r="Q237" s="278"/>
      <c r="R237" s="278"/>
      <c r="S237" s="278"/>
      <c r="T237" s="278"/>
      <c r="U237" s="278"/>
      <c r="V237" s="278"/>
      <c r="W237" s="278"/>
      <c r="X237" s="279"/>
    </row>
    <row r="238" spans="1:24" s="99" customFormat="1" ht="30" customHeight="1" x14ac:dyDescent="0.15">
      <c r="A238" s="109"/>
      <c r="B238" s="229">
        <v>226</v>
      </c>
      <c r="C238" s="176"/>
      <c r="D238" s="176"/>
      <c r="E238" s="273"/>
      <c r="F238" s="274"/>
      <c r="G238" s="108"/>
      <c r="H238" s="301"/>
      <c r="I238" s="275"/>
      <c r="J238" s="273"/>
      <c r="L238" s="412"/>
      <c r="M238" s="278"/>
      <c r="N238" s="278"/>
      <c r="O238" s="278"/>
      <c r="P238" s="278"/>
      <c r="Q238" s="278"/>
      <c r="R238" s="278"/>
      <c r="S238" s="278"/>
      <c r="T238" s="278"/>
      <c r="U238" s="278"/>
      <c r="V238" s="278"/>
      <c r="W238" s="278"/>
      <c r="X238" s="279"/>
    </row>
    <row r="239" spans="1:24" s="99" customFormat="1" ht="30" customHeight="1" x14ac:dyDescent="0.15">
      <c r="A239" s="109"/>
      <c r="B239" s="229">
        <v>227</v>
      </c>
      <c r="C239" s="176"/>
      <c r="D239" s="176"/>
      <c r="E239" s="273"/>
      <c r="F239" s="274"/>
      <c r="G239" s="108"/>
      <c r="H239" s="301"/>
      <c r="I239" s="275"/>
      <c r="J239" s="273"/>
      <c r="L239" s="412"/>
      <c r="M239" s="278"/>
      <c r="N239" s="278"/>
      <c r="O239" s="278"/>
      <c r="P239" s="278"/>
      <c r="Q239" s="278"/>
      <c r="R239" s="278"/>
      <c r="S239" s="278"/>
      <c r="T239" s="278"/>
      <c r="U239" s="278"/>
      <c r="V239" s="278"/>
      <c r="W239" s="278"/>
      <c r="X239" s="279"/>
    </row>
    <row r="240" spans="1:24" s="99" customFormat="1" ht="30" customHeight="1" x14ac:dyDescent="0.15">
      <c r="A240" s="109"/>
      <c r="B240" s="229">
        <v>228</v>
      </c>
      <c r="C240" s="176"/>
      <c r="D240" s="176"/>
      <c r="E240" s="273"/>
      <c r="F240" s="274"/>
      <c r="G240" s="108"/>
      <c r="H240" s="301"/>
      <c r="I240" s="275"/>
      <c r="J240" s="273"/>
      <c r="L240" s="412"/>
      <c r="M240" s="278"/>
      <c r="N240" s="278"/>
      <c r="O240" s="278"/>
      <c r="P240" s="278"/>
      <c r="Q240" s="278"/>
      <c r="R240" s="278"/>
      <c r="S240" s="278"/>
      <c r="T240" s="278"/>
      <c r="U240" s="278"/>
      <c r="V240" s="278"/>
      <c r="W240" s="278"/>
      <c r="X240" s="279"/>
    </row>
    <row r="241" spans="1:24" s="99" customFormat="1" ht="30" customHeight="1" x14ac:dyDescent="0.15">
      <c r="A241" s="109"/>
      <c r="B241" s="229">
        <v>229</v>
      </c>
      <c r="C241" s="176"/>
      <c r="D241" s="176"/>
      <c r="E241" s="273"/>
      <c r="F241" s="274"/>
      <c r="G241" s="108"/>
      <c r="H241" s="301"/>
      <c r="I241" s="275"/>
      <c r="J241" s="273"/>
      <c r="L241" s="413"/>
      <c r="M241" s="278"/>
      <c r="N241" s="278"/>
      <c r="O241" s="278"/>
      <c r="P241" s="278"/>
      <c r="Q241" s="278"/>
      <c r="R241" s="278"/>
      <c r="S241" s="278"/>
      <c r="T241" s="278"/>
      <c r="U241" s="278"/>
      <c r="V241" s="278"/>
      <c r="W241" s="278"/>
      <c r="X241" s="279"/>
    </row>
    <row r="242" spans="1:24" s="99" customFormat="1" ht="30" customHeight="1" x14ac:dyDescent="0.15">
      <c r="A242" s="109"/>
      <c r="B242" s="229">
        <v>230</v>
      </c>
      <c r="C242" s="176"/>
      <c r="D242" s="176"/>
      <c r="E242" s="273"/>
      <c r="F242" s="274"/>
      <c r="G242" s="108"/>
      <c r="H242" s="301"/>
      <c r="I242" s="275"/>
      <c r="J242" s="273"/>
      <c r="L242" s="234"/>
      <c r="M242" s="235"/>
      <c r="N242" s="235"/>
      <c r="O242" s="235"/>
      <c r="P242" s="235"/>
      <c r="Q242" s="235"/>
      <c r="R242" s="235"/>
      <c r="S242" s="235"/>
      <c r="T242" s="235"/>
      <c r="U242" s="235"/>
      <c r="V242" s="235"/>
      <c r="W242" s="235"/>
      <c r="X242" s="236"/>
    </row>
    <row r="243" spans="1:24" s="156" customFormat="1" ht="6" customHeight="1" x14ac:dyDescent="0.15">
      <c r="B243" s="159"/>
      <c r="C243" s="159"/>
      <c r="D243" s="159"/>
      <c r="E243" s="159"/>
      <c r="F243" s="159"/>
      <c r="G243" s="159"/>
      <c r="H243" s="302"/>
      <c r="I243" s="159"/>
      <c r="J243" s="260"/>
      <c r="L243" s="122"/>
      <c r="M243" s="122"/>
      <c r="N243" s="122"/>
      <c r="O243" s="122"/>
      <c r="P243" s="122"/>
      <c r="Q243" s="122"/>
      <c r="R243" s="122"/>
      <c r="S243" s="122"/>
      <c r="T243" s="122"/>
      <c r="U243" s="122"/>
      <c r="V243" s="122"/>
      <c r="W243" s="122"/>
      <c r="X243" s="122"/>
    </row>
    <row r="244" spans="1:24" s="156" customFormat="1" ht="15.75" customHeight="1" x14ac:dyDescent="0.15">
      <c r="H244" s="296"/>
      <c r="J244" s="99"/>
      <c r="L244" s="122"/>
      <c r="M244" s="122"/>
      <c r="N244" s="122"/>
      <c r="O244" s="122"/>
      <c r="P244" s="122"/>
      <c r="Q244" s="122"/>
      <c r="R244" s="122"/>
      <c r="S244" s="122"/>
      <c r="T244" s="122"/>
      <c r="U244" s="122"/>
      <c r="V244" s="122"/>
      <c r="W244" s="122"/>
      <c r="X244" s="122"/>
    </row>
    <row r="245" spans="1:24" s="156" customFormat="1" ht="15.75" customHeight="1" x14ac:dyDescent="0.15">
      <c r="H245" s="296"/>
      <c r="J245" s="99"/>
      <c r="L245" s="122"/>
      <c r="M245" s="122"/>
      <c r="N245" s="122"/>
      <c r="O245" s="122"/>
      <c r="P245" s="122"/>
      <c r="Q245" s="122"/>
      <c r="R245" s="122"/>
      <c r="S245" s="122"/>
      <c r="T245" s="122"/>
      <c r="U245" s="122"/>
      <c r="V245" s="122"/>
      <c r="W245" s="122"/>
      <c r="X245" s="122"/>
    </row>
    <row r="246" spans="1:24" s="156" customFormat="1" ht="15.75" customHeight="1" x14ac:dyDescent="0.15">
      <c r="H246" s="296"/>
      <c r="J246" s="99"/>
      <c r="L246" s="122"/>
      <c r="M246" s="122"/>
      <c r="N246" s="122"/>
      <c r="O246" s="122"/>
      <c r="P246" s="122"/>
      <c r="Q246" s="122"/>
      <c r="R246" s="122"/>
      <c r="S246" s="122"/>
      <c r="T246" s="122"/>
      <c r="U246" s="122"/>
      <c r="V246" s="122"/>
      <c r="W246" s="122"/>
      <c r="X246" s="122"/>
    </row>
    <row r="247" spans="1:24" s="156" customFormat="1" ht="15.75" customHeight="1" x14ac:dyDescent="0.15">
      <c r="H247" s="296"/>
      <c r="J247" s="99"/>
      <c r="L247" s="122"/>
      <c r="M247" s="122"/>
      <c r="N247" s="122"/>
      <c r="O247" s="122"/>
      <c r="P247" s="122"/>
      <c r="Q247" s="122"/>
      <c r="R247" s="122"/>
      <c r="S247" s="122"/>
      <c r="T247" s="122"/>
      <c r="U247" s="122"/>
      <c r="V247" s="122"/>
      <c r="W247" s="122"/>
      <c r="X247" s="122"/>
    </row>
  </sheetData>
  <sheetProtection algorithmName="SHA-512" hashValue="xL5F2nkVLgPdDFuumUBjShf3wfm+5XoltHY7VtB19BbrfdZEHVQ5gcBDn+YosKOhxQ42pT5He56gzWa2bnEChA==" saltValue="1fR+vQeXA3gin4gP0IwmeA==" spinCount="100000" sheet="1" objects="1" insertColumns="0" insertRows="0" deleteColumns="0" deleteRows="0"/>
  <mergeCells count="19">
    <mergeCell ref="L5:X5"/>
    <mergeCell ref="L6:X6"/>
    <mergeCell ref="F9:G9"/>
    <mergeCell ref="D8:E8"/>
    <mergeCell ref="D9:E9"/>
    <mergeCell ref="L10:X10"/>
    <mergeCell ref="B6:C6"/>
    <mergeCell ref="D6:G6"/>
    <mergeCell ref="B8:C9"/>
    <mergeCell ref="F8:G8"/>
    <mergeCell ref="D11:D12"/>
    <mergeCell ref="L11:X12"/>
    <mergeCell ref="B11:B12"/>
    <mergeCell ref="C11:C12"/>
    <mergeCell ref="E11:E12"/>
    <mergeCell ref="F11:G11"/>
    <mergeCell ref="H11:H12"/>
    <mergeCell ref="I11:I12"/>
    <mergeCell ref="J11:J12"/>
  </mergeCells>
  <phoneticPr fontId="1"/>
  <conditionalFormatting sqref="C163:J202 C233:J242">
    <cfRule type="containsBlanks" dxfId="165" priority="30">
      <formula>LEN(TRIM(C163))=0</formula>
    </cfRule>
  </conditionalFormatting>
  <conditionalFormatting sqref="D6">
    <cfRule type="cellIs" dxfId="164" priority="28" operator="equal">
      <formula>0</formula>
    </cfRule>
  </conditionalFormatting>
  <conditionalFormatting sqref="D8 F8:F9">
    <cfRule type="cellIs" dxfId="163" priority="26" operator="equal">
      <formula>0</formula>
    </cfRule>
  </conditionalFormatting>
  <conditionalFormatting sqref="D9">
    <cfRule type="cellIs" dxfId="162" priority="25" operator="equal">
      <formula>0</formula>
    </cfRule>
  </conditionalFormatting>
  <conditionalFormatting sqref="D193:J202">
    <cfRule type="containsBlanks" dxfId="161" priority="23">
      <formula>LEN(TRIM(D193))=0</formula>
    </cfRule>
  </conditionalFormatting>
  <conditionalFormatting sqref="D183:J192">
    <cfRule type="containsBlanks" dxfId="160" priority="21">
      <formula>LEN(TRIM(D183))=0</formula>
    </cfRule>
  </conditionalFormatting>
  <conditionalFormatting sqref="C163:C202 C233:C242">
    <cfRule type="containsBlanks" dxfId="159" priority="19">
      <formula>LEN(TRIM(C163))=0</formula>
    </cfRule>
  </conditionalFormatting>
  <conditionalFormatting sqref="C113:J162">
    <cfRule type="containsBlanks" dxfId="158" priority="18">
      <formula>LEN(TRIM(C113))=0</formula>
    </cfRule>
  </conditionalFormatting>
  <conditionalFormatting sqref="D143:J152">
    <cfRule type="containsBlanks" dxfId="157" priority="17">
      <formula>LEN(TRIM(D143))=0</formula>
    </cfRule>
  </conditionalFormatting>
  <conditionalFormatting sqref="D133:J142">
    <cfRule type="containsBlanks" dxfId="156" priority="16">
      <formula>LEN(TRIM(D133))=0</formula>
    </cfRule>
  </conditionalFormatting>
  <conditionalFormatting sqref="C113:C162">
    <cfRule type="containsBlanks" dxfId="155" priority="15">
      <formula>LEN(TRIM(C113))=0</formula>
    </cfRule>
  </conditionalFormatting>
  <conditionalFormatting sqref="C63:J112">
    <cfRule type="containsBlanks" dxfId="154" priority="14">
      <formula>LEN(TRIM(C63))=0</formula>
    </cfRule>
  </conditionalFormatting>
  <conditionalFormatting sqref="D93:J102">
    <cfRule type="containsBlanks" dxfId="153" priority="13">
      <formula>LEN(TRIM(D93))=0</formula>
    </cfRule>
  </conditionalFormatting>
  <conditionalFormatting sqref="D83:J92">
    <cfRule type="containsBlanks" dxfId="152" priority="12">
      <formula>LEN(TRIM(D83))=0</formula>
    </cfRule>
  </conditionalFormatting>
  <conditionalFormatting sqref="C63:C112">
    <cfRule type="containsBlanks" dxfId="151" priority="11">
      <formula>LEN(TRIM(C63))=0</formula>
    </cfRule>
  </conditionalFormatting>
  <conditionalFormatting sqref="C13:J62">
    <cfRule type="containsBlanks" dxfId="150" priority="10">
      <formula>LEN(TRIM(C13))=0</formula>
    </cfRule>
  </conditionalFormatting>
  <conditionalFormatting sqref="D43:J52">
    <cfRule type="containsBlanks" dxfId="149" priority="9">
      <formula>LEN(TRIM(D43))=0</formula>
    </cfRule>
  </conditionalFormatting>
  <conditionalFormatting sqref="D33:J42">
    <cfRule type="containsBlanks" dxfId="148" priority="8">
      <formula>LEN(TRIM(D33))=0</formula>
    </cfRule>
  </conditionalFormatting>
  <conditionalFormatting sqref="C13:C62">
    <cfRule type="containsBlanks" dxfId="147" priority="7">
      <formula>LEN(TRIM(C13))=0</formula>
    </cfRule>
  </conditionalFormatting>
  <conditionalFormatting sqref="C223:J232">
    <cfRule type="containsBlanks" dxfId="146" priority="6">
      <formula>LEN(TRIM(C223))=0</formula>
    </cfRule>
  </conditionalFormatting>
  <conditionalFormatting sqref="C223:C232">
    <cfRule type="containsBlanks" dxfId="145" priority="5">
      <formula>LEN(TRIM(C223))=0</formula>
    </cfRule>
  </conditionalFormatting>
  <conditionalFormatting sqref="C213:J222">
    <cfRule type="containsBlanks" dxfId="144" priority="4">
      <formula>LEN(TRIM(C213))=0</formula>
    </cfRule>
  </conditionalFormatting>
  <conditionalFormatting sqref="C213:C222">
    <cfRule type="containsBlanks" dxfId="143" priority="3">
      <formula>LEN(TRIM(C213))=0</formula>
    </cfRule>
  </conditionalFormatting>
  <conditionalFormatting sqref="C203:J212">
    <cfRule type="containsBlanks" dxfId="142" priority="2">
      <formula>LEN(TRIM(C203))=0</formula>
    </cfRule>
  </conditionalFormatting>
  <conditionalFormatting sqref="C203:C212">
    <cfRule type="containsBlanks" dxfId="141" priority="1">
      <formula>LEN(TRIM(C203))=0</formula>
    </cfRule>
  </conditionalFormatting>
  <dataValidations count="2">
    <dataValidation type="list" allowBlank="1" showInputMessage="1" showErrorMessage="1" promptTitle="下記から番号選択" prompt="1.実施同意が取れている_x000a_2.本事業の説明を行い、実施意向を確認している_x000a_3.近く事業説明を行う予定である_x000a_4.接触を図っている段階である_x000a_" sqref="I13:I242" xr:uid="{1F3BB02F-9DEF-46FA-95E8-7A733EBFBDD1}">
      <formula1>"1,2,3,4"</formula1>
    </dataValidation>
    <dataValidation type="list" allowBlank="1" showInputMessage="1" showErrorMessage="1" sqref="C13:C242" xr:uid="{3C1E11EF-22DC-4656-9204-B411F4922375}">
      <formula1>地域</formula1>
    </dataValidation>
  </dataValidations>
  <pageMargins left="0.74803149606299213" right="0.15748031496062992" top="0.55118110236220474" bottom="0.43307086614173229" header="0.31496062992125984" footer="0.15748031496062992"/>
  <pageSetup paperSize="9" scale="63" fitToHeight="0" orientation="portrait" r:id="rId1"/>
  <rowBreaks count="5" manualBreakCount="5">
    <brk id="42" min="1" max="9" man="1"/>
    <brk id="82" min="1" max="9" man="1"/>
    <brk id="122" min="1" max="9" man="1"/>
    <brk id="162" min="1" max="9" man="1"/>
    <brk id="202" min="1" max="9"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B4A3-4985-4006-A4D7-C89D1F645F54}">
  <sheetPr codeName="Sheet1">
    <tabColor theme="8" tint="0.39997558519241921"/>
  </sheetPr>
  <dimension ref="B4:P2685"/>
  <sheetViews>
    <sheetView zoomScaleNormal="100" zoomScaleSheetLayoutView="100" workbookViewId="0"/>
  </sheetViews>
  <sheetFormatPr defaultRowHeight="12" x14ac:dyDescent="0.15"/>
  <cols>
    <col min="1" max="1" width="2.125" style="88" customWidth="1"/>
    <col min="2" max="2" width="21.375" style="88" customWidth="1"/>
    <col min="3" max="3" width="14.125" style="88" customWidth="1"/>
    <col min="4" max="4" width="15.625" style="88" customWidth="1"/>
    <col min="5" max="5" width="26.5" style="237" customWidth="1"/>
    <col min="6" max="6" width="19.125" style="238" customWidth="1"/>
    <col min="7" max="7" width="2.25" style="88" customWidth="1"/>
    <col min="8" max="16384" width="9" style="88"/>
  </cols>
  <sheetData>
    <row r="4" spans="2:16" ht="13.5" customHeight="1" x14ac:dyDescent="0.15">
      <c r="B4" s="209" t="s">
        <v>435</v>
      </c>
    </row>
    <row r="5" spans="2:16" ht="20.100000000000001" customHeight="1" x14ac:dyDescent="0.15">
      <c r="B5" s="239" t="s">
        <v>228</v>
      </c>
      <c r="E5" s="1094" t="s">
        <v>229</v>
      </c>
      <c r="F5" s="1094"/>
      <c r="H5" s="1093" t="s">
        <v>2</v>
      </c>
      <c r="I5" s="1093"/>
      <c r="J5" s="1093"/>
      <c r="K5" s="1093"/>
      <c r="L5" s="1093"/>
      <c r="M5" s="1093"/>
      <c r="N5" s="1093"/>
      <c r="O5" s="1093"/>
      <c r="P5" s="1093"/>
    </row>
    <row r="6" spans="2:16" ht="20.100000000000001" customHeight="1" x14ac:dyDescent="0.15">
      <c r="E6" s="1095">
        <f>'補助事業概要説明書(別添１)１～２'!$E$6</f>
        <v>0</v>
      </c>
      <c r="F6" s="1096"/>
      <c r="H6" s="641" t="s">
        <v>439</v>
      </c>
      <c r="I6" s="642"/>
      <c r="J6" s="642"/>
      <c r="K6" s="642"/>
      <c r="L6" s="642"/>
      <c r="M6" s="642"/>
      <c r="N6" s="642"/>
      <c r="O6" s="642"/>
      <c r="P6" s="643"/>
    </row>
    <row r="7" spans="2:16" x14ac:dyDescent="0.15">
      <c r="B7" s="240" t="s">
        <v>308</v>
      </c>
      <c r="H7" s="322"/>
      <c r="I7" s="322"/>
      <c r="J7" s="322"/>
      <c r="K7" s="322"/>
      <c r="L7" s="322"/>
      <c r="M7" s="322"/>
      <c r="N7" s="322"/>
      <c r="O7" s="322"/>
      <c r="P7" s="322"/>
    </row>
    <row r="8" spans="2:16" ht="30" customHeight="1" x14ac:dyDescent="0.15">
      <c r="B8" s="241" t="s">
        <v>142</v>
      </c>
      <c r="C8" s="242" t="s">
        <v>143</v>
      </c>
      <c r="D8" s="243" t="s">
        <v>197</v>
      </c>
      <c r="E8" s="244" t="s">
        <v>385</v>
      </c>
      <c r="F8" s="245" t="s">
        <v>223</v>
      </c>
      <c r="H8" s="644" t="s">
        <v>609</v>
      </c>
      <c r="I8" s="645"/>
      <c r="J8" s="645"/>
      <c r="K8" s="645"/>
      <c r="L8" s="645"/>
      <c r="M8" s="645"/>
      <c r="N8" s="645"/>
      <c r="O8" s="645"/>
      <c r="P8" s="646"/>
    </row>
    <row r="9" spans="2:16" ht="39.950000000000003" customHeight="1" x14ac:dyDescent="0.15">
      <c r="B9" s="174"/>
      <c r="C9" s="246" t="str">
        <f>IFERROR(VLOOKUP(B9,'補助事業概要説明書(別添１)１～２'!$C$58:$D$97,2,0)," ")</f>
        <v xml:space="preserve"> </v>
      </c>
      <c r="D9" s="246" t="str">
        <f>IFERROR(VLOOKUP(B9,'補助事業概要説明書(別添１)１～２'!$C$58:$E$97,3,0)," ")</f>
        <v xml:space="preserve"> </v>
      </c>
      <c r="E9" s="247" t="str">
        <f>IFERROR(VLOOKUP(B9,'補助事業概要説明書(別添１)１～２'!$C$58:$F$97,4,0)," ")</f>
        <v xml:space="preserve"> </v>
      </c>
      <c r="F9" s="247" t="str">
        <f>IFERROR(VLOOKUP(B9,'補助事業概要説明書(別添１)１～２'!$C$58:$G$97,5,0)," ")</f>
        <v xml:space="preserve"> </v>
      </c>
      <c r="H9" s="647"/>
      <c r="I9" s="648"/>
      <c r="J9" s="648"/>
      <c r="K9" s="648"/>
      <c r="L9" s="648"/>
      <c r="M9" s="648"/>
      <c r="N9" s="648"/>
      <c r="O9" s="648"/>
      <c r="P9" s="649"/>
    </row>
    <row r="10" spans="2:16" ht="8.25" customHeight="1" x14ac:dyDescent="0.15"/>
    <row r="11" spans="2:16" x14ac:dyDescent="0.15">
      <c r="B11" s="240" t="s">
        <v>231</v>
      </c>
      <c r="E11" s="248"/>
    </row>
    <row r="12" spans="2:16" ht="16.5" customHeight="1" x14ac:dyDescent="0.15">
      <c r="B12" s="1087" t="s">
        <v>227</v>
      </c>
      <c r="C12" s="1087"/>
      <c r="D12" s="1087"/>
      <c r="E12" s="1087"/>
      <c r="F12" s="1087"/>
    </row>
    <row r="13" spans="2:16" x14ac:dyDescent="0.15">
      <c r="B13" s="177" t="b">
        <v>1</v>
      </c>
      <c r="C13" s="249"/>
    </row>
    <row r="14" spans="2:16" x14ac:dyDescent="0.15">
      <c r="B14" s="276" t="b">
        <v>1</v>
      </c>
      <c r="J14" s="237"/>
    </row>
    <row r="15" spans="2:16" s="322" customFormat="1" x14ac:dyDescent="0.15">
      <c r="B15" s="463" t="s">
        <v>566</v>
      </c>
      <c r="E15" s="464"/>
      <c r="F15" s="465"/>
    </row>
    <row r="16" spans="2:16" s="322" customFormat="1" ht="16.5" customHeight="1" x14ac:dyDescent="0.15">
      <c r="B16" s="1092" t="s">
        <v>567</v>
      </c>
      <c r="C16" s="1092"/>
      <c r="D16" s="1092"/>
      <c r="E16" s="1092"/>
      <c r="F16" s="1092"/>
    </row>
    <row r="17" spans="2:10" s="322" customFormat="1" x14ac:dyDescent="0.15">
      <c r="B17" s="466" t="b">
        <v>1</v>
      </c>
      <c r="C17" s="467"/>
      <c r="E17" s="289"/>
      <c r="F17" s="465"/>
    </row>
    <row r="18" spans="2:10" s="322" customFormat="1" x14ac:dyDescent="0.15">
      <c r="B18" s="276" t="b">
        <v>1</v>
      </c>
      <c r="E18" s="289"/>
      <c r="F18" s="465"/>
      <c r="J18" s="289"/>
    </row>
    <row r="19" spans="2:10" x14ac:dyDescent="0.15">
      <c r="B19" s="240" t="s">
        <v>232</v>
      </c>
      <c r="C19" s="249" t="s">
        <v>328</v>
      </c>
    </row>
    <row r="20" spans="2:10" ht="11.1" customHeight="1" x14ac:dyDescent="0.15">
      <c r="B20" s="1088" t="s">
        <v>235</v>
      </c>
      <c r="C20" s="1089"/>
      <c r="D20" s="1089"/>
      <c r="E20" s="1089"/>
      <c r="F20" s="1089"/>
    </row>
    <row r="21" spans="2:10" ht="11.1" customHeight="1" x14ac:dyDescent="0.15">
      <c r="B21" s="1097"/>
      <c r="C21" s="1089"/>
      <c r="D21" s="1089"/>
      <c r="E21" s="1089"/>
      <c r="F21" s="1089"/>
    </row>
    <row r="22" spans="2:10" ht="11.1" customHeight="1" x14ac:dyDescent="0.15">
      <c r="B22" s="1097"/>
      <c r="C22" s="1089"/>
      <c r="D22" s="1089"/>
      <c r="E22" s="1089"/>
      <c r="F22" s="1089"/>
    </row>
    <row r="23" spans="2:10" ht="11.1" customHeight="1" x14ac:dyDescent="0.15">
      <c r="B23" s="1097"/>
      <c r="C23" s="1089"/>
      <c r="D23" s="1089"/>
      <c r="E23" s="1089"/>
      <c r="F23" s="1089"/>
    </row>
    <row r="24" spans="2:10" ht="11.1" customHeight="1" x14ac:dyDescent="0.15">
      <c r="B24" s="1097"/>
      <c r="C24" s="1089"/>
      <c r="D24" s="1089"/>
      <c r="E24" s="1089"/>
      <c r="F24" s="1089"/>
    </row>
    <row r="25" spans="2:10" ht="11.1" customHeight="1" x14ac:dyDescent="0.15">
      <c r="B25" s="1088"/>
      <c r="C25" s="1089"/>
      <c r="D25" s="1089"/>
      <c r="E25" s="1089"/>
      <c r="F25" s="1089"/>
    </row>
    <row r="26" spans="2:10" ht="11.1" customHeight="1" x14ac:dyDescent="0.15">
      <c r="B26" s="1088"/>
      <c r="C26" s="1089"/>
      <c r="D26" s="1089"/>
      <c r="E26" s="1089"/>
      <c r="F26" s="1089"/>
    </row>
    <row r="27" spans="2:10" ht="11.1" customHeight="1" x14ac:dyDescent="0.15">
      <c r="B27" s="1088"/>
      <c r="C27" s="1089"/>
      <c r="D27" s="1089"/>
      <c r="E27" s="1089"/>
      <c r="F27" s="1089"/>
    </row>
    <row r="28" spans="2:10" ht="11.1" customHeight="1" x14ac:dyDescent="0.15">
      <c r="B28" s="1088"/>
      <c r="C28" s="1089"/>
      <c r="D28" s="1089"/>
      <c r="E28" s="1089"/>
      <c r="F28" s="1089"/>
    </row>
    <row r="29" spans="2:10" ht="11.1" customHeight="1" x14ac:dyDescent="0.15">
      <c r="B29" s="1088"/>
      <c r="C29" s="1089"/>
      <c r="D29" s="1089"/>
      <c r="E29" s="1089"/>
      <c r="F29" s="1089"/>
    </row>
    <row r="30" spans="2:10" ht="11.1" customHeight="1" x14ac:dyDescent="0.15">
      <c r="B30" s="1088"/>
      <c r="C30" s="1089"/>
      <c r="D30" s="1089"/>
      <c r="E30" s="1089"/>
      <c r="F30" s="1089"/>
    </row>
    <row r="31" spans="2:10" ht="11.1" customHeight="1" x14ac:dyDescent="0.15">
      <c r="B31" s="1088"/>
      <c r="C31" s="1089"/>
      <c r="D31" s="1089"/>
      <c r="E31" s="1089"/>
      <c r="F31" s="1089"/>
    </row>
    <row r="32" spans="2:10" ht="11.1" customHeight="1" x14ac:dyDescent="0.15">
      <c r="B32" s="1088"/>
      <c r="C32" s="1089"/>
      <c r="D32" s="1089"/>
      <c r="E32" s="1089"/>
      <c r="F32" s="1089"/>
    </row>
    <row r="33" spans="2:6" ht="11.1" customHeight="1" x14ac:dyDescent="0.15">
      <c r="B33" s="1088"/>
      <c r="C33" s="1089"/>
      <c r="D33" s="1089"/>
      <c r="E33" s="1089"/>
      <c r="F33" s="1089"/>
    </row>
    <row r="34" spans="2:6" ht="11.1" customHeight="1" x14ac:dyDescent="0.15">
      <c r="B34" s="1088"/>
      <c r="C34" s="1089"/>
      <c r="D34" s="1089"/>
      <c r="E34" s="1089"/>
      <c r="F34" s="1089"/>
    </row>
    <row r="35" spans="2:6" ht="11.1" customHeight="1" x14ac:dyDescent="0.15">
      <c r="B35" s="1088"/>
      <c r="C35" s="1089"/>
      <c r="D35" s="1089"/>
      <c r="E35" s="1089"/>
      <c r="F35" s="1089"/>
    </row>
    <row r="36" spans="2:6" ht="11.1" customHeight="1" x14ac:dyDescent="0.15">
      <c r="B36" s="1088"/>
      <c r="C36" s="1089"/>
      <c r="D36" s="1089"/>
      <c r="E36" s="1089"/>
      <c r="F36" s="1089"/>
    </row>
    <row r="37" spans="2:6" ht="11.1" customHeight="1" x14ac:dyDescent="0.15">
      <c r="B37" s="1088"/>
      <c r="C37" s="1089"/>
      <c r="D37" s="1089"/>
      <c r="E37" s="1089"/>
      <c r="F37" s="1089"/>
    </row>
    <row r="38" spans="2:6" ht="11.1" customHeight="1" x14ac:dyDescent="0.15">
      <c r="B38" s="1088"/>
      <c r="C38" s="1089"/>
      <c r="D38" s="1089"/>
      <c r="E38" s="1089"/>
      <c r="F38" s="1089"/>
    </row>
    <row r="39" spans="2:6" ht="11.1" customHeight="1" x14ac:dyDescent="0.15">
      <c r="B39" s="1088"/>
      <c r="C39" s="1089"/>
      <c r="D39" s="1089"/>
      <c r="E39" s="1089"/>
      <c r="F39" s="1089"/>
    </row>
    <row r="40" spans="2:6" ht="11.1" customHeight="1" x14ac:dyDescent="0.15">
      <c r="B40" s="1088"/>
      <c r="C40" s="1089"/>
      <c r="D40" s="1089"/>
      <c r="E40" s="1089"/>
      <c r="F40" s="1089"/>
    </row>
    <row r="41" spans="2:6" ht="11.1" customHeight="1" x14ac:dyDescent="0.15">
      <c r="B41" s="1088"/>
      <c r="C41" s="1089"/>
      <c r="D41" s="1089"/>
      <c r="E41" s="1089"/>
      <c r="F41" s="1089"/>
    </row>
    <row r="42" spans="2:6" ht="11.1" customHeight="1" x14ac:dyDescent="0.15">
      <c r="B42" s="1088"/>
      <c r="C42" s="1089"/>
      <c r="D42" s="1089"/>
      <c r="E42" s="1089"/>
      <c r="F42" s="1089"/>
    </row>
    <row r="43" spans="2:6" ht="11.1" customHeight="1" x14ac:dyDescent="0.15">
      <c r="B43" s="1088"/>
      <c r="C43" s="1089"/>
      <c r="D43" s="1089"/>
      <c r="E43" s="1089"/>
      <c r="F43" s="1089"/>
    </row>
    <row r="44" spans="2:6" ht="11.1" customHeight="1" x14ac:dyDescent="0.15">
      <c r="B44" s="1088"/>
      <c r="C44" s="1089"/>
      <c r="D44" s="1089"/>
      <c r="E44" s="1089"/>
      <c r="F44" s="1089"/>
    </row>
    <row r="45" spans="2:6" ht="11.1" customHeight="1" x14ac:dyDescent="0.15">
      <c r="B45" s="1088"/>
      <c r="C45" s="1089"/>
      <c r="D45" s="1089"/>
      <c r="E45" s="1089"/>
      <c r="F45" s="1089"/>
    </row>
    <row r="46" spans="2:6" ht="11.1" customHeight="1" x14ac:dyDescent="0.15">
      <c r="B46" s="1088"/>
      <c r="C46" s="1089"/>
      <c r="D46" s="1089"/>
      <c r="E46" s="1089"/>
      <c r="F46" s="1089"/>
    </row>
    <row r="47" spans="2:6" ht="11.1" customHeight="1" x14ac:dyDescent="0.15">
      <c r="B47" s="1088"/>
      <c r="C47" s="1089"/>
      <c r="D47" s="1089"/>
      <c r="E47" s="1089"/>
      <c r="F47" s="1089"/>
    </row>
    <row r="48" spans="2:6" ht="11.1" customHeight="1" x14ac:dyDescent="0.15">
      <c r="B48" s="1088"/>
      <c r="C48" s="1089"/>
      <c r="D48" s="1089"/>
      <c r="E48" s="1089"/>
      <c r="F48" s="1089"/>
    </row>
    <row r="49" spans="2:6" ht="11.1" customHeight="1" x14ac:dyDescent="0.15">
      <c r="B49" s="1088"/>
      <c r="C49" s="1089"/>
      <c r="D49" s="1089"/>
      <c r="E49" s="1089"/>
      <c r="F49" s="1089"/>
    </row>
    <row r="50" spans="2:6" ht="11.1" customHeight="1" x14ac:dyDescent="0.15">
      <c r="B50" s="1088" t="s">
        <v>234</v>
      </c>
      <c r="C50" s="1089"/>
      <c r="D50" s="1089"/>
      <c r="E50" s="1089"/>
      <c r="F50" s="1089"/>
    </row>
    <row r="51" spans="2:6" ht="11.1" customHeight="1" x14ac:dyDescent="0.15">
      <c r="B51" s="1088"/>
      <c r="C51" s="1089"/>
      <c r="D51" s="1089"/>
      <c r="E51" s="1089"/>
      <c r="F51" s="1089"/>
    </row>
    <row r="52" spans="2:6" ht="11.1" customHeight="1" x14ac:dyDescent="0.15">
      <c r="B52" s="1088"/>
      <c r="C52" s="1089"/>
      <c r="D52" s="1089"/>
      <c r="E52" s="1089"/>
      <c r="F52" s="1089"/>
    </row>
    <row r="53" spans="2:6" ht="11.1" customHeight="1" x14ac:dyDescent="0.15">
      <c r="B53" s="1088"/>
      <c r="C53" s="1089"/>
      <c r="D53" s="1089"/>
      <c r="E53" s="1089"/>
      <c r="F53" s="1089"/>
    </row>
    <row r="54" spans="2:6" ht="11.1" customHeight="1" x14ac:dyDescent="0.15">
      <c r="B54" s="1088"/>
      <c r="C54" s="1089"/>
      <c r="D54" s="1089"/>
      <c r="E54" s="1089"/>
      <c r="F54" s="1089"/>
    </row>
    <row r="55" spans="2:6" ht="11.1" customHeight="1" x14ac:dyDescent="0.15">
      <c r="B55" s="1088"/>
      <c r="C55" s="1089"/>
      <c r="D55" s="1089"/>
      <c r="E55" s="1089"/>
      <c r="F55" s="1089"/>
    </row>
    <row r="56" spans="2:6" ht="11.1" customHeight="1" x14ac:dyDescent="0.15">
      <c r="B56" s="1088"/>
      <c r="C56" s="1089"/>
      <c r="D56" s="1089"/>
      <c r="E56" s="1089"/>
      <c r="F56" s="1089"/>
    </row>
    <row r="57" spans="2:6" ht="11.1" customHeight="1" x14ac:dyDescent="0.15">
      <c r="B57" s="1088"/>
      <c r="C57" s="1089"/>
      <c r="D57" s="1089"/>
      <c r="E57" s="1089"/>
      <c r="F57" s="1089"/>
    </row>
    <row r="58" spans="2:6" ht="11.1" customHeight="1" x14ac:dyDescent="0.15">
      <c r="B58" s="1088"/>
      <c r="C58" s="1089"/>
      <c r="D58" s="1089"/>
      <c r="E58" s="1089"/>
      <c r="F58" s="1089"/>
    </row>
    <row r="59" spans="2:6" ht="11.1" customHeight="1" x14ac:dyDescent="0.15">
      <c r="B59" s="1088"/>
      <c r="C59" s="1089"/>
      <c r="D59" s="1089"/>
      <c r="E59" s="1089"/>
      <c r="F59" s="1089"/>
    </row>
    <row r="60" spans="2:6" ht="11.1" customHeight="1" x14ac:dyDescent="0.15">
      <c r="B60" s="1088"/>
      <c r="C60" s="1089"/>
      <c r="D60" s="1089"/>
      <c r="E60" s="1089"/>
      <c r="F60" s="1089"/>
    </row>
    <row r="61" spans="2:6" ht="11.1" customHeight="1" x14ac:dyDescent="0.15">
      <c r="B61" s="1088"/>
      <c r="C61" s="1089"/>
      <c r="D61" s="1089"/>
      <c r="E61" s="1089"/>
      <c r="F61" s="1089"/>
    </row>
    <row r="62" spans="2:6" ht="11.1" customHeight="1" x14ac:dyDescent="0.15">
      <c r="B62" s="1088"/>
      <c r="C62" s="1089"/>
      <c r="D62" s="1089"/>
      <c r="E62" s="1089"/>
      <c r="F62" s="1089"/>
    </row>
    <row r="63" spans="2:6" ht="11.1" customHeight="1" x14ac:dyDescent="0.15">
      <c r="B63" s="1088"/>
      <c r="C63" s="1089"/>
      <c r="D63" s="1089"/>
      <c r="E63" s="1089"/>
      <c r="F63" s="1089"/>
    </row>
    <row r="64" spans="2:6" ht="11.1" customHeight="1" x14ac:dyDescent="0.15">
      <c r="B64" s="1088"/>
      <c r="C64" s="1089"/>
      <c r="D64" s="1089"/>
      <c r="E64" s="1089"/>
      <c r="F64" s="1089"/>
    </row>
    <row r="65" spans="2:6" ht="11.1" customHeight="1" x14ac:dyDescent="0.15">
      <c r="B65" s="1088"/>
      <c r="C65" s="1089"/>
      <c r="D65" s="1089"/>
      <c r="E65" s="1089"/>
      <c r="F65" s="1089"/>
    </row>
    <row r="66" spans="2:6" ht="11.1" customHeight="1" x14ac:dyDescent="0.15">
      <c r="B66" s="1088"/>
      <c r="C66" s="1089"/>
      <c r="D66" s="1089"/>
      <c r="E66" s="1089"/>
      <c r="F66" s="1089"/>
    </row>
    <row r="67" spans="2:6" ht="11.1" customHeight="1" x14ac:dyDescent="0.15">
      <c r="B67" s="1088"/>
      <c r="C67" s="1089"/>
      <c r="D67" s="1089"/>
      <c r="E67" s="1089"/>
      <c r="F67" s="1089"/>
    </row>
    <row r="68" spans="2:6" ht="11.1" customHeight="1" x14ac:dyDescent="0.15">
      <c r="B68" s="1088"/>
      <c r="C68" s="1089"/>
      <c r="D68" s="1089"/>
      <c r="E68" s="1089"/>
      <c r="F68" s="1089"/>
    </row>
    <row r="69" spans="2:6" ht="11.1" customHeight="1" x14ac:dyDescent="0.15">
      <c r="B69" s="1088"/>
      <c r="C69" s="1089"/>
      <c r="D69" s="1089"/>
      <c r="E69" s="1089"/>
      <c r="F69" s="1089"/>
    </row>
    <row r="70" spans="2:6" ht="11.1" customHeight="1" x14ac:dyDescent="0.15">
      <c r="B70" s="1088"/>
      <c r="C70" s="1089"/>
      <c r="D70" s="1089"/>
      <c r="E70" s="1089"/>
      <c r="F70" s="1089"/>
    </row>
    <row r="71" spans="2:6" ht="11.1" customHeight="1" x14ac:dyDescent="0.15">
      <c r="B71" s="1088"/>
      <c r="C71" s="1089"/>
      <c r="D71" s="1089"/>
      <c r="E71" s="1089"/>
      <c r="F71" s="1089"/>
    </row>
    <row r="72" spans="2:6" ht="11.1" customHeight="1" x14ac:dyDescent="0.15">
      <c r="B72" s="1088"/>
      <c r="C72" s="1089"/>
      <c r="D72" s="1089"/>
      <c r="E72" s="1089"/>
      <c r="F72" s="1089"/>
    </row>
    <row r="73" spans="2:6" ht="11.1" customHeight="1" x14ac:dyDescent="0.15">
      <c r="B73" s="1088"/>
      <c r="C73" s="1089"/>
      <c r="D73" s="1089"/>
      <c r="E73" s="1089"/>
      <c r="F73" s="1089"/>
    </row>
    <row r="74" spans="2:6" ht="11.1" customHeight="1" x14ac:dyDescent="0.15">
      <c r="B74" s="1088"/>
      <c r="C74" s="1089"/>
      <c r="D74" s="1089"/>
      <c r="E74" s="1089"/>
      <c r="F74" s="1089"/>
    </row>
    <row r="75" spans="2:6" ht="11.1" customHeight="1" x14ac:dyDescent="0.15">
      <c r="B75" s="1088"/>
      <c r="C75" s="1089"/>
      <c r="D75" s="1089"/>
      <c r="E75" s="1089"/>
      <c r="F75" s="1089"/>
    </row>
    <row r="76" spans="2:6" ht="11.1" customHeight="1" x14ac:dyDescent="0.15">
      <c r="B76" s="1088"/>
      <c r="C76" s="1089"/>
      <c r="D76" s="1089"/>
      <c r="E76" s="1089"/>
      <c r="F76" s="1089"/>
    </row>
    <row r="77" spans="2:6" ht="11.1" customHeight="1" x14ac:dyDescent="0.15">
      <c r="B77" s="1088"/>
      <c r="C77" s="1089"/>
      <c r="D77" s="1089"/>
      <c r="E77" s="1089"/>
      <c r="F77" s="1089"/>
    </row>
    <row r="78" spans="2:6" ht="11.1" customHeight="1" x14ac:dyDescent="0.15">
      <c r="B78" s="1088"/>
      <c r="C78" s="1089"/>
      <c r="D78" s="1089"/>
      <c r="E78" s="1089"/>
      <c r="F78" s="1089"/>
    </row>
    <row r="79" spans="2:6" ht="11.1" customHeight="1" x14ac:dyDescent="0.15">
      <c r="B79" s="1088"/>
      <c r="C79" s="1089"/>
      <c r="D79" s="1089"/>
      <c r="E79" s="1089"/>
      <c r="F79" s="1089"/>
    </row>
    <row r="80" spans="2:6" ht="11.1" customHeight="1" x14ac:dyDescent="0.15">
      <c r="B80" s="1088" t="s">
        <v>236</v>
      </c>
      <c r="C80" s="1089"/>
      <c r="D80" s="1089"/>
      <c r="E80" s="1089"/>
      <c r="F80" s="1089"/>
    </row>
    <row r="81" spans="2:6" ht="11.1" customHeight="1" x14ac:dyDescent="0.15">
      <c r="B81" s="1088"/>
      <c r="C81" s="1089"/>
      <c r="D81" s="1089"/>
      <c r="E81" s="1089"/>
      <c r="F81" s="1089"/>
    </row>
    <row r="82" spans="2:6" ht="11.1" customHeight="1" x14ac:dyDescent="0.15">
      <c r="B82" s="1088"/>
      <c r="C82" s="1089"/>
      <c r="D82" s="1089"/>
      <c r="E82" s="1089"/>
      <c r="F82" s="1089"/>
    </row>
    <row r="83" spans="2:6" ht="11.1" customHeight="1" x14ac:dyDescent="0.15">
      <c r="B83" s="1088"/>
      <c r="C83" s="1089"/>
      <c r="D83" s="1089"/>
      <c r="E83" s="1089"/>
      <c r="F83" s="1089"/>
    </row>
    <row r="84" spans="2:6" ht="11.1" customHeight="1" x14ac:dyDescent="0.15">
      <c r="B84" s="1088"/>
      <c r="C84" s="1089"/>
      <c r="D84" s="1089"/>
      <c r="E84" s="1089"/>
      <c r="F84" s="1089"/>
    </row>
    <row r="85" spans="2:6" ht="11.1" customHeight="1" x14ac:dyDescent="0.15">
      <c r="B85" s="1088"/>
      <c r="C85" s="1089"/>
      <c r="D85" s="1089"/>
      <c r="E85" s="1089"/>
      <c r="F85" s="1089"/>
    </row>
    <row r="86" spans="2:6" ht="11.1" customHeight="1" x14ac:dyDescent="0.15">
      <c r="B86" s="1088"/>
      <c r="C86" s="1089"/>
      <c r="D86" s="1089"/>
      <c r="E86" s="1089"/>
      <c r="F86" s="1089"/>
    </row>
    <row r="87" spans="2:6" ht="11.1" customHeight="1" x14ac:dyDescent="0.15">
      <c r="B87" s="1088"/>
      <c r="C87" s="1089"/>
      <c r="D87" s="1089"/>
      <c r="E87" s="1089"/>
      <c r="F87" s="1089"/>
    </row>
    <row r="88" spans="2:6" ht="11.1" customHeight="1" x14ac:dyDescent="0.15">
      <c r="B88" s="1088"/>
      <c r="C88" s="1089"/>
      <c r="D88" s="1089"/>
      <c r="E88" s="1089"/>
      <c r="F88" s="1089"/>
    </row>
    <row r="89" spans="2:6" ht="11.1" customHeight="1" x14ac:dyDescent="0.15">
      <c r="B89" s="1088"/>
      <c r="C89" s="1089"/>
      <c r="D89" s="1089"/>
      <c r="E89" s="1089"/>
      <c r="F89" s="1089"/>
    </row>
    <row r="90" spans="2:6" ht="11.1" customHeight="1" x14ac:dyDescent="0.15">
      <c r="B90" s="1088"/>
      <c r="C90" s="1089"/>
      <c r="D90" s="1089"/>
      <c r="E90" s="1089"/>
      <c r="F90" s="1089"/>
    </row>
    <row r="91" spans="2:6" ht="11.1" customHeight="1" x14ac:dyDescent="0.15">
      <c r="B91" s="1088"/>
      <c r="C91" s="1089"/>
      <c r="D91" s="1089"/>
      <c r="E91" s="1089"/>
      <c r="F91" s="1089"/>
    </row>
    <row r="92" spans="2:6" ht="11.1" customHeight="1" x14ac:dyDescent="0.15">
      <c r="B92" s="1088"/>
      <c r="C92" s="1089"/>
      <c r="D92" s="1089"/>
      <c r="E92" s="1089"/>
      <c r="F92" s="1089"/>
    </row>
    <row r="93" spans="2:6" ht="11.1" customHeight="1" x14ac:dyDescent="0.15">
      <c r="B93" s="1088"/>
      <c r="C93" s="1089"/>
      <c r="D93" s="1089"/>
      <c r="E93" s="1089"/>
      <c r="F93" s="1089"/>
    </row>
    <row r="94" spans="2:6" ht="11.1" customHeight="1" x14ac:dyDescent="0.15">
      <c r="B94" s="1088"/>
      <c r="C94" s="1089"/>
      <c r="D94" s="1089"/>
      <c r="E94" s="1089"/>
      <c r="F94" s="1089"/>
    </row>
    <row r="95" spans="2:6" ht="11.1" customHeight="1" x14ac:dyDescent="0.15">
      <c r="B95" s="1088"/>
      <c r="C95" s="1089"/>
      <c r="D95" s="1089"/>
      <c r="E95" s="1089"/>
      <c r="F95" s="1089"/>
    </row>
    <row r="96" spans="2:6" ht="11.1" customHeight="1" x14ac:dyDescent="0.15">
      <c r="B96" s="1088"/>
      <c r="C96" s="1089"/>
      <c r="D96" s="1089"/>
      <c r="E96" s="1089"/>
      <c r="F96" s="1089"/>
    </row>
    <row r="97" spans="2:6" ht="11.1" customHeight="1" x14ac:dyDescent="0.15">
      <c r="B97" s="1088"/>
      <c r="C97" s="1089"/>
      <c r="D97" s="1089"/>
      <c r="E97" s="1089"/>
      <c r="F97" s="1089"/>
    </row>
    <row r="98" spans="2:6" ht="11.1" customHeight="1" x14ac:dyDescent="0.15">
      <c r="B98" s="1088"/>
      <c r="C98" s="1089"/>
      <c r="D98" s="1089"/>
      <c r="E98" s="1089"/>
      <c r="F98" s="1089"/>
    </row>
    <row r="99" spans="2:6" ht="11.1" customHeight="1" x14ac:dyDescent="0.15">
      <c r="B99" s="1088"/>
      <c r="C99" s="1089"/>
      <c r="D99" s="1089"/>
      <c r="E99" s="1089"/>
      <c r="F99" s="1089"/>
    </row>
    <row r="100" spans="2:6" ht="11.1" customHeight="1" x14ac:dyDescent="0.15">
      <c r="B100" s="1088"/>
      <c r="C100" s="1089"/>
      <c r="D100" s="1089"/>
      <c r="E100" s="1089"/>
      <c r="F100" s="1089"/>
    </row>
    <row r="101" spans="2:6" ht="11.1" customHeight="1" x14ac:dyDescent="0.15">
      <c r="B101" s="1088"/>
      <c r="C101" s="1089"/>
      <c r="D101" s="1089"/>
      <c r="E101" s="1089"/>
      <c r="F101" s="1089"/>
    </row>
    <row r="102" spans="2:6" ht="11.1" customHeight="1" x14ac:dyDescent="0.15">
      <c r="B102" s="1088"/>
      <c r="C102" s="1089"/>
      <c r="D102" s="1089"/>
      <c r="E102" s="1089"/>
      <c r="F102" s="1089"/>
    </row>
    <row r="103" spans="2:6" ht="11.1" customHeight="1" x14ac:dyDescent="0.15">
      <c r="B103" s="1088"/>
      <c r="C103" s="1089"/>
      <c r="D103" s="1089"/>
      <c r="E103" s="1089"/>
      <c r="F103" s="1089"/>
    </row>
    <row r="104" spans="2:6" ht="11.1" customHeight="1" x14ac:dyDescent="0.15">
      <c r="B104" s="1088"/>
      <c r="C104" s="1089"/>
      <c r="D104" s="1089"/>
      <c r="E104" s="1089"/>
      <c r="F104" s="1089"/>
    </row>
    <row r="105" spans="2:6" ht="11.1" customHeight="1" x14ac:dyDescent="0.15">
      <c r="B105" s="1088"/>
      <c r="C105" s="1089"/>
      <c r="D105" s="1089"/>
      <c r="E105" s="1089"/>
      <c r="F105" s="1089"/>
    </row>
    <row r="106" spans="2:6" ht="11.1" customHeight="1" x14ac:dyDescent="0.15">
      <c r="B106" s="1088"/>
      <c r="C106" s="1089"/>
      <c r="D106" s="1089"/>
      <c r="E106" s="1089"/>
      <c r="F106" s="1089"/>
    </row>
    <row r="107" spans="2:6" ht="11.1" customHeight="1" x14ac:dyDescent="0.15">
      <c r="B107" s="1088"/>
      <c r="C107" s="1089"/>
      <c r="D107" s="1089"/>
      <c r="E107" s="1089"/>
      <c r="F107" s="1089"/>
    </row>
    <row r="108" spans="2:6" ht="11.1" customHeight="1" x14ac:dyDescent="0.15">
      <c r="B108" s="1088"/>
      <c r="C108" s="1089"/>
      <c r="D108" s="1089"/>
      <c r="E108" s="1089"/>
      <c r="F108" s="1089"/>
    </row>
    <row r="109" spans="2:6" ht="11.1" customHeight="1" x14ac:dyDescent="0.15">
      <c r="B109" s="1088"/>
      <c r="C109" s="1089"/>
      <c r="D109" s="1089"/>
      <c r="E109" s="1089"/>
      <c r="F109" s="1089"/>
    </row>
    <row r="110" spans="2:6" ht="11.1" customHeight="1" x14ac:dyDescent="0.15">
      <c r="B110" s="1090" t="s">
        <v>445</v>
      </c>
      <c r="C110" s="1091" t="s">
        <v>386</v>
      </c>
      <c r="D110" s="1091"/>
      <c r="E110" s="1091"/>
      <c r="F110" s="1091"/>
    </row>
    <row r="111" spans="2:6" ht="11.1" customHeight="1" x14ac:dyDescent="0.15">
      <c r="B111" s="1090"/>
      <c r="C111" s="1091"/>
      <c r="D111" s="1091"/>
      <c r="E111" s="1091"/>
      <c r="F111" s="1091"/>
    </row>
    <row r="112" spans="2:6" ht="11.1" customHeight="1" x14ac:dyDescent="0.15">
      <c r="B112" s="1090"/>
      <c r="C112" s="1091"/>
      <c r="D112" s="1091"/>
      <c r="E112" s="1091"/>
      <c r="F112" s="1091"/>
    </row>
    <row r="113" spans="2:6" ht="11.1" customHeight="1" x14ac:dyDescent="0.15">
      <c r="B113" s="1090"/>
      <c r="C113" s="1091"/>
      <c r="D113" s="1091"/>
      <c r="E113" s="1091"/>
      <c r="F113" s="1091"/>
    </row>
    <row r="114" spans="2:6" ht="11.1" customHeight="1" x14ac:dyDescent="0.15">
      <c r="B114" s="1090"/>
      <c r="C114" s="1091"/>
      <c r="D114" s="1091"/>
      <c r="E114" s="1091"/>
      <c r="F114" s="1091"/>
    </row>
    <row r="115" spans="2:6" ht="11.1" customHeight="1" x14ac:dyDescent="0.15">
      <c r="B115" s="1090"/>
      <c r="C115" s="1091"/>
      <c r="D115" s="1091"/>
      <c r="E115" s="1091" t="b">
        <v>0</v>
      </c>
      <c r="F115" s="1091"/>
    </row>
    <row r="116" spans="2:6" ht="11.1" customHeight="1" x14ac:dyDescent="0.15">
      <c r="B116" s="1090"/>
      <c r="C116" s="1091"/>
      <c r="D116" s="1091"/>
      <c r="E116" s="1091" t="b">
        <v>0</v>
      </c>
      <c r="F116" s="1091"/>
    </row>
    <row r="117" spans="2:6" ht="11.1" customHeight="1" x14ac:dyDescent="0.15">
      <c r="B117" s="1090"/>
      <c r="C117" s="1091"/>
      <c r="D117" s="1091"/>
      <c r="E117" s="1091"/>
      <c r="F117" s="1091"/>
    </row>
    <row r="118" spans="2:6" ht="11.1" customHeight="1" x14ac:dyDescent="0.15">
      <c r="B118" s="1090"/>
      <c r="C118" s="1091"/>
      <c r="D118" s="1091"/>
      <c r="E118" s="1091"/>
      <c r="F118" s="1091"/>
    </row>
    <row r="119" spans="2:6" ht="11.1" customHeight="1" x14ac:dyDescent="0.15">
      <c r="B119" s="1090"/>
      <c r="C119" s="1091"/>
      <c r="D119" s="1091"/>
      <c r="E119" s="1091"/>
      <c r="F119" s="1091"/>
    </row>
    <row r="120" spans="2:6" ht="11.1" customHeight="1" x14ac:dyDescent="0.15">
      <c r="B120" s="1090"/>
      <c r="C120" s="1091"/>
      <c r="D120" s="1091"/>
      <c r="E120" s="1091"/>
      <c r="F120" s="1091"/>
    </row>
    <row r="121" spans="2:6" ht="11.1" customHeight="1" x14ac:dyDescent="0.15">
      <c r="B121" s="1090"/>
      <c r="C121" s="1091"/>
      <c r="D121" s="1091"/>
      <c r="E121" s="1091"/>
      <c r="F121" s="1091"/>
    </row>
    <row r="122" spans="2:6" ht="11.1" customHeight="1" x14ac:dyDescent="0.15">
      <c r="B122" s="1090"/>
      <c r="C122" s="1091"/>
      <c r="D122" s="1091"/>
      <c r="E122" s="1091" t="b">
        <v>1</v>
      </c>
      <c r="F122" s="1091"/>
    </row>
    <row r="123" spans="2:6" ht="11.1" customHeight="1" x14ac:dyDescent="0.15">
      <c r="B123" s="1090"/>
      <c r="C123" s="1091"/>
      <c r="D123" s="1091"/>
      <c r="E123" s="1091"/>
      <c r="F123" s="1091"/>
    </row>
    <row r="124" spans="2:6" ht="11.1" customHeight="1" x14ac:dyDescent="0.15">
      <c r="B124" s="1090"/>
      <c r="C124" s="1091"/>
      <c r="D124" s="1091"/>
      <c r="E124" s="1091"/>
      <c r="F124" s="1091"/>
    </row>
    <row r="125" spans="2:6" ht="11.1" customHeight="1" x14ac:dyDescent="0.15">
      <c r="B125" s="1090"/>
      <c r="C125" s="1091"/>
      <c r="D125" s="1091"/>
      <c r="E125" s="1091"/>
      <c r="F125" s="1091"/>
    </row>
    <row r="126" spans="2:6" ht="11.1" customHeight="1" x14ac:dyDescent="0.15">
      <c r="B126" s="1090"/>
      <c r="C126" s="1091"/>
      <c r="D126" s="1091"/>
      <c r="E126" s="1091"/>
      <c r="F126" s="1091"/>
    </row>
    <row r="127" spans="2:6" ht="11.1" customHeight="1" x14ac:dyDescent="0.15">
      <c r="B127" s="1090"/>
      <c r="C127" s="1091"/>
      <c r="D127" s="1091"/>
      <c r="E127" s="1091"/>
      <c r="F127" s="1091"/>
    </row>
    <row r="128" spans="2:6" ht="11.1" customHeight="1" x14ac:dyDescent="0.15">
      <c r="B128" s="1090"/>
      <c r="C128" s="1091"/>
      <c r="D128" s="1091"/>
      <c r="E128" s="1091"/>
      <c r="F128" s="1091"/>
    </row>
    <row r="129" spans="2:6" ht="11.1" customHeight="1" x14ac:dyDescent="0.15">
      <c r="B129" s="1090"/>
      <c r="C129" s="1091"/>
      <c r="D129" s="1091"/>
      <c r="E129" s="1091"/>
      <c r="F129" s="1091"/>
    </row>
    <row r="130" spans="2:6" ht="11.1" customHeight="1" x14ac:dyDescent="0.15">
      <c r="B130" s="1090"/>
      <c r="C130" s="1091"/>
      <c r="D130" s="1091"/>
      <c r="E130" s="1091"/>
      <c r="F130" s="1091"/>
    </row>
    <row r="131" spans="2:6" ht="11.1" customHeight="1" x14ac:dyDescent="0.15">
      <c r="B131" s="1090"/>
      <c r="C131" s="1091"/>
      <c r="D131" s="1091"/>
      <c r="E131" s="1091"/>
      <c r="F131" s="1091"/>
    </row>
    <row r="132" spans="2:6" ht="11.1" customHeight="1" x14ac:dyDescent="0.15">
      <c r="B132" s="1090"/>
      <c r="C132" s="1091"/>
      <c r="D132" s="1091"/>
      <c r="E132" s="1091"/>
      <c r="F132" s="1091"/>
    </row>
    <row r="133" spans="2:6" ht="11.1" customHeight="1" x14ac:dyDescent="0.15">
      <c r="B133" s="1090"/>
      <c r="C133" s="1091"/>
      <c r="D133" s="1091"/>
      <c r="E133" s="1091"/>
      <c r="F133" s="1091"/>
    </row>
    <row r="134" spans="2:6" ht="11.1" customHeight="1" x14ac:dyDescent="0.15">
      <c r="B134" s="1090"/>
      <c r="C134" s="1091"/>
      <c r="D134" s="1091"/>
      <c r="E134" s="1091"/>
      <c r="F134" s="1091"/>
    </row>
    <row r="135" spans="2:6" ht="11.1" customHeight="1" x14ac:dyDescent="0.15">
      <c r="B135" s="1090"/>
      <c r="C135" s="1091"/>
      <c r="D135" s="1091"/>
      <c r="E135" s="1091"/>
      <c r="F135" s="1091"/>
    </row>
    <row r="136" spans="2:6" ht="11.1" customHeight="1" x14ac:dyDescent="0.15">
      <c r="B136" s="1090"/>
      <c r="C136" s="1091"/>
      <c r="D136" s="1091"/>
      <c r="E136" s="1091"/>
      <c r="F136" s="1091"/>
    </row>
    <row r="137" spans="2:6" ht="11.1" customHeight="1" x14ac:dyDescent="0.15">
      <c r="B137" s="1090"/>
      <c r="C137" s="1091"/>
      <c r="D137" s="1091"/>
      <c r="E137" s="1091"/>
      <c r="F137" s="1091"/>
    </row>
    <row r="138" spans="2:6" ht="11.1" customHeight="1" x14ac:dyDescent="0.15">
      <c r="B138" s="1090"/>
      <c r="C138" s="1091"/>
      <c r="D138" s="1091"/>
      <c r="E138" s="1091"/>
      <c r="F138" s="1091"/>
    </row>
    <row r="139" spans="2:6" ht="11.1" customHeight="1" x14ac:dyDescent="0.15">
      <c r="B139" s="1090"/>
      <c r="C139" s="1091"/>
      <c r="D139" s="1091"/>
      <c r="E139" s="1091"/>
      <c r="F139" s="1091"/>
    </row>
    <row r="141" spans="2:6" x14ac:dyDescent="0.15">
      <c r="B141" s="240" t="s">
        <v>315</v>
      </c>
      <c r="F141" s="277">
        <f>$E$6</f>
        <v>0</v>
      </c>
    </row>
    <row r="142" spans="2:6" ht="30" customHeight="1" x14ac:dyDescent="0.15">
      <c r="B142" s="241" t="s">
        <v>142</v>
      </c>
      <c r="C142" s="242" t="s">
        <v>143</v>
      </c>
      <c r="D142" s="243" t="s">
        <v>197</v>
      </c>
      <c r="E142" s="244" t="s">
        <v>385</v>
      </c>
      <c r="F142" s="245" t="s">
        <v>223</v>
      </c>
    </row>
    <row r="143" spans="2:6" ht="39.950000000000003" customHeight="1" x14ac:dyDescent="0.15">
      <c r="B143" s="174"/>
      <c r="C143" s="246" t="str">
        <f>IFERROR(VLOOKUP(B143,'補助事業概要説明書(別添１)１～２'!$C$58:$D$97,2,0)," ")</f>
        <v xml:space="preserve"> </v>
      </c>
      <c r="D143" s="246" t="str">
        <f>IFERROR(VLOOKUP(B143,'補助事業概要説明書(別添１)１～２'!$C$58:$E$97,3,0)," ")</f>
        <v xml:space="preserve"> </v>
      </c>
      <c r="E143" s="247" t="str">
        <f>IFERROR(VLOOKUP(B143,'補助事業概要説明書(別添１)１～２'!$C$58:$F$97,4,0)," ")</f>
        <v xml:space="preserve"> </v>
      </c>
      <c r="F143" s="247" t="str">
        <f>IFERROR(VLOOKUP(B143,'補助事業概要説明書(別添１)１～２'!$C$58:$G$97,5,0)," ")</f>
        <v xml:space="preserve"> </v>
      </c>
    </row>
    <row r="144" spans="2:6" ht="8.25" customHeight="1" x14ac:dyDescent="0.15"/>
    <row r="145" spans="2:10" x14ac:dyDescent="0.15">
      <c r="B145" s="240" t="s">
        <v>231</v>
      </c>
      <c r="E145" s="248"/>
    </row>
    <row r="146" spans="2:10" ht="16.5" customHeight="1" x14ac:dyDescent="0.15">
      <c r="B146" s="1087" t="s">
        <v>227</v>
      </c>
      <c r="C146" s="1087"/>
      <c r="D146" s="1087"/>
      <c r="E146" s="1087"/>
      <c r="F146" s="1087"/>
    </row>
    <row r="147" spans="2:10" x14ac:dyDescent="0.15">
      <c r="B147" s="177" t="b">
        <v>1</v>
      </c>
      <c r="C147" s="249"/>
    </row>
    <row r="148" spans="2:10" x14ac:dyDescent="0.15">
      <c r="B148" s="276" t="b">
        <v>1</v>
      </c>
      <c r="J148" s="237"/>
    </row>
    <row r="149" spans="2:10" s="322" customFormat="1" x14ac:dyDescent="0.15">
      <c r="B149" s="463" t="s">
        <v>566</v>
      </c>
      <c r="E149" s="464"/>
      <c r="F149" s="465"/>
    </row>
    <row r="150" spans="2:10" s="322" customFormat="1" ht="16.5" customHeight="1" x14ac:dyDescent="0.15">
      <c r="B150" s="1092" t="s">
        <v>567</v>
      </c>
      <c r="C150" s="1092"/>
      <c r="D150" s="1092"/>
      <c r="E150" s="1092"/>
      <c r="F150" s="1092"/>
    </row>
    <row r="151" spans="2:10" s="322" customFormat="1" x14ac:dyDescent="0.15">
      <c r="B151" s="466" t="b">
        <v>1</v>
      </c>
      <c r="C151" s="467"/>
      <c r="E151" s="289"/>
      <c r="F151" s="465"/>
    </row>
    <row r="152" spans="2:10" s="322" customFormat="1" x14ac:dyDescent="0.15">
      <c r="B152" s="276" t="b">
        <v>1</v>
      </c>
      <c r="E152" s="289"/>
      <c r="F152" s="465"/>
      <c r="J152" s="289"/>
    </row>
    <row r="153" spans="2:10" x14ac:dyDescent="0.15">
      <c r="B153" s="240" t="s">
        <v>232</v>
      </c>
      <c r="C153" s="249" t="s">
        <v>328</v>
      </c>
    </row>
    <row r="154" spans="2:10" ht="11.1" customHeight="1" x14ac:dyDescent="0.15">
      <c r="B154" s="1088" t="s">
        <v>235</v>
      </c>
      <c r="C154" s="1089"/>
      <c r="D154" s="1089"/>
      <c r="E154" s="1089"/>
      <c r="F154" s="1089"/>
    </row>
    <row r="155" spans="2:10" ht="11.1" customHeight="1" x14ac:dyDescent="0.15">
      <c r="B155" s="1088"/>
      <c r="C155" s="1089"/>
      <c r="D155" s="1089"/>
      <c r="E155" s="1089"/>
      <c r="F155" s="1089"/>
    </row>
    <row r="156" spans="2:10" ht="11.1" customHeight="1" x14ac:dyDescent="0.15">
      <c r="B156" s="1088"/>
      <c r="C156" s="1089"/>
      <c r="D156" s="1089"/>
      <c r="E156" s="1089"/>
      <c r="F156" s="1089"/>
    </row>
    <row r="157" spans="2:10" ht="11.1" customHeight="1" x14ac:dyDescent="0.15">
      <c r="B157" s="1088"/>
      <c r="C157" s="1089"/>
      <c r="D157" s="1089"/>
      <c r="E157" s="1089"/>
      <c r="F157" s="1089"/>
    </row>
    <row r="158" spans="2:10" ht="11.1" customHeight="1" x14ac:dyDescent="0.15">
      <c r="B158" s="1088"/>
      <c r="C158" s="1089"/>
      <c r="D158" s="1089"/>
      <c r="E158" s="1089"/>
      <c r="F158" s="1089"/>
    </row>
    <row r="159" spans="2:10" ht="11.1" customHeight="1" x14ac:dyDescent="0.15">
      <c r="B159" s="1088"/>
      <c r="C159" s="1089"/>
      <c r="D159" s="1089"/>
      <c r="E159" s="1089"/>
      <c r="F159" s="1089"/>
    </row>
    <row r="160" spans="2:10" ht="11.1" customHeight="1" x14ac:dyDescent="0.15">
      <c r="B160" s="1088"/>
      <c r="C160" s="1089"/>
      <c r="D160" s="1089"/>
      <c r="E160" s="1089"/>
      <c r="F160" s="1089"/>
    </row>
    <row r="161" spans="2:6" ht="11.1" customHeight="1" x14ac:dyDescent="0.15">
      <c r="B161" s="1088"/>
      <c r="C161" s="1089"/>
      <c r="D161" s="1089"/>
      <c r="E161" s="1089"/>
      <c r="F161" s="1089"/>
    </row>
    <row r="162" spans="2:6" ht="11.1" customHeight="1" x14ac:dyDescent="0.15">
      <c r="B162" s="1088"/>
      <c r="C162" s="1089"/>
      <c r="D162" s="1089"/>
      <c r="E162" s="1089"/>
      <c r="F162" s="1089"/>
    </row>
    <row r="163" spans="2:6" ht="11.1" customHeight="1" x14ac:dyDescent="0.15">
      <c r="B163" s="1088"/>
      <c r="C163" s="1089"/>
      <c r="D163" s="1089"/>
      <c r="E163" s="1089"/>
      <c r="F163" s="1089"/>
    </row>
    <row r="164" spans="2:6" ht="11.1" customHeight="1" x14ac:dyDescent="0.15">
      <c r="B164" s="1088"/>
      <c r="C164" s="1089"/>
      <c r="D164" s="1089"/>
      <c r="E164" s="1089"/>
      <c r="F164" s="1089"/>
    </row>
    <row r="165" spans="2:6" ht="11.1" customHeight="1" x14ac:dyDescent="0.15">
      <c r="B165" s="1088"/>
      <c r="C165" s="1089"/>
      <c r="D165" s="1089"/>
      <c r="E165" s="1089"/>
      <c r="F165" s="1089"/>
    </row>
    <row r="166" spans="2:6" ht="11.1" customHeight="1" x14ac:dyDescent="0.15">
      <c r="B166" s="1088"/>
      <c r="C166" s="1089"/>
      <c r="D166" s="1089"/>
      <c r="E166" s="1089"/>
      <c r="F166" s="1089"/>
    </row>
    <row r="167" spans="2:6" ht="11.1" customHeight="1" x14ac:dyDescent="0.15">
      <c r="B167" s="1088"/>
      <c r="C167" s="1089"/>
      <c r="D167" s="1089"/>
      <c r="E167" s="1089"/>
      <c r="F167" s="1089"/>
    </row>
    <row r="168" spans="2:6" ht="11.1" customHeight="1" x14ac:dyDescent="0.15">
      <c r="B168" s="1088"/>
      <c r="C168" s="1089"/>
      <c r="D168" s="1089"/>
      <c r="E168" s="1089"/>
      <c r="F168" s="1089"/>
    </row>
    <row r="169" spans="2:6" ht="11.1" customHeight="1" x14ac:dyDescent="0.15">
      <c r="B169" s="1088"/>
      <c r="C169" s="1089"/>
      <c r="D169" s="1089"/>
      <c r="E169" s="1089"/>
      <c r="F169" s="1089"/>
    </row>
    <row r="170" spans="2:6" ht="11.1" customHeight="1" x14ac:dyDescent="0.15">
      <c r="B170" s="1088"/>
      <c r="C170" s="1089"/>
      <c r="D170" s="1089"/>
      <c r="E170" s="1089"/>
      <c r="F170" s="1089"/>
    </row>
    <row r="171" spans="2:6" ht="11.1" customHeight="1" x14ac:dyDescent="0.15">
      <c r="B171" s="1088"/>
      <c r="C171" s="1089"/>
      <c r="D171" s="1089"/>
      <c r="E171" s="1089"/>
      <c r="F171" s="1089"/>
    </row>
    <row r="172" spans="2:6" ht="11.1" customHeight="1" x14ac:dyDescent="0.15">
      <c r="B172" s="1088"/>
      <c r="C172" s="1089"/>
      <c r="D172" s="1089"/>
      <c r="E172" s="1089"/>
      <c r="F172" s="1089"/>
    </row>
    <row r="173" spans="2:6" ht="11.1" customHeight="1" x14ac:dyDescent="0.15">
      <c r="B173" s="1088"/>
      <c r="C173" s="1089"/>
      <c r="D173" s="1089"/>
      <c r="E173" s="1089"/>
      <c r="F173" s="1089"/>
    </row>
    <row r="174" spans="2:6" ht="11.1" customHeight="1" x14ac:dyDescent="0.15">
      <c r="B174" s="1088"/>
      <c r="C174" s="1089"/>
      <c r="D174" s="1089"/>
      <c r="E174" s="1089"/>
      <c r="F174" s="1089"/>
    </row>
    <row r="175" spans="2:6" ht="11.1" customHeight="1" x14ac:dyDescent="0.15">
      <c r="B175" s="1088"/>
      <c r="C175" s="1089"/>
      <c r="D175" s="1089"/>
      <c r="E175" s="1089"/>
      <c r="F175" s="1089"/>
    </row>
    <row r="176" spans="2:6" ht="11.1" customHeight="1" x14ac:dyDescent="0.15">
      <c r="B176" s="1088"/>
      <c r="C176" s="1089"/>
      <c r="D176" s="1089"/>
      <c r="E176" s="1089"/>
      <c r="F176" s="1089"/>
    </row>
    <row r="177" spans="2:6" ht="11.1" customHeight="1" x14ac:dyDescent="0.15">
      <c r="B177" s="1088"/>
      <c r="C177" s="1089"/>
      <c r="D177" s="1089"/>
      <c r="E177" s="1089"/>
      <c r="F177" s="1089"/>
    </row>
    <row r="178" spans="2:6" ht="11.1" customHeight="1" x14ac:dyDescent="0.15">
      <c r="B178" s="1088"/>
      <c r="C178" s="1089"/>
      <c r="D178" s="1089"/>
      <c r="E178" s="1089"/>
      <c r="F178" s="1089"/>
    </row>
    <row r="179" spans="2:6" ht="11.1" customHeight="1" x14ac:dyDescent="0.15">
      <c r="B179" s="1088"/>
      <c r="C179" s="1089"/>
      <c r="D179" s="1089"/>
      <c r="E179" s="1089"/>
      <c r="F179" s="1089"/>
    </row>
    <row r="180" spans="2:6" ht="11.1" customHeight="1" x14ac:dyDescent="0.15">
      <c r="B180" s="1088"/>
      <c r="C180" s="1089"/>
      <c r="D180" s="1089"/>
      <c r="E180" s="1089"/>
      <c r="F180" s="1089"/>
    </row>
    <row r="181" spans="2:6" ht="11.1" customHeight="1" x14ac:dyDescent="0.15">
      <c r="B181" s="1088"/>
      <c r="C181" s="1089"/>
      <c r="D181" s="1089"/>
      <c r="E181" s="1089"/>
      <c r="F181" s="1089"/>
    </row>
    <row r="182" spans="2:6" ht="11.1" customHeight="1" x14ac:dyDescent="0.15">
      <c r="B182" s="1088"/>
      <c r="C182" s="1089"/>
      <c r="D182" s="1089"/>
      <c r="E182" s="1089"/>
      <c r="F182" s="1089"/>
    </row>
    <row r="183" spans="2:6" ht="11.1" customHeight="1" x14ac:dyDescent="0.15">
      <c r="B183" s="1088"/>
      <c r="C183" s="1089"/>
      <c r="D183" s="1089"/>
      <c r="E183" s="1089"/>
      <c r="F183" s="1089"/>
    </row>
    <row r="184" spans="2:6" ht="11.1" customHeight="1" x14ac:dyDescent="0.15">
      <c r="B184" s="1088" t="s">
        <v>234</v>
      </c>
      <c r="C184" s="1089"/>
      <c r="D184" s="1089"/>
      <c r="E184" s="1089"/>
      <c r="F184" s="1089"/>
    </row>
    <row r="185" spans="2:6" ht="11.1" customHeight="1" x14ac:dyDescent="0.15">
      <c r="B185" s="1088"/>
      <c r="C185" s="1089"/>
      <c r="D185" s="1089"/>
      <c r="E185" s="1089"/>
      <c r="F185" s="1089"/>
    </row>
    <row r="186" spans="2:6" ht="11.1" customHeight="1" x14ac:dyDescent="0.15">
      <c r="B186" s="1088"/>
      <c r="C186" s="1089"/>
      <c r="D186" s="1089"/>
      <c r="E186" s="1089"/>
      <c r="F186" s="1089"/>
    </row>
    <row r="187" spans="2:6" ht="11.1" customHeight="1" x14ac:dyDescent="0.15">
      <c r="B187" s="1088"/>
      <c r="C187" s="1089"/>
      <c r="D187" s="1089"/>
      <c r="E187" s="1089"/>
      <c r="F187" s="1089"/>
    </row>
    <row r="188" spans="2:6" ht="11.1" customHeight="1" x14ac:dyDescent="0.15">
      <c r="B188" s="1088"/>
      <c r="C188" s="1089"/>
      <c r="D188" s="1089"/>
      <c r="E188" s="1089"/>
      <c r="F188" s="1089"/>
    </row>
    <row r="189" spans="2:6" ht="11.1" customHeight="1" x14ac:dyDescent="0.15">
      <c r="B189" s="1088"/>
      <c r="C189" s="1089"/>
      <c r="D189" s="1089"/>
      <c r="E189" s="1089"/>
      <c r="F189" s="1089"/>
    </row>
    <row r="190" spans="2:6" ht="11.1" customHeight="1" x14ac:dyDescent="0.15">
      <c r="B190" s="1088"/>
      <c r="C190" s="1089"/>
      <c r="D190" s="1089"/>
      <c r="E190" s="1089"/>
      <c r="F190" s="1089"/>
    </row>
    <row r="191" spans="2:6" ht="11.1" customHeight="1" x14ac:dyDescent="0.15">
      <c r="B191" s="1088"/>
      <c r="C191" s="1089"/>
      <c r="D191" s="1089"/>
      <c r="E191" s="1089"/>
      <c r="F191" s="1089"/>
    </row>
    <row r="192" spans="2:6" ht="11.1" customHeight="1" x14ac:dyDescent="0.15">
      <c r="B192" s="1088"/>
      <c r="C192" s="1089"/>
      <c r="D192" s="1089"/>
      <c r="E192" s="1089"/>
      <c r="F192" s="1089"/>
    </row>
    <row r="193" spans="2:6" ht="11.1" customHeight="1" x14ac:dyDescent="0.15">
      <c r="B193" s="1088"/>
      <c r="C193" s="1089"/>
      <c r="D193" s="1089"/>
      <c r="E193" s="1089"/>
      <c r="F193" s="1089"/>
    </row>
    <row r="194" spans="2:6" ht="11.1" customHeight="1" x14ac:dyDescent="0.15">
      <c r="B194" s="1088"/>
      <c r="C194" s="1089"/>
      <c r="D194" s="1089"/>
      <c r="E194" s="1089"/>
      <c r="F194" s="1089"/>
    </row>
    <row r="195" spans="2:6" ht="11.1" customHeight="1" x14ac:dyDescent="0.15">
      <c r="B195" s="1088"/>
      <c r="C195" s="1089"/>
      <c r="D195" s="1089"/>
      <c r="E195" s="1089"/>
      <c r="F195" s="1089"/>
    </row>
    <row r="196" spans="2:6" ht="11.1" customHeight="1" x14ac:dyDescent="0.15">
      <c r="B196" s="1088"/>
      <c r="C196" s="1089"/>
      <c r="D196" s="1089"/>
      <c r="E196" s="1089"/>
      <c r="F196" s="1089"/>
    </row>
    <row r="197" spans="2:6" ht="11.1" customHeight="1" x14ac:dyDescent="0.15">
      <c r="B197" s="1088"/>
      <c r="C197" s="1089"/>
      <c r="D197" s="1089"/>
      <c r="E197" s="1089"/>
      <c r="F197" s="1089"/>
    </row>
    <row r="198" spans="2:6" ht="11.1" customHeight="1" x14ac:dyDescent="0.15">
      <c r="B198" s="1088"/>
      <c r="C198" s="1089"/>
      <c r="D198" s="1089"/>
      <c r="E198" s="1089"/>
      <c r="F198" s="1089"/>
    </row>
    <row r="199" spans="2:6" ht="11.1" customHeight="1" x14ac:dyDescent="0.15">
      <c r="B199" s="1088"/>
      <c r="C199" s="1089"/>
      <c r="D199" s="1089"/>
      <c r="E199" s="1089"/>
      <c r="F199" s="1089"/>
    </row>
    <row r="200" spans="2:6" ht="11.1" customHeight="1" x14ac:dyDescent="0.15">
      <c r="B200" s="1088"/>
      <c r="C200" s="1089"/>
      <c r="D200" s="1089"/>
      <c r="E200" s="1089"/>
      <c r="F200" s="1089"/>
    </row>
    <row r="201" spans="2:6" ht="11.1" customHeight="1" x14ac:dyDescent="0.15">
      <c r="B201" s="1088"/>
      <c r="C201" s="1089"/>
      <c r="D201" s="1089"/>
      <c r="E201" s="1089"/>
      <c r="F201" s="1089"/>
    </row>
    <row r="202" spans="2:6" ht="11.1" customHeight="1" x14ac:dyDescent="0.15">
      <c r="B202" s="1088"/>
      <c r="C202" s="1089"/>
      <c r="D202" s="1089"/>
      <c r="E202" s="1089"/>
      <c r="F202" s="1089"/>
    </row>
    <row r="203" spans="2:6" ht="11.1" customHeight="1" x14ac:dyDescent="0.15">
      <c r="B203" s="1088"/>
      <c r="C203" s="1089"/>
      <c r="D203" s="1089"/>
      <c r="E203" s="1089"/>
      <c r="F203" s="1089"/>
    </row>
    <row r="204" spans="2:6" ht="11.1" customHeight="1" x14ac:dyDescent="0.15">
      <c r="B204" s="1088"/>
      <c r="C204" s="1089"/>
      <c r="D204" s="1089"/>
      <c r="E204" s="1089"/>
      <c r="F204" s="1089"/>
    </row>
    <row r="205" spans="2:6" ht="11.1" customHeight="1" x14ac:dyDescent="0.15">
      <c r="B205" s="1088"/>
      <c r="C205" s="1089"/>
      <c r="D205" s="1089"/>
      <c r="E205" s="1089"/>
      <c r="F205" s="1089"/>
    </row>
    <row r="206" spans="2:6" ht="11.1" customHeight="1" x14ac:dyDescent="0.15">
      <c r="B206" s="1088"/>
      <c r="C206" s="1089"/>
      <c r="D206" s="1089"/>
      <c r="E206" s="1089"/>
      <c r="F206" s="1089"/>
    </row>
    <row r="207" spans="2:6" ht="11.1" customHeight="1" x14ac:dyDescent="0.15">
      <c r="B207" s="1088"/>
      <c r="C207" s="1089"/>
      <c r="D207" s="1089"/>
      <c r="E207" s="1089"/>
      <c r="F207" s="1089"/>
    </row>
    <row r="208" spans="2:6" ht="11.1" customHeight="1" x14ac:dyDescent="0.15">
      <c r="B208" s="1088"/>
      <c r="C208" s="1089"/>
      <c r="D208" s="1089"/>
      <c r="E208" s="1089"/>
      <c r="F208" s="1089"/>
    </row>
    <row r="209" spans="2:6" ht="11.1" customHeight="1" x14ac:dyDescent="0.15">
      <c r="B209" s="1088"/>
      <c r="C209" s="1089"/>
      <c r="D209" s="1089"/>
      <c r="E209" s="1089"/>
      <c r="F209" s="1089"/>
    </row>
    <row r="210" spans="2:6" ht="11.1" customHeight="1" x14ac:dyDescent="0.15">
      <c r="B210" s="1088"/>
      <c r="C210" s="1089"/>
      <c r="D210" s="1089"/>
      <c r="E210" s="1089"/>
      <c r="F210" s="1089"/>
    </row>
    <row r="211" spans="2:6" ht="11.1" customHeight="1" x14ac:dyDescent="0.15">
      <c r="B211" s="1088"/>
      <c r="C211" s="1089"/>
      <c r="D211" s="1089"/>
      <c r="E211" s="1089"/>
      <c r="F211" s="1089"/>
    </row>
    <row r="212" spans="2:6" ht="11.1" customHeight="1" x14ac:dyDescent="0.15">
      <c r="B212" s="1088"/>
      <c r="C212" s="1089"/>
      <c r="D212" s="1089"/>
      <c r="E212" s="1089"/>
      <c r="F212" s="1089"/>
    </row>
    <row r="213" spans="2:6" ht="11.1" customHeight="1" x14ac:dyDescent="0.15">
      <c r="B213" s="1088"/>
      <c r="C213" s="1089"/>
      <c r="D213" s="1089"/>
      <c r="E213" s="1089"/>
      <c r="F213" s="1089"/>
    </row>
    <row r="214" spans="2:6" ht="11.1" customHeight="1" x14ac:dyDescent="0.15">
      <c r="B214" s="1088" t="s">
        <v>236</v>
      </c>
      <c r="C214" s="1089"/>
      <c r="D214" s="1089"/>
      <c r="E214" s="1089"/>
      <c r="F214" s="1089"/>
    </row>
    <row r="215" spans="2:6" ht="11.1" customHeight="1" x14ac:dyDescent="0.15">
      <c r="B215" s="1088"/>
      <c r="C215" s="1089"/>
      <c r="D215" s="1089"/>
      <c r="E215" s="1089"/>
      <c r="F215" s="1089"/>
    </row>
    <row r="216" spans="2:6" ht="11.1" customHeight="1" x14ac:dyDescent="0.15">
      <c r="B216" s="1088"/>
      <c r="C216" s="1089"/>
      <c r="D216" s="1089"/>
      <c r="E216" s="1089"/>
      <c r="F216" s="1089"/>
    </row>
    <row r="217" spans="2:6" ht="11.1" customHeight="1" x14ac:dyDescent="0.15">
      <c r="B217" s="1088"/>
      <c r="C217" s="1089"/>
      <c r="D217" s="1089"/>
      <c r="E217" s="1089"/>
      <c r="F217" s="1089"/>
    </row>
    <row r="218" spans="2:6" ht="11.1" customHeight="1" x14ac:dyDescent="0.15">
      <c r="B218" s="1088"/>
      <c r="C218" s="1089"/>
      <c r="D218" s="1089"/>
      <c r="E218" s="1089"/>
      <c r="F218" s="1089"/>
    </row>
    <row r="219" spans="2:6" ht="11.1" customHeight="1" x14ac:dyDescent="0.15">
      <c r="B219" s="1088"/>
      <c r="C219" s="1089"/>
      <c r="D219" s="1089"/>
      <c r="E219" s="1089"/>
      <c r="F219" s="1089"/>
    </row>
    <row r="220" spans="2:6" ht="11.1" customHeight="1" x14ac:dyDescent="0.15">
      <c r="B220" s="1088"/>
      <c r="C220" s="1089"/>
      <c r="D220" s="1089"/>
      <c r="E220" s="1089"/>
      <c r="F220" s="1089"/>
    </row>
    <row r="221" spans="2:6" ht="11.1" customHeight="1" x14ac:dyDescent="0.15">
      <c r="B221" s="1088"/>
      <c r="C221" s="1089"/>
      <c r="D221" s="1089"/>
      <c r="E221" s="1089"/>
      <c r="F221" s="1089"/>
    </row>
    <row r="222" spans="2:6" ht="11.1" customHeight="1" x14ac:dyDescent="0.15">
      <c r="B222" s="1088"/>
      <c r="C222" s="1089"/>
      <c r="D222" s="1089"/>
      <c r="E222" s="1089"/>
      <c r="F222" s="1089"/>
    </row>
    <row r="223" spans="2:6" ht="11.1" customHeight="1" x14ac:dyDescent="0.15">
      <c r="B223" s="1088"/>
      <c r="C223" s="1089"/>
      <c r="D223" s="1089"/>
      <c r="E223" s="1089"/>
      <c r="F223" s="1089"/>
    </row>
    <row r="224" spans="2:6" ht="11.1" customHeight="1" x14ac:dyDescent="0.15">
      <c r="B224" s="1088"/>
      <c r="C224" s="1089"/>
      <c r="D224" s="1089"/>
      <c r="E224" s="1089"/>
      <c r="F224" s="1089"/>
    </row>
    <row r="225" spans="2:6" ht="11.1" customHeight="1" x14ac:dyDescent="0.15">
      <c r="B225" s="1088"/>
      <c r="C225" s="1089"/>
      <c r="D225" s="1089"/>
      <c r="E225" s="1089"/>
      <c r="F225" s="1089"/>
    </row>
    <row r="226" spans="2:6" ht="11.1" customHeight="1" x14ac:dyDescent="0.15">
      <c r="B226" s="1088"/>
      <c r="C226" s="1089"/>
      <c r="D226" s="1089"/>
      <c r="E226" s="1089"/>
      <c r="F226" s="1089"/>
    </row>
    <row r="227" spans="2:6" ht="11.1" customHeight="1" x14ac:dyDescent="0.15">
      <c r="B227" s="1088"/>
      <c r="C227" s="1089"/>
      <c r="D227" s="1089"/>
      <c r="E227" s="1089"/>
      <c r="F227" s="1089"/>
    </row>
    <row r="228" spans="2:6" ht="11.1" customHeight="1" x14ac:dyDescent="0.15">
      <c r="B228" s="1088"/>
      <c r="C228" s="1089"/>
      <c r="D228" s="1089"/>
      <c r="E228" s="1089"/>
      <c r="F228" s="1089"/>
    </row>
    <row r="229" spans="2:6" ht="11.1" customHeight="1" x14ac:dyDescent="0.15">
      <c r="B229" s="1088"/>
      <c r="C229" s="1089"/>
      <c r="D229" s="1089"/>
      <c r="E229" s="1089"/>
      <c r="F229" s="1089"/>
    </row>
    <row r="230" spans="2:6" ht="11.1" customHeight="1" x14ac:dyDescent="0.15">
      <c r="B230" s="1088"/>
      <c r="C230" s="1089"/>
      <c r="D230" s="1089"/>
      <c r="E230" s="1089"/>
      <c r="F230" s="1089"/>
    </row>
    <row r="231" spans="2:6" ht="11.1" customHeight="1" x14ac:dyDescent="0.15">
      <c r="B231" s="1088"/>
      <c r="C231" s="1089"/>
      <c r="D231" s="1089"/>
      <c r="E231" s="1089"/>
      <c r="F231" s="1089"/>
    </row>
    <row r="232" spans="2:6" ht="11.1" customHeight="1" x14ac:dyDescent="0.15">
      <c r="B232" s="1088"/>
      <c r="C232" s="1089"/>
      <c r="D232" s="1089"/>
      <c r="E232" s="1089"/>
      <c r="F232" s="1089"/>
    </row>
    <row r="233" spans="2:6" ht="11.1" customHeight="1" x14ac:dyDescent="0.15">
      <c r="B233" s="1088"/>
      <c r="C233" s="1089"/>
      <c r="D233" s="1089"/>
      <c r="E233" s="1089"/>
      <c r="F233" s="1089"/>
    </row>
    <row r="234" spans="2:6" ht="11.1" customHeight="1" x14ac:dyDescent="0.15">
      <c r="B234" s="1088"/>
      <c r="C234" s="1089"/>
      <c r="D234" s="1089"/>
      <c r="E234" s="1089"/>
      <c r="F234" s="1089"/>
    </row>
    <row r="235" spans="2:6" ht="11.1" customHeight="1" x14ac:dyDescent="0.15">
      <c r="B235" s="1088"/>
      <c r="C235" s="1089"/>
      <c r="D235" s="1089"/>
      <c r="E235" s="1089"/>
      <c r="F235" s="1089"/>
    </row>
    <row r="236" spans="2:6" ht="11.1" customHeight="1" x14ac:dyDescent="0.15">
      <c r="B236" s="1088"/>
      <c r="C236" s="1089"/>
      <c r="D236" s="1089"/>
      <c r="E236" s="1089"/>
      <c r="F236" s="1089"/>
    </row>
    <row r="237" spans="2:6" ht="11.1" customHeight="1" x14ac:dyDescent="0.15">
      <c r="B237" s="1088"/>
      <c r="C237" s="1089"/>
      <c r="D237" s="1089"/>
      <c r="E237" s="1089"/>
      <c r="F237" s="1089"/>
    </row>
    <row r="238" spans="2:6" ht="11.1" customHeight="1" x14ac:dyDescent="0.15">
      <c r="B238" s="1088"/>
      <c r="C238" s="1089"/>
      <c r="D238" s="1089"/>
      <c r="E238" s="1089"/>
      <c r="F238" s="1089"/>
    </row>
    <row r="239" spans="2:6" ht="11.1" customHeight="1" x14ac:dyDescent="0.15">
      <c r="B239" s="1088"/>
      <c r="C239" s="1089"/>
      <c r="D239" s="1089"/>
      <c r="E239" s="1089"/>
      <c r="F239" s="1089"/>
    </row>
    <row r="240" spans="2:6" ht="11.1" customHeight="1" x14ac:dyDescent="0.15">
      <c r="B240" s="1088"/>
      <c r="C240" s="1089"/>
      <c r="D240" s="1089"/>
      <c r="E240" s="1089"/>
      <c r="F240" s="1089"/>
    </row>
    <row r="241" spans="2:6" ht="11.1" customHeight="1" x14ac:dyDescent="0.15">
      <c r="B241" s="1088"/>
      <c r="C241" s="1089"/>
      <c r="D241" s="1089"/>
      <c r="E241" s="1089"/>
      <c r="F241" s="1089"/>
    </row>
    <row r="242" spans="2:6" ht="11.1" customHeight="1" x14ac:dyDescent="0.15">
      <c r="B242" s="1088"/>
      <c r="C242" s="1089"/>
      <c r="D242" s="1089"/>
      <c r="E242" s="1089"/>
      <c r="F242" s="1089"/>
    </row>
    <row r="243" spans="2:6" ht="11.1" customHeight="1" x14ac:dyDescent="0.15">
      <c r="B243" s="1088"/>
      <c r="C243" s="1089"/>
      <c r="D243" s="1089"/>
      <c r="E243" s="1089"/>
      <c r="F243" s="1089"/>
    </row>
    <row r="244" spans="2:6" ht="11.1" customHeight="1" x14ac:dyDescent="0.15">
      <c r="B244" s="1090" t="s">
        <v>445</v>
      </c>
      <c r="C244" s="1091" t="s">
        <v>386</v>
      </c>
      <c r="D244" s="1091"/>
      <c r="E244" s="1091"/>
      <c r="F244" s="1091"/>
    </row>
    <row r="245" spans="2:6" ht="11.1" customHeight="1" x14ac:dyDescent="0.15">
      <c r="B245" s="1090"/>
      <c r="C245" s="1091"/>
      <c r="D245" s="1091"/>
      <c r="E245" s="1091"/>
      <c r="F245" s="1091"/>
    </row>
    <row r="246" spans="2:6" ht="11.1" customHeight="1" x14ac:dyDescent="0.15">
      <c r="B246" s="1090"/>
      <c r="C246" s="1091"/>
      <c r="D246" s="1091"/>
      <c r="E246" s="1091"/>
      <c r="F246" s="1091"/>
    </row>
    <row r="247" spans="2:6" ht="11.1" customHeight="1" x14ac:dyDescent="0.15">
      <c r="B247" s="1090"/>
      <c r="C247" s="1091"/>
      <c r="D247" s="1091"/>
      <c r="E247" s="1091"/>
      <c r="F247" s="1091"/>
    </row>
    <row r="248" spans="2:6" ht="11.1" customHeight="1" x14ac:dyDescent="0.15">
      <c r="B248" s="1090"/>
      <c r="C248" s="1091"/>
      <c r="D248" s="1091"/>
      <c r="E248" s="1091"/>
      <c r="F248" s="1091"/>
    </row>
    <row r="249" spans="2:6" ht="11.1" customHeight="1" x14ac:dyDescent="0.15">
      <c r="B249" s="1090"/>
      <c r="C249" s="1091"/>
      <c r="D249" s="1091"/>
      <c r="E249" s="1091" t="b">
        <v>0</v>
      </c>
      <c r="F249" s="1091"/>
    </row>
    <row r="250" spans="2:6" ht="11.1" customHeight="1" x14ac:dyDescent="0.15">
      <c r="B250" s="1090"/>
      <c r="C250" s="1091"/>
      <c r="D250" s="1091"/>
      <c r="E250" s="1091" t="b">
        <v>0</v>
      </c>
      <c r="F250" s="1091"/>
    </row>
    <row r="251" spans="2:6" ht="11.1" customHeight="1" x14ac:dyDescent="0.15">
      <c r="B251" s="1090"/>
      <c r="C251" s="1091"/>
      <c r="D251" s="1091"/>
      <c r="E251" s="1091"/>
      <c r="F251" s="1091"/>
    </row>
    <row r="252" spans="2:6" ht="11.1" customHeight="1" x14ac:dyDescent="0.15">
      <c r="B252" s="1090"/>
      <c r="C252" s="1091"/>
      <c r="D252" s="1091"/>
      <c r="E252" s="1091"/>
      <c r="F252" s="1091"/>
    </row>
    <row r="253" spans="2:6" ht="11.1" customHeight="1" x14ac:dyDescent="0.15">
      <c r="B253" s="1090"/>
      <c r="C253" s="1091"/>
      <c r="D253" s="1091"/>
      <c r="E253" s="1091"/>
      <c r="F253" s="1091"/>
    </row>
    <row r="254" spans="2:6" ht="11.1" customHeight="1" x14ac:dyDescent="0.15">
      <c r="B254" s="1090"/>
      <c r="C254" s="1091"/>
      <c r="D254" s="1091"/>
      <c r="E254" s="1091"/>
      <c r="F254" s="1091"/>
    </row>
    <row r="255" spans="2:6" ht="11.1" customHeight="1" x14ac:dyDescent="0.15">
      <c r="B255" s="1090"/>
      <c r="C255" s="1091"/>
      <c r="D255" s="1091"/>
      <c r="E255" s="1091"/>
      <c r="F255" s="1091"/>
    </row>
    <row r="256" spans="2:6" ht="11.1" customHeight="1" x14ac:dyDescent="0.15">
      <c r="B256" s="1090"/>
      <c r="C256" s="1091"/>
      <c r="D256" s="1091"/>
      <c r="E256" s="1091" t="b">
        <v>1</v>
      </c>
      <c r="F256" s="1091"/>
    </row>
    <row r="257" spans="2:6" ht="11.1" customHeight="1" x14ac:dyDescent="0.15">
      <c r="B257" s="1090"/>
      <c r="C257" s="1091"/>
      <c r="D257" s="1091"/>
      <c r="E257" s="1091"/>
      <c r="F257" s="1091"/>
    </row>
    <row r="258" spans="2:6" ht="11.1" customHeight="1" x14ac:dyDescent="0.15">
      <c r="B258" s="1090"/>
      <c r="C258" s="1091"/>
      <c r="D258" s="1091"/>
      <c r="E258" s="1091"/>
      <c r="F258" s="1091"/>
    </row>
    <row r="259" spans="2:6" ht="11.1" customHeight="1" x14ac:dyDescent="0.15">
      <c r="B259" s="1090"/>
      <c r="C259" s="1091"/>
      <c r="D259" s="1091"/>
      <c r="E259" s="1091"/>
      <c r="F259" s="1091"/>
    </row>
    <row r="260" spans="2:6" ht="11.1" customHeight="1" x14ac:dyDescent="0.15">
      <c r="B260" s="1090"/>
      <c r="C260" s="1091"/>
      <c r="D260" s="1091"/>
      <c r="E260" s="1091"/>
      <c r="F260" s="1091"/>
    </row>
    <row r="261" spans="2:6" ht="11.1" customHeight="1" x14ac:dyDescent="0.15">
      <c r="B261" s="1090"/>
      <c r="C261" s="1091"/>
      <c r="D261" s="1091"/>
      <c r="E261" s="1091"/>
      <c r="F261" s="1091"/>
    </row>
    <row r="262" spans="2:6" ht="11.1" customHeight="1" x14ac:dyDescent="0.15">
      <c r="B262" s="1090"/>
      <c r="C262" s="1091"/>
      <c r="D262" s="1091"/>
      <c r="E262" s="1091"/>
      <c r="F262" s="1091"/>
    </row>
    <row r="263" spans="2:6" ht="11.1" customHeight="1" x14ac:dyDescent="0.15">
      <c r="B263" s="1090"/>
      <c r="C263" s="1091"/>
      <c r="D263" s="1091"/>
      <c r="E263" s="1091"/>
      <c r="F263" s="1091"/>
    </row>
    <row r="264" spans="2:6" ht="11.1" customHeight="1" x14ac:dyDescent="0.15">
      <c r="B264" s="1090"/>
      <c r="C264" s="1091"/>
      <c r="D264" s="1091"/>
      <c r="E264" s="1091"/>
      <c r="F264" s="1091"/>
    </row>
    <row r="265" spans="2:6" ht="11.1" customHeight="1" x14ac:dyDescent="0.15">
      <c r="B265" s="1090"/>
      <c r="C265" s="1091"/>
      <c r="D265" s="1091"/>
      <c r="E265" s="1091"/>
      <c r="F265" s="1091"/>
    </row>
    <row r="266" spans="2:6" ht="11.1" customHeight="1" x14ac:dyDescent="0.15">
      <c r="B266" s="1090"/>
      <c r="C266" s="1091"/>
      <c r="D266" s="1091"/>
      <c r="E266" s="1091"/>
      <c r="F266" s="1091"/>
    </row>
    <row r="267" spans="2:6" ht="11.1" customHeight="1" x14ac:dyDescent="0.15">
      <c r="B267" s="1090"/>
      <c r="C267" s="1091"/>
      <c r="D267" s="1091"/>
      <c r="E267" s="1091"/>
      <c r="F267" s="1091"/>
    </row>
    <row r="268" spans="2:6" ht="11.1" customHeight="1" x14ac:dyDescent="0.15">
      <c r="B268" s="1090"/>
      <c r="C268" s="1091"/>
      <c r="D268" s="1091"/>
      <c r="E268" s="1091"/>
      <c r="F268" s="1091"/>
    </row>
    <row r="269" spans="2:6" ht="11.1" customHeight="1" x14ac:dyDescent="0.15">
      <c r="B269" s="1090"/>
      <c r="C269" s="1091"/>
      <c r="D269" s="1091"/>
      <c r="E269" s="1091"/>
      <c r="F269" s="1091"/>
    </row>
    <row r="270" spans="2:6" ht="11.1" customHeight="1" x14ac:dyDescent="0.15">
      <c r="B270" s="1090"/>
      <c r="C270" s="1091"/>
      <c r="D270" s="1091"/>
      <c r="E270" s="1091"/>
      <c r="F270" s="1091"/>
    </row>
    <row r="271" spans="2:6" ht="11.1" customHeight="1" x14ac:dyDescent="0.15">
      <c r="B271" s="1090"/>
      <c r="C271" s="1091"/>
      <c r="D271" s="1091"/>
      <c r="E271" s="1091"/>
      <c r="F271" s="1091"/>
    </row>
    <row r="272" spans="2:6" ht="11.1" customHeight="1" x14ac:dyDescent="0.15">
      <c r="B272" s="1090"/>
      <c r="C272" s="1091"/>
      <c r="D272" s="1091"/>
      <c r="E272" s="1091"/>
      <c r="F272" s="1091"/>
    </row>
    <row r="273" spans="2:10" ht="11.1" customHeight="1" x14ac:dyDescent="0.15">
      <c r="B273" s="1090"/>
      <c r="C273" s="1091"/>
      <c r="D273" s="1091"/>
      <c r="E273" s="1091"/>
      <c r="F273" s="1091"/>
    </row>
    <row r="275" spans="2:10" x14ac:dyDescent="0.15">
      <c r="B275" s="240" t="s">
        <v>314</v>
      </c>
      <c r="F275" s="277">
        <f>$E$6</f>
        <v>0</v>
      </c>
    </row>
    <row r="276" spans="2:10" ht="30" customHeight="1" x14ac:dyDescent="0.15">
      <c r="B276" s="241" t="s">
        <v>142</v>
      </c>
      <c r="C276" s="242" t="s">
        <v>143</v>
      </c>
      <c r="D276" s="243" t="s">
        <v>197</v>
      </c>
      <c r="E276" s="244" t="s">
        <v>385</v>
      </c>
      <c r="F276" s="245" t="s">
        <v>223</v>
      </c>
    </row>
    <row r="277" spans="2:10" ht="39.950000000000003" customHeight="1" x14ac:dyDescent="0.15">
      <c r="B277" s="174"/>
      <c r="C277" s="246" t="str">
        <f>IFERROR(VLOOKUP(B277,'補助事業概要説明書(別添１)１～２'!$C$58:$D$97,2,0)," ")</f>
        <v xml:space="preserve"> </v>
      </c>
      <c r="D277" s="246" t="str">
        <f>IFERROR(VLOOKUP(B277,'補助事業概要説明書(別添１)１～２'!$C$58:$E$97,3,0)," ")</f>
        <v xml:space="preserve"> </v>
      </c>
      <c r="E277" s="247" t="str">
        <f>IFERROR(VLOOKUP(B277,'補助事業概要説明書(別添１)１～２'!$C$58:$F$97,4,0)," ")</f>
        <v xml:space="preserve"> </v>
      </c>
      <c r="F277" s="247" t="str">
        <f>IFERROR(VLOOKUP(B277,'補助事業概要説明書(別添１)１～２'!$C$58:$G$97,5,0)," ")</f>
        <v xml:space="preserve"> </v>
      </c>
    </row>
    <row r="278" spans="2:10" ht="8.25" customHeight="1" x14ac:dyDescent="0.15"/>
    <row r="279" spans="2:10" x14ac:dyDescent="0.15">
      <c r="B279" s="240" t="s">
        <v>231</v>
      </c>
      <c r="E279" s="248"/>
    </row>
    <row r="280" spans="2:10" ht="16.5" customHeight="1" x14ac:dyDescent="0.15">
      <c r="B280" s="1087" t="s">
        <v>227</v>
      </c>
      <c r="C280" s="1087"/>
      <c r="D280" s="1087"/>
      <c r="E280" s="1087"/>
      <c r="F280" s="1087"/>
    </row>
    <row r="281" spans="2:10" x14ac:dyDescent="0.15">
      <c r="B281" s="177" t="b">
        <v>1</v>
      </c>
      <c r="C281" s="249"/>
    </row>
    <row r="282" spans="2:10" x14ac:dyDescent="0.15">
      <c r="B282" s="276" t="b">
        <v>1</v>
      </c>
      <c r="J282" s="237"/>
    </row>
    <row r="283" spans="2:10" s="322" customFormat="1" x14ac:dyDescent="0.15">
      <c r="B283" s="463" t="s">
        <v>566</v>
      </c>
      <c r="E283" s="464"/>
      <c r="F283" s="465"/>
    </row>
    <row r="284" spans="2:10" s="322" customFormat="1" ht="16.5" customHeight="1" x14ac:dyDescent="0.15">
      <c r="B284" s="1092" t="s">
        <v>567</v>
      </c>
      <c r="C284" s="1092"/>
      <c r="D284" s="1092"/>
      <c r="E284" s="1092"/>
      <c r="F284" s="1092"/>
    </row>
    <row r="285" spans="2:10" s="322" customFormat="1" x14ac:dyDescent="0.15">
      <c r="B285" s="466" t="b">
        <v>1</v>
      </c>
      <c r="C285" s="467"/>
      <c r="E285" s="289"/>
      <c r="F285" s="465"/>
    </row>
    <row r="286" spans="2:10" s="322" customFormat="1" x14ac:dyDescent="0.15">
      <c r="B286" s="276" t="b">
        <v>1</v>
      </c>
      <c r="E286" s="289"/>
      <c r="F286" s="465"/>
      <c r="J286" s="289"/>
    </row>
    <row r="287" spans="2:10" x14ac:dyDescent="0.15">
      <c r="B287" s="240" t="s">
        <v>232</v>
      </c>
      <c r="C287" s="249" t="s">
        <v>328</v>
      </c>
    </row>
    <row r="288" spans="2:10" ht="11.1" customHeight="1" x14ac:dyDescent="0.15">
      <c r="B288" s="1088" t="s">
        <v>235</v>
      </c>
      <c r="C288" s="1089"/>
      <c r="D288" s="1089"/>
      <c r="E288" s="1089"/>
      <c r="F288" s="1089"/>
    </row>
    <row r="289" spans="2:6" ht="11.1" customHeight="1" x14ac:dyDescent="0.15">
      <c r="B289" s="1088"/>
      <c r="C289" s="1089"/>
      <c r="D289" s="1089"/>
      <c r="E289" s="1089"/>
      <c r="F289" s="1089"/>
    </row>
    <row r="290" spans="2:6" ht="11.1" customHeight="1" x14ac:dyDescent="0.15">
      <c r="B290" s="1088"/>
      <c r="C290" s="1089"/>
      <c r="D290" s="1089"/>
      <c r="E290" s="1089"/>
      <c r="F290" s="1089"/>
    </row>
    <row r="291" spans="2:6" ht="11.1" customHeight="1" x14ac:dyDescent="0.15">
      <c r="B291" s="1088"/>
      <c r="C291" s="1089"/>
      <c r="D291" s="1089"/>
      <c r="E291" s="1089"/>
      <c r="F291" s="1089"/>
    </row>
    <row r="292" spans="2:6" ht="11.1" customHeight="1" x14ac:dyDescent="0.15">
      <c r="B292" s="1088"/>
      <c r="C292" s="1089"/>
      <c r="D292" s="1089"/>
      <c r="E292" s="1089"/>
      <c r="F292" s="1089"/>
    </row>
    <row r="293" spans="2:6" ht="11.1" customHeight="1" x14ac:dyDescent="0.15">
      <c r="B293" s="1088"/>
      <c r="C293" s="1089"/>
      <c r="D293" s="1089"/>
      <c r="E293" s="1089"/>
      <c r="F293" s="1089"/>
    </row>
    <row r="294" spans="2:6" ht="11.1" customHeight="1" x14ac:dyDescent="0.15">
      <c r="B294" s="1088"/>
      <c r="C294" s="1089"/>
      <c r="D294" s="1089"/>
      <c r="E294" s="1089"/>
      <c r="F294" s="1089"/>
    </row>
    <row r="295" spans="2:6" ht="11.1" customHeight="1" x14ac:dyDescent="0.15">
      <c r="B295" s="1088"/>
      <c r="C295" s="1089"/>
      <c r="D295" s="1089"/>
      <c r="E295" s="1089"/>
      <c r="F295" s="1089"/>
    </row>
    <row r="296" spans="2:6" ht="11.1" customHeight="1" x14ac:dyDescent="0.15">
      <c r="B296" s="1088"/>
      <c r="C296" s="1089"/>
      <c r="D296" s="1089"/>
      <c r="E296" s="1089"/>
      <c r="F296" s="1089"/>
    </row>
    <row r="297" spans="2:6" ht="11.1" customHeight="1" x14ac:dyDescent="0.15">
      <c r="B297" s="1088"/>
      <c r="C297" s="1089"/>
      <c r="D297" s="1089"/>
      <c r="E297" s="1089"/>
      <c r="F297" s="1089"/>
    </row>
    <row r="298" spans="2:6" ht="11.1" customHeight="1" x14ac:dyDescent="0.15">
      <c r="B298" s="1088"/>
      <c r="C298" s="1089"/>
      <c r="D298" s="1089"/>
      <c r="E298" s="1089"/>
      <c r="F298" s="1089"/>
    </row>
    <row r="299" spans="2:6" ht="11.1" customHeight="1" x14ac:dyDescent="0.15">
      <c r="B299" s="1088"/>
      <c r="C299" s="1089"/>
      <c r="D299" s="1089"/>
      <c r="E299" s="1089"/>
      <c r="F299" s="1089"/>
    </row>
    <row r="300" spans="2:6" ht="11.1" customHeight="1" x14ac:dyDescent="0.15">
      <c r="B300" s="1088"/>
      <c r="C300" s="1089"/>
      <c r="D300" s="1089"/>
      <c r="E300" s="1089"/>
      <c r="F300" s="1089"/>
    </row>
    <row r="301" spans="2:6" ht="11.1" customHeight="1" x14ac:dyDescent="0.15">
      <c r="B301" s="1088"/>
      <c r="C301" s="1089"/>
      <c r="D301" s="1089"/>
      <c r="E301" s="1089"/>
      <c r="F301" s="1089"/>
    </row>
    <row r="302" spans="2:6" ht="11.1" customHeight="1" x14ac:dyDescent="0.15">
      <c r="B302" s="1088"/>
      <c r="C302" s="1089"/>
      <c r="D302" s="1089"/>
      <c r="E302" s="1089"/>
      <c r="F302" s="1089"/>
    </row>
    <row r="303" spans="2:6" ht="11.1" customHeight="1" x14ac:dyDescent="0.15">
      <c r="B303" s="1088"/>
      <c r="C303" s="1089"/>
      <c r="D303" s="1089"/>
      <c r="E303" s="1089"/>
      <c r="F303" s="1089"/>
    </row>
    <row r="304" spans="2:6" ht="11.1" customHeight="1" x14ac:dyDescent="0.15">
      <c r="B304" s="1088"/>
      <c r="C304" s="1089"/>
      <c r="D304" s="1089"/>
      <c r="E304" s="1089"/>
      <c r="F304" s="1089"/>
    </row>
    <row r="305" spans="2:6" ht="11.1" customHeight="1" x14ac:dyDescent="0.15">
      <c r="B305" s="1088"/>
      <c r="C305" s="1089"/>
      <c r="D305" s="1089"/>
      <c r="E305" s="1089"/>
      <c r="F305" s="1089"/>
    </row>
    <row r="306" spans="2:6" ht="11.1" customHeight="1" x14ac:dyDescent="0.15">
      <c r="B306" s="1088"/>
      <c r="C306" s="1089"/>
      <c r="D306" s="1089"/>
      <c r="E306" s="1089"/>
      <c r="F306" s="1089"/>
    </row>
    <row r="307" spans="2:6" ht="11.1" customHeight="1" x14ac:dyDescent="0.15">
      <c r="B307" s="1088"/>
      <c r="C307" s="1089"/>
      <c r="D307" s="1089"/>
      <c r="E307" s="1089"/>
      <c r="F307" s="1089"/>
    </row>
    <row r="308" spans="2:6" ht="11.1" customHeight="1" x14ac:dyDescent="0.15">
      <c r="B308" s="1088"/>
      <c r="C308" s="1089"/>
      <c r="D308" s="1089"/>
      <c r="E308" s="1089"/>
      <c r="F308" s="1089"/>
    </row>
    <row r="309" spans="2:6" ht="11.1" customHeight="1" x14ac:dyDescent="0.15">
      <c r="B309" s="1088"/>
      <c r="C309" s="1089"/>
      <c r="D309" s="1089"/>
      <c r="E309" s="1089"/>
      <c r="F309" s="1089"/>
    </row>
    <row r="310" spans="2:6" ht="11.1" customHeight="1" x14ac:dyDescent="0.15">
      <c r="B310" s="1088"/>
      <c r="C310" s="1089"/>
      <c r="D310" s="1089"/>
      <c r="E310" s="1089"/>
      <c r="F310" s="1089"/>
    </row>
    <row r="311" spans="2:6" ht="11.1" customHeight="1" x14ac:dyDescent="0.15">
      <c r="B311" s="1088"/>
      <c r="C311" s="1089"/>
      <c r="D311" s="1089"/>
      <c r="E311" s="1089"/>
      <c r="F311" s="1089"/>
    </row>
    <row r="312" spans="2:6" ht="11.1" customHeight="1" x14ac:dyDescent="0.15">
      <c r="B312" s="1088"/>
      <c r="C312" s="1089"/>
      <c r="D312" s="1089"/>
      <c r="E312" s="1089"/>
      <c r="F312" s="1089"/>
    </row>
    <row r="313" spans="2:6" ht="11.1" customHeight="1" x14ac:dyDescent="0.15">
      <c r="B313" s="1088"/>
      <c r="C313" s="1089"/>
      <c r="D313" s="1089"/>
      <c r="E313" s="1089"/>
      <c r="F313" s="1089"/>
    </row>
    <row r="314" spans="2:6" ht="11.1" customHeight="1" x14ac:dyDescent="0.15">
      <c r="B314" s="1088"/>
      <c r="C314" s="1089"/>
      <c r="D314" s="1089"/>
      <c r="E314" s="1089"/>
      <c r="F314" s="1089"/>
    </row>
    <row r="315" spans="2:6" ht="11.1" customHeight="1" x14ac:dyDescent="0.15">
      <c r="B315" s="1088"/>
      <c r="C315" s="1089"/>
      <c r="D315" s="1089"/>
      <c r="E315" s="1089"/>
      <c r="F315" s="1089"/>
    </row>
    <row r="316" spans="2:6" ht="11.1" customHeight="1" x14ac:dyDescent="0.15">
      <c r="B316" s="1088"/>
      <c r="C316" s="1089"/>
      <c r="D316" s="1089"/>
      <c r="E316" s="1089"/>
      <c r="F316" s="1089"/>
    </row>
    <row r="317" spans="2:6" ht="11.1" customHeight="1" x14ac:dyDescent="0.15">
      <c r="B317" s="1088"/>
      <c r="C317" s="1089"/>
      <c r="D317" s="1089"/>
      <c r="E317" s="1089"/>
      <c r="F317" s="1089"/>
    </row>
    <row r="318" spans="2:6" ht="11.1" customHeight="1" x14ac:dyDescent="0.15">
      <c r="B318" s="1088" t="s">
        <v>234</v>
      </c>
      <c r="C318" s="1089"/>
      <c r="D318" s="1089"/>
      <c r="E318" s="1089"/>
      <c r="F318" s="1089"/>
    </row>
    <row r="319" spans="2:6" ht="11.1" customHeight="1" x14ac:dyDescent="0.15">
      <c r="B319" s="1088"/>
      <c r="C319" s="1089"/>
      <c r="D319" s="1089"/>
      <c r="E319" s="1089"/>
      <c r="F319" s="1089"/>
    </row>
    <row r="320" spans="2:6" ht="11.1" customHeight="1" x14ac:dyDescent="0.15">
      <c r="B320" s="1088"/>
      <c r="C320" s="1089"/>
      <c r="D320" s="1089"/>
      <c r="E320" s="1089"/>
      <c r="F320" s="1089"/>
    </row>
    <row r="321" spans="2:6" ht="11.1" customHeight="1" x14ac:dyDescent="0.15">
      <c r="B321" s="1088"/>
      <c r="C321" s="1089"/>
      <c r="D321" s="1089"/>
      <c r="E321" s="1089"/>
      <c r="F321" s="1089"/>
    </row>
    <row r="322" spans="2:6" ht="11.1" customHeight="1" x14ac:dyDescent="0.15">
      <c r="B322" s="1088"/>
      <c r="C322" s="1089"/>
      <c r="D322" s="1089"/>
      <c r="E322" s="1089"/>
      <c r="F322" s="1089"/>
    </row>
    <row r="323" spans="2:6" ht="11.1" customHeight="1" x14ac:dyDescent="0.15">
      <c r="B323" s="1088"/>
      <c r="C323" s="1089"/>
      <c r="D323" s="1089"/>
      <c r="E323" s="1089"/>
      <c r="F323" s="1089"/>
    </row>
    <row r="324" spans="2:6" ht="11.1" customHeight="1" x14ac:dyDescent="0.15">
      <c r="B324" s="1088"/>
      <c r="C324" s="1089"/>
      <c r="D324" s="1089"/>
      <c r="E324" s="1089"/>
      <c r="F324" s="1089"/>
    </row>
    <row r="325" spans="2:6" ht="11.1" customHeight="1" x14ac:dyDescent="0.15">
      <c r="B325" s="1088"/>
      <c r="C325" s="1089"/>
      <c r="D325" s="1089"/>
      <c r="E325" s="1089"/>
      <c r="F325" s="1089"/>
    </row>
    <row r="326" spans="2:6" ht="11.1" customHeight="1" x14ac:dyDescent="0.15">
      <c r="B326" s="1088"/>
      <c r="C326" s="1089"/>
      <c r="D326" s="1089"/>
      <c r="E326" s="1089"/>
      <c r="F326" s="1089"/>
    </row>
    <row r="327" spans="2:6" ht="11.1" customHeight="1" x14ac:dyDescent="0.15">
      <c r="B327" s="1088"/>
      <c r="C327" s="1089"/>
      <c r="D327" s="1089"/>
      <c r="E327" s="1089"/>
      <c r="F327" s="1089"/>
    </row>
    <row r="328" spans="2:6" ht="11.1" customHeight="1" x14ac:dyDescent="0.15">
      <c r="B328" s="1088"/>
      <c r="C328" s="1089"/>
      <c r="D328" s="1089"/>
      <c r="E328" s="1089"/>
      <c r="F328" s="1089"/>
    </row>
    <row r="329" spans="2:6" ht="11.1" customHeight="1" x14ac:dyDescent="0.15">
      <c r="B329" s="1088"/>
      <c r="C329" s="1089"/>
      <c r="D329" s="1089"/>
      <c r="E329" s="1089"/>
      <c r="F329" s="1089"/>
    </row>
    <row r="330" spans="2:6" ht="11.1" customHeight="1" x14ac:dyDescent="0.15">
      <c r="B330" s="1088"/>
      <c r="C330" s="1089"/>
      <c r="D330" s="1089"/>
      <c r="E330" s="1089"/>
      <c r="F330" s="1089"/>
    </row>
    <row r="331" spans="2:6" ht="11.1" customHeight="1" x14ac:dyDescent="0.15">
      <c r="B331" s="1088"/>
      <c r="C331" s="1089"/>
      <c r="D331" s="1089"/>
      <c r="E331" s="1089"/>
      <c r="F331" s="1089"/>
    </row>
    <row r="332" spans="2:6" ht="11.1" customHeight="1" x14ac:dyDescent="0.15">
      <c r="B332" s="1088"/>
      <c r="C332" s="1089"/>
      <c r="D332" s="1089"/>
      <c r="E332" s="1089"/>
      <c r="F332" s="1089"/>
    </row>
    <row r="333" spans="2:6" ht="11.1" customHeight="1" x14ac:dyDescent="0.15">
      <c r="B333" s="1088"/>
      <c r="C333" s="1089"/>
      <c r="D333" s="1089"/>
      <c r="E333" s="1089"/>
      <c r="F333" s="1089"/>
    </row>
    <row r="334" spans="2:6" ht="11.1" customHeight="1" x14ac:dyDescent="0.15">
      <c r="B334" s="1088"/>
      <c r="C334" s="1089"/>
      <c r="D334" s="1089"/>
      <c r="E334" s="1089"/>
      <c r="F334" s="1089"/>
    </row>
    <row r="335" spans="2:6" ht="11.1" customHeight="1" x14ac:dyDescent="0.15">
      <c r="B335" s="1088"/>
      <c r="C335" s="1089"/>
      <c r="D335" s="1089"/>
      <c r="E335" s="1089"/>
      <c r="F335" s="1089"/>
    </row>
    <row r="336" spans="2:6" ht="11.1" customHeight="1" x14ac:dyDescent="0.15">
      <c r="B336" s="1088"/>
      <c r="C336" s="1089"/>
      <c r="D336" s="1089"/>
      <c r="E336" s="1089"/>
      <c r="F336" s="1089"/>
    </row>
    <row r="337" spans="2:6" ht="11.1" customHeight="1" x14ac:dyDescent="0.15">
      <c r="B337" s="1088"/>
      <c r="C337" s="1089"/>
      <c r="D337" s="1089"/>
      <c r="E337" s="1089"/>
      <c r="F337" s="1089"/>
    </row>
    <row r="338" spans="2:6" ht="11.1" customHeight="1" x14ac:dyDescent="0.15">
      <c r="B338" s="1088"/>
      <c r="C338" s="1089"/>
      <c r="D338" s="1089"/>
      <c r="E338" s="1089"/>
      <c r="F338" s="1089"/>
    </row>
    <row r="339" spans="2:6" ht="11.1" customHeight="1" x14ac:dyDescent="0.15">
      <c r="B339" s="1088"/>
      <c r="C339" s="1089"/>
      <c r="D339" s="1089"/>
      <c r="E339" s="1089"/>
      <c r="F339" s="1089"/>
    </row>
    <row r="340" spans="2:6" ht="11.1" customHeight="1" x14ac:dyDescent="0.15">
      <c r="B340" s="1088"/>
      <c r="C340" s="1089"/>
      <c r="D340" s="1089"/>
      <c r="E340" s="1089"/>
      <c r="F340" s="1089"/>
    </row>
    <row r="341" spans="2:6" ht="11.1" customHeight="1" x14ac:dyDescent="0.15">
      <c r="B341" s="1088"/>
      <c r="C341" s="1089"/>
      <c r="D341" s="1089"/>
      <c r="E341" s="1089"/>
      <c r="F341" s="1089"/>
    </row>
    <row r="342" spans="2:6" ht="11.1" customHeight="1" x14ac:dyDescent="0.15">
      <c r="B342" s="1088"/>
      <c r="C342" s="1089"/>
      <c r="D342" s="1089"/>
      <c r="E342" s="1089"/>
      <c r="F342" s="1089"/>
    </row>
    <row r="343" spans="2:6" ht="11.1" customHeight="1" x14ac:dyDescent="0.15">
      <c r="B343" s="1088"/>
      <c r="C343" s="1089"/>
      <c r="D343" s="1089"/>
      <c r="E343" s="1089"/>
      <c r="F343" s="1089"/>
    </row>
    <row r="344" spans="2:6" ht="11.1" customHeight="1" x14ac:dyDescent="0.15">
      <c r="B344" s="1088"/>
      <c r="C344" s="1089"/>
      <c r="D344" s="1089"/>
      <c r="E344" s="1089"/>
      <c r="F344" s="1089"/>
    </row>
    <row r="345" spans="2:6" ht="11.1" customHeight="1" x14ac:dyDescent="0.15">
      <c r="B345" s="1088"/>
      <c r="C345" s="1089"/>
      <c r="D345" s="1089"/>
      <c r="E345" s="1089"/>
      <c r="F345" s="1089"/>
    </row>
    <row r="346" spans="2:6" ht="11.1" customHeight="1" x14ac:dyDescent="0.15">
      <c r="B346" s="1088"/>
      <c r="C346" s="1089"/>
      <c r="D346" s="1089"/>
      <c r="E346" s="1089"/>
      <c r="F346" s="1089"/>
    </row>
    <row r="347" spans="2:6" ht="11.1" customHeight="1" x14ac:dyDescent="0.15">
      <c r="B347" s="1088"/>
      <c r="C347" s="1089"/>
      <c r="D347" s="1089"/>
      <c r="E347" s="1089"/>
      <c r="F347" s="1089"/>
    </row>
    <row r="348" spans="2:6" ht="11.1" customHeight="1" x14ac:dyDescent="0.15">
      <c r="B348" s="1088" t="s">
        <v>236</v>
      </c>
      <c r="C348" s="1089"/>
      <c r="D348" s="1089"/>
      <c r="E348" s="1089"/>
      <c r="F348" s="1089"/>
    </row>
    <row r="349" spans="2:6" ht="11.1" customHeight="1" x14ac:dyDescent="0.15">
      <c r="B349" s="1088"/>
      <c r="C349" s="1089"/>
      <c r="D349" s="1089"/>
      <c r="E349" s="1089"/>
      <c r="F349" s="1089"/>
    </row>
    <row r="350" spans="2:6" ht="11.1" customHeight="1" x14ac:dyDescent="0.15">
      <c r="B350" s="1088"/>
      <c r="C350" s="1089"/>
      <c r="D350" s="1089"/>
      <c r="E350" s="1089"/>
      <c r="F350" s="1089"/>
    </row>
    <row r="351" spans="2:6" ht="11.1" customHeight="1" x14ac:dyDescent="0.15">
      <c r="B351" s="1088"/>
      <c r="C351" s="1089"/>
      <c r="D351" s="1089"/>
      <c r="E351" s="1089"/>
      <c r="F351" s="1089"/>
    </row>
    <row r="352" spans="2:6" ht="11.1" customHeight="1" x14ac:dyDescent="0.15">
      <c r="B352" s="1088"/>
      <c r="C352" s="1089"/>
      <c r="D352" s="1089"/>
      <c r="E352" s="1089"/>
      <c r="F352" s="1089"/>
    </row>
    <row r="353" spans="2:6" ht="11.1" customHeight="1" x14ac:dyDescent="0.15">
      <c r="B353" s="1088"/>
      <c r="C353" s="1089"/>
      <c r="D353" s="1089"/>
      <c r="E353" s="1089"/>
      <c r="F353" s="1089"/>
    </row>
    <row r="354" spans="2:6" ht="11.1" customHeight="1" x14ac:dyDescent="0.15">
      <c r="B354" s="1088"/>
      <c r="C354" s="1089"/>
      <c r="D354" s="1089"/>
      <c r="E354" s="1089"/>
      <c r="F354" s="1089"/>
    </row>
    <row r="355" spans="2:6" ht="11.1" customHeight="1" x14ac:dyDescent="0.15">
      <c r="B355" s="1088"/>
      <c r="C355" s="1089"/>
      <c r="D355" s="1089"/>
      <c r="E355" s="1089"/>
      <c r="F355" s="1089"/>
    </row>
    <row r="356" spans="2:6" ht="11.1" customHeight="1" x14ac:dyDescent="0.15">
      <c r="B356" s="1088"/>
      <c r="C356" s="1089"/>
      <c r="D356" s="1089"/>
      <c r="E356" s="1089"/>
      <c r="F356" s="1089"/>
    </row>
    <row r="357" spans="2:6" ht="11.1" customHeight="1" x14ac:dyDescent="0.15">
      <c r="B357" s="1088"/>
      <c r="C357" s="1089"/>
      <c r="D357" s="1089"/>
      <c r="E357" s="1089"/>
      <c r="F357" s="1089"/>
    </row>
    <row r="358" spans="2:6" ht="11.1" customHeight="1" x14ac:dyDescent="0.15">
      <c r="B358" s="1088"/>
      <c r="C358" s="1089"/>
      <c r="D358" s="1089"/>
      <c r="E358" s="1089"/>
      <c r="F358" s="1089"/>
    </row>
    <row r="359" spans="2:6" ht="11.1" customHeight="1" x14ac:dyDescent="0.15">
      <c r="B359" s="1088"/>
      <c r="C359" s="1089"/>
      <c r="D359" s="1089"/>
      <c r="E359" s="1089"/>
      <c r="F359" s="1089"/>
    </row>
    <row r="360" spans="2:6" ht="11.1" customHeight="1" x14ac:dyDescent="0.15">
      <c r="B360" s="1088"/>
      <c r="C360" s="1089"/>
      <c r="D360" s="1089"/>
      <c r="E360" s="1089"/>
      <c r="F360" s="1089"/>
    </row>
    <row r="361" spans="2:6" ht="11.1" customHeight="1" x14ac:dyDescent="0.15">
      <c r="B361" s="1088"/>
      <c r="C361" s="1089"/>
      <c r="D361" s="1089"/>
      <c r="E361" s="1089"/>
      <c r="F361" s="1089"/>
    </row>
    <row r="362" spans="2:6" ht="11.1" customHeight="1" x14ac:dyDescent="0.15">
      <c r="B362" s="1088"/>
      <c r="C362" s="1089"/>
      <c r="D362" s="1089"/>
      <c r="E362" s="1089"/>
      <c r="F362" s="1089"/>
    </row>
    <row r="363" spans="2:6" ht="11.1" customHeight="1" x14ac:dyDescent="0.15">
      <c r="B363" s="1088"/>
      <c r="C363" s="1089"/>
      <c r="D363" s="1089"/>
      <c r="E363" s="1089"/>
      <c r="F363" s="1089"/>
    </row>
    <row r="364" spans="2:6" ht="11.1" customHeight="1" x14ac:dyDescent="0.15">
      <c r="B364" s="1088"/>
      <c r="C364" s="1089"/>
      <c r="D364" s="1089"/>
      <c r="E364" s="1089"/>
      <c r="F364" s="1089"/>
    </row>
    <row r="365" spans="2:6" ht="11.1" customHeight="1" x14ac:dyDescent="0.15">
      <c r="B365" s="1088"/>
      <c r="C365" s="1089"/>
      <c r="D365" s="1089"/>
      <c r="E365" s="1089"/>
      <c r="F365" s="1089"/>
    </row>
    <row r="366" spans="2:6" ht="11.1" customHeight="1" x14ac:dyDescent="0.15">
      <c r="B366" s="1088"/>
      <c r="C366" s="1089"/>
      <c r="D366" s="1089"/>
      <c r="E366" s="1089"/>
      <c r="F366" s="1089"/>
    </row>
    <row r="367" spans="2:6" ht="11.1" customHeight="1" x14ac:dyDescent="0.15">
      <c r="B367" s="1088"/>
      <c r="C367" s="1089"/>
      <c r="D367" s="1089"/>
      <c r="E367" s="1089"/>
      <c r="F367" s="1089"/>
    </row>
    <row r="368" spans="2:6" ht="11.1" customHeight="1" x14ac:dyDescent="0.15">
      <c r="B368" s="1088"/>
      <c r="C368" s="1089"/>
      <c r="D368" s="1089"/>
      <c r="E368" s="1089"/>
      <c r="F368" s="1089"/>
    </row>
    <row r="369" spans="2:6" ht="11.1" customHeight="1" x14ac:dyDescent="0.15">
      <c r="B369" s="1088"/>
      <c r="C369" s="1089"/>
      <c r="D369" s="1089"/>
      <c r="E369" s="1089"/>
      <c r="F369" s="1089"/>
    </row>
    <row r="370" spans="2:6" ht="11.1" customHeight="1" x14ac:dyDescent="0.15">
      <c r="B370" s="1088"/>
      <c r="C370" s="1089"/>
      <c r="D370" s="1089"/>
      <c r="E370" s="1089"/>
      <c r="F370" s="1089"/>
    </row>
    <row r="371" spans="2:6" ht="11.1" customHeight="1" x14ac:dyDescent="0.15">
      <c r="B371" s="1088"/>
      <c r="C371" s="1089"/>
      <c r="D371" s="1089"/>
      <c r="E371" s="1089"/>
      <c r="F371" s="1089"/>
    </row>
    <row r="372" spans="2:6" ht="11.1" customHeight="1" x14ac:dyDescent="0.15">
      <c r="B372" s="1088"/>
      <c r="C372" s="1089"/>
      <c r="D372" s="1089"/>
      <c r="E372" s="1089"/>
      <c r="F372" s="1089"/>
    </row>
    <row r="373" spans="2:6" ht="11.1" customHeight="1" x14ac:dyDescent="0.15">
      <c r="B373" s="1088"/>
      <c r="C373" s="1089"/>
      <c r="D373" s="1089"/>
      <c r="E373" s="1089"/>
      <c r="F373" s="1089"/>
    </row>
    <row r="374" spans="2:6" ht="11.1" customHeight="1" x14ac:dyDescent="0.15">
      <c r="B374" s="1088"/>
      <c r="C374" s="1089"/>
      <c r="D374" s="1089"/>
      <c r="E374" s="1089"/>
      <c r="F374" s="1089"/>
    </row>
    <row r="375" spans="2:6" ht="11.1" customHeight="1" x14ac:dyDescent="0.15">
      <c r="B375" s="1088"/>
      <c r="C375" s="1089"/>
      <c r="D375" s="1089"/>
      <c r="E375" s="1089"/>
      <c r="F375" s="1089"/>
    </row>
    <row r="376" spans="2:6" ht="11.1" customHeight="1" x14ac:dyDescent="0.15">
      <c r="B376" s="1088"/>
      <c r="C376" s="1089"/>
      <c r="D376" s="1089"/>
      <c r="E376" s="1089"/>
      <c r="F376" s="1089"/>
    </row>
    <row r="377" spans="2:6" ht="11.1" customHeight="1" x14ac:dyDescent="0.15">
      <c r="B377" s="1088"/>
      <c r="C377" s="1089"/>
      <c r="D377" s="1089"/>
      <c r="E377" s="1089"/>
      <c r="F377" s="1089"/>
    </row>
    <row r="378" spans="2:6" ht="11.1" customHeight="1" x14ac:dyDescent="0.15">
      <c r="B378" s="1090" t="s">
        <v>445</v>
      </c>
      <c r="C378" s="1091" t="s">
        <v>386</v>
      </c>
      <c r="D378" s="1091"/>
      <c r="E378" s="1091"/>
      <c r="F378" s="1091"/>
    </row>
    <row r="379" spans="2:6" ht="11.1" customHeight="1" x14ac:dyDescent="0.15">
      <c r="B379" s="1090"/>
      <c r="C379" s="1091"/>
      <c r="D379" s="1091"/>
      <c r="E379" s="1091"/>
      <c r="F379" s="1091"/>
    </row>
    <row r="380" spans="2:6" ht="11.1" customHeight="1" x14ac:dyDescent="0.15">
      <c r="B380" s="1090"/>
      <c r="C380" s="1091"/>
      <c r="D380" s="1091"/>
      <c r="E380" s="1091"/>
      <c r="F380" s="1091"/>
    </row>
    <row r="381" spans="2:6" ht="11.1" customHeight="1" x14ac:dyDescent="0.15">
      <c r="B381" s="1090"/>
      <c r="C381" s="1091"/>
      <c r="D381" s="1091"/>
      <c r="E381" s="1091"/>
      <c r="F381" s="1091"/>
    </row>
    <row r="382" spans="2:6" ht="11.1" customHeight="1" x14ac:dyDescent="0.15">
      <c r="B382" s="1090"/>
      <c r="C382" s="1091"/>
      <c r="D382" s="1091"/>
      <c r="E382" s="1091"/>
      <c r="F382" s="1091"/>
    </row>
    <row r="383" spans="2:6" ht="11.1" customHeight="1" x14ac:dyDescent="0.15">
      <c r="B383" s="1090"/>
      <c r="C383" s="1091"/>
      <c r="D383" s="1091"/>
      <c r="E383" s="1091" t="b">
        <v>0</v>
      </c>
      <c r="F383" s="1091"/>
    </row>
    <row r="384" spans="2:6" ht="11.1" customHeight="1" x14ac:dyDescent="0.15">
      <c r="B384" s="1090"/>
      <c r="C384" s="1091"/>
      <c r="D384" s="1091"/>
      <c r="E384" s="1091" t="b">
        <v>0</v>
      </c>
      <c r="F384" s="1091"/>
    </row>
    <row r="385" spans="2:6" ht="11.1" customHeight="1" x14ac:dyDescent="0.15">
      <c r="B385" s="1090"/>
      <c r="C385" s="1091"/>
      <c r="D385" s="1091"/>
      <c r="E385" s="1091"/>
      <c r="F385" s="1091"/>
    </row>
    <row r="386" spans="2:6" ht="11.1" customHeight="1" x14ac:dyDescent="0.15">
      <c r="B386" s="1090"/>
      <c r="C386" s="1091"/>
      <c r="D386" s="1091"/>
      <c r="E386" s="1091"/>
      <c r="F386" s="1091"/>
    </row>
    <row r="387" spans="2:6" ht="11.1" customHeight="1" x14ac:dyDescent="0.15">
      <c r="B387" s="1090"/>
      <c r="C387" s="1091"/>
      <c r="D387" s="1091"/>
      <c r="E387" s="1091"/>
      <c r="F387" s="1091"/>
    </row>
    <row r="388" spans="2:6" ht="11.1" customHeight="1" x14ac:dyDescent="0.15">
      <c r="B388" s="1090"/>
      <c r="C388" s="1091"/>
      <c r="D388" s="1091"/>
      <c r="E388" s="1091"/>
      <c r="F388" s="1091"/>
    </row>
    <row r="389" spans="2:6" ht="11.1" customHeight="1" x14ac:dyDescent="0.15">
      <c r="B389" s="1090"/>
      <c r="C389" s="1091"/>
      <c r="D389" s="1091"/>
      <c r="E389" s="1091"/>
      <c r="F389" s="1091"/>
    </row>
    <row r="390" spans="2:6" ht="11.1" customHeight="1" x14ac:dyDescent="0.15">
      <c r="B390" s="1090"/>
      <c r="C390" s="1091"/>
      <c r="D390" s="1091"/>
      <c r="E390" s="1091" t="b">
        <v>1</v>
      </c>
      <c r="F390" s="1091"/>
    </row>
    <row r="391" spans="2:6" ht="11.1" customHeight="1" x14ac:dyDescent="0.15">
      <c r="B391" s="1090"/>
      <c r="C391" s="1091"/>
      <c r="D391" s="1091"/>
      <c r="E391" s="1091"/>
      <c r="F391" s="1091"/>
    </row>
    <row r="392" spans="2:6" ht="11.1" customHeight="1" x14ac:dyDescent="0.15">
      <c r="B392" s="1090"/>
      <c r="C392" s="1091"/>
      <c r="D392" s="1091"/>
      <c r="E392" s="1091"/>
      <c r="F392" s="1091"/>
    </row>
    <row r="393" spans="2:6" ht="11.1" customHeight="1" x14ac:dyDescent="0.15">
      <c r="B393" s="1090"/>
      <c r="C393" s="1091"/>
      <c r="D393" s="1091"/>
      <c r="E393" s="1091"/>
      <c r="F393" s="1091"/>
    </row>
    <row r="394" spans="2:6" ht="11.1" customHeight="1" x14ac:dyDescent="0.15">
      <c r="B394" s="1090"/>
      <c r="C394" s="1091"/>
      <c r="D394" s="1091"/>
      <c r="E394" s="1091"/>
      <c r="F394" s="1091"/>
    </row>
    <row r="395" spans="2:6" ht="11.1" customHeight="1" x14ac:dyDescent="0.15">
      <c r="B395" s="1090"/>
      <c r="C395" s="1091"/>
      <c r="D395" s="1091"/>
      <c r="E395" s="1091"/>
      <c r="F395" s="1091"/>
    </row>
    <row r="396" spans="2:6" ht="11.1" customHeight="1" x14ac:dyDescent="0.15">
      <c r="B396" s="1090"/>
      <c r="C396" s="1091"/>
      <c r="D396" s="1091"/>
      <c r="E396" s="1091"/>
      <c r="F396" s="1091"/>
    </row>
    <row r="397" spans="2:6" ht="11.1" customHeight="1" x14ac:dyDescent="0.15">
      <c r="B397" s="1090"/>
      <c r="C397" s="1091"/>
      <c r="D397" s="1091"/>
      <c r="E397" s="1091"/>
      <c r="F397" s="1091"/>
    </row>
    <row r="398" spans="2:6" ht="11.1" customHeight="1" x14ac:dyDescent="0.15">
      <c r="B398" s="1090"/>
      <c r="C398" s="1091"/>
      <c r="D398" s="1091"/>
      <c r="E398" s="1091"/>
      <c r="F398" s="1091"/>
    </row>
    <row r="399" spans="2:6" ht="11.1" customHeight="1" x14ac:dyDescent="0.15">
      <c r="B399" s="1090"/>
      <c r="C399" s="1091"/>
      <c r="D399" s="1091"/>
      <c r="E399" s="1091"/>
      <c r="F399" s="1091"/>
    </row>
    <row r="400" spans="2:6" ht="11.1" customHeight="1" x14ac:dyDescent="0.15">
      <c r="B400" s="1090"/>
      <c r="C400" s="1091"/>
      <c r="D400" s="1091"/>
      <c r="E400" s="1091"/>
      <c r="F400" s="1091"/>
    </row>
    <row r="401" spans="2:10" ht="11.1" customHeight="1" x14ac:dyDescent="0.15">
      <c r="B401" s="1090"/>
      <c r="C401" s="1091"/>
      <c r="D401" s="1091"/>
      <c r="E401" s="1091"/>
      <c r="F401" s="1091"/>
    </row>
    <row r="402" spans="2:10" ht="11.1" customHeight="1" x14ac:dyDescent="0.15">
      <c r="B402" s="1090"/>
      <c r="C402" s="1091"/>
      <c r="D402" s="1091"/>
      <c r="E402" s="1091"/>
      <c r="F402" s="1091"/>
    </row>
    <row r="403" spans="2:10" ht="11.1" customHeight="1" x14ac:dyDescent="0.15">
      <c r="B403" s="1090"/>
      <c r="C403" s="1091"/>
      <c r="D403" s="1091"/>
      <c r="E403" s="1091"/>
      <c r="F403" s="1091"/>
    </row>
    <row r="404" spans="2:10" ht="11.1" customHeight="1" x14ac:dyDescent="0.15">
      <c r="B404" s="1090"/>
      <c r="C404" s="1091"/>
      <c r="D404" s="1091"/>
      <c r="E404" s="1091"/>
      <c r="F404" s="1091"/>
    </row>
    <row r="405" spans="2:10" ht="11.1" customHeight="1" x14ac:dyDescent="0.15">
      <c r="B405" s="1090"/>
      <c r="C405" s="1091"/>
      <c r="D405" s="1091"/>
      <c r="E405" s="1091"/>
      <c r="F405" s="1091"/>
    </row>
    <row r="406" spans="2:10" ht="11.1" customHeight="1" x14ac:dyDescent="0.15">
      <c r="B406" s="1090"/>
      <c r="C406" s="1091"/>
      <c r="D406" s="1091"/>
      <c r="E406" s="1091"/>
      <c r="F406" s="1091"/>
    </row>
    <row r="407" spans="2:10" ht="11.1" customHeight="1" x14ac:dyDescent="0.15">
      <c r="B407" s="1090"/>
      <c r="C407" s="1091"/>
      <c r="D407" s="1091"/>
      <c r="E407" s="1091"/>
      <c r="F407" s="1091"/>
    </row>
    <row r="409" spans="2:10" x14ac:dyDescent="0.15">
      <c r="B409" s="240" t="s">
        <v>313</v>
      </c>
      <c r="F409" s="277">
        <f>$E$6</f>
        <v>0</v>
      </c>
    </row>
    <row r="410" spans="2:10" ht="30" customHeight="1" x14ac:dyDescent="0.15">
      <c r="B410" s="241" t="s">
        <v>142</v>
      </c>
      <c r="C410" s="242" t="s">
        <v>143</v>
      </c>
      <c r="D410" s="243" t="s">
        <v>197</v>
      </c>
      <c r="E410" s="244" t="s">
        <v>385</v>
      </c>
      <c r="F410" s="245" t="s">
        <v>223</v>
      </c>
    </row>
    <row r="411" spans="2:10" ht="39.950000000000003" customHeight="1" x14ac:dyDescent="0.15">
      <c r="B411" s="174"/>
      <c r="C411" s="246" t="str">
        <f>IFERROR(VLOOKUP(B411,'補助事業概要説明書(別添１)１～２'!$C$58:$D$97,2,0)," ")</f>
        <v xml:space="preserve"> </v>
      </c>
      <c r="D411" s="246" t="str">
        <f>IFERROR(VLOOKUP(B411,'補助事業概要説明書(別添１)１～２'!$C$58:$E$97,3,0)," ")</f>
        <v xml:space="preserve"> </v>
      </c>
      <c r="E411" s="247" t="str">
        <f>IFERROR(VLOOKUP(B411,'補助事業概要説明書(別添１)１～２'!$C$58:$F$97,4,0)," ")</f>
        <v xml:space="preserve"> </v>
      </c>
      <c r="F411" s="247" t="str">
        <f>IFERROR(VLOOKUP(B411,'補助事業概要説明書(別添１)１～２'!$C$58:$G$97,5,0)," ")</f>
        <v xml:space="preserve"> </v>
      </c>
    </row>
    <row r="412" spans="2:10" ht="8.25" customHeight="1" x14ac:dyDescent="0.15"/>
    <row r="413" spans="2:10" x14ac:dyDescent="0.15">
      <c r="B413" s="240" t="s">
        <v>231</v>
      </c>
      <c r="E413" s="248"/>
    </row>
    <row r="414" spans="2:10" ht="16.5" customHeight="1" x14ac:dyDescent="0.15">
      <c r="B414" s="1087" t="s">
        <v>227</v>
      </c>
      <c r="C414" s="1087"/>
      <c r="D414" s="1087"/>
      <c r="E414" s="1087"/>
      <c r="F414" s="1087"/>
    </row>
    <row r="415" spans="2:10" x14ac:dyDescent="0.15">
      <c r="B415" s="177" t="b">
        <v>1</v>
      </c>
      <c r="C415" s="249"/>
    </row>
    <row r="416" spans="2:10" x14ac:dyDescent="0.15">
      <c r="B416" s="276" t="b">
        <v>1</v>
      </c>
      <c r="J416" s="237"/>
    </row>
    <row r="417" spans="2:10" s="322" customFormat="1" x14ac:dyDescent="0.15">
      <c r="B417" s="463" t="s">
        <v>566</v>
      </c>
      <c r="E417" s="464"/>
      <c r="F417" s="465"/>
    </row>
    <row r="418" spans="2:10" s="322" customFormat="1" ht="16.5" customHeight="1" x14ac:dyDescent="0.15">
      <c r="B418" s="1092" t="s">
        <v>567</v>
      </c>
      <c r="C418" s="1092"/>
      <c r="D418" s="1092"/>
      <c r="E418" s="1092"/>
      <c r="F418" s="1092"/>
    </row>
    <row r="419" spans="2:10" s="322" customFormat="1" x14ac:dyDescent="0.15">
      <c r="B419" s="466" t="b">
        <v>1</v>
      </c>
      <c r="C419" s="467"/>
      <c r="E419" s="289"/>
      <c r="F419" s="465"/>
    </row>
    <row r="420" spans="2:10" s="322" customFormat="1" x14ac:dyDescent="0.15">
      <c r="B420" s="276" t="b">
        <v>1</v>
      </c>
      <c r="E420" s="289"/>
      <c r="F420" s="465"/>
      <c r="J420" s="289"/>
    </row>
    <row r="421" spans="2:10" x14ac:dyDescent="0.15">
      <c r="B421" s="240" t="s">
        <v>232</v>
      </c>
      <c r="C421" s="249" t="s">
        <v>328</v>
      </c>
    </row>
    <row r="422" spans="2:10" ht="11.1" customHeight="1" x14ac:dyDescent="0.15">
      <c r="B422" s="1088" t="s">
        <v>235</v>
      </c>
      <c r="C422" s="1089"/>
      <c r="D422" s="1089"/>
      <c r="E422" s="1089"/>
      <c r="F422" s="1089"/>
    </row>
    <row r="423" spans="2:10" ht="11.1" customHeight="1" x14ac:dyDescent="0.15">
      <c r="B423" s="1088"/>
      <c r="C423" s="1089"/>
      <c r="D423" s="1089"/>
      <c r="E423" s="1089"/>
      <c r="F423" s="1089"/>
    </row>
    <row r="424" spans="2:10" ht="11.1" customHeight="1" x14ac:dyDescent="0.15">
      <c r="B424" s="1088"/>
      <c r="C424" s="1089"/>
      <c r="D424" s="1089"/>
      <c r="E424" s="1089"/>
      <c r="F424" s="1089"/>
    </row>
    <row r="425" spans="2:10" ht="11.1" customHeight="1" x14ac:dyDescent="0.15">
      <c r="B425" s="1088"/>
      <c r="C425" s="1089"/>
      <c r="D425" s="1089"/>
      <c r="E425" s="1089"/>
      <c r="F425" s="1089"/>
    </row>
    <row r="426" spans="2:10" ht="11.1" customHeight="1" x14ac:dyDescent="0.15">
      <c r="B426" s="1088"/>
      <c r="C426" s="1089"/>
      <c r="D426" s="1089"/>
      <c r="E426" s="1089"/>
      <c r="F426" s="1089"/>
    </row>
    <row r="427" spans="2:10" ht="11.1" customHeight="1" x14ac:dyDescent="0.15">
      <c r="B427" s="1088"/>
      <c r="C427" s="1089"/>
      <c r="D427" s="1089"/>
      <c r="E427" s="1089"/>
      <c r="F427" s="1089"/>
    </row>
    <row r="428" spans="2:10" ht="11.1" customHeight="1" x14ac:dyDescent="0.15">
      <c r="B428" s="1088"/>
      <c r="C428" s="1089"/>
      <c r="D428" s="1089"/>
      <c r="E428" s="1089"/>
      <c r="F428" s="1089"/>
    </row>
    <row r="429" spans="2:10" ht="11.1" customHeight="1" x14ac:dyDescent="0.15">
      <c r="B429" s="1088"/>
      <c r="C429" s="1089"/>
      <c r="D429" s="1089"/>
      <c r="E429" s="1089"/>
      <c r="F429" s="1089"/>
    </row>
    <row r="430" spans="2:10" ht="11.1" customHeight="1" x14ac:dyDescent="0.15">
      <c r="B430" s="1088"/>
      <c r="C430" s="1089"/>
      <c r="D430" s="1089"/>
      <c r="E430" s="1089"/>
      <c r="F430" s="1089"/>
    </row>
    <row r="431" spans="2:10" ht="11.1" customHeight="1" x14ac:dyDescent="0.15">
      <c r="B431" s="1088"/>
      <c r="C431" s="1089"/>
      <c r="D431" s="1089"/>
      <c r="E431" s="1089"/>
      <c r="F431" s="1089"/>
    </row>
    <row r="432" spans="2:10" ht="11.1" customHeight="1" x14ac:dyDescent="0.15">
      <c r="B432" s="1088"/>
      <c r="C432" s="1089"/>
      <c r="D432" s="1089"/>
      <c r="E432" s="1089"/>
      <c r="F432" s="1089"/>
    </row>
    <row r="433" spans="2:6" ht="11.1" customHeight="1" x14ac:dyDescent="0.15">
      <c r="B433" s="1088"/>
      <c r="C433" s="1089"/>
      <c r="D433" s="1089"/>
      <c r="E433" s="1089"/>
      <c r="F433" s="1089"/>
    </row>
    <row r="434" spans="2:6" ht="11.1" customHeight="1" x14ac:dyDescent="0.15">
      <c r="B434" s="1088"/>
      <c r="C434" s="1089"/>
      <c r="D434" s="1089"/>
      <c r="E434" s="1089"/>
      <c r="F434" s="1089"/>
    </row>
    <row r="435" spans="2:6" ht="11.1" customHeight="1" x14ac:dyDescent="0.15">
      <c r="B435" s="1088"/>
      <c r="C435" s="1089"/>
      <c r="D435" s="1089"/>
      <c r="E435" s="1089"/>
      <c r="F435" s="1089"/>
    </row>
    <row r="436" spans="2:6" ht="11.1" customHeight="1" x14ac:dyDescent="0.15">
      <c r="B436" s="1088"/>
      <c r="C436" s="1089"/>
      <c r="D436" s="1089"/>
      <c r="E436" s="1089"/>
      <c r="F436" s="1089"/>
    </row>
    <row r="437" spans="2:6" ht="11.1" customHeight="1" x14ac:dyDescent="0.15">
      <c r="B437" s="1088"/>
      <c r="C437" s="1089"/>
      <c r="D437" s="1089"/>
      <c r="E437" s="1089"/>
      <c r="F437" s="1089"/>
    </row>
    <row r="438" spans="2:6" ht="11.1" customHeight="1" x14ac:dyDescent="0.15">
      <c r="B438" s="1088"/>
      <c r="C438" s="1089"/>
      <c r="D438" s="1089"/>
      <c r="E438" s="1089"/>
      <c r="F438" s="1089"/>
    </row>
    <row r="439" spans="2:6" ht="11.1" customHeight="1" x14ac:dyDescent="0.15">
      <c r="B439" s="1088"/>
      <c r="C439" s="1089"/>
      <c r="D439" s="1089"/>
      <c r="E439" s="1089"/>
      <c r="F439" s="1089"/>
    </row>
    <row r="440" spans="2:6" ht="11.1" customHeight="1" x14ac:dyDescent="0.15">
      <c r="B440" s="1088"/>
      <c r="C440" s="1089"/>
      <c r="D440" s="1089"/>
      <c r="E440" s="1089"/>
      <c r="F440" s="1089"/>
    </row>
    <row r="441" spans="2:6" ht="11.1" customHeight="1" x14ac:dyDescent="0.15">
      <c r="B441" s="1088"/>
      <c r="C441" s="1089"/>
      <c r="D441" s="1089"/>
      <c r="E441" s="1089"/>
      <c r="F441" s="1089"/>
    </row>
    <row r="442" spans="2:6" ht="11.1" customHeight="1" x14ac:dyDescent="0.15">
      <c r="B442" s="1088"/>
      <c r="C442" s="1089"/>
      <c r="D442" s="1089"/>
      <c r="E442" s="1089"/>
      <c r="F442" s="1089"/>
    </row>
    <row r="443" spans="2:6" ht="11.1" customHeight="1" x14ac:dyDescent="0.15">
      <c r="B443" s="1088"/>
      <c r="C443" s="1089"/>
      <c r="D443" s="1089"/>
      <c r="E443" s="1089"/>
      <c r="F443" s="1089"/>
    </row>
    <row r="444" spans="2:6" ht="11.1" customHeight="1" x14ac:dyDescent="0.15">
      <c r="B444" s="1088"/>
      <c r="C444" s="1089"/>
      <c r="D444" s="1089"/>
      <c r="E444" s="1089"/>
      <c r="F444" s="1089"/>
    </row>
    <row r="445" spans="2:6" ht="11.1" customHeight="1" x14ac:dyDescent="0.15">
      <c r="B445" s="1088"/>
      <c r="C445" s="1089"/>
      <c r="D445" s="1089"/>
      <c r="E445" s="1089"/>
      <c r="F445" s="1089"/>
    </row>
    <row r="446" spans="2:6" ht="11.1" customHeight="1" x14ac:dyDescent="0.15">
      <c r="B446" s="1088"/>
      <c r="C446" s="1089"/>
      <c r="D446" s="1089"/>
      <c r="E446" s="1089"/>
      <c r="F446" s="1089"/>
    </row>
    <row r="447" spans="2:6" ht="11.1" customHeight="1" x14ac:dyDescent="0.15">
      <c r="B447" s="1088"/>
      <c r="C447" s="1089"/>
      <c r="D447" s="1089"/>
      <c r="E447" s="1089"/>
      <c r="F447" s="1089"/>
    </row>
    <row r="448" spans="2:6" ht="11.1" customHeight="1" x14ac:dyDescent="0.15">
      <c r="B448" s="1088"/>
      <c r="C448" s="1089"/>
      <c r="D448" s="1089"/>
      <c r="E448" s="1089"/>
      <c r="F448" s="1089"/>
    </row>
    <row r="449" spans="2:6" ht="11.1" customHeight="1" x14ac:dyDescent="0.15">
      <c r="B449" s="1088"/>
      <c r="C449" s="1089"/>
      <c r="D449" s="1089"/>
      <c r="E449" s="1089"/>
      <c r="F449" s="1089"/>
    </row>
    <row r="450" spans="2:6" ht="11.1" customHeight="1" x14ac:dyDescent="0.15">
      <c r="B450" s="1088"/>
      <c r="C450" s="1089"/>
      <c r="D450" s="1089"/>
      <c r="E450" s="1089"/>
      <c r="F450" s="1089"/>
    </row>
    <row r="451" spans="2:6" ht="11.1" customHeight="1" x14ac:dyDescent="0.15">
      <c r="B451" s="1088"/>
      <c r="C451" s="1089"/>
      <c r="D451" s="1089"/>
      <c r="E451" s="1089"/>
      <c r="F451" s="1089"/>
    </row>
    <row r="452" spans="2:6" ht="11.1" customHeight="1" x14ac:dyDescent="0.15">
      <c r="B452" s="1088" t="s">
        <v>234</v>
      </c>
      <c r="C452" s="1089"/>
      <c r="D452" s="1089"/>
      <c r="E452" s="1089"/>
      <c r="F452" s="1089"/>
    </row>
    <row r="453" spans="2:6" ht="11.1" customHeight="1" x14ac:dyDescent="0.15">
      <c r="B453" s="1088"/>
      <c r="C453" s="1089"/>
      <c r="D453" s="1089"/>
      <c r="E453" s="1089"/>
      <c r="F453" s="1089"/>
    </row>
    <row r="454" spans="2:6" ht="11.1" customHeight="1" x14ac:dyDescent="0.15">
      <c r="B454" s="1088"/>
      <c r="C454" s="1089"/>
      <c r="D454" s="1089"/>
      <c r="E454" s="1089"/>
      <c r="F454" s="1089"/>
    </row>
    <row r="455" spans="2:6" ht="11.1" customHeight="1" x14ac:dyDescent="0.15">
      <c r="B455" s="1088"/>
      <c r="C455" s="1089"/>
      <c r="D455" s="1089"/>
      <c r="E455" s="1089"/>
      <c r="F455" s="1089"/>
    </row>
    <row r="456" spans="2:6" ht="11.1" customHeight="1" x14ac:dyDescent="0.15">
      <c r="B456" s="1088"/>
      <c r="C456" s="1089"/>
      <c r="D456" s="1089"/>
      <c r="E456" s="1089"/>
      <c r="F456" s="1089"/>
    </row>
    <row r="457" spans="2:6" ht="11.1" customHeight="1" x14ac:dyDescent="0.15">
      <c r="B457" s="1088"/>
      <c r="C457" s="1089"/>
      <c r="D457" s="1089"/>
      <c r="E457" s="1089"/>
      <c r="F457" s="1089"/>
    </row>
    <row r="458" spans="2:6" ht="11.1" customHeight="1" x14ac:dyDescent="0.15">
      <c r="B458" s="1088"/>
      <c r="C458" s="1089"/>
      <c r="D458" s="1089"/>
      <c r="E458" s="1089"/>
      <c r="F458" s="1089"/>
    </row>
    <row r="459" spans="2:6" ht="11.1" customHeight="1" x14ac:dyDescent="0.15">
      <c r="B459" s="1088"/>
      <c r="C459" s="1089"/>
      <c r="D459" s="1089"/>
      <c r="E459" s="1089"/>
      <c r="F459" s="1089"/>
    </row>
    <row r="460" spans="2:6" ht="11.1" customHeight="1" x14ac:dyDescent="0.15">
      <c r="B460" s="1088"/>
      <c r="C460" s="1089"/>
      <c r="D460" s="1089"/>
      <c r="E460" s="1089"/>
      <c r="F460" s="1089"/>
    </row>
    <row r="461" spans="2:6" ht="11.1" customHeight="1" x14ac:dyDescent="0.15">
      <c r="B461" s="1088"/>
      <c r="C461" s="1089"/>
      <c r="D461" s="1089"/>
      <c r="E461" s="1089"/>
      <c r="F461" s="1089"/>
    </row>
    <row r="462" spans="2:6" ht="11.1" customHeight="1" x14ac:dyDescent="0.15">
      <c r="B462" s="1088"/>
      <c r="C462" s="1089"/>
      <c r="D462" s="1089"/>
      <c r="E462" s="1089"/>
      <c r="F462" s="1089"/>
    </row>
    <row r="463" spans="2:6" ht="11.1" customHeight="1" x14ac:dyDescent="0.15">
      <c r="B463" s="1088"/>
      <c r="C463" s="1089"/>
      <c r="D463" s="1089"/>
      <c r="E463" s="1089"/>
      <c r="F463" s="1089"/>
    </row>
    <row r="464" spans="2:6" ht="11.1" customHeight="1" x14ac:dyDescent="0.15">
      <c r="B464" s="1088"/>
      <c r="C464" s="1089"/>
      <c r="D464" s="1089"/>
      <c r="E464" s="1089"/>
      <c r="F464" s="1089"/>
    </row>
    <row r="465" spans="2:6" ht="11.1" customHeight="1" x14ac:dyDescent="0.15">
      <c r="B465" s="1088"/>
      <c r="C465" s="1089"/>
      <c r="D465" s="1089"/>
      <c r="E465" s="1089"/>
      <c r="F465" s="1089"/>
    </row>
    <row r="466" spans="2:6" ht="11.1" customHeight="1" x14ac:dyDescent="0.15">
      <c r="B466" s="1088"/>
      <c r="C466" s="1089"/>
      <c r="D466" s="1089"/>
      <c r="E466" s="1089"/>
      <c r="F466" s="1089"/>
    </row>
    <row r="467" spans="2:6" ht="11.1" customHeight="1" x14ac:dyDescent="0.15">
      <c r="B467" s="1088"/>
      <c r="C467" s="1089"/>
      <c r="D467" s="1089"/>
      <c r="E467" s="1089"/>
      <c r="F467" s="1089"/>
    </row>
    <row r="468" spans="2:6" ht="11.1" customHeight="1" x14ac:dyDescent="0.15">
      <c r="B468" s="1088"/>
      <c r="C468" s="1089"/>
      <c r="D468" s="1089"/>
      <c r="E468" s="1089"/>
      <c r="F468" s="1089"/>
    </row>
    <row r="469" spans="2:6" ht="11.1" customHeight="1" x14ac:dyDescent="0.15">
      <c r="B469" s="1088"/>
      <c r="C469" s="1089"/>
      <c r="D469" s="1089"/>
      <c r="E469" s="1089"/>
      <c r="F469" s="1089"/>
    </row>
    <row r="470" spans="2:6" ht="11.1" customHeight="1" x14ac:dyDescent="0.15">
      <c r="B470" s="1088"/>
      <c r="C470" s="1089"/>
      <c r="D470" s="1089"/>
      <c r="E470" s="1089"/>
      <c r="F470" s="1089"/>
    </row>
    <row r="471" spans="2:6" ht="11.1" customHeight="1" x14ac:dyDescent="0.15">
      <c r="B471" s="1088"/>
      <c r="C471" s="1089"/>
      <c r="D471" s="1089"/>
      <c r="E471" s="1089"/>
      <c r="F471" s="1089"/>
    </row>
    <row r="472" spans="2:6" ht="11.1" customHeight="1" x14ac:dyDescent="0.15">
      <c r="B472" s="1088"/>
      <c r="C472" s="1089"/>
      <c r="D472" s="1089"/>
      <c r="E472" s="1089"/>
      <c r="F472" s="1089"/>
    </row>
    <row r="473" spans="2:6" ht="11.1" customHeight="1" x14ac:dyDescent="0.15">
      <c r="B473" s="1088"/>
      <c r="C473" s="1089"/>
      <c r="D473" s="1089"/>
      <c r="E473" s="1089"/>
      <c r="F473" s="1089"/>
    </row>
    <row r="474" spans="2:6" ht="11.1" customHeight="1" x14ac:dyDescent="0.15">
      <c r="B474" s="1088"/>
      <c r="C474" s="1089"/>
      <c r="D474" s="1089"/>
      <c r="E474" s="1089"/>
      <c r="F474" s="1089"/>
    </row>
    <row r="475" spans="2:6" ht="11.1" customHeight="1" x14ac:dyDescent="0.15">
      <c r="B475" s="1088"/>
      <c r="C475" s="1089"/>
      <c r="D475" s="1089"/>
      <c r="E475" s="1089"/>
      <c r="F475" s="1089"/>
    </row>
    <row r="476" spans="2:6" ht="11.1" customHeight="1" x14ac:dyDescent="0.15">
      <c r="B476" s="1088"/>
      <c r="C476" s="1089"/>
      <c r="D476" s="1089"/>
      <c r="E476" s="1089"/>
      <c r="F476" s="1089"/>
    </row>
    <row r="477" spans="2:6" ht="11.1" customHeight="1" x14ac:dyDescent="0.15">
      <c r="B477" s="1088"/>
      <c r="C477" s="1089"/>
      <c r="D477" s="1089"/>
      <c r="E477" s="1089"/>
      <c r="F477" s="1089"/>
    </row>
    <row r="478" spans="2:6" ht="11.1" customHeight="1" x14ac:dyDescent="0.15">
      <c r="B478" s="1088"/>
      <c r="C478" s="1089"/>
      <c r="D478" s="1089"/>
      <c r="E478" s="1089"/>
      <c r="F478" s="1089"/>
    </row>
    <row r="479" spans="2:6" ht="11.1" customHeight="1" x14ac:dyDescent="0.15">
      <c r="B479" s="1088"/>
      <c r="C479" s="1089"/>
      <c r="D479" s="1089"/>
      <c r="E479" s="1089"/>
      <c r="F479" s="1089"/>
    </row>
    <row r="480" spans="2:6" ht="11.1" customHeight="1" x14ac:dyDescent="0.15">
      <c r="B480" s="1088"/>
      <c r="C480" s="1089"/>
      <c r="D480" s="1089"/>
      <c r="E480" s="1089"/>
      <c r="F480" s="1089"/>
    </row>
    <row r="481" spans="2:6" ht="11.1" customHeight="1" x14ac:dyDescent="0.15">
      <c r="B481" s="1088"/>
      <c r="C481" s="1089"/>
      <c r="D481" s="1089"/>
      <c r="E481" s="1089"/>
      <c r="F481" s="1089"/>
    </row>
    <row r="482" spans="2:6" ht="11.1" customHeight="1" x14ac:dyDescent="0.15">
      <c r="B482" s="1088" t="s">
        <v>236</v>
      </c>
      <c r="C482" s="1089"/>
      <c r="D482" s="1089"/>
      <c r="E482" s="1089"/>
      <c r="F482" s="1089"/>
    </row>
    <row r="483" spans="2:6" ht="11.1" customHeight="1" x14ac:dyDescent="0.15">
      <c r="B483" s="1088"/>
      <c r="C483" s="1089"/>
      <c r="D483" s="1089"/>
      <c r="E483" s="1089"/>
      <c r="F483" s="1089"/>
    </row>
    <row r="484" spans="2:6" ht="11.1" customHeight="1" x14ac:dyDescent="0.15">
      <c r="B484" s="1088"/>
      <c r="C484" s="1089"/>
      <c r="D484" s="1089"/>
      <c r="E484" s="1089"/>
      <c r="F484" s="1089"/>
    </row>
    <row r="485" spans="2:6" ht="11.1" customHeight="1" x14ac:dyDescent="0.15">
      <c r="B485" s="1088"/>
      <c r="C485" s="1089"/>
      <c r="D485" s="1089"/>
      <c r="E485" s="1089"/>
      <c r="F485" s="1089"/>
    </row>
    <row r="486" spans="2:6" ht="11.1" customHeight="1" x14ac:dyDescent="0.15">
      <c r="B486" s="1088"/>
      <c r="C486" s="1089"/>
      <c r="D486" s="1089"/>
      <c r="E486" s="1089"/>
      <c r="F486" s="1089"/>
    </row>
    <row r="487" spans="2:6" ht="11.1" customHeight="1" x14ac:dyDescent="0.15">
      <c r="B487" s="1088"/>
      <c r="C487" s="1089"/>
      <c r="D487" s="1089"/>
      <c r="E487" s="1089"/>
      <c r="F487" s="1089"/>
    </row>
    <row r="488" spans="2:6" ht="11.1" customHeight="1" x14ac:dyDescent="0.15">
      <c r="B488" s="1088"/>
      <c r="C488" s="1089"/>
      <c r="D488" s="1089"/>
      <c r="E488" s="1089"/>
      <c r="F488" s="1089"/>
    </row>
    <row r="489" spans="2:6" ht="11.1" customHeight="1" x14ac:dyDescent="0.15">
      <c r="B489" s="1088"/>
      <c r="C489" s="1089"/>
      <c r="D489" s="1089"/>
      <c r="E489" s="1089"/>
      <c r="F489" s="1089"/>
    </row>
    <row r="490" spans="2:6" ht="11.1" customHeight="1" x14ac:dyDescent="0.15">
      <c r="B490" s="1088"/>
      <c r="C490" s="1089"/>
      <c r="D490" s="1089"/>
      <c r="E490" s="1089"/>
      <c r="F490" s="1089"/>
    </row>
    <row r="491" spans="2:6" ht="11.1" customHeight="1" x14ac:dyDescent="0.15">
      <c r="B491" s="1088"/>
      <c r="C491" s="1089"/>
      <c r="D491" s="1089"/>
      <c r="E491" s="1089"/>
      <c r="F491" s="1089"/>
    </row>
    <row r="492" spans="2:6" ht="11.1" customHeight="1" x14ac:dyDescent="0.15">
      <c r="B492" s="1088"/>
      <c r="C492" s="1089"/>
      <c r="D492" s="1089"/>
      <c r="E492" s="1089"/>
      <c r="F492" s="1089"/>
    </row>
    <row r="493" spans="2:6" ht="11.1" customHeight="1" x14ac:dyDescent="0.15">
      <c r="B493" s="1088"/>
      <c r="C493" s="1089"/>
      <c r="D493" s="1089"/>
      <c r="E493" s="1089"/>
      <c r="F493" s="1089"/>
    </row>
    <row r="494" spans="2:6" ht="11.1" customHeight="1" x14ac:dyDescent="0.15">
      <c r="B494" s="1088"/>
      <c r="C494" s="1089"/>
      <c r="D494" s="1089"/>
      <c r="E494" s="1089"/>
      <c r="F494" s="1089"/>
    </row>
    <row r="495" spans="2:6" ht="11.1" customHeight="1" x14ac:dyDescent="0.15">
      <c r="B495" s="1088"/>
      <c r="C495" s="1089"/>
      <c r="D495" s="1089"/>
      <c r="E495" s="1089"/>
      <c r="F495" s="1089"/>
    </row>
    <row r="496" spans="2:6" ht="11.1" customHeight="1" x14ac:dyDescent="0.15">
      <c r="B496" s="1088"/>
      <c r="C496" s="1089"/>
      <c r="D496" s="1089"/>
      <c r="E496" s="1089"/>
      <c r="F496" s="1089"/>
    </row>
    <row r="497" spans="2:6" ht="11.1" customHeight="1" x14ac:dyDescent="0.15">
      <c r="B497" s="1088"/>
      <c r="C497" s="1089"/>
      <c r="D497" s="1089"/>
      <c r="E497" s="1089"/>
      <c r="F497" s="1089"/>
    </row>
    <row r="498" spans="2:6" ht="11.1" customHeight="1" x14ac:dyDescent="0.15">
      <c r="B498" s="1088"/>
      <c r="C498" s="1089"/>
      <c r="D498" s="1089"/>
      <c r="E498" s="1089"/>
      <c r="F498" s="1089"/>
    </row>
    <row r="499" spans="2:6" ht="11.1" customHeight="1" x14ac:dyDescent="0.15">
      <c r="B499" s="1088"/>
      <c r="C499" s="1089"/>
      <c r="D499" s="1089"/>
      <c r="E499" s="1089"/>
      <c r="F499" s="1089"/>
    </row>
    <row r="500" spans="2:6" ht="11.1" customHeight="1" x14ac:dyDescent="0.15">
      <c r="B500" s="1088"/>
      <c r="C500" s="1089"/>
      <c r="D500" s="1089"/>
      <c r="E500" s="1089"/>
      <c r="F500" s="1089"/>
    </row>
    <row r="501" spans="2:6" ht="11.1" customHeight="1" x14ac:dyDescent="0.15">
      <c r="B501" s="1088"/>
      <c r="C501" s="1089"/>
      <c r="D501" s="1089"/>
      <c r="E501" s="1089"/>
      <c r="F501" s="1089"/>
    </row>
    <row r="502" spans="2:6" ht="11.1" customHeight="1" x14ac:dyDescent="0.15">
      <c r="B502" s="1088"/>
      <c r="C502" s="1089"/>
      <c r="D502" s="1089"/>
      <c r="E502" s="1089"/>
      <c r="F502" s="1089"/>
    </row>
    <row r="503" spans="2:6" ht="11.1" customHeight="1" x14ac:dyDescent="0.15">
      <c r="B503" s="1088"/>
      <c r="C503" s="1089"/>
      <c r="D503" s="1089"/>
      <c r="E503" s="1089"/>
      <c r="F503" s="1089"/>
    </row>
    <row r="504" spans="2:6" ht="11.1" customHeight="1" x14ac:dyDescent="0.15">
      <c r="B504" s="1088"/>
      <c r="C504" s="1089"/>
      <c r="D504" s="1089"/>
      <c r="E504" s="1089"/>
      <c r="F504" s="1089"/>
    </row>
    <row r="505" spans="2:6" ht="11.1" customHeight="1" x14ac:dyDescent="0.15">
      <c r="B505" s="1088"/>
      <c r="C505" s="1089"/>
      <c r="D505" s="1089"/>
      <c r="E505" s="1089"/>
      <c r="F505" s="1089"/>
    </row>
    <row r="506" spans="2:6" ht="11.1" customHeight="1" x14ac:dyDescent="0.15">
      <c r="B506" s="1088"/>
      <c r="C506" s="1089"/>
      <c r="D506" s="1089"/>
      <c r="E506" s="1089"/>
      <c r="F506" s="1089"/>
    </row>
    <row r="507" spans="2:6" ht="11.1" customHeight="1" x14ac:dyDescent="0.15">
      <c r="B507" s="1088"/>
      <c r="C507" s="1089"/>
      <c r="D507" s="1089"/>
      <c r="E507" s="1089"/>
      <c r="F507" s="1089"/>
    </row>
    <row r="508" spans="2:6" ht="11.1" customHeight="1" x14ac:dyDescent="0.15">
      <c r="B508" s="1088"/>
      <c r="C508" s="1089"/>
      <c r="D508" s="1089"/>
      <c r="E508" s="1089"/>
      <c r="F508" s="1089"/>
    </row>
    <row r="509" spans="2:6" ht="11.1" customHeight="1" x14ac:dyDescent="0.15">
      <c r="B509" s="1088"/>
      <c r="C509" s="1089"/>
      <c r="D509" s="1089"/>
      <c r="E509" s="1089"/>
      <c r="F509" s="1089"/>
    </row>
    <row r="510" spans="2:6" ht="11.1" customHeight="1" x14ac:dyDescent="0.15">
      <c r="B510" s="1088"/>
      <c r="C510" s="1089"/>
      <c r="D510" s="1089"/>
      <c r="E510" s="1089"/>
      <c r="F510" s="1089"/>
    </row>
    <row r="511" spans="2:6" ht="11.1" customHeight="1" x14ac:dyDescent="0.15">
      <c r="B511" s="1088"/>
      <c r="C511" s="1089"/>
      <c r="D511" s="1089"/>
      <c r="E511" s="1089"/>
      <c r="F511" s="1089"/>
    </row>
    <row r="512" spans="2:6" ht="11.1" customHeight="1" x14ac:dyDescent="0.15">
      <c r="B512" s="1090" t="s">
        <v>445</v>
      </c>
      <c r="C512" s="1091" t="s">
        <v>386</v>
      </c>
      <c r="D512" s="1091"/>
      <c r="E512" s="1091"/>
      <c r="F512" s="1091"/>
    </row>
    <row r="513" spans="2:6" ht="11.1" customHeight="1" x14ac:dyDescent="0.15">
      <c r="B513" s="1090"/>
      <c r="C513" s="1091"/>
      <c r="D513" s="1091"/>
      <c r="E513" s="1091"/>
      <c r="F513" s="1091"/>
    </row>
    <row r="514" spans="2:6" ht="11.1" customHeight="1" x14ac:dyDescent="0.15">
      <c r="B514" s="1090"/>
      <c r="C514" s="1091"/>
      <c r="D514" s="1091"/>
      <c r="E514" s="1091"/>
      <c r="F514" s="1091"/>
    </row>
    <row r="515" spans="2:6" ht="11.1" customHeight="1" x14ac:dyDescent="0.15">
      <c r="B515" s="1090"/>
      <c r="C515" s="1091"/>
      <c r="D515" s="1091"/>
      <c r="E515" s="1091"/>
      <c r="F515" s="1091"/>
    </row>
    <row r="516" spans="2:6" ht="11.1" customHeight="1" x14ac:dyDescent="0.15">
      <c r="B516" s="1090"/>
      <c r="C516" s="1091"/>
      <c r="D516" s="1091"/>
      <c r="E516" s="1091"/>
      <c r="F516" s="1091"/>
    </row>
    <row r="517" spans="2:6" ht="11.1" customHeight="1" x14ac:dyDescent="0.15">
      <c r="B517" s="1090"/>
      <c r="C517" s="1091"/>
      <c r="D517" s="1091"/>
      <c r="E517" s="1091" t="b">
        <v>0</v>
      </c>
      <c r="F517" s="1091"/>
    </row>
    <row r="518" spans="2:6" ht="11.1" customHeight="1" x14ac:dyDescent="0.15">
      <c r="B518" s="1090"/>
      <c r="C518" s="1091"/>
      <c r="D518" s="1091"/>
      <c r="E518" s="1091" t="b">
        <v>0</v>
      </c>
      <c r="F518" s="1091"/>
    </row>
    <row r="519" spans="2:6" ht="11.1" customHeight="1" x14ac:dyDescent="0.15">
      <c r="B519" s="1090"/>
      <c r="C519" s="1091"/>
      <c r="D519" s="1091"/>
      <c r="E519" s="1091"/>
      <c r="F519" s="1091"/>
    </row>
    <row r="520" spans="2:6" ht="11.1" customHeight="1" x14ac:dyDescent="0.15">
      <c r="B520" s="1090"/>
      <c r="C520" s="1091"/>
      <c r="D520" s="1091"/>
      <c r="E520" s="1091"/>
      <c r="F520" s="1091"/>
    </row>
    <row r="521" spans="2:6" ht="11.1" customHeight="1" x14ac:dyDescent="0.15">
      <c r="B521" s="1090"/>
      <c r="C521" s="1091"/>
      <c r="D521" s="1091"/>
      <c r="E521" s="1091"/>
      <c r="F521" s="1091"/>
    </row>
    <row r="522" spans="2:6" ht="11.1" customHeight="1" x14ac:dyDescent="0.15">
      <c r="B522" s="1090"/>
      <c r="C522" s="1091"/>
      <c r="D522" s="1091"/>
      <c r="E522" s="1091"/>
      <c r="F522" s="1091"/>
    </row>
    <row r="523" spans="2:6" ht="11.1" customHeight="1" x14ac:dyDescent="0.15">
      <c r="B523" s="1090"/>
      <c r="C523" s="1091"/>
      <c r="D523" s="1091"/>
      <c r="E523" s="1091"/>
      <c r="F523" s="1091"/>
    </row>
    <row r="524" spans="2:6" ht="11.1" customHeight="1" x14ac:dyDescent="0.15">
      <c r="B524" s="1090"/>
      <c r="C524" s="1091"/>
      <c r="D524" s="1091"/>
      <c r="E524" s="1091" t="b">
        <v>1</v>
      </c>
      <c r="F524" s="1091"/>
    </row>
    <row r="525" spans="2:6" ht="11.1" customHeight="1" x14ac:dyDescent="0.15">
      <c r="B525" s="1090"/>
      <c r="C525" s="1091"/>
      <c r="D525" s="1091"/>
      <c r="E525" s="1091"/>
      <c r="F525" s="1091"/>
    </row>
    <row r="526" spans="2:6" ht="11.1" customHeight="1" x14ac:dyDescent="0.15">
      <c r="B526" s="1090"/>
      <c r="C526" s="1091"/>
      <c r="D526" s="1091"/>
      <c r="E526" s="1091"/>
      <c r="F526" s="1091"/>
    </row>
    <row r="527" spans="2:6" ht="11.1" customHeight="1" x14ac:dyDescent="0.15">
      <c r="B527" s="1090"/>
      <c r="C527" s="1091"/>
      <c r="D527" s="1091"/>
      <c r="E527" s="1091"/>
      <c r="F527" s="1091"/>
    </row>
    <row r="528" spans="2:6" ht="11.1" customHeight="1" x14ac:dyDescent="0.15">
      <c r="B528" s="1090"/>
      <c r="C528" s="1091"/>
      <c r="D528" s="1091"/>
      <c r="E528" s="1091"/>
      <c r="F528" s="1091"/>
    </row>
    <row r="529" spans="2:6" ht="11.1" customHeight="1" x14ac:dyDescent="0.15">
      <c r="B529" s="1090"/>
      <c r="C529" s="1091"/>
      <c r="D529" s="1091"/>
      <c r="E529" s="1091"/>
      <c r="F529" s="1091"/>
    </row>
    <row r="530" spans="2:6" ht="11.1" customHeight="1" x14ac:dyDescent="0.15">
      <c r="B530" s="1090"/>
      <c r="C530" s="1091"/>
      <c r="D530" s="1091"/>
      <c r="E530" s="1091"/>
      <c r="F530" s="1091"/>
    </row>
    <row r="531" spans="2:6" ht="11.1" customHeight="1" x14ac:dyDescent="0.15">
      <c r="B531" s="1090"/>
      <c r="C531" s="1091"/>
      <c r="D531" s="1091"/>
      <c r="E531" s="1091"/>
      <c r="F531" s="1091"/>
    </row>
    <row r="532" spans="2:6" ht="11.1" customHeight="1" x14ac:dyDescent="0.15">
      <c r="B532" s="1090"/>
      <c r="C532" s="1091"/>
      <c r="D532" s="1091"/>
      <c r="E532" s="1091"/>
      <c r="F532" s="1091"/>
    </row>
    <row r="533" spans="2:6" ht="11.1" customHeight="1" x14ac:dyDescent="0.15">
      <c r="B533" s="1090"/>
      <c r="C533" s="1091"/>
      <c r="D533" s="1091"/>
      <c r="E533" s="1091"/>
      <c r="F533" s="1091"/>
    </row>
    <row r="534" spans="2:6" ht="11.1" customHeight="1" x14ac:dyDescent="0.15">
      <c r="B534" s="1090"/>
      <c r="C534" s="1091"/>
      <c r="D534" s="1091"/>
      <c r="E534" s="1091"/>
      <c r="F534" s="1091"/>
    </row>
    <row r="535" spans="2:6" ht="11.1" customHeight="1" x14ac:dyDescent="0.15">
      <c r="B535" s="1090"/>
      <c r="C535" s="1091"/>
      <c r="D535" s="1091"/>
      <c r="E535" s="1091"/>
      <c r="F535" s="1091"/>
    </row>
    <row r="536" spans="2:6" ht="11.1" customHeight="1" x14ac:dyDescent="0.15">
      <c r="B536" s="1090"/>
      <c r="C536" s="1091"/>
      <c r="D536" s="1091"/>
      <c r="E536" s="1091"/>
      <c r="F536" s="1091"/>
    </row>
    <row r="537" spans="2:6" ht="11.1" customHeight="1" x14ac:dyDescent="0.15">
      <c r="B537" s="1090"/>
      <c r="C537" s="1091"/>
      <c r="D537" s="1091"/>
      <c r="E537" s="1091"/>
      <c r="F537" s="1091"/>
    </row>
    <row r="538" spans="2:6" ht="11.1" customHeight="1" x14ac:dyDescent="0.15">
      <c r="B538" s="1090"/>
      <c r="C538" s="1091"/>
      <c r="D538" s="1091"/>
      <c r="E538" s="1091"/>
      <c r="F538" s="1091"/>
    </row>
    <row r="539" spans="2:6" ht="11.1" customHeight="1" x14ac:dyDescent="0.15">
      <c r="B539" s="1090"/>
      <c r="C539" s="1091"/>
      <c r="D539" s="1091"/>
      <c r="E539" s="1091"/>
      <c r="F539" s="1091"/>
    </row>
    <row r="540" spans="2:6" ht="11.1" customHeight="1" x14ac:dyDescent="0.15">
      <c r="B540" s="1090"/>
      <c r="C540" s="1091"/>
      <c r="D540" s="1091"/>
      <c r="E540" s="1091"/>
      <c r="F540" s="1091"/>
    </row>
    <row r="541" spans="2:6" ht="11.1" customHeight="1" x14ac:dyDescent="0.15">
      <c r="B541" s="1090"/>
      <c r="C541" s="1091"/>
      <c r="D541" s="1091"/>
      <c r="E541" s="1091"/>
      <c r="F541" s="1091"/>
    </row>
    <row r="543" spans="2:6" x14ac:dyDescent="0.15">
      <c r="B543" s="240" t="s">
        <v>312</v>
      </c>
      <c r="F543" s="277">
        <f>$E$6</f>
        <v>0</v>
      </c>
    </row>
    <row r="544" spans="2:6" ht="30" customHeight="1" x14ac:dyDescent="0.15">
      <c r="B544" s="241" t="s">
        <v>142</v>
      </c>
      <c r="C544" s="242" t="s">
        <v>143</v>
      </c>
      <c r="D544" s="243" t="s">
        <v>197</v>
      </c>
      <c r="E544" s="244" t="s">
        <v>385</v>
      </c>
      <c r="F544" s="245" t="s">
        <v>223</v>
      </c>
    </row>
    <row r="545" spans="2:10" ht="39.950000000000003" customHeight="1" x14ac:dyDescent="0.15">
      <c r="B545" s="174"/>
      <c r="C545" s="246" t="str">
        <f>IFERROR(VLOOKUP(B545,'補助事業概要説明書(別添１)１～２'!$C$58:$D$97,2,0)," ")</f>
        <v xml:space="preserve"> </v>
      </c>
      <c r="D545" s="246" t="str">
        <f>IFERROR(VLOOKUP(B545,'補助事業概要説明書(別添１)１～２'!$C$58:$E$97,3,0)," ")</f>
        <v xml:space="preserve"> </v>
      </c>
      <c r="E545" s="247" t="str">
        <f>IFERROR(VLOOKUP(B545,'補助事業概要説明書(別添１)１～２'!$C$58:$F$97,4,0)," ")</f>
        <v xml:space="preserve"> </v>
      </c>
      <c r="F545" s="247" t="str">
        <f>IFERROR(VLOOKUP(B545,'補助事業概要説明書(別添１)１～２'!$C$58:$G$97,5,0)," ")</f>
        <v xml:space="preserve"> </v>
      </c>
    </row>
    <row r="546" spans="2:10" ht="8.25" customHeight="1" x14ac:dyDescent="0.15"/>
    <row r="547" spans="2:10" x14ac:dyDescent="0.15">
      <c r="B547" s="240" t="s">
        <v>231</v>
      </c>
      <c r="E547" s="248"/>
    </row>
    <row r="548" spans="2:10" ht="16.5" customHeight="1" x14ac:dyDescent="0.15">
      <c r="B548" s="1087" t="s">
        <v>227</v>
      </c>
      <c r="C548" s="1087"/>
      <c r="D548" s="1087"/>
      <c r="E548" s="1087"/>
      <c r="F548" s="1087"/>
    </row>
    <row r="549" spans="2:10" x14ac:dyDescent="0.15">
      <c r="B549" s="177" t="b">
        <v>1</v>
      </c>
      <c r="C549" s="249"/>
    </row>
    <row r="550" spans="2:10" x14ac:dyDescent="0.15">
      <c r="B550" s="276" t="b">
        <v>1</v>
      </c>
      <c r="J550" s="237"/>
    </row>
    <row r="551" spans="2:10" s="322" customFormat="1" x14ac:dyDescent="0.15">
      <c r="B551" s="463" t="s">
        <v>566</v>
      </c>
      <c r="E551" s="464"/>
      <c r="F551" s="465"/>
    </row>
    <row r="552" spans="2:10" s="322" customFormat="1" ht="16.5" customHeight="1" x14ac:dyDescent="0.15">
      <c r="B552" s="1092" t="s">
        <v>567</v>
      </c>
      <c r="C552" s="1092"/>
      <c r="D552" s="1092"/>
      <c r="E552" s="1092"/>
      <c r="F552" s="1092"/>
    </row>
    <row r="553" spans="2:10" s="322" customFormat="1" x14ac:dyDescent="0.15">
      <c r="B553" s="466" t="b">
        <v>1</v>
      </c>
      <c r="C553" s="467"/>
      <c r="E553" s="289"/>
      <c r="F553" s="465"/>
    </row>
    <row r="554" spans="2:10" s="322" customFormat="1" x14ac:dyDescent="0.15">
      <c r="B554" s="276" t="b">
        <v>1</v>
      </c>
      <c r="E554" s="289"/>
      <c r="F554" s="465"/>
      <c r="J554" s="289"/>
    </row>
    <row r="555" spans="2:10" x14ac:dyDescent="0.15">
      <c r="B555" s="240" t="s">
        <v>232</v>
      </c>
      <c r="C555" s="249" t="s">
        <v>328</v>
      </c>
    </row>
    <row r="556" spans="2:10" ht="11.1" customHeight="1" x14ac:dyDescent="0.15">
      <c r="B556" s="1088" t="s">
        <v>235</v>
      </c>
      <c r="C556" s="1089"/>
      <c r="D556" s="1089"/>
      <c r="E556" s="1089"/>
      <c r="F556" s="1089"/>
    </row>
    <row r="557" spans="2:10" ht="11.1" customHeight="1" x14ac:dyDescent="0.15">
      <c r="B557" s="1088"/>
      <c r="C557" s="1089"/>
      <c r="D557" s="1089"/>
      <c r="E557" s="1089"/>
      <c r="F557" s="1089"/>
    </row>
    <row r="558" spans="2:10" ht="11.1" customHeight="1" x14ac:dyDescent="0.15">
      <c r="B558" s="1088"/>
      <c r="C558" s="1089"/>
      <c r="D558" s="1089"/>
      <c r="E558" s="1089"/>
      <c r="F558" s="1089"/>
    </row>
    <row r="559" spans="2:10" ht="11.1" customHeight="1" x14ac:dyDescent="0.15">
      <c r="B559" s="1088"/>
      <c r="C559" s="1089"/>
      <c r="D559" s="1089"/>
      <c r="E559" s="1089"/>
      <c r="F559" s="1089"/>
    </row>
    <row r="560" spans="2:10" ht="11.1" customHeight="1" x14ac:dyDescent="0.15">
      <c r="B560" s="1088"/>
      <c r="C560" s="1089"/>
      <c r="D560" s="1089"/>
      <c r="E560" s="1089"/>
      <c r="F560" s="1089"/>
    </row>
    <row r="561" spans="2:6" ht="11.1" customHeight="1" x14ac:dyDescent="0.15">
      <c r="B561" s="1088"/>
      <c r="C561" s="1089"/>
      <c r="D561" s="1089"/>
      <c r="E561" s="1089"/>
      <c r="F561" s="1089"/>
    </row>
    <row r="562" spans="2:6" ht="11.1" customHeight="1" x14ac:dyDescent="0.15">
      <c r="B562" s="1088"/>
      <c r="C562" s="1089"/>
      <c r="D562" s="1089"/>
      <c r="E562" s="1089"/>
      <c r="F562" s="1089"/>
    </row>
    <row r="563" spans="2:6" ht="11.1" customHeight="1" x14ac:dyDescent="0.15">
      <c r="B563" s="1088"/>
      <c r="C563" s="1089"/>
      <c r="D563" s="1089"/>
      <c r="E563" s="1089"/>
      <c r="F563" s="1089"/>
    </row>
    <row r="564" spans="2:6" ht="11.1" customHeight="1" x14ac:dyDescent="0.15">
      <c r="B564" s="1088"/>
      <c r="C564" s="1089"/>
      <c r="D564" s="1089"/>
      <c r="E564" s="1089"/>
      <c r="F564" s="1089"/>
    </row>
    <row r="565" spans="2:6" ht="11.1" customHeight="1" x14ac:dyDescent="0.15">
      <c r="B565" s="1088"/>
      <c r="C565" s="1089"/>
      <c r="D565" s="1089"/>
      <c r="E565" s="1089"/>
      <c r="F565" s="1089"/>
    </row>
    <row r="566" spans="2:6" ht="11.1" customHeight="1" x14ac:dyDescent="0.15">
      <c r="B566" s="1088"/>
      <c r="C566" s="1089"/>
      <c r="D566" s="1089"/>
      <c r="E566" s="1089"/>
      <c r="F566" s="1089"/>
    </row>
    <row r="567" spans="2:6" ht="11.1" customHeight="1" x14ac:dyDescent="0.15">
      <c r="B567" s="1088"/>
      <c r="C567" s="1089"/>
      <c r="D567" s="1089"/>
      <c r="E567" s="1089"/>
      <c r="F567" s="1089"/>
    </row>
    <row r="568" spans="2:6" ht="11.1" customHeight="1" x14ac:dyDescent="0.15">
      <c r="B568" s="1088"/>
      <c r="C568" s="1089"/>
      <c r="D568" s="1089"/>
      <c r="E568" s="1089"/>
      <c r="F568" s="1089"/>
    </row>
    <row r="569" spans="2:6" ht="11.1" customHeight="1" x14ac:dyDescent="0.15">
      <c r="B569" s="1088"/>
      <c r="C569" s="1089"/>
      <c r="D569" s="1089"/>
      <c r="E569" s="1089"/>
      <c r="F569" s="1089"/>
    </row>
    <row r="570" spans="2:6" ht="11.1" customHeight="1" x14ac:dyDescent="0.15">
      <c r="B570" s="1088"/>
      <c r="C570" s="1089"/>
      <c r="D570" s="1089"/>
      <c r="E570" s="1089"/>
      <c r="F570" s="1089"/>
    </row>
    <row r="571" spans="2:6" ht="11.1" customHeight="1" x14ac:dyDescent="0.15">
      <c r="B571" s="1088"/>
      <c r="C571" s="1089"/>
      <c r="D571" s="1089"/>
      <c r="E571" s="1089"/>
      <c r="F571" s="1089"/>
    </row>
    <row r="572" spans="2:6" ht="11.1" customHeight="1" x14ac:dyDescent="0.15">
      <c r="B572" s="1088"/>
      <c r="C572" s="1089"/>
      <c r="D572" s="1089"/>
      <c r="E572" s="1089"/>
      <c r="F572" s="1089"/>
    </row>
    <row r="573" spans="2:6" ht="11.1" customHeight="1" x14ac:dyDescent="0.15">
      <c r="B573" s="1088"/>
      <c r="C573" s="1089"/>
      <c r="D573" s="1089"/>
      <c r="E573" s="1089"/>
      <c r="F573" s="1089"/>
    </row>
    <row r="574" spans="2:6" ht="11.1" customHeight="1" x14ac:dyDescent="0.15">
      <c r="B574" s="1088"/>
      <c r="C574" s="1089"/>
      <c r="D574" s="1089"/>
      <c r="E574" s="1089"/>
      <c r="F574" s="1089"/>
    </row>
    <row r="575" spans="2:6" ht="11.1" customHeight="1" x14ac:dyDescent="0.15">
      <c r="B575" s="1088"/>
      <c r="C575" s="1089"/>
      <c r="D575" s="1089"/>
      <c r="E575" s="1089"/>
      <c r="F575" s="1089"/>
    </row>
    <row r="576" spans="2:6" ht="11.1" customHeight="1" x14ac:dyDescent="0.15">
      <c r="B576" s="1088"/>
      <c r="C576" s="1089"/>
      <c r="D576" s="1089"/>
      <c r="E576" s="1089"/>
      <c r="F576" s="1089"/>
    </row>
    <row r="577" spans="2:6" ht="11.1" customHeight="1" x14ac:dyDescent="0.15">
      <c r="B577" s="1088"/>
      <c r="C577" s="1089"/>
      <c r="D577" s="1089"/>
      <c r="E577" s="1089"/>
      <c r="F577" s="1089"/>
    </row>
    <row r="578" spans="2:6" ht="11.1" customHeight="1" x14ac:dyDescent="0.15">
      <c r="B578" s="1088"/>
      <c r="C578" s="1089"/>
      <c r="D578" s="1089"/>
      <c r="E578" s="1089"/>
      <c r="F578" s="1089"/>
    </row>
    <row r="579" spans="2:6" ht="11.1" customHeight="1" x14ac:dyDescent="0.15">
      <c r="B579" s="1088"/>
      <c r="C579" s="1089"/>
      <c r="D579" s="1089"/>
      <c r="E579" s="1089"/>
      <c r="F579" s="1089"/>
    </row>
    <row r="580" spans="2:6" ht="11.1" customHeight="1" x14ac:dyDescent="0.15">
      <c r="B580" s="1088"/>
      <c r="C580" s="1089"/>
      <c r="D580" s="1089"/>
      <c r="E580" s="1089"/>
      <c r="F580" s="1089"/>
    </row>
    <row r="581" spans="2:6" ht="11.1" customHeight="1" x14ac:dyDescent="0.15">
      <c r="B581" s="1088"/>
      <c r="C581" s="1089"/>
      <c r="D581" s="1089"/>
      <c r="E581" s="1089"/>
      <c r="F581" s="1089"/>
    </row>
    <row r="582" spans="2:6" ht="11.1" customHeight="1" x14ac:dyDescent="0.15">
      <c r="B582" s="1088"/>
      <c r="C582" s="1089"/>
      <c r="D582" s="1089"/>
      <c r="E582" s="1089"/>
      <c r="F582" s="1089"/>
    </row>
    <row r="583" spans="2:6" ht="11.1" customHeight="1" x14ac:dyDescent="0.15">
      <c r="B583" s="1088"/>
      <c r="C583" s="1089"/>
      <c r="D583" s="1089"/>
      <c r="E583" s="1089"/>
      <c r="F583" s="1089"/>
    </row>
    <row r="584" spans="2:6" ht="11.1" customHeight="1" x14ac:dyDescent="0.15">
      <c r="B584" s="1088"/>
      <c r="C584" s="1089"/>
      <c r="D584" s="1089"/>
      <c r="E584" s="1089"/>
      <c r="F584" s="1089"/>
    </row>
    <row r="585" spans="2:6" ht="11.1" customHeight="1" x14ac:dyDescent="0.15">
      <c r="B585" s="1088"/>
      <c r="C585" s="1089"/>
      <c r="D585" s="1089"/>
      <c r="E585" s="1089"/>
      <c r="F585" s="1089"/>
    </row>
    <row r="586" spans="2:6" ht="11.1" customHeight="1" x14ac:dyDescent="0.15">
      <c r="B586" s="1088" t="s">
        <v>234</v>
      </c>
      <c r="C586" s="1089"/>
      <c r="D586" s="1089"/>
      <c r="E586" s="1089"/>
      <c r="F586" s="1089"/>
    </row>
    <row r="587" spans="2:6" ht="11.1" customHeight="1" x14ac:dyDescent="0.15">
      <c r="B587" s="1088"/>
      <c r="C587" s="1089"/>
      <c r="D587" s="1089"/>
      <c r="E587" s="1089"/>
      <c r="F587" s="1089"/>
    </row>
    <row r="588" spans="2:6" ht="11.1" customHeight="1" x14ac:dyDescent="0.15">
      <c r="B588" s="1088"/>
      <c r="C588" s="1089"/>
      <c r="D588" s="1089"/>
      <c r="E588" s="1089"/>
      <c r="F588" s="1089"/>
    </row>
    <row r="589" spans="2:6" ht="11.1" customHeight="1" x14ac:dyDescent="0.15">
      <c r="B589" s="1088"/>
      <c r="C589" s="1089"/>
      <c r="D589" s="1089"/>
      <c r="E589" s="1089"/>
      <c r="F589" s="1089"/>
    </row>
    <row r="590" spans="2:6" ht="11.1" customHeight="1" x14ac:dyDescent="0.15">
      <c r="B590" s="1088"/>
      <c r="C590" s="1089"/>
      <c r="D590" s="1089"/>
      <c r="E590" s="1089"/>
      <c r="F590" s="1089"/>
    </row>
    <row r="591" spans="2:6" ht="11.1" customHeight="1" x14ac:dyDescent="0.15">
      <c r="B591" s="1088"/>
      <c r="C591" s="1089"/>
      <c r="D591" s="1089"/>
      <c r="E591" s="1089"/>
      <c r="F591" s="1089"/>
    </row>
    <row r="592" spans="2:6" ht="11.1" customHeight="1" x14ac:dyDescent="0.15">
      <c r="B592" s="1088"/>
      <c r="C592" s="1089"/>
      <c r="D592" s="1089"/>
      <c r="E592" s="1089"/>
      <c r="F592" s="1089"/>
    </row>
    <row r="593" spans="2:6" ht="11.1" customHeight="1" x14ac:dyDescent="0.15">
      <c r="B593" s="1088"/>
      <c r="C593" s="1089"/>
      <c r="D593" s="1089"/>
      <c r="E593" s="1089"/>
      <c r="F593" s="1089"/>
    </row>
    <row r="594" spans="2:6" ht="11.1" customHeight="1" x14ac:dyDescent="0.15">
      <c r="B594" s="1088"/>
      <c r="C594" s="1089"/>
      <c r="D594" s="1089"/>
      <c r="E594" s="1089"/>
      <c r="F594" s="1089"/>
    </row>
    <row r="595" spans="2:6" ht="11.1" customHeight="1" x14ac:dyDescent="0.15">
      <c r="B595" s="1088"/>
      <c r="C595" s="1089"/>
      <c r="D595" s="1089"/>
      <c r="E595" s="1089"/>
      <c r="F595" s="1089"/>
    </row>
    <row r="596" spans="2:6" ht="11.1" customHeight="1" x14ac:dyDescent="0.15">
      <c r="B596" s="1088"/>
      <c r="C596" s="1089"/>
      <c r="D596" s="1089"/>
      <c r="E596" s="1089"/>
      <c r="F596" s="1089"/>
    </row>
    <row r="597" spans="2:6" ht="11.1" customHeight="1" x14ac:dyDescent="0.15">
      <c r="B597" s="1088"/>
      <c r="C597" s="1089"/>
      <c r="D597" s="1089"/>
      <c r="E597" s="1089"/>
      <c r="F597" s="1089"/>
    </row>
    <row r="598" spans="2:6" ht="11.1" customHeight="1" x14ac:dyDescent="0.15">
      <c r="B598" s="1088"/>
      <c r="C598" s="1089"/>
      <c r="D598" s="1089"/>
      <c r="E598" s="1089"/>
      <c r="F598" s="1089"/>
    </row>
    <row r="599" spans="2:6" ht="11.1" customHeight="1" x14ac:dyDescent="0.15">
      <c r="B599" s="1088"/>
      <c r="C599" s="1089"/>
      <c r="D599" s="1089"/>
      <c r="E599" s="1089"/>
      <c r="F599" s="1089"/>
    </row>
    <row r="600" spans="2:6" ht="11.1" customHeight="1" x14ac:dyDescent="0.15">
      <c r="B600" s="1088"/>
      <c r="C600" s="1089"/>
      <c r="D600" s="1089"/>
      <c r="E600" s="1089"/>
      <c r="F600" s="1089"/>
    </row>
    <row r="601" spans="2:6" ht="11.1" customHeight="1" x14ac:dyDescent="0.15">
      <c r="B601" s="1088"/>
      <c r="C601" s="1089"/>
      <c r="D601" s="1089"/>
      <c r="E601" s="1089"/>
      <c r="F601" s="1089"/>
    </row>
    <row r="602" spans="2:6" ht="11.1" customHeight="1" x14ac:dyDescent="0.15">
      <c r="B602" s="1088"/>
      <c r="C602" s="1089"/>
      <c r="D602" s="1089"/>
      <c r="E602" s="1089"/>
      <c r="F602" s="1089"/>
    </row>
    <row r="603" spans="2:6" ht="11.1" customHeight="1" x14ac:dyDescent="0.15">
      <c r="B603" s="1088"/>
      <c r="C603" s="1089"/>
      <c r="D603" s="1089"/>
      <c r="E603" s="1089"/>
      <c r="F603" s="1089"/>
    </row>
    <row r="604" spans="2:6" ht="11.1" customHeight="1" x14ac:dyDescent="0.15">
      <c r="B604" s="1088"/>
      <c r="C604" s="1089"/>
      <c r="D604" s="1089"/>
      <c r="E604" s="1089"/>
      <c r="F604" s="1089"/>
    </row>
    <row r="605" spans="2:6" ht="11.1" customHeight="1" x14ac:dyDescent="0.15">
      <c r="B605" s="1088"/>
      <c r="C605" s="1089"/>
      <c r="D605" s="1089"/>
      <c r="E605" s="1089"/>
      <c r="F605" s="1089"/>
    </row>
    <row r="606" spans="2:6" ht="11.1" customHeight="1" x14ac:dyDescent="0.15">
      <c r="B606" s="1088"/>
      <c r="C606" s="1089"/>
      <c r="D606" s="1089"/>
      <c r="E606" s="1089"/>
      <c r="F606" s="1089"/>
    </row>
    <row r="607" spans="2:6" ht="11.1" customHeight="1" x14ac:dyDescent="0.15">
      <c r="B607" s="1088"/>
      <c r="C607" s="1089"/>
      <c r="D607" s="1089"/>
      <c r="E607" s="1089"/>
      <c r="F607" s="1089"/>
    </row>
    <row r="608" spans="2:6" ht="11.1" customHeight="1" x14ac:dyDescent="0.15">
      <c r="B608" s="1088"/>
      <c r="C608" s="1089"/>
      <c r="D608" s="1089"/>
      <c r="E608" s="1089"/>
      <c r="F608" s="1089"/>
    </row>
    <row r="609" spans="2:6" ht="11.1" customHeight="1" x14ac:dyDescent="0.15">
      <c r="B609" s="1088"/>
      <c r="C609" s="1089"/>
      <c r="D609" s="1089"/>
      <c r="E609" s="1089"/>
      <c r="F609" s="1089"/>
    </row>
    <row r="610" spans="2:6" ht="11.1" customHeight="1" x14ac:dyDescent="0.15">
      <c r="B610" s="1088"/>
      <c r="C610" s="1089"/>
      <c r="D610" s="1089"/>
      <c r="E610" s="1089"/>
      <c r="F610" s="1089"/>
    </row>
    <row r="611" spans="2:6" ht="11.1" customHeight="1" x14ac:dyDescent="0.15">
      <c r="B611" s="1088"/>
      <c r="C611" s="1089"/>
      <c r="D611" s="1089"/>
      <c r="E611" s="1089"/>
      <c r="F611" s="1089"/>
    </row>
    <row r="612" spans="2:6" ht="11.1" customHeight="1" x14ac:dyDescent="0.15">
      <c r="B612" s="1088"/>
      <c r="C612" s="1089"/>
      <c r="D612" s="1089"/>
      <c r="E612" s="1089"/>
      <c r="F612" s="1089"/>
    </row>
    <row r="613" spans="2:6" ht="11.1" customHeight="1" x14ac:dyDescent="0.15">
      <c r="B613" s="1088"/>
      <c r="C613" s="1089"/>
      <c r="D613" s="1089"/>
      <c r="E613" s="1089"/>
      <c r="F613" s="1089"/>
    </row>
    <row r="614" spans="2:6" ht="11.1" customHeight="1" x14ac:dyDescent="0.15">
      <c r="B614" s="1088"/>
      <c r="C614" s="1089"/>
      <c r="D614" s="1089"/>
      <c r="E614" s="1089"/>
      <c r="F614" s="1089"/>
    </row>
    <row r="615" spans="2:6" ht="11.1" customHeight="1" x14ac:dyDescent="0.15">
      <c r="B615" s="1088"/>
      <c r="C615" s="1089"/>
      <c r="D615" s="1089"/>
      <c r="E615" s="1089"/>
      <c r="F615" s="1089"/>
    </row>
    <row r="616" spans="2:6" ht="11.1" customHeight="1" x14ac:dyDescent="0.15">
      <c r="B616" s="1088" t="s">
        <v>236</v>
      </c>
      <c r="C616" s="1089"/>
      <c r="D616" s="1089"/>
      <c r="E616" s="1089"/>
      <c r="F616" s="1089"/>
    </row>
    <row r="617" spans="2:6" ht="11.1" customHeight="1" x14ac:dyDescent="0.15">
      <c r="B617" s="1088"/>
      <c r="C617" s="1089"/>
      <c r="D617" s="1089"/>
      <c r="E617" s="1089"/>
      <c r="F617" s="1089"/>
    </row>
    <row r="618" spans="2:6" ht="11.1" customHeight="1" x14ac:dyDescent="0.15">
      <c r="B618" s="1088"/>
      <c r="C618" s="1089"/>
      <c r="D618" s="1089"/>
      <c r="E618" s="1089"/>
      <c r="F618" s="1089"/>
    </row>
    <row r="619" spans="2:6" ht="11.1" customHeight="1" x14ac:dyDescent="0.15">
      <c r="B619" s="1088"/>
      <c r="C619" s="1089"/>
      <c r="D619" s="1089"/>
      <c r="E619" s="1089"/>
      <c r="F619" s="1089"/>
    </row>
    <row r="620" spans="2:6" ht="11.1" customHeight="1" x14ac:dyDescent="0.15">
      <c r="B620" s="1088"/>
      <c r="C620" s="1089"/>
      <c r="D620" s="1089"/>
      <c r="E620" s="1089"/>
      <c r="F620" s="1089"/>
    </row>
    <row r="621" spans="2:6" ht="11.1" customHeight="1" x14ac:dyDescent="0.15">
      <c r="B621" s="1088"/>
      <c r="C621" s="1089"/>
      <c r="D621" s="1089"/>
      <c r="E621" s="1089"/>
      <c r="F621" s="1089"/>
    </row>
    <row r="622" spans="2:6" ht="11.1" customHeight="1" x14ac:dyDescent="0.15">
      <c r="B622" s="1088"/>
      <c r="C622" s="1089"/>
      <c r="D622" s="1089"/>
      <c r="E622" s="1089"/>
      <c r="F622" s="1089"/>
    </row>
    <row r="623" spans="2:6" ht="11.1" customHeight="1" x14ac:dyDescent="0.15">
      <c r="B623" s="1088"/>
      <c r="C623" s="1089"/>
      <c r="D623" s="1089"/>
      <c r="E623" s="1089"/>
      <c r="F623" s="1089"/>
    </row>
    <row r="624" spans="2:6" ht="11.1" customHeight="1" x14ac:dyDescent="0.15">
      <c r="B624" s="1088"/>
      <c r="C624" s="1089"/>
      <c r="D624" s="1089"/>
      <c r="E624" s="1089"/>
      <c r="F624" s="1089"/>
    </row>
    <row r="625" spans="2:6" ht="11.1" customHeight="1" x14ac:dyDescent="0.15">
      <c r="B625" s="1088"/>
      <c r="C625" s="1089"/>
      <c r="D625" s="1089"/>
      <c r="E625" s="1089"/>
      <c r="F625" s="1089"/>
    </row>
    <row r="626" spans="2:6" ht="11.1" customHeight="1" x14ac:dyDescent="0.15">
      <c r="B626" s="1088"/>
      <c r="C626" s="1089"/>
      <c r="D626" s="1089"/>
      <c r="E626" s="1089"/>
      <c r="F626" s="1089"/>
    </row>
    <row r="627" spans="2:6" ht="11.1" customHeight="1" x14ac:dyDescent="0.15">
      <c r="B627" s="1088"/>
      <c r="C627" s="1089"/>
      <c r="D627" s="1089"/>
      <c r="E627" s="1089"/>
      <c r="F627" s="1089"/>
    </row>
    <row r="628" spans="2:6" ht="11.1" customHeight="1" x14ac:dyDescent="0.15">
      <c r="B628" s="1088"/>
      <c r="C628" s="1089"/>
      <c r="D628" s="1089"/>
      <c r="E628" s="1089"/>
      <c r="F628" s="1089"/>
    </row>
    <row r="629" spans="2:6" ht="11.1" customHeight="1" x14ac:dyDescent="0.15">
      <c r="B629" s="1088"/>
      <c r="C629" s="1089"/>
      <c r="D629" s="1089"/>
      <c r="E629" s="1089"/>
      <c r="F629" s="1089"/>
    </row>
    <row r="630" spans="2:6" ht="11.1" customHeight="1" x14ac:dyDescent="0.15">
      <c r="B630" s="1088"/>
      <c r="C630" s="1089"/>
      <c r="D630" s="1089"/>
      <c r="E630" s="1089"/>
      <c r="F630" s="1089"/>
    </row>
    <row r="631" spans="2:6" ht="11.1" customHeight="1" x14ac:dyDescent="0.15">
      <c r="B631" s="1088"/>
      <c r="C631" s="1089"/>
      <c r="D631" s="1089"/>
      <c r="E631" s="1089"/>
      <c r="F631" s="1089"/>
    </row>
    <row r="632" spans="2:6" ht="11.1" customHeight="1" x14ac:dyDescent="0.15">
      <c r="B632" s="1088"/>
      <c r="C632" s="1089"/>
      <c r="D632" s="1089"/>
      <c r="E632" s="1089"/>
      <c r="F632" s="1089"/>
    </row>
    <row r="633" spans="2:6" ht="11.1" customHeight="1" x14ac:dyDescent="0.15">
      <c r="B633" s="1088"/>
      <c r="C633" s="1089"/>
      <c r="D633" s="1089"/>
      <c r="E633" s="1089"/>
      <c r="F633" s="1089"/>
    </row>
    <row r="634" spans="2:6" ht="11.1" customHeight="1" x14ac:dyDescent="0.15">
      <c r="B634" s="1088"/>
      <c r="C634" s="1089"/>
      <c r="D634" s="1089"/>
      <c r="E634" s="1089"/>
      <c r="F634" s="1089"/>
    </row>
    <row r="635" spans="2:6" ht="11.1" customHeight="1" x14ac:dyDescent="0.15">
      <c r="B635" s="1088"/>
      <c r="C635" s="1089"/>
      <c r="D635" s="1089"/>
      <c r="E635" s="1089"/>
      <c r="F635" s="1089"/>
    </row>
    <row r="636" spans="2:6" ht="11.1" customHeight="1" x14ac:dyDescent="0.15">
      <c r="B636" s="1088"/>
      <c r="C636" s="1089"/>
      <c r="D636" s="1089"/>
      <c r="E636" s="1089"/>
      <c r="F636" s="1089"/>
    </row>
    <row r="637" spans="2:6" ht="11.1" customHeight="1" x14ac:dyDescent="0.15">
      <c r="B637" s="1088"/>
      <c r="C637" s="1089"/>
      <c r="D637" s="1089"/>
      <c r="E637" s="1089"/>
      <c r="F637" s="1089"/>
    </row>
    <row r="638" spans="2:6" ht="11.1" customHeight="1" x14ac:dyDescent="0.15">
      <c r="B638" s="1088"/>
      <c r="C638" s="1089"/>
      <c r="D638" s="1089"/>
      <c r="E638" s="1089"/>
      <c r="F638" s="1089"/>
    </row>
    <row r="639" spans="2:6" ht="11.1" customHeight="1" x14ac:dyDescent="0.15">
      <c r="B639" s="1088"/>
      <c r="C639" s="1089"/>
      <c r="D639" s="1089"/>
      <c r="E639" s="1089"/>
      <c r="F639" s="1089"/>
    </row>
    <row r="640" spans="2:6" ht="11.1" customHeight="1" x14ac:dyDescent="0.15">
      <c r="B640" s="1088"/>
      <c r="C640" s="1089"/>
      <c r="D640" s="1089"/>
      <c r="E640" s="1089"/>
      <c r="F640" s="1089"/>
    </row>
    <row r="641" spans="2:6" ht="11.1" customHeight="1" x14ac:dyDescent="0.15">
      <c r="B641" s="1088"/>
      <c r="C641" s="1089"/>
      <c r="D641" s="1089"/>
      <c r="E641" s="1089"/>
      <c r="F641" s="1089"/>
    </row>
    <row r="642" spans="2:6" ht="11.1" customHeight="1" x14ac:dyDescent="0.15">
      <c r="B642" s="1088"/>
      <c r="C642" s="1089"/>
      <c r="D642" s="1089"/>
      <c r="E642" s="1089"/>
      <c r="F642" s="1089"/>
    </row>
    <row r="643" spans="2:6" ht="11.1" customHeight="1" x14ac:dyDescent="0.15">
      <c r="B643" s="1088"/>
      <c r="C643" s="1089"/>
      <c r="D643" s="1089"/>
      <c r="E643" s="1089"/>
      <c r="F643" s="1089"/>
    </row>
    <row r="644" spans="2:6" ht="11.1" customHeight="1" x14ac:dyDescent="0.15">
      <c r="B644" s="1088"/>
      <c r="C644" s="1089"/>
      <c r="D644" s="1089"/>
      <c r="E644" s="1089"/>
      <c r="F644" s="1089"/>
    </row>
    <row r="645" spans="2:6" ht="11.1" customHeight="1" x14ac:dyDescent="0.15">
      <c r="B645" s="1088"/>
      <c r="C645" s="1089"/>
      <c r="D645" s="1089"/>
      <c r="E645" s="1089"/>
      <c r="F645" s="1089"/>
    </row>
    <row r="646" spans="2:6" ht="11.1" customHeight="1" x14ac:dyDescent="0.15">
      <c r="B646" s="1090" t="s">
        <v>445</v>
      </c>
      <c r="C646" s="1091" t="s">
        <v>386</v>
      </c>
      <c r="D646" s="1091"/>
      <c r="E646" s="1091"/>
      <c r="F646" s="1091"/>
    </row>
    <row r="647" spans="2:6" ht="11.1" customHeight="1" x14ac:dyDescent="0.15">
      <c r="B647" s="1090"/>
      <c r="C647" s="1091"/>
      <c r="D647" s="1091"/>
      <c r="E647" s="1091"/>
      <c r="F647" s="1091"/>
    </row>
    <row r="648" spans="2:6" ht="11.1" customHeight="1" x14ac:dyDescent="0.15">
      <c r="B648" s="1090"/>
      <c r="C648" s="1091"/>
      <c r="D648" s="1091"/>
      <c r="E648" s="1091"/>
      <c r="F648" s="1091"/>
    </row>
    <row r="649" spans="2:6" ht="11.1" customHeight="1" x14ac:dyDescent="0.15">
      <c r="B649" s="1090"/>
      <c r="C649" s="1091"/>
      <c r="D649" s="1091"/>
      <c r="E649" s="1091"/>
      <c r="F649" s="1091"/>
    </row>
    <row r="650" spans="2:6" ht="11.1" customHeight="1" x14ac:dyDescent="0.15">
      <c r="B650" s="1090"/>
      <c r="C650" s="1091"/>
      <c r="D650" s="1091"/>
      <c r="E650" s="1091"/>
      <c r="F650" s="1091"/>
    </row>
    <row r="651" spans="2:6" ht="11.1" customHeight="1" x14ac:dyDescent="0.15">
      <c r="B651" s="1090"/>
      <c r="C651" s="1091"/>
      <c r="D651" s="1091"/>
      <c r="E651" s="1091" t="b">
        <v>0</v>
      </c>
      <c r="F651" s="1091"/>
    </row>
    <row r="652" spans="2:6" ht="11.1" customHeight="1" x14ac:dyDescent="0.15">
      <c r="B652" s="1090"/>
      <c r="C652" s="1091"/>
      <c r="D652" s="1091"/>
      <c r="E652" s="1091" t="b">
        <v>0</v>
      </c>
      <c r="F652" s="1091"/>
    </row>
    <row r="653" spans="2:6" ht="11.1" customHeight="1" x14ac:dyDescent="0.15">
      <c r="B653" s="1090"/>
      <c r="C653" s="1091"/>
      <c r="D653" s="1091"/>
      <c r="E653" s="1091"/>
      <c r="F653" s="1091"/>
    </row>
    <row r="654" spans="2:6" ht="11.1" customHeight="1" x14ac:dyDescent="0.15">
      <c r="B654" s="1090"/>
      <c r="C654" s="1091"/>
      <c r="D654" s="1091"/>
      <c r="E654" s="1091"/>
      <c r="F654" s="1091"/>
    </row>
    <row r="655" spans="2:6" ht="11.1" customHeight="1" x14ac:dyDescent="0.15">
      <c r="B655" s="1090"/>
      <c r="C655" s="1091"/>
      <c r="D655" s="1091"/>
      <c r="E655" s="1091"/>
      <c r="F655" s="1091"/>
    </row>
    <row r="656" spans="2:6" ht="11.1" customHeight="1" x14ac:dyDescent="0.15">
      <c r="B656" s="1090"/>
      <c r="C656" s="1091"/>
      <c r="D656" s="1091"/>
      <c r="E656" s="1091"/>
      <c r="F656" s="1091"/>
    </row>
    <row r="657" spans="2:6" ht="11.1" customHeight="1" x14ac:dyDescent="0.15">
      <c r="B657" s="1090"/>
      <c r="C657" s="1091"/>
      <c r="D657" s="1091"/>
      <c r="E657" s="1091"/>
      <c r="F657" s="1091"/>
    </row>
    <row r="658" spans="2:6" ht="11.1" customHeight="1" x14ac:dyDescent="0.15">
      <c r="B658" s="1090"/>
      <c r="C658" s="1091"/>
      <c r="D658" s="1091"/>
      <c r="E658" s="1091" t="b">
        <v>1</v>
      </c>
      <c r="F658" s="1091"/>
    </row>
    <row r="659" spans="2:6" ht="11.1" customHeight="1" x14ac:dyDescent="0.15">
      <c r="B659" s="1090"/>
      <c r="C659" s="1091"/>
      <c r="D659" s="1091"/>
      <c r="E659" s="1091"/>
      <c r="F659" s="1091"/>
    </row>
    <row r="660" spans="2:6" ht="11.1" customHeight="1" x14ac:dyDescent="0.15">
      <c r="B660" s="1090"/>
      <c r="C660" s="1091"/>
      <c r="D660" s="1091"/>
      <c r="E660" s="1091"/>
      <c r="F660" s="1091"/>
    </row>
    <row r="661" spans="2:6" ht="11.1" customHeight="1" x14ac:dyDescent="0.15">
      <c r="B661" s="1090"/>
      <c r="C661" s="1091"/>
      <c r="D661" s="1091"/>
      <c r="E661" s="1091"/>
      <c r="F661" s="1091"/>
    </row>
    <row r="662" spans="2:6" ht="11.1" customHeight="1" x14ac:dyDescent="0.15">
      <c r="B662" s="1090"/>
      <c r="C662" s="1091"/>
      <c r="D662" s="1091"/>
      <c r="E662" s="1091"/>
      <c r="F662" s="1091"/>
    </row>
    <row r="663" spans="2:6" ht="11.1" customHeight="1" x14ac:dyDescent="0.15">
      <c r="B663" s="1090"/>
      <c r="C663" s="1091"/>
      <c r="D663" s="1091"/>
      <c r="E663" s="1091"/>
      <c r="F663" s="1091"/>
    </row>
    <row r="664" spans="2:6" ht="11.1" customHeight="1" x14ac:dyDescent="0.15">
      <c r="B664" s="1090"/>
      <c r="C664" s="1091"/>
      <c r="D664" s="1091"/>
      <c r="E664" s="1091"/>
      <c r="F664" s="1091"/>
    </row>
    <row r="665" spans="2:6" ht="11.1" customHeight="1" x14ac:dyDescent="0.15">
      <c r="B665" s="1090"/>
      <c r="C665" s="1091"/>
      <c r="D665" s="1091"/>
      <c r="E665" s="1091"/>
      <c r="F665" s="1091"/>
    </row>
    <row r="666" spans="2:6" ht="11.1" customHeight="1" x14ac:dyDescent="0.15">
      <c r="B666" s="1090"/>
      <c r="C666" s="1091"/>
      <c r="D666" s="1091"/>
      <c r="E666" s="1091"/>
      <c r="F666" s="1091"/>
    </row>
    <row r="667" spans="2:6" ht="11.1" customHeight="1" x14ac:dyDescent="0.15">
      <c r="B667" s="1090"/>
      <c r="C667" s="1091"/>
      <c r="D667" s="1091"/>
      <c r="E667" s="1091"/>
      <c r="F667" s="1091"/>
    </row>
    <row r="668" spans="2:6" ht="11.1" customHeight="1" x14ac:dyDescent="0.15">
      <c r="B668" s="1090"/>
      <c r="C668" s="1091"/>
      <c r="D668" s="1091"/>
      <c r="E668" s="1091"/>
      <c r="F668" s="1091"/>
    </row>
    <row r="669" spans="2:6" ht="11.1" customHeight="1" x14ac:dyDescent="0.15">
      <c r="B669" s="1090"/>
      <c r="C669" s="1091"/>
      <c r="D669" s="1091"/>
      <c r="E669" s="1091"/>
      <c r="F669" s="1091"/>
    </row>
    <row r="670" spans="2:6" ht="11.1" customHeight="1" x14ac:dyDescent="0.15">
      <c r="B670" s="1090"/>
      <c r="C670" s="1091"/>
      <c r="D670" s="1091"/>
      <c r="E670" s="1091"/>
      <c r="F670" s="1091"/>
    </row>
    <row r="671" spans="2:6" ht="11.1" customHeight="1" x14ac:dyDescent="0.15">
      <c r="B671" s="1090"/>
      <c r="C671" s="1091"/>
      <c r="D671" s="1091"/>
      <c r="E671" s="1091"/>
      <c r="F671" s="1091"/>
    </row>
    <row r="672" spans="2:6" ht="11.1" customHeight="1" x14ac:dyDescent="0.15">
      <c r="B672" s="1090"/>
      <c r="C672" s="1091"/>
      <c r="D672" s="1091"/>
      <c r="E672" s="1091"/>
      <c r="F672" s="1091"/>
    </row>
    <row r="673" spans="2:10" ht="11.1" customHeight="1" x14ac:dyDescent="0.15">
      <c r="B673" s="1090"/>
      <c r="C673" s="1091"/>
      <c r="D673" s="1091"/>
      <c r="E673" s="1091"/>
      <c r="F673" s="1091"/>
    </row>
    <row r="674" spans="2:10" ht="11.1" customHeight="1" x14ac:dyDescent="0.15">
      <c r="B674" s="1090"/>
      <c r="C674" s="1091"/>
      <c r="D674" s="1091"/>
      <c r="E674" s="1091"/>
      <c r="F674" s="1091"/>
    </row>
    <row r="675" spans="2:10" ht="11.1" customHeight="1" x14ac:dyDescent="0.15">
      <c r="B675" s="1090"/>
      <c r="C675" s="1091"/>
      <c r="D675" s="1091"/>
      <c r="E675" s="1091"/>
      <c r="F675" s="1091"/>
    </row>
    <row r="677" spans="2:10" x14ac:dyDescent="0.15">
      <c r="B677" s="240" t="s">
        <v>311</v>
      </c>
      <c r="F677" s="277">
        <f>$E$6</f>
        <v>0</v>
      </c>
    </row>
    <row r="678" spans="2:10" ht="30" customHeight="1" x14ac:dyDescent="0.15">
      <c r="B678" s="241" t="s">
        <v>142</v>
      </c>
      <c r="C678" s="242" t="s">
        <v>143</v>
      </c>
      <c r="D678" s="243" t="s">
        <v>197</v>
      </c>
      <c r="E678" s="244" t="s">
        <v>385</v>
      </c>
      <c r="F678" s="245" t="s">
        <v>223</v>
      </c>
    </row>
    <row r="679" spans="2:10" ht="39.950000000000003" customHeight="1" x14ac:dyDescent="0.15">
      <c r="B679" s="174"/>
      <c r="C679" s="246" t="str">
        <f>IFERROR(VLOOKUP(B679,'補助事業概要説明書(別添１)１～２'!$C$58:$D$97,2,0)," ")</f>
        <v xml:space="preserve"> </v>
      </c>
      <c r="D679" s="246" t="str">
        <f>IFERROR(VLOOKUP(B679,'補助事業概要説明書(別添１)１～２'!$C$58:$E$97,3,0)," ")</f>
        <v xml:space="preserve"> </v>
      </c>
      <c r="E679" s="247" t="str">
        <f>IFERROR(VLOOKUP(B679,'補助事業概要説明書(別添１)１～２'!$C$58:$F$97,4,0)," ")</f>
        <v xml:space="preserve"> </v>
      </c>
      <c r="F679" s="247" t="str">
        <f>IFERROR(VLOOKUP(B679,'補助事業概要説明書(別添１)１～２'!$C$58:$G$97,5,0)," ")</f>
        <v xml:space="preserve"> </v>
      </c>
    </row>
    <row r="680" spans="2:10" ht="8.25" customHeight="1" x14ac:dyDescent="0.15"/>
    <row r="681" spans="2:10" x14ac:dyDescent="0.15">
      <c r="B681" s="240" t="s">
        <v>231</v>
      </c>
      <c r="E681" s="248"/>
    </row>
    <row r="682" spans="2:10" ht="16.5" customHeight="1" x14ac:dyDescent="0.15">
      <c r="B682" s="1087" t="s">
        <v>227</v>
      </c>
      <c r="C682" s="1087"/>
      <c r="D682" s="1087"/>
      <c r="E682" s="1087"/>
      <c r="F682" s="1087"/>
    </row>
    <row r="683" spans="2:10" x14ac:dyDescent="0.15">
      <c r="B683" s="177" t="b">
        <v>1</v>
      </c>
      <c r="C683" s="249"/>
    </row>
    <row r="684" spans="2:10" x14ac:dyDescent="0.15">
      <c r="B684" s="276" t="b">
        <v>1</v>
      </c>
      <c r="J684" s="237"/>
    </row>
    <row r="685" spans="2:10" s="322" customFormat="1" x14ac:dyDescent="0.15">
      <c r="B685" s="463" t="s">
        <v>566</v>
      </c>
      <c r="E685" s="464"/>
      <c r="F685" s="465"/>
    </row>
    <row r="686" spans="2:10" s="322" customFormat="1" ht="16.5" customHeight="1" x14ac:dyDescent="0.15">
      <c r="B686" s="1092" t="s">
        <v>567</v>
      </c>
      <c r="C686" s="1092"/>
      <c r="D686" s="1092"/>
      <c r="E686" s="1092"/>
      <c r="F686" s="1092"/>
    </row>
    <row r="687" spans="2:10" s="322" customFormat="1" x14ac:dyDescent="0.15">
      <c r="B687" s="466" t="b">
        <v>1</v>
      </c>
      <c r="C687" s="467"/>
      <c r="E687" s="289"/>
      <c r="F687" s="465"/>
    </row>
    <row r="688" spans="2:10" s="322" customFormat="1" x14ac:dyDescent="0.15">
      <c r="B688" s="276" t="b">
        <v>1</v>
      </c>
      <c r="E688" s="289"/>
      <c r="F688" s="465"/>
      <c r="J688" s="289"/>
    </row>
    <row r="689" spans="2:6" x14ac:dyDescent="0.15">
      <c r="B689" s="240" t="s">
        <v>232</v>
      </c>
      <c r="C689" s="249" t="s">
        <v>328</v>
      </c>
    </row>
    <row r="690" spans="2:6" ht="11.1" customHeight="1" x14ac:dyDescent="0.15">
      <c r="B690" s="1088" t="s">
        <v>235</v>
      </c>
      <c r="C690" s="1089"/>
      <c r="D690" s="1089"/>
      <c r="E690" s="1089"/>
      <c r="F690" s="1089"/>
    </row>
    <row r="691" spans="2:6" ht="11.1" customHeight="1" x14ac:dyDescent="0.15">
      <c r="B691" s="1088"/>
      <c r="C691" s="1089"/>
      <c r="D691" s="1089"/>
      <c r="E691" s="1089"/>
      <c r="F691" s="1089"/>
    </row>
    <row r="692" spans="2:6" ht="11.1" customHeight="1" x14ac:dyDescent="0.15">
      <c r="B692" s="1088"/>
      <c r="C692" s="1089"/>
      <c r="D692" s="1089"/>
      <c r="E692" s="1089"/>
      <c r="F692" s="1089"/>
    </row>
    <row r="693" spans="2:6" ht="11.1" customHeight="1" x14ac:dyDescent="0.15">
      <c r="B693" s="1088"/>
      <c r="C693" s="1089"/>
      <c r="D693" s="1089"/>
      <c r="E693" s="1089"/>
      <c r="F693" s="1089"/>
    </row>
    <row r="694" spans="2:6" ht="11.1" customHeight="1" x14ac:dyDescent="0.15">
      <c r="B694" s="1088"/>
      <c r="C694" s="1089"/>
      <c r="D694" s="1089"/>
      <c r="E694" s="1089"/>
      <c r="F694" s="1089"/>
    </row>
    <row r="695" spans="2:6" ht="11.1" customHeight="1" x14ac:dyDescent="0.15">
      <c r="B695" s="1088"/>
      <c r="C695" s="1089"/>
      <c r="D695" s="1089"/>
      <c r="E695" s="1089"/>
      <c r="F695" s="1089"/>
    </row>
    <row r="696" spans="2:6" ht="11.1" customHeight="1" x14ac:dyDescent="0.15">
      <c r="B696" s="1088"/>
      <c r="C696" s="1089"/>
      <c r="D696" s="1089"/>
      <c r="E696" s="1089"/>
      <c r="F696" s="1089"/>
    </row>
    <row r="697" spans="2:6" ht="11.1" customHeight="1" x14ac:dyDescent="0.15">
      <c r="B697" s="1088"/>
      <c r="C697" s="1089"/>
      <c r="D697" s="1089"/>
      <c r="E697" s="1089"/>
      <c r="F697" s="1089"/>
    </row>
    <row r="698" spans="2:6" ht="11.1" customHeight="1" x14ac:dyDescent="0.15">
      <c r="B698" s="1088"/>
      <c r="C698" s="1089"/>
      <c r="D698" s="1089"/>
      <c r="E698" s="1089"/>
      <c r="F698" s="1089"/>
    </row>
    <row r="699" spans="2:6" ht="11.1" customHeight="1" x14ac:dyDescent="0.15">
      <c r="B699" s="1088"/>
      <c r="C699" s="1089"/>
      <c r="D699" s="1089"/>
      <c r="E699" s="1089"/>
      <c r="F699" s="1089"/>
    </row>
    <row r="700" spans="2:6" ht="11.1" customHeight="1" x14ac:dyDescent="0.15">
      <c r="B700" s="1088"/>
      <c r="C700" s="1089"/>
      <c r="D700" s="1089"/>
      <c r="E700" s="1089"/>
      <c r="F700" s="1089"/>
    </row>
    <row r="701" spans="2:6" ht="11.1" customHeight="1" x14ac:dyDescent="0.15">
      <c r="B701" s="1088"/>
      <c r="C701" s="1089"/>
      <c r="D701" s="1089"/>
      <c r="E701" s="1089"/>
      <c r="F701" s="1089"/>
    </row>
    <row r="702" spans="2:6" ht="11.1" customHeight="1" x14ac:dyDescent="0.15">
      <c r="B702" s="1088"/>
      <c r="C702" s="1089"/>
      <c r="D702" s="1089"/>
      <c r="E702" s="1089"/>
      <c r="F702" s="1089"/>
    </row>
    <row r="703" spans="2:6" ht="11.1" customHeight="1" x14ac:dyDescent="0.15">
      <c r="B703" s="1088"/>
      <c r="C703" s="1089"/>
      <c r="D703" s="1089"/>
      <c r="E703" s="1089"/>
      <c r="F703" s="1089"/>
    </row>
    <row r="704" spans="2:6" ht="11.1" customHeight="1" x14ac:dyDescent="0.15">
      <c r="B704" s="1088"/>
      <c r="C704" s="1089"/>
      <c r="D704" s="1089"/>
      <c r="E704" s="1089"/>
      <c r="F704" s="1089"/>
    </row>
    <row r="705" spans="2:6" ht="11.1" customHeight="1" x14ac:dyDescent="0.15">
      <c r="B705" s="1088"/>
      <c r="C705" s="1089"/>
      <c r="D705" s="1089"/>
      <c r="E705" s="1089"/>
      <c r="F705" s="1089"/>
    </row>
    <row r="706" spans="2:6" ht="11.1" customHeight="1" x14ac:dyDescent="0.15">
      <c r="B706" s="1088"/>
      <c r="C706" s="1089"/>
      <c r="D706" s="1089"/>
      <c r="E706" s="1089"/>
      <c r="F706" s="1089"/>
    </row>
    <row r="707" spans="2:6" ht="11.1" customHeight="1" x14ac:dyDescent="0.15">
      <c r="B707" s="1088"/>
      <c r="C707" s="1089"/>
      <c r="D707" s="1089"/>
      <c r="E707" s="1089"/>
      <c r="F707" s="1089"/>
    </row>
    <row r="708" spans="2:6" ht="11.1" customHeight="1" x14ac:dyDescent="0.15">
      <c r="B708" s="1088"/>
      <c r="C708" s="1089"/>
      <c r="D708" s="1089"/>
      <c r="E708" s="1089"/>
      <c r="F708" s="1089"/>
    </row>
    <row r="709" spans="2:6" ht="11.1" customHeight="1" x14ac:dyDescent="0.15">
      <c r="B709" s="1088"/>
      <c r="C709" s="1089"/>
      <c r="D709" s="1089"/>
      <c r="E709" s="1089"/>
      <c r="F709" s="1089"/>
    </row>
    <row r="710" spans="2:6" ht="11.1" customHeight="1" x14ac:dyDescent="0.15">
      <c r="B710" s="1088"/>
      <c r="C710" s="1089"/>
      <c r="D710" s="1089"/>
      <c r="E710" s="1089"/>
      <c r="F710" s="1089"/>
    </row>
    <row r="711" spans="2:6" ht="11.1" customHeight="1" x14ac:dyDescent="0.15">
      <c r="B711" s="1088"/>
      <c r="C711" s="1089"/>
      <c r="D711" s="1089"/>
      <c r="E711" s="1089"/>
      <c r="F711" s="1089"/>
    </row>
    <row r="712" spans="2:6" ht="11.1" customHeight="1" x14ac:dyDescent="0.15">
      <c r="B712" s="1088"/>
      <c r="C712" s="1089"/>
      <c r="D712" s="1089"/>
      <c r="E712" s="1089"/>
      <c r="F712" s="1089"/>
    </row>
    <row r="713" spans="2:6" ht="11.1" customHeight="1" x14ac:dyDescent="0.15">
      <c r="B713" s="1088"/>
      <c r="C713" s="1089"/>
      <c r="D713" s="1089"/>
      <c r="E713" s="1089"/>
      <c r="F713" s="1089"/>
    </row>
    <row r="714" spans="2:6" ht="11.1" customHeight="1" x14ac:dyDescent="0.15">
      <c r="B714" s="1088"/>
      <c r="C714" s="1089"/>
      <c r="D714" s="1089"/>
      <c r="E714" s="1089"/>
      <c r="F714" s="1089"/>
    </row>
    <row r="715" spans="2:6" ht="11.1" customHeight="1" x14ac:dyDescent="0.15">
      <c r="B715" s="1088"/>
      <c r="C715" s="1089"/>
      <c r="D715" s="1089"/>
      <c r="E715" s="1089"/>
      <c r="F715" s="1089"/>
    </row>
    <row r="716" spans="2:6" ht="11.1" customHeight="1" x14ac:dyDescent="0.15">
      <c r="B716" s="1088"/>
      <c r="C716" s="1089"/>
      <c r="D716" s="1089"/>
      <c r="E716" s="1089"/>
      <c r="F716" s="1089"/>
    </row>
    <row r="717" spans="2:6" ht="11.1" customHeight="1" x14ac:dyDescent="0.15">
      <c r="B717" s="1088"/>
      <c r="C717" s="1089"/>
      <c r="D717" s="1089"/>
      <c r="E717" s="1089"/>
      <c r="F717" s="1089"/>
    </row>
    <row r="718" spans="2:6" ht="11.1" customHeight="1" x14ac:dyDescent="0.15">
      <c r="B718" s="1088"/>
      <c r="C718" s="1089"/>
      <c r="D718" s="1089"/>
      <c r="E718" s="1089"/>
      <c r="F718" s="1089"/>
    </row>
    <row r="719" spans="2:6" ht="11.1" customHeight="1" x14ac:dyDescent="0.15">
      <c r="B719" s="1088"/>
      <c r="C719" s="1089"/>
      <c r="D719" s="1089"/>
      <c r="E719" s="1089"/>
      <c r="F719" s="1089"/>
    </row>
    <row r="720" spans="2:6" ht="11.1" customHeight="1" x14ac:dyDescent="0.15">
      <c r="B720" s="1088" t="s">
        <v>234</v>
      </c>
      <c r="C720" s="1089"/>
      <c r="D720" s="1089"/>
      <c r="E720" s="1089"/>
      <c r="F720" s="1089"/>
    </row>
    <row r="721" spans="2:6" ht="11.1" customHeight="1" x14ac:dyDescent="0.15">
      <c r="B721" s="1088"/>
      <c r="C721" s="1089"/>
      <c r="D721" s="1089"/>
      <c r="E721" s="1089"/>
      <c r="F721" s="1089"/>
    </row>
    <row r="722" spans="2:6" ht="11.1" customHeight="1" x14ac:dyDescent="0.15">
      <c r="B722" s="1088"/>
      <c r="C722" s="1089"/>
      <c r="D722" s="1089"/>
      <c r="E722" s="1089"/>
      <c r="F722" s="1089"/>
    </row>
    <row r="723" spans="2:6" ht="11.1" customHeight="1" x14ac:dyDescent="0.15">
      <c r="B723" s="1088"/>
      <c r="C723" s="1089"/>
      <c r="D723" s="1089"/>
      <c r="E723" s="1089"/>
      <c r="F723" s="1089"/>
    </row>
    <row r="724" spans="2:6" ht="11.1" customHeight="1" x14ac:dyDescent="0.15">
      <c r="B724" s="1088"/>
      <c r="C724" s="1089"/>
      <c r="D724" s="1089"/>
      <c r="E724" s="1089"/>
      <c r="F724" s="1089"/>
    </row>
    <row r="725" spans="2:6" ht="11.1" customHeight="1" x14ac:dyDescent="0.15">
      <c r="B725" s="1088"/>
      <c r="C725" s="1089"/>
      <c r="D725" s="1089"/>
      <c r="E725" s="1089"/>
      <c r="F725" s="1089"/>
    </row>
    <row r="726" spans="2:6" ht="11.1" customHeight="1" x14ac:dyDescent="0.15">
      <c r="B726" s="1088"/>
      <c r="C726" s="1089"/>
      <c r="D726" s="1089"/>
      <c r="E726" s="1089"/>
      <c r="F726" s="1089"/>
    </row>
    <row r="727" spans="2:6" ht="11.1" customHeight="1" x14ac:dyDescent="0.15">
      <c r="B727" s="1088"/>
      <c r="C727" s="1089"/>
      <c r="D727" s="1089"/>
      <c r="E727" s="1089"/>
      <c r="F727" s="1089"/>
    </row>
    <row r="728" spans="2:6" ht="11.1" customHeight="1" x14ac:dyDescent="0.15">
      <c r="B728" s="1088"/>
      <c r="C728" s="1089"/>
      <c r="D728" s="1089"/>
      <c r="E728" s="1089"/>
      <c r="F728" s="1089"/>
    </row>
    <row r="729" spans="2:6" ht="11.1" customHeight="1" x14ac:dyDescent="0.15">
      <c r="B729" s="1088"/>
      <c r="C729" s="1089"/>
      <c r="D729" s="1089"/>
      <c r="E729" s="1089"/>
      <c r="F729" s="1089"/>
    </row>
    <row r="730" spans="2:6" ht="11.1" customHeight="1" x14ac:dyDescent="0.15">
      <c r="B730" s="1088"/>
      <c r="C730" s="1089"/>
      <c r="D730" s="1089"/>
      <c r="E730" s="1089"/>
      <c r="F730" s="1089"/>
    </row>
    <row r="731" spans="2:6" ht="11.1" customHeight="1" x14ac:dyDescent="0.15">
      <c r="B731" s="1088"/>
      <c r="C731" s="1089"/>
      <c r="D731" s="1089"/>
      <c r="E731" s="1089"/>
      <c r="F731" s="1089"/>
    </row>
    <row r="732" spans="2:6" ht="11.1" customHeight="1" x14ac:dyDescent="0.15">
      <c r="B732" s="1088"/>
      <c r="C732" s="1089"/>
      <c r="D732" s="1089"/>
      <c r="E732" s="1089"/>
      <c r="F732" s="1089"/>
    </row>
    <row r="733" spans="2:6" ht="11.1" customHeight="1" x14ac:dyDescent="0.15">
      <c r="B733" s="1088"/>
      <c r="C733" s="1089"/>
      <c r="D733" s="1089"/>
      <c r="E733" s="1089"/>
      <c r="F733" s="1089"/>
    </row>
    <row r="734" spans="2:6" ht="11.1" customHeight="1" x14ac:dyDescent="0.15">
      <c r="B734" s="1088"/>
      <c r="C734" s="1089"/>
      <c r="D734" s="1089"/>
      <c r="E734" s="1089"/>
      <c r="F734" s="1089"/>
    </row>
    <row r="735" spans="2:6" ht="11.1" customHeight="1" x14ac:dyDescent="0.15">
      <c r="B735" s="1088"/>
      <c r="C735" s="1089"/>
      <c r="D735" s="1089"/>
      <c r="E735" s="1089"/>
      <c r="F735" s="1089"/>
    </row>
    <row r="736" spans="2:6" ht="11.1" customHeight="1" x14ac:dyDescent="0.15">
      <c r="B736" s="1088"/>
      <c r="C736" s="1089"/>
      <c r="D736" s="1089"/>
      <c r="E736" s="1089"/>
      <c r="F736" s="1089"/>
    </row>
    <row r="737" spans="2:6" ht="11.1" customHeight="1" x14ac:dyDescent="0.15">
      <c r="B737" s="1088"/>
      <c r="C737" s="1089"/>
      <c r="D737" s="1089"/>
      <c r="E737" s="1089"/>
      <c r="F737" s="1089"/>
    </row>
    <row r="738" spans="2:6" ht="11.1" customHeight="1" x14ac:dyDescent="0.15">
      <c r="B738" s="1088"/>
      <c r="C738" s="1089"/>
      <c r="D738" s="1089"/>
      <c r="E738" s="1089"/>
      <c r="F738" s="1089"/>
    </row>
    <row r="739" spans="2:6" ht="11.1" customHeight="1" x14ac:dyDescent="0.15">
      <c r="B739" s="1088"/>
      <c r="C739" s="1089"/>
      <c r="D739" s="1089"/>
      <c r="E739" s="1089"/>
      <c r="F739" s="1089"/>
    </row>
    <row r="740" spans="2:6" ht="11.1" customHeight="1" x14ac:dyDescent="0.15">
      <c r="B740" s="1088"/>
      <c r="C740" s="1089"/>
      <c r="D740" s="1089"/>
      <c r="E740" s="1089"/>
      <c r="F740" s="1089"/>
    </row>
    <row r="741" spans="2:6" ht="11.1" customHeight="1" x14ac:dyDescent="0.15">
      <c r="B741" s="1088"/>
      <c r="C741" s="1089"/>
      <c r="D741" s="1089"/>
      <c r="E741" s="1089"/>
      <c r="F741" s="1089"/>
    </row>
    <row r="742" spans="2:6" ht="11.1" customHeight="1" x14ac:dyDescent="0.15">
      <c r="B742" s="1088"/>
      <c r="C742" s="1089"/>
      <c r="D742" s="1089"/>
      <c r="E742" s="1089"/>
      <c r="F742" s="1089"/>
    </row>
    <row r="743" spans="2:6" ht="11.1" customHeight="1" x14ac:dyDescent="0.15">
      <c r="B743" s="1088"/>
      <c r="C743" s="1089"/>
      <c r="D743" s="1089"/>
      <c r="E743" s="1089"/>
      <c r="F743" s="1089"/>
    </row>
    <row r="744" spans="2:6" ht="11.1" customHeight="1" x14ac:dyDescent="0.15">
      <c r="B744" s="1088"/>
      <c r="C744" s="1089"/>
      <c r="D744" s="1089"/>
      <c r="E744" s="1089"/>
      <c r="F744" s="1089"/>
    </row>
    <row r="745" spans="2:6" ht="11.1" customHeight="1" x14ac:dyDescent="0.15">
      <c r="B745" s="1088"/>
      <c r="C745" s="1089"/>
      <c r="D745" s="1089"/>
      <c r="E745" s="1089"/>
      <c r="F745" s="1089"/>
    </row>
    <row r="746" spans="2:6" ht="11.1" customHeight="1" x14ac:dyDescent="0.15">
      <c r="B746" s="1088"/>
      <c r="C746" s="1089"/>
      <c r="D746" s="1089"/>
      <c r="E746" s="1089"/>
      <c r="F746" s="1089"/>
    </row>
    <row r="747" spans="2:6" ht="11.1" customHeight="1" x14ac:dyDescent="0.15">
      <c r="B747" s="1088"/>
      <c r="C747" s="1089"/>
      <c r="D747" s="1089"/>
      <c r="E747" s="1089"/>
      <c r="F747" s="1089"/>
    </row>
    <row r="748" spans="2:6" ht="11.1" customHeight="1" x14ac:dyDescent="0.15">
      <c r="B748" s="1088"/>
      <c r="C748" s="1089"/>
      <c r="D748" s="1089"/>
      <c r="E748" s="1089"/>
      <c r="F748" s="1089"/>
    </row>
    <row r="749" spans="2:6" ht="11.1" customHeight="1" x14ac:dyDescent="0.15">
      <c r="B749" s="1088"/>
      <c r="C749" s="1089"/>
      <c r="D749" s="1089"/>
      <c r="E749" s="1089"/>
      <c r="F749" s="1089"/>
    </row>
    <row r="750" spans="2:6" ht="11.1" customHeight="1" x14ac:dyDescent="0.15">
      <c r="B750" s="1088" t="s">
        <v>236</v>
      </c>
      <c r="C750" s="1089"/>
      <c r="D750" s="1089"/>
      <c r="E750" s="1089"/>
      <c r="F750" s="1089"/>
    </row>
    <row r="751" spans="2:6" ht="11.1" customHeight="1" x14ac:dyDescent="0.15">
      <c r="B751" s="1088"/>
      <c r="C751" s="1089"/>
      <c r="D751" s="1089"/>
      <c r="E751" s="1089"/>
      <c r="F751" s="1089"/>
    </row>
    <row r="752" spans="2:6" ht="11.1" customHeight="1" x14ac:dyDescent="0.15">
      <c r="B752" s="1088"/>
      <c r="C752" s="1089"/>
      <c r="D752" s="1089"/>
      <c r="E752" s="1089"/>
      <c r="F752" s="1089"/>
    </row>
    <row r="753" spans="2:6" ht="11.1" customHeight="1" x14ac:dyDescent="0.15">
      <c r="B753" s="1088"/>
      <c r="C753" s="1089"/>
      <c r="D753" s="1089"/>
      <c r="E753" s="1089"/>
      <c r="F753" s="1089"/>
    </row>
    <row r="754" spans="2:6" ht="11.1" customHeight="1" x14ac:dyDescent="0.15">
      <c r="B754" s="1088"/>
      <c r="C754" s="1089"/>
      <c r="D754" s="1089"/>
      <c r="E754" s="1089"/>
      <c r="F754" s="1089"/>
    </row>
    <row r="755" spans="2:6" ht="11.1" customHeight="1" x14ac:dyDescent="0.15">
      <c r="B755" s="1088"/>
      <c r="C755" s="1089"/>
      <c r="D755" s="1089"/>
      <c r="E755" s="1089"/>
      <c r="F755" s="1089"/>
    </row>
    <row r="756" spans="2:6" ht="11.1" customHeight="1" x14ac:dyDescent="0.15">
      <c r="B756" s="1088"/>
      <c r="C756" s="1089"/>
      <c r="D756" s="1089"/>
      <c r="E756" s="1089"/>
      <c r="F756" s="1089"/>
    </row>
    <row r="757" spans="2:6" ht="11.1" customHeight="1" x14ac:dyDescent="0.15">
      <c r="B757" s="1088"/>
      <c r="C757" s="1089"/>
      <c r="D757" s="1089"/>
      <c r="E757" s="1089"/>
      <c r="F757" s="1089"/>
    </row>
    <row r="758" spans="2:6" ht="11.1" customHeight="1" x14ac:dyDescent="0.15">
      <c r="B758" s="1088"/>
      <c r="C758" s="1089"/>
      <c r="D758" s="1089"/>
      <c r="E758" s="1089"/>
      <c r="F758" s="1089"/>
    </row>
    <row r="759" spans="2:6" ht="11.1" customHeight="1" x14ac:dyDescent="0.15">
      <c r="B759" s="1088"/>
      <c r="C759" s="1089"/>
      <c r="D759" s="1089"/>
      <c r="E759" s="1089"/>
      <c r="F759" s="1089"/>
    </row>
    <row r="760" spans="2:6" ht="11.1" customHeight="1" x14ac:dyDescent="0.15">
      <c r="B760" s="1088"/>
      <c r="C760" s="1089"/>
      <c r="D760" s="1089"/>
      <c r="E760" s="1089"/>
      <c r="F760" s="1089"/>
    </row>
    <row r="761" spans="2:6" ht="11.1" customHeight="1" x14ac:dyDescent="0.15">
      <c r="B761" s="1088"/>
      <c r="C761" s="1089"/>
      <c r="D761" s="1089"/>
      <c r="E761" s="1089"/>
      <c r="F761" s="1089"/>
    </row>
    <row r="762" spans="2:6" ht="11.1" customHeight="1" x14ac:dyDescent="0.15">
      <c r="B762" s="1088"/>
      <c r="C762" s="1089"/>
      <c r="D762" s="1089"/>
      <c r="E762" s="1089"/>
      <c r="F762" s="1089"/>
    </row>
    <row r="763" spans="2:6" ht="11.1" customHeight="1" x14ac:dyDescent="0.15">
      <c r="B763" s="1088"/>
      <c r="C763" s="1089"/>
      <c r="D763" s="1089"/>
      <c r="E763" s="1089"/>
      <c r="F763" s="1089"/>
    </row>
    <row r="764" spans="2:6" ht="11.1" customHeight="1" x14ac:dyDescent="0.15">
      <c r="B764" s="1088"/>
      <c r="C764" s="1089"/>
      <c r="D764" s="1089"/>
      <c r="E764" s="1089"/>
      <c r="F764" s="1089"/>
    </row>
    <row r="765" spans="2:6" ht="11.1" customHeight="1" x14ac:dyDescent="0.15">
      <c r="B765" s="1088"/>
      <c r="C765" s="1089"/>
      <c r="D765" s="1089"/>
      <c r="E765" s="1089"/>
      <c r="F765" s="1089"/>
    </row>
    <row r="766" spans="2:6" ht="11.1" customHeight="1" x14ac:dyDescent="0.15">
      <c r="B766" s="1088"/>
      <c r="C766" s="1089"/>
      <c r="D766" s="1089"/>
      <c r="E766" s="1089"/>
      <c r="F766" s="1089"/>
    </row>
    <row r="767" spans="2:6" ht="11.1" customHeight="1" x14ac:dyDescent="0.15">
      <c r="B767" s="1088"/>
      <c r="C767" s="1089"/>
      <c r="D767" s="1089"/>
      <c r="E767" s="1089"/>
      <c r="F767" s="1089"/>
    </row>
    <row r="768" spans="2:6" ht="11.1" customHeight="1" x14ac:dyDescent="0.15">
      <c r="B768" s="1088"/>
      <c r="C768" s="1089"/>
      <c r="D768" s="1089"/>
      <c r="E768" s="1089"/>
      <c r="F768" s="1089"/>
    </row>
    <row r="769" spans="2:6" ht="11.1" customHeight="1" x14ac:dyDescent="0.15">
      <c r="B769" s="1088"/>
      <c r="C769" s="1089"/>
      <c r="D769" s="1089"/>
      <c r="E769" s="1089"/>
      <c r="F769" s="1089"/>
    </row>
    <row r="770" spans="2:6" ht="11.1" customHeight="1" x14ac:dyDescent="0.15">
      <c r="B770" s="1088"/>
      <c r="C770" s="1089"/>
      <c r="D770" s="1089"/>
      <c r="E770" s="1089"/>
      <c r="F770" s="1089"/>
    </row>
    <row r="771" spans="2:6" ht="11.1" customHeight="1" x14ac:dyDescent="0.15">
      <c r="B771" s="1088"/>
      <c r="C771" s="1089"/>
      <c r="D771" s="1089"/>
      <c r="E771" s="1089"/>
      <c r="F771" s="1089"/>
    </row>
    <row r="772" spans="2:6" ht="11.1" customHeight="1" x14ac:dyDescent="0.15">
      <c r="B772" s="1088"/>
      <c r="C772" s="1089"/>
      <c r="D772" s="1089"/>
      <c r="E772" s="1089"/>
      <c r="F772" s="1089"/>
    </row>
    <row r="773" spans="2:6" ht="11.1" customHeight="1" x14ac:dyDescent="0.15">
      <c r="B773" s="1088"/>
      <c r="C773" s="1089"/>
      <c r="D773" s="1089"/>
      <c r="E773" s="1089"/>
      <c r="F773" s="1089"/>
    </row>
    <row r="774" spans="2:6" ht="11.1" customHeight="1" x14ac:dyDescent="0.15">
      <c r="B774" s="1088"/>
      <c r="C774" s="1089"/>
      <c r="D774" s="1089"/>
      <c r="E774" s="1089"/>
      <c r="F774" s="1089"/>
    </row>
    <row r="775" spans="2:6" ht="11.1" customHeight="1" x14ac:dyDescent="0.15">
      <c r="B775" s="1088"/>
      <c r="C775" s="1089"/>
      <c r="D775" s="1089"/>
      <c r="E775" s="1089"/>
      <c r="F775" s="1089"/>
    </row>
    <row r="776" spans="2:6" ht="11.1" customHeight="1" x14ac:dyDescent="0.15">
      <c r="B776" s="1088"/>
      <c r="C776" s="1089"/>
      <c r="D776" s="1089"/>
      <c r="E776" s="1089"/>
      <c r="F776" s="1089"/>
    </row>
    <row r="777" spans="2:6" ht="11.1" customHeight="1" x14ac:dyDescent="0.15">
      <c r="B777" s="1088"/>
      <c r="C777" s="1089"/>
      <c r="D777" s="1089"/>
      <c r="E777" s="1089"/>
      <c r="F777" s="1089"/>
    </row>
    <row r="778" spans="2:6" ht="11.1" customHeight="1" x14ac:dyDescent="0.15">
      <c r="B778" s="1088"/>
      <c r="C778" s="1089"/>
      <c r="D778" s="1089"/>
      <c r="E778" s="1089"/>
      <c r="F778" s="1089"/>
    </row>
    <row r="779" spans="2:6" ht="11.1" customHeight="1" x14ac:dyDescent="0.15">
      <c r="B779" s="1088"/>
      <c r="C779" s="1089"/>
      <c r="D779" s="1089"/>
      <c r="E779" s="1089"/>
      <c r="F779" s="1089"/>
    </row>
    <row r="780" spans="2:6" ht="11.1" customHeight="1" x14ac:dyDescent="0.15">
      <c r="B780" s="1090" t="s">
        <v>445</v>
      </c>
      <c r="C780" s="1091" t="s">
        <v>386</v>
      </c>
      <c r="D780" s="1091"/>
      <c r="E780" s="1091"/>
      <c r="F780" s="1091"/>
    </row>
    <row r="781" spans="2:6" ht="11.1" customHeight="1" x14ac:dyDescent="0.15">
      <c r="B781" s="1090"/>
      <c r="C781" s="1091"/>
      <c r="D781" s="1091"/>
      <c r="E781" s="1091"/>
      <c r="F781" s="1091"/>
    </row>
    <row r="782" spans="2:6" ht="11.1" customHeight="1" x14ac:dyDescent="0.15">
      <c r="B782" s="1090"/>
      <c r="C782" s="1091"/>
      <c r="D782" s="1091"/>
      <c r="E782" s="1091"/>
      <c r="F782" s="1091"/>
    </row>
    <row r="783" spans="2:6" ht="11.1" customHeight="1" x14ac:dyDescent="0.15">
      <c r="B783" s="1090"/>
      <c r="C783" s="1091"/>
      <c r="D783" s="1091"/>
      <c r="E783" s="1091"/>
      <c r="F783" s="1091"/>
    </row>
    <row r="784" spans="2:6" ht="11.1" customHeight="1" x14ac:dyDescent="0.15">
      <c r="B784" s="1090"/>
      <c r="C784" s="1091"/>
      <c r="D784" s="1091"/>
      <c r="E784" s="1091"/>
      <c r="F784" s="1091"/>
    </row>
    <row r="785" spans="2:6" ht="11.1" customHeight="1" x14ac:dyDescent="0.15">
      <c r="B785" s="1090"/>
      <c r="C785" s="1091"/>
      <c r="D785" s="1091"/>
      <c r="E785" s="1091" t="b">
        <v>0</v>
      </c>
      <c r="F785" s="1091"/>
    </row>
    <row r="786" spans="2:6" ht="11.1" customHeight="1" x14ac:dyDescent="0.15">
      <c r="B786" s="1090"/>
      <c r="C786" s="1091"/>
      <c r="D786" s="1091"/>
      <c r="E786" s="1091" t="b">
        <v>0</v>
      </c>
      <c r="F786" s="1091"/>
    </row>
    <row r="787" spans="2:6" ht="11.1" customHeight="1" x14ac:dyDescent="0.15">
      <c r="B787" s="1090"/>
      <c r="C787" s="1091"/>
      <c r="D787" s="1091"/>
      <c r="E787" s="1091"/>
      <c r="F787" s="1091"/>
    </row>
    <row r="788" spans="2:6" ht="11.1" customHeight="1" x14ac:dyDescent="0.15">
      <c r="B788" s="1090"/>
      <c r="C788" s="1091"/>
      <c r="D788" s="1091"/>
      <c r="E788" s="1091"/>
      <c r="F788" s="1091"/>
    </row>
    <row r="789" spans="2:6" ht="11.1" customHeight="1" x14ac:dyDescent="0.15">
      <c r="B789" s="1090"/>
      <c r="C789" s="1091"/>
      <c r="D789" s="1091"/>
      <c r="E789" s="1091"/>
      <c r="F789" s="1091"/>
    </row>
    <row r="790" spans="2:6" ht="11.1" customHeight="1" x14ac:dyDescent="0.15">
      <c r="B790" s="1090"/>
      <c r="C790" s="1091"/>
      <c r="D790" s="1091"/>
      <c r="E790" s="1091"/>
      <c r="F790" s="1091"/>
    </row>
    <row r="791" spans="2:6" ht="11.1" customHeight="1" x14ac:dyDescent="0.15">
      <c r="B791" s="1090"/>
      <c r="C791" s="1091"/>
      <c r="D791" s="1091"/>
      <c r="E791" s="1091"/>
      <c r="F791" s="1091"/>
    </row>
    <row r="792" spans="2:6" ht="11.1" customHeight="1" x14ac:dyDescent="0.15">
      <c r="B792" s="1090"/>
      <c r="C792" s="1091"/>
      <c r="D792" s="1091"/>
      <c r="E792" s="1091" t="b">
        <v>1</v>
      </c>
      <c r="F792" s="1091"/>
    </row>
    <row r="793" spans="2:6" ht="11.1" customHeight="1" x14ac:dyDescent="0.15">
      <c r="B793" s="1090"/>
      <c r="C793" s="1091"/>
      <c r="D793" s="1091"/>
      <c r="E793" s="1091"/>
      <c r="F793" s="1091"/>
    </row>
    <row r="794" spans="2:6" ht="11.1" customHeight="1" x14ac:dyDescent="0.15">
      <c r="B794" s="1090"/>
      <c r="C794" s="1091"/>
      <c r="D794" s="1091"/>
      <c r="E794" s="1091"/>
      <c r="F794" s="1091"/>
    </row>
    <row r="795" spans="2:6" ht="11.1" customHeight="1" x14ac:dyDescent="0.15">
      <c r="B795" s="1090"/>
      <c r="C795" s="1091"/>
      <c r="D795" s="1091"/>
      <c r="E795" s="1091"/>
      <c r="F795" s="1091"/>
    </row>
    <row r="796" spans="2:6" ht="11.1" customHeight="1" x14ac:dyDescent="0.15">
      <c r="B796" s="1090"/>
      <c r="C796" s="1091"/>
      <c r="D796" s="1091"/>
      <c r="E796" s="1091"/>
      <c r="F796" s="1091"/>
    </row>
    <row r="797" spans="2:6" ht="11.1" customHeight="1" x14ac:dyDescent="0.15">
      <c r="B797" s="1090"/>
      <c r="C797" s="1091"/>
      <c r="D797" s="1091"/>
      <c r="E797" s="1091"/>
      <c r="F797" s="1091"/>
    </row>
    <row r="798" spans="2:6" ht="11.1" customHeight="1" x14ac:dyDescent="0.15">
      <c r="B798" s="1090"/>
      <c r="C798" s="1091"/>
      <c r="D798" s="1091"/>
      <c r="E798" s="1091"/>
      <c r="F798" s="1091"/>
    </row>
    <row r="799" spans="2:6" ht="11.1" customHeight="1" x14ac:dyDescent="0.15">
      <c r="B799" s="1090"/>
      <c r="C799" s="1091"/>
      <c r="D799" s="1091"/>
      <c r="E799" s="1091"/>
      <c r="F799" s="1091"/>
    </row>
    <row r="800" spans="2:6" ht="11.1" customHeight="1" x14ac:dyDescent="0.15">
      <c r="B800" s="1090"/>
      <c r="C800" s="1091"/>
      <c r="D800" s="1091"/>
      <c r="E800" s="1091"/>
      <c r="F800" s="1091"/>
    </row>
    <row r="801" spans="2:6" ht="11.1" customHeight="1" x14ac:dyDescent="0.15">
      <c r="B801" s="1090"/>
      <c r="C801" s="1091"/>
      <c r="D801" s="1091"/>
      <c r="E801" s="1091"/>
      <c r="F801" s="1091"/>
    </row>
    <row r="802" spans="2:6" ht="11.1" customHeight="1" x14ac:dyDescent="0.15">
      <c r="B802" s="1090"/>
      <c r="C802" s="1091"/>
      <c r="D802" s="1091"/>
      <c r="E802" s="1091"/>
      <c r="F802" s="1091"/>
    </row>
    <row r="803" spans="2:6" ht="11.1" customHeight="1" x14ac:dyDescent="0.15">
      <c r="B803" s="1090"/>
      <c r="C803" s="1091"/>
      <c r="D803" s="1091"/>
      <c r="E803" s="1091"/>
      <c r="F803" s="1091"/>
    </row>
    <row r="804" spans="2:6" ht="11.1" customHeight="1" x14ac:dyDescent="0.15">
      <c r="B804" s="1090"/>
      <c r="C804" s="1091"/>
      <c r="D804" s="1091"/>
      <c r="E804" s="1091"/>
      <c r="F804" s="1091"/>
    </row>
    <row r="805" spans="2:6" ht="11.1" customHeight="1" x14ac:dyDescent="0.15">
      <c r="B805" s="1090"/>
      <c r="C805" s="1091"/>
      <c r="D805" s="1091"/>
      <c r="E805" s="1091"/>
      <c r="F805" s="1091"/>
    </row>
    <row r="806" spans="2:6" ht="11.1" customHeight="1" x14ac:dyDescent="0.15">
      <c r="B806" s="1090"/>
      <c r="C806" s="1091"/>
      <c r="D806" s="1091"/>
      <c r="E806" s="1091"/>
      <c r="F806" s="1091"/>
    </row>
    <row r="807" spans="2:6" ht="11.1" customHeight="1" x14ac:dyDescent="0.15">
      <c r="B807" s="1090"/>
      <c r="C807" s="1091"/>
      <c r="D807" s="1091"/>
      <c r="E807" s="1091"/>
      <c r="F807" s="1091"/>
    </row>
    <row r="808" spans="2:6" ht="11.1" customHeight="1" x14ac:dyDescent="0.15">
      <c r="B808" s="1090"/>
      <c r="C808" s="1091"/>
      <c r="D808" s="1091"/>
      <c r="E808" s="1091"/>
      <c r="F808" s="1091"/>
    </row>
    <row r="809" spans="2:6" ht="11.1" customHeight="1" x14ac:dyDescent="0.15">
      <c r="B809" s="1090"/>
      <c r="C809" s="1091"/>
      <c r="D809" s="1091"/>
      <c r="E809" s="1091"/>
      <c r="F809" s="1091"/>
    </row>
    <row r="811" spans="2:6" x14ac:dyDescent="0.15">
      <c r="B811" s="240" t="s">
        <v>310</v>
      </c>
      <c r="F811" s="277">
        <f>$E$6</f>
        <v>0</v>
      </c>
    </row>
    <row r="812" spans="2:6" ht="30" customHeight="1" x14ac:dyDescent="0.15">
      <c r="B812" s="241" t="s">
        <v>142</v>
      </c>
      <c r="C812" s="242" t="s">
        <v>143</v>
      </c>
      <c r="D812" s="243" t="s">
        <v>197</v>
      </c>
      <c r="E812" s="244" t="s">
        <v>385</v>
      </c>
      <c r="F812" s="245" t="s">
        <v>223</v>
      </c>
    </row>
    <row r="813" spans="2:6" ht="39.950000000000003" customHeight="1" x14ac:dyDescent="0.15">
      <c r="B813" s="174"/>
      <c r="C813" s="246" t="str">
        <f>IFERROR(VLOOKUP(B813,'補助事業概要説明書(別添１)１～２'!$C$58:$D$97,2,0)," ")</f>
        <v xml:space="preserve"> </v>
      </c>
      <c r="D813" s="246" t="str">
        <f>IFERROR(VLOOKUP(B813,'補助事業概要説明書(別添１)１～２'!$C$58:$E$97,3,0)," ")</f>
        <v xml:space="preserve"> </v>
      </c>
      <c r="E813" s="247" t="str">
        <f>IFERROR(VLOOKUP(B813,'補助事業概要説明書(別添１)１～２'!$C$58:$F$97,4,0)," ")</f>
        <v xml:space="preserve"> </v>
      </c>
      <c r="F813" s="247" t="str">
        <f>IFERROR(VLOOKUP(B813,'補助事業概要説明書(別添１)１～２'!$C$58:$G$97,5,0)," ")</f>
        <v xml:space="preserve"> </v>
      </c>
    </row>
    <row r="814" spans="2:6" ht="8.25" customHeight="1" x14ac:dyDescent="0.15"/>
    <row r="815" spans="2:6" x14ac:dyDescent="0.15">
      <c r="B815" s="240" t="s">
        <v>231</v>
      </c>
      <c r="E815" s="248"/>
    </row>
    <row r="816" spans="2:6" ht="16.5" customHeight="1" x14ac:dyDescent="0.15">
      <c r="B816" s="1087" t="s">
        <v>227</v>
      </c>
      <c r="C816" s="1087"/>
      <c r="D816" s="1087"/>
      <c r="E816" s="1087"/>
      <c r="F816" s="1087"/>
    </row>
    <row r="817" spans="2:10" x14ac:dyDescent="0.15">
      <c r="B817" s="177" t="b">
        <v>1</v>
      </c>
      <c r="C817" s="249"/>
    </row>
    <row r="818" spans="2:10" x14ac:dyDescent="0.15">
      <c r="B818" s="276" t="b">
        <v>1</v>
      </c>
      <c r="J818" s="237"/>
    </row>
    <row r="819" spans="2:10" s="322" customFormat="1" x14ac:dyDescent="0.15">
      <c r="B819" s="463" t="s">
        <v>566</v>
      </c>
      <c r="E819" s="464"/>
      <c r="F819" s="465"/>
    </row>
    <row r="820" spans="2:10" s="322" customFormat="1" ht="16.5" customHeight="1" x14ac:dyDescent="0.15">
      <c r="B820" s="1092" t="s">
        <v>567</v>
      </c>
      <c r="C820" s="1092"/>
      <c r="D820" s="1092"/>
      <c r="E820" s="1092"/>
      <c r="F820" s="1092"/>
    </row>
    <row r="821" spans="2:10" s="322" customFormat="1" x14ac:dyDescent="0.15">
      <c r="B821" s="466" t="b">
        <v>1</v>
      </c>
      <c r="C821" s="467"/>
      <c r="E821" s="289"/>
      <c r="F821" s="465"/>
    </row>
    <row r="822" spans="2:10" s="322" customFormat="1" x14ac:dyDescent="0.15">
      <c r="B822" s="276" t="b">
        <v>1</v>
      </c>
      <c r="E822" s="289"/>
      <c r="F822" s="465"/>
      <c r="J822" s="289"/>
    </row>
    <row r="823" spans="2:10" x14ac:dyDescent="0.15">
      <c r="B823" s="240" t="s">
        <v>232</v>
      </c>
      <c r="C823" s="249" t="s">
        <v>328</v>
      </c>
    </row>
    <row r="824" spans="2:10" ht="11.1" customHeight="1" x14ac:dyDescent="0.15">
      <c r="B824" s="1088" t="s">
        <v>235</v>
      </c>
      <c r="C824" s="1089"/>
      <c r="D824" s="1089"/>
      <c r="E824" s="1089"/>
      <c r="F824" s="1089"/>
    </row>
    <row r="825" spans="2:10" ht="11.1" customHeight="1" x14ac:dyDescent="0.15">
      <c r="B825" s="1088"/>
      <c r="C825" s="1089"/>
      <c r="D825" s="1089"/>
      <c r="E825" s="1089"/>
      <c r="F825" s="1089"/>
    </row>
    <row r="826" spans="2:10" ht="11.1" customHeight="1" x14ac:dyDescent="0.15">
      <c r="B826" s="1088"/>
      <c r="C826" s="1089"/>
      <c r="D826" s="1089"/>
      <c r="E826" s="1089"/>
      <c r="F826" s="1089"/>
    </row>
    <row r="827" spans="2:10" ht="11.1" customHeight="1" x14ac:dyDescent="0.15">
      <c r="B827" s="1088"/>
      <c r="C827" s="1089"/>
      <c r="D827" s="1089"/>
      <c r="E827" s="1089"/>
      <c r="F827" s="1089"/>
    </row>
    <row r="828" spans="2:10" ht="11.1" customHeight="1" x14ac:dyDescent="0.15">
      <c r="B828" s="1088"/>
      <c r="C828" s="1089"/>
      <c r="D828" s="1089"/>
      <c r="E828" s="1089"/>
      <c r="F828" s="1089"/>
    </row>
    <row r="829" spans="2:10" ht="11.1" customHeight="1" x14ac:dyDescent="0.15">
      <c r="B829" s="1088"/>
      <c r="C829" s="1089"/>
      <c r="D829" s="1089"/>
      <c r="E829" s="1089"/>
      <c r="F829" s="1089"/>
    </row>
    <row r="830" spans="2:10" ht="11.1" customHeight="1" x14ac:dyDescent="0.15">
      <c r="B830" s="1088"/>
      <c r="C830" s="1089"/>
      <c r="D830" s="1089"/>
      <c r="E830" s="1089"/>
      <c r="F830" s="1089"/>
    </row>
    <row r="831" spans="2:10" ht="11.1" customHeight="1" x14ac:dyDescent="0.15">
      <c r="B831" s="1088"/>
      <c r="C831" s="1089"/>
      <c r="D831" s="1089"/>
      <c r="E831" s="1089"/>
      <c r="F831" s="1089"/>
    </row>
    <row r="832" spans="2:10" ht="11.1" customHeight="1" x14ac:dyDescent="0.15">
      <c r="B832" s="1088"/>
      <c r="C832" s="1089"/>
      <c r="D832" s="1089"/>
      <c r="E832" s="1089"/>
      <c r="F832" s="1089"/>
    </row>
    <row r="833" spans="2:6" ht="11.1" customHeight="1" x14ac:dyDescent="0.15">
      <c r="B833" s="1088"/>
      <c r="C833" s="1089"/>
      <c r="D833" s="1089"/>
      <c r="E833" s="1089"/>
      <c r="F833" s="1089"/>
    </row>
    <row r="834" spans="2:6" ht="11.1" customHeight="1" x14ac:dyDescent="0.15">
      <c r="B834" s="1088"/>
      <c r="C834" s="1089"/>
      <c r="D834" s="1089"/>
      <c r="E834" s="1089"/>
      <c r="F834" s="1089"/>
    </row>
    <row r="835" spans="2:6" ht="11.1" customHeight="1" x14ac:dyDescent="0.15">
      <c r="B835" s="1088"/>
      <c r="C835" s="1089"/>
      <c r="D835" s="1089"/>
      <c r="E835" s="1089"/>
      <c r="F835" s="1089"/>
    </row>
    <row r="836" spans="2:6" ht="11.1" customHeight="1" x14ac:dyDescent="0.15">
      <c r="B836" s="1088"/>
      <c r="C836" s="1089"/>
      <c r="D836" s="1089"/>
      <c r="E836" s="1089"/>
      <c r="F836" s="1089"/>
    </row>
    <row r="837" spans="2:6" ht="11.1" customHeight="1" x14ac:dyDescent="0.15">
      <c r="B837" s="1088"/>
      <c r="C837" s="1089"/>
      <c r="D837" s="1089"/>
      <c r="E837" s="1089"/>
      <c r="F837" s="1089"/>
    </row>
    <row r="838" spans="2:6" ht="11.1" customHeight="1" x14ac:dyDescent="0.15">
      <c r="B838" s="1088"/>
      <c r="C838" s="1089"/>
      <c r="D838" s="1089"/>
      <c r="E838" s="1089"/>
      <c r="F838" s="1089"/>
    </row>
    <row r="839" spans="2:6" ht="11.1" customHeight="1" x14ac:dyDescent="0.15">
      <c r="B839" s="1088"/>
      <c r="C839" s="1089"/>
      <c r="D839" s="1089"/>
      <c r="E839" s="1089"/>
      <c r="F839" s="1089"/>
    </row>
    <row r="840" spans="2:6" ht="11.1" customHeight="1" x14ac:dyDescent="0.15">
      <c r="B840" s="1088"/>
      <c r="C840" s="1089"/>
      <c r="D840" s="1089"/>
      <c r="E840" s="1089"/>
      <c r="F840" s="1089"/>
    </row>
    <row r="841" spans="2:6" ht="11.1" customHeight="1" x14ac:dyDescent="0.15">
      <c r="B841" s="1088"/>
      <c r="C841" s="1089"/>
      <c r="D841" s="1089"/>
      <c r="E841" s="1089"/>
      <c r="F841" s="1089"/>
    </row>
    <row r="842" spans="2:6" ht="11.1" customHeight="1" x14ac:dyDescent="0.15">
      <c r="B842" s="1088"/>
      <c r="C842" s="1089"/>
      <c r="D842" s="1089"/>
      <c r="E842" s="1089"/>
      <c r="F842" s="1089"/>
    </row>
    <row r="843" spans="2:6" ht="11.1" customHeight="1" x14ac:dyDescent="0.15">
      <c r="B843" s="1088"/>
      <c r="C843" s="1089"/>
      <c r="D843" s="1089"/>
      <c r="E843" s="1089"/>
      <c r="F843" s="1089"/>
    </row>
    <row r="844" spans="2:6" ht="11.1" customHeight="1" x14ac:dyDescent="0.15">
      <c r="B844" s="1088"/>
      <c r="C844" s="1089"/>
      <c r="D844" s="1089"/>
      <c r="E844" s="1089"/>
      <c r="F844" s="1089"/>
    </row>
    <row r="845" spans="2:6" ht="11.1" customHeight="1" x14ac:dyDescent="0.15">
      <c r="B845" s="1088"/>
      <c r="C845" s="1089"/>
      <c r="D845" s="1089"/>
      <c r="E845" s="1089"/>
      <c r="F845" s="1089"/>
    </row>
    <row r="846" spans="2:6" ht="11.1" customHeight="1" x14ac:dyDescent="0.15">
      <c r="B846" s="1088"/>
      <c r="C846" s="1089"/>
      <c r="D846" s="1089"/>
      <c r="E846" s="1089"/>
      <c r="F846" s="1089"/>
    </row>
    <row r="847" spans="2:6" ht="11.1" customHeight="1" x14ac:dyDescent="0.15">
      <c r="B847" s="1088"/>
      <c r="C847" s="1089"/>
      <c r="D847" s="1089"/>
      <c r="E847" s="1089"/>
      <c r="F847" s="1089"/>
    </row>
    <row r="848" spans="2:6" ht="11.1" customHeight="1" x14ac:dyDescent="0.15">
      <c r="B848" s="1088"/>
      <c r="C848" s="1089"/>
      <c r="D848" s="1089"/>
      <c r="E848" s="1089"/>
      <c r="F848" s="1089"/>
    </row>
    <row r="849" spans="2:6" ht="11.1" customHeight="1" x14ac:dyDescent="0.15">
      <c r="B849" s="1088"/>
      <c r="C849" s="1089"/>
      <c r="D849" s="1089"/>
      <c r="E849" s="1089"/>
      <c r="F849" s="1089"/>
    </row>
    <row r="850" spans="2:6" ht="11.1" customHeight="1" x14ac:dyDescent="0.15">
      <c r="B850" s="1088"/>
      <c r="C850" s="1089"/>
      <c r="D850" s="1089"/>
      <c r="E850" s="1089"/>
      <c r="F850" s="1089"/>
    </row>
    <row r="851" spans="2:6" ht="11.1" customHeight="1" x14ac:dyDescent="0.15">
      <c r="B851" s="1088"/>
      <c r="C851" s="1089"/>
      <c r="D851" s="1089"/>
      <c r="E851" s="1089"/>
      <c r="F851" s="1089"/>
    </row>
    <row r="852" spans="2:6" ht="11.1" customHeight="1" x14ac:dyDescent="0.15">
      <c r="B852" s="1088"/>
      <c r="C852" s="1089"/>
      <c r="D852" s="1089"/>
      <c r="E852" s="1089"/>
      <c r="F852" s="1089"/>
    </row>
    <row r="853" spans="2:6" ht="11.1" customHeight="1" x14ac:dyDescent="0.15">
      <c r="B853" s="1088"/>
      <c r="C853" s="1089"/>
      <c r="D853" s="1089"/>
      <c r="E853" s="1089"/>
      <c r="F853" s="1089"/>
    </row>
    <row r="854" spans="2:6" ht="11.1" customHeight="1" x14ac:dyDescent="0.15">
      <c r="B854" s="1088" t="s">
        <v>234</v>
      </c>
      <c r="C854" s="1089"/>
      <c r="D854" s="1089"/>
      <c r="E854" s="1089"/>
      <c r="F854" s="1089"/>
    </row>
    <row r="855" spans="2:6" ht="11.1" customHeight="1" x14ac:dyDescent="0.15">
      <c r="B855" s="1088"/>
      <c r="C855" s="1089"/>
      <c r="D855" s="1089"/>
      <c r="E855" s="1089"/>
      <c r="F855" s="1089"/>
    </row>
    <row r="856" spans="2:6" ht="11.1" customHeight="1" x14ac:dyDescent="0.15">
      <c r="B856" s="1088"/>
      <c r="C856" s="1089"/>
      <c r="D856" s="1089"/>
      <c r="E856" s="1089"/>
      <c r="F856" s="1089"/>
    </row>
    <row r="857" spans="2:6" ht="11.1" customHeight="1" x14ac:dyDescent="0.15">
      <c r="B857" s="1088"/>
      <c r="C857" s="1089"/>
      <c r="D857" s="1089"/>
      <c r="E857" s="1089"/>
      <c r="F857" s="1089"/>
    </row>
    <row r="858" spans="2:6" ht="11.1" customHeight="1" x14ac:dyDescent="0.15">
      <c r="B858" s="1088"/>
      <c r="C858" s="1089"/>
      <c r="D858" s="1089"/>
      <c r="E858" s="1089"/>
      <c r="F858" s="1089"/>
    </row>
    <row r="859" spans="2:6" ht="11.1" customHeight="1" x14ac:dyDescent="0.15">
      <c r="B859" s="1088"/>
      <c r="C859" s="1089"/>
      <c r="D859" s="1089"/>
      <c r="E859" s="1089"/>
      <c r="F859" s="1089"/>
    </row>
    <row r="860" spans="2:6" ht="11.1" customHeight="1" x14ac:dyDescent="0.15">
      <c r="B860" s="1088"/>
      <c r="C860" s="1089"/>
      <c r="D860" s="1089"/>
      <c r="E860" s="1089"/>
      <c r="F860" s="1089"/>
    </row>
    <row r="861" spans="2:6" ht="11.1" customHeight="1" x14ac:dyDescent="0.15">
      <c r="B861" s="1088"/>
      <c r="C861" s="1089"/>
      <c r="D861" s="1089"/>
      <c r="E861" s="1089"/>
      <c r="F861" s="1089"/>
    </row>
    <row r="862" spans="2:6" ht="11.1" customHeight="1" x14ac:dyDescent="0.15">
      <c r="B862" s="1088"/>
      <c r="C862" s="1089"/>
      <c r="D862" s="1089"/>
      <c r="E862" s="1089"/>
      <c r="F862" s="1089"/>
    </row>
    <row r="863" spans="2:6" ht="11.1" customHeight="1" x14ac:dyDescent="0.15">
      <c r="B863" s="1088"/>
      <c r="C863" s="1089"/>
      <c r="D863" s="1089"/>
      <c r="E863" s="1089"/>
      <c r="F863" s="1089"/>
    </row>
    <row r="864" spans="2:6" ht="11.1" customHeight="1" x14ac:dyDescent="0.15">
      <c r="B864" s="1088"/>
      <c r="C864" s="1089"/>
      <c r="D864" s="1089"/>
      <c r="E864" s="1089"/>
      <c r="F864" s="1089"/>
    </row>
    <row r="865" spans="2:6" ht="11.1" customHeight="1" x14ac:dyDescent="0.15">
      <c r="B865" s="1088"/>
      <c r="C865" s="1089"/>
      <c r="D865" s="1089"/>
      <c r="E865" s="1089"/>
      <c r="F865" s="1089"/>
    </row>
    <row r="866" spans="2:6" ht="11.1" customHeight="1" x14ac:dyDescent="0.15">
      <c r="B866" s="1088"/>
      <c r="C866" s="1089"/>
      <c r="D866" s="1089"/>
      <c r="E866" s="1089"/>
      <c r="F866" s="1089"/>
    </row>
    <row r="867" spans="2:6" ht="11.1" customHeight="1" x14ac:dyDescent="0.15">
      <c r="B867" s="1088"/>
      <c r="C867" s="1089"/>
      <c r="D867" s="1089"/>
      <c r="E867" s="1089"/>
      <c r="F867" s="1089"/>
    </row>
    <row r="868" spans="2:6" ht="11.1" customHeight="1" x14ac:dyDescent="0.15">
      <c r="B868" s="1088"/>
      <c r="C868" s="1089"/>
      <c r="D868" s="1089"/>
      <c r="E868" s="1089"/>
      <c r="F868" s="1089"/>
    </row>
    <row r="869" spans="2:6" ht="11.1" customHeight="1" x14ac:dyDescent="0.15">
      <c r="B869" s="1088"/>
      <c r="C869" s="1089"/>
      <c r="D869" s="1089"/>
      <c r="E869" s="1089"/>
      <c r="F869" s="1089"/>
    </row>
    <row r="870" spans="2:6" ht="11.1" customHeight="1" x14ac:dyDescent="0.15">
      <c r="B870" s="1088"/>
      <c r="C870" s="1089"/>
      <c r="D870" s="1089"/>
      <c r="E870" s="1089"/>
      <c r="F870" s="1089"/>
    </row>
    <row r="871" spans="2:6" ht="11.1" customHeight="1" x14ac:dyDescent="0.15">
      <c r="B871" s="1088"/>
      <c r="C871" s="1089"/>
      <c r="D871" s="1089"/>
      <c r="E871" s="1089"/>
      <c r="F871" s="1089"/>
    </row>
    <row r="872" spans="2:6" ht="11.1" customHeight="1" x14ac:dyDescent="0.15">
      <c r="B872" s="1088"/>
      <c r="C872" s="1089"/>
      <c r="D872" s="1089"/>
      <c r="E872" s="1089"/>
      <c r="F872" s="1089"/>
    </row>
    <row r="873" spans="2:6" ht="11.1" customHeight="1" x14ac:dyDescent="0.15">
      <c r="B873" s="1088"/>
      <c r="C873" s="1089"/>
      <c r="D873" s="1089"/>
      <c r="E873" s="1089"/>
      <c r="F873" s="1089"/>
    </row>
    <row r="874" spans="2:6" ht="11.1" customHeight="1" x14ac:dyDescent="0.15">
      <c r="B874" s="1088"/>
      <c r="C874" s="1089"/>
      <c r="D874" s="1089"/>
      <c r="E874" s="1089"/>
      <c r="F874" s="1089"/>
    </row>
    <row r="875" spans="2:6" ht="11.1" customHeight="1" x14ac:dyDescent="0.15">
      <c r="B875" s="1088"/>
      <c r="C875" s="1089"/>
      <c r="D875" s="1089"/>
      <c r="E875" s="1089"/>
      <c r="F875" s="1089"/>
    </row>
    <row r="876" spans="2:6" ht="11.1" customHeight="1" x14ac:dyDescent="0.15">
      <c r="B876" s="1088"/>
      <c r="C876" s="1089"/>
      <c r="D876" s="1089"/>
      <c r="E876" s="1089"/>
      <c r="F876" s="1089"/>
    </row>
    <row r="877" spans="2:6" ht="11.1" customHeight="1" x14ac:dyDescent="0.15">
      <c r="B877" s="1088"/>
      <c r="C877" s="1089"/>
      <c r="D877" s="1089"/>
      <c r="E877" s="1089"/>
      <c r="F877" s="1089"/>
    </row>
    <row r="878" spans="2:6" ht="11.1" customHeight="1" x14ac:dyDescent="0.15">
      <c r="B878" s="1088"/>
      <c r="C878" s="1089"/>
      <c r="D878" s="1089"/>
      <c r="E878" s="1089"/>
      <c r="F878" s="1089"/>
    </row>
    <row r="879" spans="2:6" ht="11.1" customHeight="1" x14ac:dyDescent="0.15">
      <c r="B879" s="1088"/>
      <c r="C879" s="1089"/>
      <c r="D879" s="1089"/>
      <c r="E879" s="1089"/>
      <c r="F879" s="1089"/>
    </row>
    <row r="880" spans="2:6" ht="11.1" customHeight="1" x14ac:dyDescent="0.15">
      <c r="B880" s="1088"/>
      <c r="C880" s="1089"/>
      <c r="D880" s="1089"/>
      <c r="E880" s="1089"/>
      <c r="F880" s="1089"/>
    </row>
    <row r="881" spans="2:6" ht="11.1" customHeight="1" x14ac:dyDescent="0.15">
      <c r="B881" s="1088"/>
      <c r="C881" s="1089"/>
      <c r="D881" s="1089"/>
      <c r="E881" s="1089"/>
      <c r="F881" s="1089"/>
    </row>
    <row r="882" spans="2:6" ht="11.1" customHeight="1" x14ac:dyDescent="0.15">
      <c r="B882" s="1088"/>
      <c r="C882" s="1089"/>
      <c r="D882" s="1089"/>
      <c r="E882" s="1089"/>
      <c r="F882" s="1089"/>
    </row>
    <row r="883" spans="2:6" ht="11.1" customHeight="1" x14ac:dyDescent="0.15">
      <c r="B883" s="1088"/>
      <c r="C883" s="1089"/>
      <c r="D883" s="1089"/>
      <c r="E883" s="1089"/>
      <c r="F883" s="1089"/>
    </row>
    <row r="884" spans="2:6" ht="11.1" customHeight="1" x14ac:dyDescent="0.15">
      <c r="B884" s="1088" t="s">
        <v>236</v>
      </c>
      <c r="C884" s="1089"/>
      <c r="D884" s="1089"/>
      <c r="E884" s="1089"/>
      <c r="F884" s="1089"/>
    </row>
    <row r="885" spans="2:6" ht="11.1" customHeight="1" x14ac:dyDescent="0.15">
      <c r="B885" s="1088"/>
      <c r="C885" s="1089"/>
      <c r="D885" s="1089"/>
      <c r="E885" s="1089"/>
      <c r="F885" s="1089"/>
    </row>
    <row r="886" spans="2:6" ht="11.1" customHeight="1" x14ac:dyDescent="0.15">
      <c r="B886" s="1088"/>
      <c r="C886" s="1089"/>
      <c r="D886" s="1089"/>
      <c r="E886" s="1089"/>
      <c r="F886" s="1089"/>
    </row>
    <row r="887" spans="2:6" ht="11.1" customHeight="1" x14ac:dyDescent="0.15">
      <c r="B887" s="1088"/>
      <c r="C887" s="1089"/>
      <c r="D887" s="1089"/>
      <c r="E887" s="1089"/>
      <c r="F887" s="1089"/>
    </row>
    <row r="888" spans="2:6" ht="11.1" customHeight="1" x14ac:dyDescent="0.15">
      <c r="B888" s="1088"/>
      <c r="C888" s="1089"/>
      <c r="D888" s="1089"/>
      <c r="E888" s="1089"/>
      <c r="F888" s="1089"/>
    </row>
    <row r="889" spans="2:6" ht="11.1" customHeight="1" x14ac:dyDescent="0.15">
      <c r="B889" s="1088"/>
      <c r="C889" s="1089"/>
      <c r="D889" s="1089"/>
      <c r="E889" s="1089"/>
      <c r="F889" s="1089"/>
    </row>
    <row r="890" spans="2:6" ht="11.1" customHeight="1" x14ac:dyDescent="0.15">
      <c r="B890" s="1088"/>
      <c r="C890" s="1089"/>
      <c r="D890" s="1089"/>
      <c r="E890" s="1089"/>
      <c r="F890" s="1089"/>
    </row>
    <row r="891" spans="2:6" ht="11.1" customHeight="1" x14ac:dyDescent="0.15">
      <c r="B891" s="1088"/>
      <c r="C891" s="1089"/>
      <c r="D891" s="1089"/>
      <c r="E891" s="1089"/>
      <c r="F891" s="1089"/>
    </row>
    <row r="892" spans="2:6" ht="11.1" customHeight="1" x14ac:dyDescent="0.15">
      <c r="B892" s="1088"/>
      <c r="C892" s="1089"/>
      <c r="D892" s="1089"/>
      <c r="E892" s="1089"/>
      <c r="F892" s="1089"/>
    </row>
    <row r="893" spans="2:6" ht="11.1" customHeight="1" x14ac:dyDescent="0.15">
      <c r="B893" s="1088"/>
      <c r="C893" s="1089"/>
      <c r="D893" s="1089"/>
      <c r="E893" s="1089"/>
      <c r="F893" s="1089"/>
    </row>
    <row r="894" spans="2:6" ht="11.1" customHeight="1" x14ac:dyDescent="0.15">
      <c r="B894" s="1088"/>
      <c r="C894" s="1089"/>
      <c r="D894" s="1089"/>
      <c r="E894" s="1089"/>
      <c r="F894" s="1089"/>
    </row>
    <row r="895" spans="2:6" ht="11.1" customHeight="1" x14ac:dyDescent="0.15">
      <c r="B895" s="1088"/>
      <c r="C895" s="1089"/>
      <c r="D895" s="1089"/>
      <c r="E895" s="1089"/>
      <c r="F895" s="1089"/>
    </row>
    <row r="896" spans="2:6" ht="11.1" customHeight="1" x14ac:dyDescent="0.15">
      <c r="B896" s="1088"/>
      <c r="C896" s="1089"/>
      <c r="D896" s="1089"/>
      <c r="E896" s="1089"/>
      <c r="F896" s="1089"/>
    </row>
    <row r="897" spans="2:6" ht="11.1" customHeight="1" x14ac:dyDescent="0.15">
      <c r="B897" s="1088"/>
      <c r="C897" s="1089"/>
      <c r="D897" s="1089"/>
      <c r="E897" s="1089"/>
      <c r="F897" s="1089"/>
    </row>
    <row r="898" spans="2:6" ht="11.1" customHeight="1" x14ac:dyDescent="0.15">
      <c r="B898" s="1088"/>
      <c r="C898" s="1089"/>
      <c r="D898" s="1089"/>
      <c r="E898" s="1089"/>
      <c r="F898" s="1089"/>
    </row>
    <row r="899" spans="2:6" ht="11.1" customHeight="1" x14ac:dyDescent="0.15">
      <c r="B899" s="1088"/>
      <c r="C899" s="1089"/>
      <c r="D899" s="1089"/>
      <c r="E899" s="1089"/>
      <c r="F899" s="1089"/>
    </row>
    <row r="900" spans="2:6" ht="11.1" customHeight="1" x14ac:dyDescent="0.15">
      <c r="B900" s="1088"/>
      <c r="C900" s="1089"/>
      <c r="D900" s="1089"/>
      <c r="E900" s="1089"/>
      <c r="F900" s="1089"/>
    </row>
    <row r="901" spans="2:6" ht="11.1" customHeight="1" x14ac:dyDescent="0.15">
      <c r="B901" s="1088"/>
      <c r="C901" s="1089"/>
      <c r="D901" s="1089"/>
      <c r="E901" s="1089"/>
      <c r="F901" s="1089"/>
    </row>
    <row r="902" spans="2:6" ht="11.1" customHeight="1" x14ac:dyDescent="0.15">
      <c r="B902" s="1088"/>
      <c r="C902" s="1089"/>
      <c r="D902" s="1089"/>
      <c r="E902" s="1089"/>
      <c r="F902" s="1089"/>
    </row>
    <row r="903" spans="2:6" ht="11.1" customHeight="1" x14ac:dyDescent="0.15">
      <c r="B903" s="1088"/>
      <c r="C903" s="1089"/>
      <c r="D903" s="1089"/>
      <c r="E903" s="1089"/>
      <c r="F903" s="1089"/>
    </row>
    <row r="904" spans="2:6" ht="11.1" customHeight="1" x14ac:dyDescent="0.15">
      <c r="B904" s="1088"/>
      <c r="C904" s="1089"/>
      <c r="D904" s="1089"/>
      <c r="E904" s="1089"/>
      <c r="F904" s="1089"/>
    </row>
    <row r="905" spans="2:6" ht="11.1" customHeight="1" x14ac:dyDescent="0.15">
      <c r="B905" s="1088"/>
      <c r="C905" s="1089"/>
      <c r="D905" s="1089"/>
      <c r="E905" s="1089"/>
      <c r="F905" s="1089"/>
    </row>
    <row r="906" spans="2:6" ht="11.1" customHeight="1" x14ac:dyDescent="0.15">
      <c r="B906" s="1088"/>
      <c r="C906" s="1089"/>
      <c r="D906" s="1089"/>
      <c r="E906" s="1089"/>
      <c r="F906" s="1089"/>
    </row>
    <row r="907" spans="2:6" ht="11.1" customHeight="1" x14ac:dyDescent="0.15">
      <c r="B907" s="1088"/>
      <c r="C907" s="1089"/>
      <c r="D907" s="1089"/>
      <c r="E907" s="1089"/>
      <c r="F907" s="1089"/>
    </row>
    <row r="908" spans="2:6" ht="11.1" customHeight="1" x14ac:dyDescent="0.15">
      <c r="B908" s="1088"/>
      <c r="C908" s="1089"/>
      <c r="D908" s="1089"/>
      <c r="E908" s="1089"/>
      <c r="F908" s="1089"/>
    </row>
    <row r="909" spans="2:6" ht="11.1" customHeight="1" x14ac:dyDescent="0.15">
      <c r="B909" s="1088"/>
      <c r="C909" s="1089"/>
      <c r="D909" s="1089"/>
      <c r="E909" s="1089"/>
      <c r="F909" s="1089"/>
    </row>
    <row r="910" spans="2:6" ht="11.1" customHeight="1" x14ac:dyDescent="0.15">
      <c r="B910" s="1088"/>
      <c r="C910" s="1089"/>
      <c r="D910" s="1089"/>
      <c r="E910" s="1089"/>
      <c r="F910" s="1089"/>
    </row>
    <row r="911" spans="2:6" ht="11.1" customHeight="1" x14ac:dyDescent="0.15">
      <c r="B911" s="1088"/>
      <c r="C911" s="1089"/>
      <c r="D911" s="1089"/>
      <c r="E911" s="1089"/>
      <c r="F911" s="1089"/>
    </row>
    <row r="912" spans="2:6" ht="11.1" customHeight="1" x14ac:dyDescent="0.15">
      <c r="B912" s="1088"/>
      <c r="C912" s="1089"/>
      <c r="D912" s="1089"/>
      <c r="E912" s="1089"/>
      <c r="F912" s="1089"/>
    </row>
    <row r="913" spans="2:6" ht="11.1" customHeight="1" x14ac:dyDescent="0.15">
      <c r="B913" s="1088"/>
      <c r="C913" s="1089"/>
      <c r="D913" s="1089"/>
      <c r="E913" s="1089"/>
      <c r="F913" s="1089"/>
    </row>
    <row r="914" spans="2:6" ht="11.1" customHeight="1" x14ac:dyDescent="0.15">
      <c r="B914" s="1090" t="s">
        <v>445</v>
      </c>
      <c r="C914" s="1091" t="s">
        <v>386</v>
      </c>
      <c r="D914" s="1091"/>
      <c r="E914" s="1091"/>
      <c r="F914" s="1091"/>
    </row>
    <row r="915" spans="2:6" ht="11.1" customHeight="1" x14ac:dyDescent="0.15">
      <c r="B915" s="1090"/>
      <c r="C915" s="1091"/>
      <c r="D915" s="1091"/>
      <c r="E915" s="1091"/>
      <c r="F915" s="1091"/>
    </row>
    <row r="916" spans="2:6" ht="11.1" customHeight="1" x14ac:dyDescent="0.15">
      <c r="B916" s="1090"/>
      <c r="C916" s="1091"/>
      <c r="D916" s="1091"/>
      <c r="E916" s="1091"/>
      <c r="F916" s="1091"/>
    </row>
    <row r="917" spans="2:6" ht="11.1" customHeight="1" x14ac:dyDescent="0.15">
      <c r="B917" s="1090"/>
      <c r="C917" s="1091"/>
      <c r="D917" s="1091"/>
      <c r="E917" s="1091"/>
      <c r="F917" s="1091"/>
    </row>
    <row r="918" spans="2:6" ht="11.1" customHeight="1" x14ac:dyDescent="0.15">
      <c r="B918" s="1090"/>
      <c r="C918" s="1091"/>
      <c r="D918" s="1091"/>
      <c r="E918" s="1091"/>
      <c r="F918" s="1091"/>
    </row>
    <row r="919" spans="2:6" ht="11.1" customHeight="1" x14ac:dyDescent="0.15">
      <c r="B919" s="1090"/>
      <c r="C919" s="1091"/>
      <c r="D919" s="1091"/>
      <c r="E919" s="1091" t="b">
        <v>0</v>
      </c>
      <c r="F919" s="1091"/>
    </row>
    <row r="920" spans="2:6" ht="11.1" customHeight="1" x14ac:dyDescent="0.15">
      <c r="B920" s="1090"/>
      <c r="C920" s="1091"/>
      <c r="D920" s="1091"/>
      <c r="E920" s="1091" t="b">
        <v>0</v>
      </c>
      <c r="F920" s="1091"/>
    </row>
    <row r="921" spans="2:6" ht="11.1" customHeight="1" x14ac:dyDescent="0.15">
      <c r="B921" s="1090"/>
      <c r="C921" s="1091"/>
      <c r="D921" s="1091"/>
      <c r="E921" s="1091"/>
      <c r="F921" s="1091"/>
    </row>
    <row r="922" spans="2:6" ht="11.1" customHeight="1" x14ac:dyDescent="0.15">
      <c r="B922" s="1090"/>
      <c r="C922" s="1091"/>
      <c r="D922" s="1091"/>
      <c r="E922" s="1091"/>
      <c r="F922" s="1091"/>
    </row>
    <row r="923" spans="2:6" ht="11.1" customHeight="1" x14ac:dyDescent="0.15">
      <c r="B923" s="1090"/>
      <c r="C923" s="1091"/>
      <c r="D923" s="1091"/>
      <c r="E923" s="1091"/>
      <c r="F923" s="1091"/>
    </row>
    <row r="924" spans="2:6" ht="11.1" customHeight="1" x14ac:dyDescent="0.15">
      <c r="B924" s="1090"/>
      <c r="C924" s="1091"/>
      <c r="D924" s="1091"/>
      <c r="E924" s="1091"/>
      <c r="F924" s="1091"/>
    </row>
    <row r="925" spans="2:6" ht="11.1" customHeight="1" x14ac:dyDescent="0.15">
      <c r="B925" s="1090"/>
      <c r="C925" s="1091"/>
      <c r="D925" s="1091"/>
      <c r="E925" s="1091"/>
      <c r="F925" s="1091"/>
    </row>
    <row r="926" spans="2:6" ht="11.1" customHeight="1" x14ac:dyDescent="0.15">
      <c r="B926" s="1090"/>
      <c r="C926" s="1091"/>
      <c r="D926" s="1091"/>
      <c r="E926" s="1091" t="b">
        <v>1</v>
      </c>
      <c r="F926" s="1091"/>
    </row>
    <row r="927" spans="2:6" ht="11.1" customHeight="1" x14ac:dyDescent="0.15">
      <c r="B927" s="1090"/>
      <c r="C927" s="1091"/>
      <c r="D927" s="1091"/>
      <c r="E927" s="1091"/>
      <c r="F927" s="1091"/>
    </row>
    <row r="928" spans="2:6" ht="11.1" customHeight="1" x14ac:dyDescent="0.15">
      <c r="B928" s="1090"/>
      <c r="C928" s="1091"/>
      <c r="D928" s="1091"/>
      <c r="E928" s="1091"/>
      <c r="F928" s="1091"/>
    </row>
    <row r="929" spans="2:6" ht="11.1" customHeight="1" x14ac:dyDescent="0.15">
      <c r="B929" s="1090"/>
      <c r="C929" s="1091"/>
      <c r="D929" s="1091"/>
      <c r="E929" s="1091"/>
      <c r="F929" s="1091"/>
    </row>
    <row r="930" spans="2:6" ht="11.1" customHeight="1" x14ac:dyDescent="0.15">
      <c r="B930" s="1090"/>
      <c r="C930" s="1091"/>
      <c r="D930" s="1091"/>
      <c r="E930" s="1091"/>
      <c r="F930" s="1091"/>
    </row>
    <row r="931" spans="2:6" ht="11.1" customHeight="1" x14ac:dyDescent="0.15">
      <c r="B931" s="1090"/>
      <c r="C931" s="1091"/>
      <c r="D931" s="1091"/>
      <c r="E931" s="1091"/>
      <c r="F931" s="1091"/>
    </row>
    <row r="932" spans="2:6" ht="11.1" customHeight="1" x14ac:dyDescent="0.15">
      <c r="B932" s="1090"/>
      <c r="C932" s="1091"/>
      <c r="D932" s="1091"/>
      <c r="E932" s="1091"/>
      <c r="F932" s="1091"/>
    </row>
    <row r="933" spans="2:6" ht="11.1" customHeight="1" x14ac:dyDescent="0.15">
      <c r="B933" s="1090"/>
      <c r="C933" s="1091"/>
      <c r="D933" s="1091"/>
      <c r="E933" s="1091"/>
      <c r="F933" s="1091"/>
    </row>
    <row r="934" spans="2:6" ht="11.1" customHeight="1" x14ac:dyDescent="0.15">
      <c r="B934" s="1090"/>
      <c r="C934" s="1091"/>
      <c r="D934" s="1091"/>
      <c r="E934" s="1091"/>
      <c r="F934" s="1091"/>
    </row>
    <row r="935" spans="2:6" ht="11.1" customHeight="1" x14ac:dyDescent="0.15">
      <c r="B935" s="1090"/>
      <c r="C935" s="1091"/>
      <c r="D935" s="1091"/>
      <c r="E935" s="1091"/>
      <c r="F935" s="1091"/>
    </row>
    <row r="936" spans="2:6" ht="11.1" customHeight="1" x14ac:dyDescent="0.15">
      <c r="B936" s="1090"/>
      <c r="C936" s="1091"/>
      <c r="D936" s="1091"/>
      <c r="E936" s="1091"/>
      <c r="F936" s="1091"/>
    </row>
    <row r="937" spans="2:6" ht="11.1" customHeight="1" x14ac:dyDescent="0.15">
      <c r="B937" s="1090"/>
      <c r="C937" s="1091"/>
      <c r="D937" s="1091"/>
      <c r="E937" s="1091"/>
      <c r="F937" s="1091"/>
    </row>
    <row r="938" spans="2:6" ht="11.1" customHeight="1" x14ac:dyDescent="0.15">
      <c r="B938" s="1090"/>
      <c r="C938" s="1091"/>
      <c r="D938" s="1091"/>
      <c r="E938" s="1091"/>
      <c r="F938" s="1091"/>
    </row>
    <row r="939" spans="2:6" ht="11.1" customHeight="1" x14ac:dyDescent="0.15">
      <c r="B939" s="1090"/>
      <c r="C939" s="1091"/>
      <c r="D939" s="1091"/>
      <c r="E939" s="1091"/>
      <c r="F939" s="1091"/>
    </row>
    <row r="940" spans="2:6" ht="11.1" customHeight="1" x14ac:dyDescent="0.15">
      <c r="B940" s="1090"/>
      <c r="C940" s="1091"/>
      <c r="D940" s="1091"/>
      <c r="E940" s="1091"/>
      <c r="F940" s="1091"/>
    </row>
    <row r="941" spans="2:6" ht="11.1" customHeight="1" x14ac:dyDescent="0.15">
      <c r="B941" s="1090"/>
      <c r="C941" s="1091"/>
      <c r="D941" s="1091"/>
      <c r="E941" s="1091"/>
      <c r="F941" s="1091"/>
    </row>
    <row r="942" spans="2:6" ht="11.1" customHeight="1" x14ac:dyDescent="0.15">
      <c r="B942" s="1090"/>
      <c r="C942" s="1091"/>
      <c r="D942" s="1091"/>
      <c r="E942" s="1091"/>
      <c r="F942" s="1091"/>
    </row>
    <row r="943" spans="2:6" ht="11.1" customHeight="1" x14ac:dyDescent="0.15">
      <c r="B943" s="1090"/>
      <c r="C943" s="1091"/>
      <c r="D943" s="1091"/>
      <c r="E943" s="1091"/>
      <c r="F943" s="1091"/>
    </row>
    <row r="945" spans="2:10" x14ac:dyDescent="0.15">
      <c r="B945" s="240" t="s">
        <v>309</v>
      </c>
      <c r="F945" s="277">
        <f>$E$6</f>
        <v>0</v>
      </c>
    </row>
    <row r="946" spans="2:10" ht="30" customHeight="1" x14ac:dyDescent="0.15">
      <c r="B946" s="241" t="s">
        <v>142</v>
      </c>
      <c r="C946" s="242" t="s">
        <v>143</v>
      </c>
      <c r="D946" s="243" t="s">
        <v>197</v>
      </c>
      <c r="E946" s="244" t="s">
        <v>385</v>
      </c>
      <c r="F946" s="245" t="s">
        <v>223</v>
      </c>
    </row>
    <row r="947" spans="2:10" ht="39.950000000000003" customHeight="1" x14ac:dyDescent="0.15">
      <c r="B947" s="174"/>
      <c r="C947" s="246" t="str">
        <f>IFERROR(VLOOKUP(B947,'補助事業概要説明書(別添１)１～２'!$C$58:$D$97,2,0)," ")</f>
        <v xml:space="preserve"> </v>
      </c>
      <c r="D947" s="246" t="str">
        <f>IFERROR(VLOOKUP(B947,'補助事業概要説明書(別添１)１～２'!$C$58:$E$97,3,0)," ")</f>
        <v xml:space="preserve"> </v>
      </c>
      <c r="E947" s="247" t="str">
        <f>IFERROR(VLOOKUP(B947,'補助事業概要説明書(別添１)１～２'!$C$58:$F$97,4,0)," ")</f>
        <v xml:space="preserve"> </v>
      </c>
      <c r="F947" s="247" t="str">
        <f>IFERROR(VLOOKUP(B947,'補助事業概要説明書(別添１)１～２'!$C$58:$G$97,5,0)," ")</f>
        <v xml:space="preserve"> </v>
      </c>
    </row>
    <row r="948" spans="2:10" ht="8.25" customHeight="1" x14ac:dyDescent="0.15"/>
    <row r="949" spans="2:10" x14ac:dyDescent="0.15">
      <c r="B949" s="240" t="s">
        <v>231</v>
      </c>
      <c r="E949" s="248"/>
    </row>
    <row r="950" spans="2:10" ht="16.5" customHeight="1" x14ac:dyDescent="0.15">
      <c r="B950" s="1087" t="s">
        <v>227</v>
      </c>
      <c r="C950" s="1087"/>
      <c r="D950" s="1087"/>
      <c r="E950" s="1087"/>
      <c r="F950" s="1087"/>
    </row>
    <row r="951" spans="2:10" x14ac:dyDescent="0.15">
      <c r="B951" s="177" t="b">
        <v>1</v>
      </c>
      <c r="C951" s="249"/>
    </row>
    <row r="952" spans="2:10" x14ac:dyDescent="0.15">
      <c r="B952" s="276" t="b">
        <v>1</v>
      </c>
      <c r="J952" s="237"/>
    </row>
    <row r="953" spans="2:10" s="322" customFormat="1" x14ac:dyDescent="0.15">
      <c r="B953" s="463" t="s">
        <v>566</v>
      </c>
      <c r="E953" s="464"/>
      <c r="F953" s="465"/>
    </row>
    <row r="954" spans="2:10" s="322" customFormat="1" ht="16.5" customHeight="1" x14ac:dyDescent="0.15">
      <c r="B954" s="1092" t="s">
        <v>567</v>
      </c>
      <c r="C954" s="1092"/>
      <c r="D954" s="1092"/>
      <c r="E954" s="1092"/>
      <c r="F954" s="1092"/>
    </row>
    <row r="955" spans="2:10" s="322" customFormat="1" x14ac:dyDescent="0.15">
      <c r="B955" s="466" t="b">
        <v>1</v>
      </c>
      <c r="C955" s="467"/>
      <c r="E955" s="289"/>
      <c r="F955" s="465"/>
    </row>
    <row r="956" spans="2:10" s="322" customFormat="1" x14ac:dyDescent="0.15">
      <c r="B956" s="276" t="b">
        <v>1</v>
      </c>
      <c r="E956" s="289"/>
      <c r="F956" s="465"/>
      <c r="J956" s="289"/>
    </row>
    <row r="957" spans="2:10" x14ac:dyDescent="0.15">
      <c r="B957" s="240" t="s">
        <v>232</v>
      </c>
      <c r="C957" s="249" t="s">
        <v>328</v>
      </c>
    </row>
    <row r="958" spans="2:10" ht="11.1" customHeight="1" x14ac:dyDescent="0.15">
      <c r="B958" s="1088" t="s">
        <v>235</v>
      </c>
      <c r="C958" s="1089"/>
      <c r="D958" s="1089"/>
      <c r="E958" s="1089"/>
      <c r="F958" s="1089"/>
    </row>
    <row r="959" spans="2:10" ht="11.1" customHeight="1" x14ac:dyDescent="0.15">
      <c r="B959" s="1088"/>
      <c r="C959" s="1089"/>
      <c r="D959" s="1089"/>
      <c r="E959" s="1089"/>
      <c r="F959" s="1089"/>
    </row>
    <row r="960" spans="2:10" ht="11.1" customHeight="1" x14ac:dyDescent="0.15">
      <c r="B960" s="1088"/>
      <c r="C960" s="1089"/>
      <c r="D960" s="1089"/>
      <c r="E960" s="1089"/>
      <c r="F960" s="1089"/>
    </row>
    <row r="961" spans="2:6" ht="11.1" customHeight="1" x14ac:dyDescent="0.15">
      <c r="B961" s="1088"/>
      <c r="C961" s="1089"/>
      <c r="D961" s="1089"/>
      <c r="E961" s="1089"/>
      <c r="F961" s="1089"/>
    </row>
    <row r="962" spans="2:6" ht="11.1" customHeight="1" x14ac:dyDescent="0.15">
      <c r="B962" s="1088"/>
      <c r="C962" s="1089"/>
      <c r="D962" s="1089"/>
      <c r="E962" s="1089"/>
      <c r="F962" s="1089"/>
    </row>
    <row r="963" spans="2:6" ht="11.1" customHeight="1" x14ac:dyDescent="0.15">
      <c r="B963" s="1088"/>
      <c r="C963" s="1089"/>
      <c r="D963" s="1089"/>
      <c r="E963" s="1089"/>
      <c r="F963" s="1089"/>
    </row>
    <row r="964" spans="2:6" ht="11.1" customHeight="1" x14ac:dyDescent="0.15">
      <c r="B964" s="1088"/>
      <c r="C964" s="1089"/>
      <c r="D964" s="1089"/>
      <c r="E964" s="1089"/>
      <c r="F964" s="1089"/>
    </row>
    <row r="965" spans="2:6" ht="11.1" customHeight="1" x14ac:dyDescent="0.15">
      <c r="B965" s="1088"/>
      <c r="C965" s="1089"/>
      <c r="D965" s="1089"/>
      <c r="E965" s="1089"/>
      <c r="F965" s="1089"/>
    </row>
    <row r="966" spans="2:6" ht="11.1" customHeight="1" x14ac:dyDescent="0.15">
      <c r="B966" s="1088"/>
      <c r="C966" s="1089"/>
      <c r="D966" s="1089"/>
      <c r="E966" s="1089"/>
      <c r="F966" s="1089"/>
    </row>
    <row r="967" spans="2:6" ht="11.1" customHeight="1" x14ac:dyDescent="0.15">
      <c r="B967" s="1088"/>
      <c r="C967" s="1089"/>
      <c r="D967" s="1089"/>
      <c r="E967" s="1089"/>
      <c r="F967" s="1089"/>
    </row>
    <row r="968" spans="2:6" ht="11.1" customHeight="1" x14ac:dyDescent="0.15">
      <c r="B968" s="1088"/>
      <c r="C968" s="1089"/>
      <c r="D968" s="1089"/>
      <c r="E968" s="1089"/>
      <c r="F968" s="1089"/>
    </row>
    <row r="969" spans="2:6" ht="11.1" customHeight="1" x14ac:dyDescent="0.15">
      <c r="B969" s="1088"/>
      <c r="C969" s="1089"/>
      <c r="D969" s="1089"/>
      <c r="E969" s="1089"/>
      <c r="F969" s="1089"/>
    </row>
    <row r="970" spans="2:6" ht="11.1" customHeight="1" x14ac:dyDescent="0.15">
      <c r="B970" s="1088"/>
      <c r="C970" s="1089"/>
      <c r="D970" s="1089"/>
      <c r="E970" s="1089"/>
      <c r="F970" s="1089"/>
    </row>
    <row r="971" spans="2:6" ht="11.1" customHeight="1" x14ac:dyDescent="0.15">
      <c r="B971" s="1088"/>
      <c r="C971" s="1089"/>
      <c r="D971" s="1089"/>
      <c r="E971" s="1089"/>
      <c r="F971" s="1089"/>
    </row>
    <row r="972" spans="2:6" ht="11.1" customHeight="1" x14ac:dyDescent="0.15">
      <c r="B972" s="1088"/>
      <c r="C972" s="1089"/>
      <c r="D972" s="1089"/>
      <c r="E972" s="1089"/>
      <c r="F972" s="1089"/>
    </row>
    <row r="973" spans="2:6" ht="11.1" customHeight="1" x14ac:dyDescent="0.15">
      <c r="B973" s="1088"/>
      <c r="C973" s="1089"/>
      <c r="D973" s="1089"/>
      <c r="E973" s="1089"/>
      <c r="F973" s="1089"/>
    </row>
    <row r="974" spans="2:6" ht="11.1" customHeight="1" x14ac:dyDescent="0.15">
      <c r="B974" s="1088"/>
      <c r="C974" s="1089"/>
      <c r="D974" s="1089"/>
      <c r="E974" s="1089"/>
      <c r="F974" s="1089"/>
    </row>
    <row r="975" spans="2:6" ht="11.1" customHeight="1" x14ac:dyDescent="0.15">
      <c r="B975" s="1088"/>
      <c r="C975" s="1089"/>
      <c r="D975" s="1089"/>
      <c r="E975" s="1089"/>
      <c r="F975" s="1089"/>
    </row>
    <row r="976" spans="2:6" ht="11.1" customHeight="1" x14ac:dyDescent="0.15">
      <c r="B976" s="1088"/>
      <c r="C976" s="1089"/>
      <c r="D976" s="1089"/>
      <c r="E976" s="1089"/>
      <c r="F976" s="1089"/>
    </row>
    <row r="977" spans="2:6" ht="11.1" customHeight="1" x14ac:dyDescent="0.15">
      <c r="B977" s="1088"/>
      <c r="C977" s="1089"/>
      <c r="D977" s="1089"/>
      <c r="E977" s="1089"/>
      <c r="F977" s="1089"/>
    </row>
    <row r="978" spans="2:6" ht="11.1" customHeight="1" x14ac:dyDescent="0.15">
      <c r="B978" s="1088"/>
      <c r="C978" s="1089"/>
      <c r="D978" s="1089"/>
      <c r="E978" s="1089"/>
      <c r="F978" s="1089"/>
    </row>
    <row r="979" spans="2:6" ht="11.1" customHeight="1" x14ac:dyDescent="0.15">
      <c r="B979" s="1088"/>
      <c r="C979" s="1089"/>
      <c r="D979" s="1089"/>
      <c r="E979" s="1089"/>
      <c r="F979" s="1089"/>
    </row>
    <row r="980" spans="2:6" ht="11.1" customHeight="1" x14ac:dyDescent="0.15">
      <c r="B980" s="1088"/>
      <c r="C980" s="1089"/>
      <c r="D980" s="1089"/>
      <c r="E980" s="1089"/>
      <c r="F980" s="1089"/>
    </row>
    <row r="981" spans="2:6" ht="11.1" customHeight="1" x14ac:dyDescent="0.15">
      <c r="B981" s="1088"/>
      <c r="C981" s="1089"/>
      <c r="D981" s="1089"/>
      <c r="E981" s="1089"/>
      <c r="F981" s="1089"/>
    </row>
    <row r="982" spans="2:6" ht="11.1" customHeight="1" x14ac:dyDescent="0.15">
      <c r="B982" s="1088"/>
      <c r="C982" s="1089"/>
      <c r="D982" s="1089"/>
      <c r="E982" s="1089"/>
      <c r="F982" s="1089"/>
    </row>
    <row r="983" spans="2:6" ht="11.1" customHeight="1" x14ac:dyDescent="0.15">
      <c r="B983" s="1088"/>
      <c r="C983" s="1089"/>
      <c r="D983" s="1089"/>
      <c r="E983" s="1089"/>
      <c r="F983" s="1089"/>
    </row>
    <row r="984" spans="2:6" ht="11.1" customHeight="1" x14ac:dyDescent="0.15">
      <c r="B984" s="1088"/>
      <c r="C984" s="1089"/>
      <c r="D984" s="1089"/>
      <c r="E984" s="1089"/>
      <c r="F984" s="1089"/>
    </row>
    <row r="985" spans="2:6" ht="11.1" customHeight="1" x14ac:dyDescent="0.15">
      <c r="B985" s="1088"/>
      <c r="C985" s="1089"/>
      <c r="D985" s="1089"/>
      <c r="E985" s="1089"/>
      <c r="F985" s="1089"/>
    </row>
    <row r="986" spans="2:6" ht="11.1" customHeight="1" x14ac:dyDescent="0.15">
      <c r="B986" s="1088"/>
      <c r="C986" s="1089"/>
      <c r="D986" s="1089"/>
      <c r="E986" s="1089"/>
      <c r="F986" s="1089"/>
    </row>
    <row r="987" spans="2:6" ht="11.1" customHeight="1" x14ac:dyDescent="0.15">
      <c r="B987" s="1088"/>
      <c r="C987" s="1089"/>
      <c r="D987" s="1089"/>
      <c r="E987" s="1089"/>
      <c r="F987" s="1089"/>
    </row>
    <row r="988" spans="2:6" ht="11.1" customHeight="1" x14ac:dyDescent="0.15">
      <c r="B988" s="1088" t="s">
        <v>234</v>
      </c>
      <c r="C988" s="1089"/>
      <c r="D988" s="1089"/>
      <c r="E988" s="1089"/>
      <c r="F988" s="1089"/>
    </row>
    <row r="989" spans="2:6" ht="11.1" customHeight="1" x14ac:dyDescent="0.15">
      <c r="B989" s="1088"/>
      <c r="C989" s="1089"/>
      <c r="D989" s="1089"/>
      <c r="E989" s="1089"/>
      <c r="F989" s="1089"/>
    </row>
    <row r="990" spans="2:6" ht="11.1" customHeight="1" x14ac:dyDescent="0.15">
      <c r="B990" s="1088"/>
      <c r="C990" s="1089"/>
      <c r="D990" s="1089"/>
      <c r="E990" s="1089"/>
      <c r="F990" s="1089"/>
    </row>
    <row r="991" spans="2:6" ht="11.1" customHeight="1" x14ac:dyDescent="0.15">
      <c r="B991" s="1088"/>
      <c r="C991" s="1089"/>
      <c r="D991" s="1089"/>
      <c r="E991" s="1089"/>
      <c r="F991" s="1089"/>
    </row>
    <row r="992" spans="2:6" ht="11.1" customHeight="1" x14ac:dyDescent="0.15">
      <c r="B992" s="1088"/>
      <c r="C992" s="1089"/>
      <c r="D992" s="1089"/>
      <c r="E992" s="1089"/>
      <c r="F992" s="1089"/>
    </row>
    <row r="993" spans="2:6" ht="11.1" customHeight="1" x14ac:dyDescent="0.15">
      <c r="B993" s="1088"/>
      <c r="C993" s="1089"/>
      <c r="D993" s="1089"/>
      <c r="E993" s="1089"/>
      <c r="F993" s="1089"/>
    </row>
    <row r="994" spans="2:6" ht="11.1" customHeight="1" x14ac:dyDescent="0.15">
      <c r="B994" s="1088"/>
      <c r="C994" s="1089"/>
      <c r="D994" s="1089"/>
      <c r="E994" s="1089"/>
      <c r="F994" s="1089"/>
    </row>
    <row r="995" spans="2:6" ht="11.1" customHeight="1" x14ac:dyDescent="0.15">
      <c r="B995" s="1088"/>
      <c r="C995" s="1089"/>
      <c r="D995" s="1089"/>
      <c r="E995" s="1089"/>
      <c r="F995" s="1089"/>
    </row>
    <row r="996" spans="2:6" ht="11.1" customHeight="1" x14ac:dyDescent="0.15">
      <c r="B996" s="1088"/>
      <c r="C996" s="1089"/>
      <c r="D996" s="1089"/>
      <c r="E996" s="1089"/>
      <c r="F996" s="1089"/>
    </row>
    <row r="997" spans="2:6" ht="11.1" customHeight="1" x14ac:dyDescent="0.15">
      <c r="B997" s="1088"/>
      <c r="C997" s="1089"/>
      <c r="D997" s="1089"/>
      <c r="E997" s="1089"/>
      <c r="F997" s="1089"/>
    </row>
    <row r="998" spans="2:6" ht="11.1" customHeight="1" x14ac:dyDescent="0.15">
      <c r="B998" s="1088"/>
      <c r="C998" s="1089"/>
      <c r="D998" s="1089"/>
      <c r="E998" s="1089"/>
      <c r="F998" s="1089"/>
    </row>
    <row r="999" spans="2:6" ht="11.1" customHeight="1" x14ac:dyDescent="0.15">
      <c r="B999" s="1088"/>
      <c r="C999" s="1089"/>
      <c r="D999" s="1089"/>
      <c r="E999" s="1089"/>
      <c r="F999" s="1089"/>
    </row>
    <row r="1000" spans="2:6" ht="11.1" customHeight="1" x14ac:dyDescent="0.15">
      <c r="B1000" s="1088"/>
      <c r="C1000" s="1089"/>
      <c r="D1000" s="1089"/>
      <c r="E1000" s="1089"/>
      <c r="F1000" s="1089"/>
    </row>
    <row r="1001" spans="2:6" ht="11.1" customHeight="1" x14ac:dyDescent="0.15">
      <c r="B1001" s="1088"/>
      <c r="C1001" s="1089"/>
      <c r="D1001" s="1089"/>
      <c r="E1001" s="1089"/>
      <c r="F1001" s="1089"/>
    </row>
    <row r="1002" spans="2:6" ht="11.1" customHeight="1" x14ac:dyDescent="0.15">
      <c r="B1002" s="1088"/>
      <c r="C1002" s="1089"/>
      <c r="D1002" s="1089"/>
      <c r="E1002" s="1089"/>
      <c r="F1002" s="1089"/>
    </row>
    <row r="1003" spans="2:6" ht="11.1" customHeight="1" x14ac:dyDescent="0.15">
      <c r="B1003" s="1088"/>
      <c r="C1003" s="1089"/>
      <c r="D1003" s="1089"/>
      <c r="E1003" s="1089"/>
      <c r="F1003" s="1089"/>
    </row>
    <row r="1004" spans="2:6" ht="11.1" customHeight="1" x14ac:dyDescent="0.15">
      <c r="B1004" s="1088"/>
      <c r="C1004" s="1089"/>
      <c r="D1004" s="1089"/>
      <c r="E1004" s="1089"/>
      <c r="F1004" s="1089"/>
    </row>
    <row r="1005" spans="2:6" ht="11.1" customHeight="1" x14ac:dyDescent="0.15">
      <c r="B1005" s="1088"/>
      <c r="C1005" s="1089"/>
      <c r="D1005" s="1089"/>
      <c r="E1005" s="1089"/>
      <c r="F1005" s="1089"/>
    </row>
    <row r="1006" spans="2:6" ht="11.1" customHeight="1" x14ac:dyDescent="0.15">
      <c r="B1006" s="1088"/>
      <c r="C1006" s="1089"/>
      <c r="D1006" s="1089"/>
      <c r="E1006" s="1089"/>
      <c r="F1006" s="1089"/>
    </row>
    <row r="1007" spans="2:6" ht="11.1" customHeight="1" x14ac:dyDescent="0.15">
      <c r="B1007" s="1088"/>
      <c r="C1007" s="1089"/>
      <c r="D1007" s="1089"/>
      <c r="E1007" s="1089"/>
      <c r="F1007" s="1089"/>
    </row>
    <row r="1008" spans="2:6" ht="11.1" customHeight="1" x14ac:dyDescent="0.15">
      <c r="B1008" s="1088"/>
      <c r="C1008" s="1089"/>
      <c r="D1008" s="1089"/>
      <c r="E1008" s="1089"/>
      <c r="F1008" s="1089"/>
    </row>
    <row r="1009" spans="2:6" ht="11.1" customHeight="1" x14ac:dyDescent="0.15">
      <c r="B1009" s="1088"/>
      <c r="C1009" s="1089"/>
      <c r="D1009" s="1089"/>
      <c r="E1009" s="1089"/>
      <c r="F1009" s="1089"/>
    </row>
    <row r="1010" spans="2:6" ht="11.1" customHeight="1" x14ac:dyDescent="0.15">
      <c r="B1010" s="1088"/>
      <c r="C1010" s="1089"/>
      <c r="D1010" s="1089"/>
      <c r="E1010" s="1089"/>
      <c r="F1010" s="1089"/>
    </row>
    <row r="1011" spans="2:6" ht="11.1" customHeight="1" x14ac:dyDescent="0.15">
      <c r="B1011" s="1088"/>
      <c r="C1011" s="1089"/>
      <c r="D1011" s="1089"/>
      <c r="E1011" s="1089"/>
      <c r="F1011" s="1089"/>
    </row>
    <row r="1012" spans="2:6" ht="11.1" customHeight="1" x14ac:dyDescent="0.15">
      <c r="B1012" s="1088"/>
      <c r="C1012" s="1089"/>
      <c r="D1012" s="1089"/>
      <c r="E1012" s="1089"/>
      <c r="F1012" s="1089"/>
    </row>
    <row r="1013" spans="2:6" ht="11.1" customHeight="1" x14ac:dyDescent="0.15">
      <c r="B1013" s="1088"/>
      <c r="C1013" s="1089"/>
      <c r="D1013" s="1089"/>
      <c r="E1013" s="1089"/>
      <c r="F1013" s="1089"/>
    </row>
    <row r="1014" spans="2:6" ht="11.1" customHeight="1" x14ac:dyDescent="0.15">
      <c r="B1014" s="1088"/>
      <c r="C1014" s="1089"/>
      <c r="D1014" s="1089"/>
      <c r="E1014" s="1089"/>
      <c r="F1014" s="1089"/>
    </row>
    <row r="1015" spans="2:6" ht="11.1" customHeight="1" x14ac:dyDescent="0.15">
      <c r="B1015" s="1088"/>
      <c r="C1015" s="1089"/>
      <c r="D1015" s="1089"/>
      <c r="E1015" s="1089"/>
      <c r="F1015" s="1089"/>
    </row>
    <row r="1016" spans="2:6" ht="11.1" customHeight="1" x14ac:dyDescent="0.15">
      <c r="B1016" s="1088"/>
      <c r="C1016" s="1089"/>
      <c r="D1016" s="1089"/>
      <c r="E1016" s="1089"/>
      <c r="F1016" s="1089"/>
    </row>
    <row r="1017" spans="2:6" ht="11.1" customHeight="1" x14ac:dyDescent="0.15">
      <c r="B1017" s="1088"/>
      <c r="C1017" s="1089"/>
      <c r="D1017" s="1089"/>
      <c r="E1017" s="1089"/>
      <c r="F1017" s="1089"/>
    </row>
    <row r="1018" spans="2:6" ht="11.1" customHeight="1" x14ac:dyDescent="0.15">
      <c r="B1018" s="1088" t="s">
        <v>236</v>
      </c>
      <c r="C1018" s="1089"/>
      <c r="D1018" s="1089"/>
      <c r="E1018" s="1089"/>
      <c r="F1018" s="1089"/>
    </row>
    <row r="1019" spans="2:6" ht="11.1" customHeight="1" x14ac:dyDescent="0.15">
      <c r="B1019" s="1088"/>
      <c r="C1019" s="1089"/>
      <c r="D1019" s="1089"/>
      <c r="E1019" s="1089"/>
      <c r="F1019" s="1089"/>
    </row>
    <row r="1020" spans="2:6" ht="11.1" customHeight="1" x14ac:dyDescent="0.15">
      <c r="B1020" s="1088"/>
      <c r="C1020" s="1089"/>
      <c r="D1020" s="1089"/>
      <c r="E1020" s="1089"/>
      <c r="F1020" s="1089"/>
    </row>
    <row r="1021" spans="2:6" ht="11.1" customHeight="1" x14ac:dyDescent="0.15">
      <c r="B1021" s="1088"/>
      <c r="C1021" s="1089"/>
      <c r="D1021" s="1089"/>
      <c r="E1021" s="1089"/>
      <c r="F1021" s="1089"/>
    </row>
    <row r="1022" spans="2:6" ht="11.1" customHeight="1" x14ac:dyDescent="0.15">
      <c r="B1022" s="1088"/>
      <c r="C1022" s="1089"/>
      <c r="D1022" s="1089"/>
      <c r="E1022" s="1089"/>
      <c r="F1022" s="1089"/>
    </row>
    <row r="1023" spans="2:6" ht="11.1" customHeight="1" x14ac:dyDescent="0.15">
      <c r="B1023" s="1088"/>
      <c r="C1023" s="1089"/>
      <c r="D1023" s="1089"/>
      <c r="E1023" s="1089"/>
      <c r="F1023" s="1089"/>
    </row>
    <row r="1024" spans="2:6" ht="11.1" customHeight="1" x14ac:dyDescent="0.15">
      <c r="B1024" s="1088"/>
      <c r="C1024" s="1089"/>
      <c r="D1024" s="1089"/>
      <c r="E1024" s="1089"/>
      <c r="F1024" s="1089"/>
    </row>
    <row r="1025" spans="2:6" ht="11.1" customHeight="1" x14ac:dyDescent="0.15">
      <c r="B1025" s="1088"/>
      <c r="C1025" s="1089"/>
      <c r="D1025" s="1089"/>
      <c r="E1025" s="1089"/>
      <c r="F1025" s="1089"/>
    </row>
    <row r="1026" spans="2:6" ht="11.1" customHeight="1" x14ac:dyDescent="0.15">
      <c r="B1026" s="1088"/>
      <c r="C1026" s="1089"/>
      <c r="D1026" s="1089"/>
      <c r="E1026" s="1089"/>
      <c r="F1026" s="1089"/>
    </row>
    <row r="1027" spans="2:6" ht="11.1" customHeight="1" x14ac:dyDescent="0.15">
      <c r="B1027" s="1088"/>
      <c r="C1027" s="1089"/>
      <c r="D1027" s="1089"/>
      <c r="E1027" s="1089"/>
      <c r="F1027" s="1089"/>
    </row>
    <row r="1028" spans="2:6" ht="11.1" customHeight="1" x14ac:dyDescent="0.15">
      <c r="B1028" s="1088"/>
      <c r="C1028" s="1089"/>
      <c r="D1028" s="1089"/>
      <c r="E1028" s="1089"/>
      <c r="F1028" s="1089"/>
    </row>
    <row r="1029" spans="2:6" ht="11.1" customHeight="1" x14ac:dyDescent="0.15">
      <c r="B1029" s="1088"/>
      <c r="C1029" s="1089"/>
      <c r="D1029" s="1089"/>
      <c r="E1029" s="1089"/>
      <c r="F1029" s="1089"/>
    </row>
    <row r="1030" spans="2:6" ht="11.1" customHeight="1" x14ac:dyDescent="0.15">
      <c r="B1030" s="1088"/>
      <c r="C1030" s="1089"/>
      <c r="D1030" s="1089"/>
      <c r="E1030" s="1089"/>
      <c r="F1030" s="1089"/>
    </row>
    <row r="1031" spans="2:6" ht="11.1" customHeight="1" x14ac:dyDescent="0.15">
      <c r="B1031" s="1088"/>
      <c r="C1031" s="1089"/>
      <c r="D1031" s="1089"/>
      <c r="E1031" s="1089"/>
      <c r="F1031" s="1089"/>
    </row>
    <row r="1032" spans="2:6" ht="11.1" customHeight="1" x14ac:dyDescent="0.15">
      <c r="B1032" s="1088"/>
      <c r="C1032" s="1089"/>
      <c r="D1032" s="1089"/>
      <c r="E1032" s="1089"/>
      <c r="F1032" s="1089"/>
    </row>
    <row r="1033" spans="2:6" ht="11.1" customHeight="1" x14ac:dyDescent="0.15">
      <c r="B1033" s="1088"/>
      <c r="C1033" s="1089"/>
      <c r="D1033" s="1089"/>
      <c r="E1033" s="1089"/>
      <c r="F1033" s="1089"/>
    </row>
    <row r="1034" spans="2:6" ht="11.1" customHeight="1" x14ac:dyDescent="0.15">
      <c r="B1034" s="1088"/>
      <c r="C1034" s="1089"/>
      <c r="D1034" s="1089"/>
      <c r="E1034" s="1089"/>
      <c r="F1034" s="1089"/>
    </row>
    <row r="1035" spans="2:6" ht="11.1" customHeight="1" x14ac:dyDescent="0.15">
      <c r="B1035" s="1088"/>
      <c r="C1035" s="1089"/>
      <c r="D1035" s="1089"/>
      <c r="E1035" s="1089"/>
      <c r="F1035" s="1089"/>
    </row>
    <row r="1036" spans="2:6" ht="11.1" customHeight="1" x14ac:dyDescent="0.15">
      <c r="B1036" s="1088"/>
      <c r="C1036" s="1089"/>
      <c r="D1036" s="1089"/>
      <c r="E1036" s="1089"/>
      <c r="F1036" s="1089"/>
    </row>
    <row r="1037" spans="2:6" ht="11.1" customHeight="1" x14ac:dyDescent="0.15">
      <c r="B1037" s="1088"/>
      <c r="C1037" s="1089"/>
      <c r="D1037" s="1089"/>
      <c r="E1037" s="1089"/>
      <c r="F1037" s="1089"/>
    </row>
    <row r="1038" spans="2:6" ht="11.1" customHeight="1" x14ac:dyDescent="0.15">
      <c r="B1038" s="1088"/>
      <c r="C1038" s="1089"/>
      <c r="D1038" s="1089"/>
      <c r="E1038" s="1089"/>
      <c r="F1038" s="1089"/>
    </row>
    <row r="1039" spans="2:6" ht="11.1" customHeight="1" x14ac:dyDescent="0.15">
      <c r="B1039" s="1088"/>
      <c r="C1039" s="1089"/>
      <c r="D1039" s="1089"/>
      <c r="E1039" s="1089"/>
      <c r="F1039" s="1089"/>
    </row>
    <row r="1040" spans="2:6" ht="11.1" customHeight="1" x14ac:dyDescent="0.15">
      <c r="B1040" s="1088"/>
      <c r="C1040" s="1089"/>
      <c r="D1040" s="1089"/>
      <c r="E1040" s="1089"/>
      <c r="F1040" s="1089"/>
    </row>
    <row r="1041" spans="2:6" ht="11.1" customHeight="1" x14ac:dyDescent="0.15">
      <c r="B1041" s="1088"/>
      <c r="C1041" s="1089"/>
      <c r="D1041" s="1089"/>
      <c r="E1041" s="1089"/>
      <c r="F1041" s="1089"/>
    </row>
    <row r="1042" spans="2:6" ht="11.1" customHeight="1" x14ac:dyDescent="0.15">
      <c r="B1042" s="1088"/>
      <c r="C1042" s="1089"/>
      <c r="D1042" s="1089"/>
      <c r="E1042" s="1089"/>
      <c r="F1042" s="1089"/>
    </row>
    <row r="1043" spans="2:6" ht="11.1" customHeight="1" x14ac:dyDescent="0.15">
      <c r="B1043" s="1088"/>
      <c r="C1043" s="1089"/>
      <c r="D1043" s="1089"/>
      <c r="E1043" s="1089"/>
      <c r="F1043" s="1089"/>
    </row>
    <row r="1044" spans="2:6" ht="11.1" customHeight="1" x14ac:dyDescent="0.15">
      <c r="B1044" s="1088"/>
      <c r="C1044" s="1089"/>
      <c r="D1044" s="1089"/>
      <c r="E1044" s="1089"/>
      <c r="F1044" s="1089"/>
    </row>
    <row r="1045" spans="2:6" ht="11.1" customHeight="1" x14ac:dyDescent="0.15">
      <c r="B1045" s="1088"/>
      <c r="C1045" s="1089"/>
      <c r="D1045" s="1089"/>
      <c r="E1045" s="1089"/>
      <c r="F1045" s="1089"/>
    </row>
    <row r="1046" spans="2:6" ht="11.1" customHeight="1" x14ac:dyDescent="0.15">
      <c r="B1046" s="1088"/>
      <c r="C1046" s="1089"/>
      <c r="D1046" s="1089"/>
      <c r="E1046" s="1089"/>
      <c r="F1046" s="1089"/>
    </row>
    <row r="1047" spans="2:6" ht="11.1" customHeight="1" x14ac:dyDescent="0.15">
      <c r="B1047" s="1088"/>
      <c r="C1047" s="1089"/>
      <c r="D1047" s="1089"/>
      <c r="E1047" s="1089"/>
      <c r="F1047" s="1089"/>
    </row>
    <row r="1048" spans="2:6" ht="11.1" customHeight="1" x14ac:dyDescent="0.15">
      <c r="B1048" s="1090" t="s">
        <v>445</v>
      </c>
      <c r="C1048" s="1091" t="s">
        <v>386</v>
      </c>
      <c r="D1048" s="1091"/>
      <c r="E1048" s="1091"/>
      <c r="F1048" s="1091"/>
    </row>
    <row r="1049" spans="2:6" ht="11.1" customHeight="1" x14ac:dyDescent="0.15">
      <c r="B1049" s="1090"/>
      <c r="C1049" s="1091"/>
      <c r="D1049" s="1091"/>
      <c r="E1049" s="1091"/>
      <c r="F1049" s="1091"/>
    </row>
    <row r="1050" spans="2:6" ht="11.1" customHeight="1" x14ac:dyDescent="0.15">
      <c r="B1050" s="1090"/>
      <c r="C1050" s="1091"/>
      <c r="D1050" s="1091"/>
      <c r="E1050" s="1091"/>
      <c r="F1050" s="1091"/>
    </row>
    <row r="1051" spans="2:6" ht="11.1" customHeight="1" x14ac:dyDescent="0.15">
      <c r="B1051" s="1090"/>
      <c r="C1051" s="1091"/>
      <c r="D1051" s="1091"/>
      <c r="E1051" s="1091"/>
      <c r="F1051" s="1091"/>
    </row>
    <row r="1052" spans="2:6" ht="11.1" customHeight="1" x14ac:dyDescent="0.15">
      <c r="B1052" s="1090"/>
      <c r="C1052" s="1091"/>
      <c r="D1052" s="1091"/>
      <c r="E1052" s="1091"/>
      <c r="F1052" s="1091"/>
    </row>
    <row r="1053" spans="2:6" ht="11.1" customHeight="1" x14ac:dyDescent="0.15">
      <c r="B1053" s="1090"/>
      <c r="C1053" s="1091"/>
      <c r="D1053" s="1091"/>
      <c r="E1053" s="1091" t="b">
        <v>0</v>
      </c>
      <c r="F1053" s="1091"/>
    </row>
    <row r="1054" spans="2:6" ht="11.1" customHeight="1" x14ac:dyDescent="0.15">
      <c r="B1054" s="1090"/>
      <c r="C1054" s="1091"/>
      <c r="D1054" s="1091"/>
      <c r="E1054" s="1091" t="b">
        <v>0</v>
      </c>
      <c r="F1054" s="1091"/>
    </row>
    <row r="1055" spans="2:6" ht="11.1" customHeight="1" x14ac:dyDescent="0.15">
      <c r="B1055" s="1090"/>
      <c r="C1055" s="1091"/>
      <c r="D1055" s="1091"/>
      <c r="E1055" s="1091"/>
      <c r="F1055" s="1091"/>
    </row>
    <row r="1056" spans="2:6" ht="11.1" customHeight="1" x14ac:dyDescent="0.15">
      <c r="B1056" s="1090"/>
      <c r="C1056" s="1091"/>
      <c r="D1056" s="1091"/>
      <c r="E1056" s="1091"/>
      <c r="F1056" s="1091"/>
    </row>
    <row r="1057" spans="2:6" ht="11.1" customHeight="1" x14ac:dyDescent="0.15">
      <c r="B1057" s="1090"/>
      <c r="C1057" s="1091"/>
      <c r="D1057" s="1091"/>
      <c r="E1057" s="1091"/>
      <c r="F1057" s="1091"/>
    </row>
    <row r="1058" spans="2:6" ht="11.1" customHeight="1" x14ac:dyDescent="0.15">
      <c r="B1058" s="1090"/>
      <c r="C1058" s="1091"/>
      <c r="D1058" s="1091"/>
      <c r="E1058" s="1091"/>
      <c r="F1058" s="1091"/>
    </row>
    <row r="1059" spans="2:6" ht="11.1" customHeight="1" x14ac:dyDescent="0.15">
      <c r="B1059" s="1090"/>
      <c r="C1059" s="1091"/>
      <c r="D1059" s="1091"/>
      <c r="E1059" s="1091"/>
      <c r="F1059" s="1091"/>
    </row>
    <row r="1060" spans="2:6" ht="11.1" customHeight="1" x14ac:dyDescent="0.15">
      <c r="B1060" s="1090"/>
      <c r="C1060" s="1091"/>
      <c r="D1060" s="1091"/>
      <c r="E1060" s="1091" t="b">
        <v>1</v>
      </c>
      <c r="F1060" s="1091"/>
    </row>
    <row r="1061" spans="2:6" ht="11.1" customHeight="1" x14ac:dyDescent="0.15">
      <c r="B1061" s="1090"/>
      <c r="C1061" s="1091"/>
      <c r="D1061" s="1091"/>
      <c r="E1061" s="1091"/>
      <c r="F1061" s="1091"/>
    </row>
    <row r="1062" spans="2:6" ht="11.1" customHeight="1" x14ac:dyDescent="0.15">
      <c r="B1062" s="1090"/>
      <c r="C1062" s="1091"/>
      <c r="D1062" s="1091"/>
      <c r="E1062" s="1091"/>
      <c r="F1062" s="1091"/>
    </row>
    <row r="1063" spans="2:6" ht="11.1" customHeight="1" x14ac:dyDescent="0.15">
      <c r="B1063" s="1090"/>
      <c r="C1063" s="1091"/>
      <c r="D1063" s="1091"/>
      <c r="E1063" s="1091"/>
      <c r="F1063" s="1091"/>
    </row>
    <row r="1064" spans="2:6" ht="11.1" customHeight="1" x14ac:dyDescent="0.15">
      <c r="B1064" s="1090"/>
      <c r="C1064" s="1091"/>
      <c r="D1064" s="1091"/>
      <c r="E1064" s="1091"/>
      <c r="F1064" s="1091"/>
    </row>
    <row r="1065" spans="2:6" ht="11.1" customHeight="1" x14ac:dyDescent="0.15">
      <c r="B1065" s="1090"/>
      <c r="C1065" s="1091"/>
      <c r="D1065" s="1091"/>
      <c r="E1065" s="1091"/>
      <c r="F1065" s="1091"/>
    </row>
    <row r="1066" spans="2:6" ht="11.1" customHeight="1" x14ac:dyDescent="0.15">
      <c r="B1066" s="1090"/>
      <c r="C1066" s="1091"/>
      <c r="D1066" s="1091"/>
      <c r="E1066" s="1091"/>
      <c r="F1066" s="1091"/>
    </row>
    <row r="1067" spans="2:6" ht="11.1" customHeight="1" x14ac:dyDescent="0.15">
      <c r="B1067" s="1090"/>
      <c r="C1067" s="1091"/>
      <c r="D1067" s="1091"/>
      <c r="E1067" s="1091"/>
      <c r="F1067" s="1091"/>
    </row>
    <row r="1068" spans="2:6" ht="11.1" customHeight="1" x14ac:dyDescent="0.15">
      <c r="B1068" s="1090"/>
      <c r="C1068" s="1091"/>
      <c r="D1068" s="1091"/>
      <c r="E1068" s="1091"/>
      <c r="F1068" s="1091"/>
    </row>
    <row r="1069" spans="2:6" ht="11.1" customHeight="1" x14ac:dyDescent="0.15">
      <c r="B1069" s="1090"/>
      <c r="C1069" s="1091"/>
      <c r="D1069" s="1091"/>
      <c r="E1069" s="1091"/>
      <c r="F1069" s="1091"/>
    </row>
    <row r="1070" spans="2:6" ht="11.1" customHeight="1" x14ac:dyDescent="0.15">
      <c r="B1070" s="1090"/>
      <c r="C1070" s="1091"/>
      <c r="D1070" s="1091"/>
      <c r="E1070" s="1091"/>
      <c r="F1070" s="1091"/>
    </row>
    <row r="1071" spans="2:6" ht="11.1" customHeight="1" x14ac:dyDescent="0.15">
      <c r="B1071" s="1090"/>
      <c r="C1071" s="1091"/>
      <c r="D1071" s="1091"/>
      <c r="E1071" s="1091"/>
      <c r="F1071" s="1091"/>
    </row>
    <row r="1072" spans="2:6" ht="11.1" customHeight="1" x14ac:dyDescent="0.15">
      <c r="B1072" s="1090"/>
      <c r="C1072" s="1091"/>
      <c r="D1072" s="1091"/>
      <c r="E1072" s="1091"/>
      <c r="F1072" s="1091"/>
    </row>
    <row r="1073" spans="2:10" ht="11.1" customHeight="1" x14ac:dyDescent="0.15">
      <c r="B1073" s="1090"/>
      <c r="C1073" s="1091"/>
      <c r="D1073" s="1091"/>
      <c r="E1073" s="1091"/>
      <c r="F1073" s="1091"/>
    </row>
    <row r="1074" spans="2:10" ht="11.1" customHeight="1" x14ac:dyDescent="0.15">
      <c r="B1074" s="1090"/>
      <c r="C1074" s="1091"/>
      <c r="D1074" s="1091"/>
      <c r="E1074" s="1091"/>
      <c r="F1074" s="1091"/>
    </row>
    <row r="1075" spans="2:10" ht="11.1" customHeight="1" x14ac:dyDescent="0.15">
      <c r="B1075" s="1090"/>
      <c r="C1075" s="1091"/>
      <c r="D1075" s="1091"/>
      <c r="E1075" s="1091"/>
      <c r="F1075" s="1091"/>
    </row>
    <row r="1076" spans="2:10" ht="11.1" customHeight="1" x14ac:dyDescent="0.15">
      <c r="B1076" s="1090"/>
      <c r="C1076" s="1091"/>
      <c r="D1076" s="1091"/>
      <c r="E1076" s="1091"/>
      <c r="F1076" s="1091"/>
    </row>
    <row r="1077" spans="2:10" ht="11.1" customHeight="1" x14ac:dyDescent="0.15">
      <c r="B1077" s="1090"/>
      <c r="C1077" s="1091"/>
      <c r="D1077" s="1091"/>
      <c r="E1077" s="1091"/>
      <c r="F1077" s="1091"/>
    </row>
    <row r="1079" spans="2:10" x14ac:dyDescent="0.15">
      <c r="B1079" s="240" t="s">
        <v>401</v>
      </c>
      <c r="F1079" s="277">
        <f>$E$6</f>
        <v>0</v>
      </c>
    </row>
    <row r="1080" spans="2:10" ht="30" customHeight="1" x14ac:dyDescent="0.15">
      <c r="B1080" s="241" t="s">
        <v>142</v>
      </c>
      <c r="C1080" s="242" t="s">
        <v>143</v>
      </c>
      <c r="D1080" s="243" t="s">
        <v>197</v>
      </c>
      <c r="E1080" s="244" t="s">
        <v>385</v>
      </c>
      <c r="F1080" s="245" t="s">
        <v>223</v>
      </c>
    </row>
    <row r="1081" spans="2:10" ht="39.950000000000003" customHeight="1" x14ac:dyDescent="0.15">
      <c r="B1081" s="174"/>
      <c r="C1081" s="246" t="str">
        <f>IFERROR(VLOOKUP(B1081,'補助事業概要説明書(別添１)１～２'!$C$58:$D$97,2,0)," ")</f>
        <v xml:space="preserve"> </v>
      </c>
      <c r="D1081" s="246" t="str">
        <f>IFERROR(VLOOKUP(B1081,'補助事業概要説明書(別添１)１～２'!$C$58:$E$97,3,0)," ")</f>
        <v xml:space="preserve"> </v>
      </c>
      <c r="E1081" s="247" t="str">
        <f>IFERROR(VLOOKUP(B1081,'補助事業概要説明書(別添１)１～２'!$C$58:$F$97,4,0)," ")</f>
        <v xml:space="preserve"> </v>
      </c>
      <c r="F1081" s="247" t="str">
        <f>IFERROR(VLOOKUP(B1081,'補助事業概要説明書(別添１)１～２'!$C$58:$G$97,5,0)," ")</f>
        <v xml:space="preserve"> </v>
      </c>
    </row>
    <row r="1082" spans="2:10" ht="8.25" customHeight="1" x14ac:dyDescent="0.15"/>
    <row r="1083" spans="2:10" x14ac:dyDescent="0.15">
      <c r="B1083" s="240" t="s">
        <v>231</v>
      </c>
      <c r="E1083" s="248"/>
    </row>
    <row r="1084" spans="2:10" ht="16.5" customHeight="1" x14ac:dyDescent="0.15">
      <c r="B1084" s="1087" t="s">
        <v>227</v>
      </c>
      <c r="C1084" s="1087"/>
      <c r="D1084" s="1087"/>
      <c r="E1084" s="1087"/>
      <c r="F1084" s="1087"/>
    </row>
    <row r="1085" spans="2:10" x14ac:dyDescent="0.15">
      <c r="B1085" s="177" t="b">
        <v>1</v>
      </c>
      <c r="C1085" s="249"/>
    </row>
    <row r="1086" spans="2:10" x14ac:dyDescent="0.15">
      <c r="B1086" s="276" t="b">
        <v>1</v>
      </c>
      <c r="J1086" s="237"/>
    </row>
    <row r="1087" spans="2:10" s="322" customFormat="1" x14ac:dyDescent="0.15">
      <c r="B1087" s="463" t="s">
        <v>566</v>
      </c>
      <c r="E1087" s="464"/>
      <c r="F1087" s="465"/>
    </row>
    <row r="1088" spans="2:10" s="322" customFormat="1" ht="16.5" customHeight="1" x14ac:dyDescent="0.15">
      <c r="B1088" s="1092" t="s">
        <v>567</v>
      </c>
      <c r="C1088" s="1092"/>
      <c r="D1088" s="1092"/>
      <c r="E1088" s="1092"/>
      <c r="F1088" s="1092"/>
    </row>
    <row r="1089" spans="2:10" s="322" customFormat="1" x14ac:dyDescent="0.15">
      <c r="B1089" s="466" t="b">
        <v>1</v>
      </c>
      <c r="C1089" s="467"/>
      <c r="E1089" s="289"/>
      <c r="F1089" s="465"/>
    </row>
    <row r="1090" spans="2:10" s="322" customFormat="1" x14ac:dyDescent="0.15">
      <c r="B1090" s="276" t="b">
        <v>1</v>
      </c>
      <c r="E1090" s="289"/>
      <c r="F1090" s="465"/>
      <c r="J1090" s="289"/>
    </row>
    <row r="1091" spans="2:10" x14ac:dyDescent="0.15">
      <c r="B1091" s="240" t="s">
        <v>232</v>
      </c>
      <c r="C1091" s="249" t="s">
        <v>328</v>
      </c>
    </row>
    <row r="1092" spans="2:10" ht="11.1" customHeight="1" x14ac:dyDescent="0.15">
      <c r="B1092" s="1088" t="s">
        <v>235</v>
      </c>
      <c r="C1092" s="1089"/>
      <c r="D1092" s="1089"/>
      <c r="E1092" s="1089"/>
      <c r="F1092" s="1089"/>
    </row>
    <row r="1093" spans="2:10" ht="11.1" customHeight="1" x14ac:dyDescent="0.15">
      <c r="B1093" s="1088"/>
      <c r="C1093" s="1089"/>
      <c r="D1093" s="1089"/>
      <c r="E1093" s="1089"/>
      <c r="F1093" s="1089"/>
    </row>
    <row r="1094" spans="2:10" ht="11.1" customHeight="1" x14ac:dyDescent="0.15">
      <c r="B1094" s="1088"/>
      <c r="C1094" s="1089"/>
      <c r="D1094" s="1089"/>
      <c r="E1094" s="1089"/>
      <c r="F1094" s="1089"/>
    </row>
    <row r="1095" spans="2:10" ht="11.1" customHeight="1" x14ac:dyDescent="0.15">
      <c r="B1095" s="1088"/>
      <c r="C1095" s="1089"/>
      <c r="D1095" s="1089"/>
      <c r="E1095" s="1089"/>
      <c r="F1095" s="1089"/>
    </row>
    <row r="1096" spans="2:10" ht="11.1" customHeight="1" x14ac:dyDescent="0.15">
      <c r="B1096" s="1088"/>
      <c r="C1096" s="1089"/>
      <c r="D1096" s="1089"/>
      <c r="E1096" s="1089"/>
      <c r="F1096" s="1089"/>
    </row>
    <row r="1097" spans="2:10" ht="11.1" customHeight="1" x14ac:dyDescent="0.15">
      <c r="B1097" s="1088"/>
      <c r="C1097" s="1089"/>
      <c r="D1097" s="1089"/>
      <c r="E1097" s="1089"/>
      <c r="F1097" s="1089"/>
    </row>
    <row r="1098" spans="2:10" ht="11.1" customHeight="1" x14ac:dyDescent="0.15">
      <c r="B1098" s="1088"/>
      <c r="C1098" s="1089"/>
      <c r="D1098" s="1089"/>
      <c r="E1098" s="1089"/>
      <c r="F1098" s="1089"/>
    </row>
    <row r="1099" spans="2:10" ht="11.1" customHeight="1" x14ac:dyDescent="0.15">
      <c r="B1099" s="1088"/>
      <c r="C1099" s="1089"/>
      <c r="D1099" s="1089"/>
      <c r="E1099" s="1089"/>
      <c r="F1099" s="1089"/>
    </row>
    <row r="1100" spans="2:10" ht="11.1" customHeight="1" x14ac:dyDescent="0.15">
      <c r="B1100" s="1088"/>
      <c r="C1100" s="1089"/>
      <c r="D1100" s="1089"/>
      <c r="E1100" s="1089"/>
      <c r="F1100" s="1089"/>
    </row>
    <row r="1101" spans="2:10" ht="11.1" customHeight="1" x14ac:dyDescent="0.15">
      <c r="B1101" s="1088"/>
      <c r="C1101" s="1089"/>
      <c r="D1101" s="1089"/>
      <c r="E1101" s="1089"/>
      <c r="F1101" s="1089"/>
    </row>
    <row r="1102" spans="2:10" ht="11.1" customHeight="1" x14ac:dyDescent="0.15">
      <c r="B1102" s="1088"/>
      <c r="C1102" s="1089"/>
      <c r="D1102" s="1089"/>
      <c r="E1102" s="1089"/>
      <c r="F1102" s="1089"/>
    </row>
    <row r="1103" spans="2:10" ht="11.1" customHeight="1" x14ac:dyDescent="0.15">
      <c r="B1103" s="1088"/>
      <c r="C1103" s="1089"/>
      <c r="D1103" s="1089"/>
      <c r="E1103" s="1089"/>
      <c r="F1103" s="1089"/>
    </row>
    <row r="1104" spans="2:10" ht="11.1" customHeight="1" x14ac:dyDescent="0.15">
      <c r="B1104" s="1088"/>
      <c r="C1104" s="1089"/>
      <c r="D1104" s="1089"/>
      <c r="E1104" s="1089"/>
      <c r="F1104" s="1089"/>
    </row>
    <row r="1105" spans="2:6" ht="11.1" customHeight="1" x14ac:dyDescent="0.15">
      <c r="B1105" s="1088"/>
      <c r="C1105" s="1089"/>
      <c r="D1105" s="1089"/>
      <c r="E1105" s="1089"/>
      <c r="F1105" s="1089"/>
    </row>
    <row r="1106" spans="2:6" ht="11.1" customHeight="1" x14ac:dyDescent="0.15">
      <c r="B1106" s="1088"/>
      <c r="C1106" s="1089"/>
      <c r="D1106" s="1089"/>
      <c r="E1106" s="1089"/>
      <c r="F1106" s="1089"/>
    </row>
    <row r="1107" spans="2:6" ht="11.1" customHeight="1" x14ac:dyDescent="0.15">
      <c r="B1107" s="1088"/>
      <c r="C1107" s="1089"/>
      <c r="D1107" s="1089"/>
      <c r="E1107" s="1089"/>
      <c r="F1107" s="1089"/>
    </row>
    <row r="1108" spans="2:6" ht="11.1" customHeight="1" x14ac:dyDescent="0.15">
      <c r="B1108" s="1088"/>
      <c r="C1108" s="1089"/>
      <c r="D1108" s="1089"/>
      <c r="E1108" s="1089"/>
      <c r="F1108" s="1089"/>
    </row>
    <row r="1109" spans="2:6" ht="11.1" customHeight="1" x14ac:dyDescent="0.15">
      <c r="B1109" s="1088"/>
      <c r="C1109" s="1089"/>
      <c r="D1109" s="1089"/>
      <c r="E1109" s="1089"/>
      <c r="F1109" s="1089"/>
    </row>
    <row r="1110" spans="2:6" ht="11.1" customHeight="1" x14ac:dyDescent="0.15">
      <c r="B1110" s="1088"/>
      <c r="C1110" s="1089"/>
      <c r="D1110" s="1089"/>
      <c r="E1110" s="1089"/>
      <c r="F1110" s="1089"/>
    </row>
    <row r="1111" spans="2:6" ht="11.1" customHeight="1" x14ac:dyDescent="0.15">
      <c r="B1111" s="1088"/>
      <c r="C1111" s="1089"/>
      <c r="D1111" s="1089"/>
      <c r="E1111" s="1089"/>
      <c r="F1111" s="1089"/>
    </row>
    <row r="1112" spans="2:6" ht="11.1" customHeight="1" x14ac:dyDescent="0.15">
      <c r="B1112" s="1088"/>
      <c r="C1112" s="1089"/>
      <c r="D1112" s="1089"/>
      <c r="E1112" s="1089"/>
      <c r="F1112" s="1089"/>
    </row>
    <row r="1113" spans="2:6" ht="11.1" customHeight="1" x14ac:dyDescent="0.15">
      <c r="B1113" s="1088"/>
      <c r="C1113" s="1089"/>
      <c r="D1113" s="1089"/>
      <c r="E1113" s="1089"/>
      <c r="F1113" s="1089"/>
    </row>
    <row r="1114" spans="2:6" ht="11.1" customHeight="1" x14ac:dyDescent="0.15">
      <c r="B1114" s="1088"/>
      <c r="C1114" s="1089"/>
      <c r="D1114" s="1089"/>
      <c r="E1114" s="1089"/>
      <c r="F1114" s="1089"/>
    </row>
    <row r="1115" spans="2:6" ht="11.1" customHeight="1" x14ac:dyDescent="0.15">
      <c r="B1115" s="1088"/>
      <c r="C1115" s="1089"/>
      <c r="D1115" s="1089"/>
      <c r="E1115" s="1089"/>
      <c r="F1115" s="1089"/>
    </row>
    <row r="1116" spans="2:6" ht="11.1" customHeight="1" x14ac:dyDescent="0.15">
      <c r="B1116" s="1088"/>
      <c r="C1116" s="1089"/>
      <c r="D1116" s="1089"/>
      <c r="E1116" s="1089"/>
      <c r="F1116" s="1089"/>
    </row>
    <row r="1117" spans="2:6" ht="11.1" customHeight="1" x14ac:dyDescent="0.15">
      <c r="B1117" s="1088"/>
      <c r="C1117" s="1089"/>
      <c r="D1117" s="1089"/>
      <c r="E1117" s="1089"/>
      <c r="F1117" s="1089"/>
    </row>
    <row r="1118" spans="2:6" ht="11.1" customHeight="1" x14ac:dyDescent="0.15">
      <c r="B1118" s="1088"/>
      <c r="C1118" s="1089"/>
      <c r="D1118" s="1089"/>
      <c r="E1118" s="1089"/>
      <c r="F1118" s="1089"/>
    </row>
    <row r="1119" spans="2:6" ht="11.1" customHeight="1" x14ac:dyDescent="0.15">
      <c r="B1119" s="1088"/>
      <c r="C1119" s="1089"/>
      <c r="D1119" s="1089"/>
      <c r="E1119" s="1089"/>
      <c r="F1119" s="1089"/>
    </row>
    <row r="1120" spans="2:6" ht="11.1" customHeight="1" x14ac:dyDescent="0.15">
      <c r="B1120" s="1088"/>
      <c r="C1120" s="1089"/>
      <c r="D1120" s="1089"/>
      <c r="E1120" s="1089"/>
      <c r="F1120" s="1089"/>
    </row>
    <row r="1121" spans="2:6" ht="11.1" customHeight="1" x14ac:dyDescent="0.15">
      <c r="B1121" s="1088"/>
      <c r="C1121" s="1089"/>
      <c r="D1121" s="1089"/>
      <c r="E1121" s="1089"/>
      <c r="F1121" s="1089"/>
    </row>
    <row r="1122" spans="2:6" ht="11.1" customHeight="1" x14ac:dyDescent="0.15">
      <c r="B1122" s="1088" t="s">
        <v>234</v>
      </c>
      <c r="C1122" s="1089"/>
      <c r="D1122" s="1089"/>
      <c r="E1122" s="1089"/>
      <c r="F1122" s="1089"/>
    </row>
    <row r="1123" spans="2:6" ht="11.1" customHeight="1" x14ac:dyDescent="0.15">
      <c r="B1123" s="1088"/>
      <c r="C1123" s="1089"/>
      <c r="D1123" s="1089"/>
      <c r="E1123" s="1089"/>
      <c r="F1123" s="1089"/>
    </row>
    <row r="1124" spans="2:6" ht="11.1" customHeight="1" x14ac:dyDescent="0.15">
      <c r="B1124" s="1088"/>
      <c r="C1124" s="1089"/>
      <c r="D1124" s="1089"/>
      <c r="E1124" s="1089"/>
      <c r="F1124" s="1089"/>
    </row>
    <row r="1125" spans="2:6" ht="11.1" customHeight="1" x14ac:dyDescent="0.15">
      <c r="B1125" s="1088"/>
      <c r="C1125" s="1089"/>
      <c r="D1125" s="1089"/>
      <c r="E1125" s="1089"/>
      <c r="F1125" s="1089"/>
    </row>
    <row r="1126" spans="2:6" ht="11.1" customHeight="1" x14ac:dyDescent="0.15">
      <c r="B1126" s="1088"/>
      <c r="C1126" s="1089"/>
      <c r="D1126" s="1089"/>
      <c r="E1126" s="1089"/>
      <c r="F1126" s="1089"/>
    </row>
    <row r="1127" spans="2:6" ht="11.1" customHeight="1" x14ac:dyDescent="0.15">
      <c r="B1127" s="1088"/>
      <c r="C1127" s="1089"/>
      <c r="D1127" s="1089"/>
      <c r="E1127" s="1089"/>
      <c r="F1127" s="1089"/>
    </row>
    <row r="1128" spans="2:6" ht="11.1" customHeight="1" x14ac:dyDescent="0.15">
      <c r="B1128" s="1088"/>
      <c r="C1128" s="1089"/>
      <c r="D1128" s="1089"/>
      <c r="E1128" s="1089"/>
      <c r="F1128" s="1089"/>
    </row>
    <row r="1129" spans="2:6" ht="11.1" customHeight="1" x14ac:dyDescent="0.15">
      <c r="B1129" s="1088"/>
      <c r="C1129" s="1089"/>
      <c r="D1129" s="1089"/>
      <c r="E1129" s="1089"/>
      <c r="F1129" s="1089"/>
    </row>
    <row r="1130" spans="2:6" ht="11.1" customHeight="1" x14ac:dyDescent="0.15">
      <c r="B1130" s="1088"/>
      <c r="C1130" s="1089"/>
      <c r="D1130" s="1089"/>
      <c r="E1130" s="1089"/>
      <c r="F1130" s="1089"/>
    </row>
    <row r="1131" spans="2:6" ht="11.1" customHeight="1" x14ac:dyDescent="0.15">
      <c r="B1131" s="1088"/>
      <c r="C1131" s="1089"/>
      <c r="D1131" s="1089"/>
      <c r="E1131" s="1089"/>
      <c r="F1131" s="1089"/>
    </row>
    <row r="1132" spans="2:6" ht="11.1" customHeight="1" x14ac:dyDescent="0.15">
      <c r="B1132" s="1088"/>
      <c r="C1132" s="1089"/>
      <c r="D1132" s="1089"/>
      <c r="E1132" s="1089"/>
      <c r="F1132" s="1089"/>
    </row>
    <row r="1133" spans="2:6" ht="11.1" customHeight="1" x14ac:dyDescent="0.15">
      <c r="B1133" s="1088"/>
      <c r="C1133" s="1089"/>
      <c r="D1133" s="1089"/>
      <c r="E1133" s="1089"/>
      <c r="F1133" s="1089"/>
    </row>
    <row r="1134" spans="2:6" ht="11.1" customHeight="1" x14ac:dyDescent="0.15">
      <c r="B1134" s="1088"/>
      <c r="C1134" s="1089"/>
      <c r="D1134" s="1089"/>
      <c r="E1134" s="1089"/>
      <c r="F1134" s="1089"/>
    </row>
    <row r="1135" spans="2:6" ht="11.1" customHeight="1" x14ac:dyDescent="0.15">
      <c r="B1135" s="1088"/>
      <c r="C1135" s="1089"/>
      <c r="D1135" s="1089"/>
      <c r="E1135" s="1089"/>
      <c r="F1135" s="1089"/>
    </row>
    <row r="1136" spans="2:6" ht="11.1" customHeight="1" x14ac:dyDescent="0.15">
      <c r="B1136" s="1088"/>
      <c r="C1136" s="1089"/>
      <c r="D1136" s="1089"/>
      <c r="E1136" s="1089"/>
      <c r="F1136" s="1089"/>
    </row>
    <row r="1137" spans="2:6" ht="11.1" customHeight="1" x14ac:dyDescent="0.15">
      <c r="B1137" s="1088"/>
      <c r="C1137" s="1089"/>
      <c r="D1137" s="1089"/>
      <c r="E1137" s="1089"/>
      <c r="F1137" s="1089"/>
    </row>
    <row r="1138" spans="2:6" ht="11.1" customHeight="1" x14ac:dyDescent="0.15">
      <c r="B1138" s="1088"/>
      <c r="C1138" s="1089"/>
      <c r="D1138" s="1089"/>
      <c r="E1138" s="1089"/>
      <c r="F1138" s="1089"/>
    </row>
    <row r="1139" spans="2:6" ht="11.1" customHeight="1" x14ac:dyDescent="0.15">
      <c r="B1139" s="1088"/>
      <c r="C1139" s="1089"/>
      <c r="D1139" s="1089"/>
      <c r="E1139" s="1089"/>
      <c r="F1139" s="1089"/>
    </row>
    <row r="1140" spans="2:6" ht="11.1" customHeight="1" x14ac:dyDescent="0.15">
      <c r="B1140" s="1088"/>
      <c r="C1140" s="1089"/>
      <c r="D1140" s="1089"/>
      <c r="E1140" s="1089"/>
      <c r="F1140" s="1089"/>
    </row>
    <row r="1141" spans="2:6" ht="11.1" customHeight="1" x14ac:dyDescent="0.15">
      <c r="B1141" s="1088"/>
      <c r="C1141" s="1089"/>
      <c r="D1141" s="1089"/>
      <c r="E1141" s="1089"/>
      <c r="F1141" s="1089"/>
    </row>
    <row r="1142" spans="2:6" ht="11.1" customHeight="1" x14ac:dyDescent="0.15">
      <c r="B1142" s="1088"/>
      <c r="C1142" s="1089"/>
      <c r="D1142" s="1089"/>
      <c r="E1142" s="1089"/>
      <c r="F1142" s="1089"/>
    </row>
    <row r="1143" spans="2:6" ht="11.1" customHeight="1" x14ac:dyDescent="0.15">
      <c r="B1143" s="1088"/>
      <c r="C1143" s="1089"/>
      <c r="D1143" s="1089"/>
      <c r="E1143" s="1089"/>
      <c r="F1143" s="1089"/>
    </row>
    <row r="1144" spans="2:6" ht="11.1" customHeight="1" x14ac:dyDescent="0.15">
      <c r="B1144" s="1088"/>
      <c r="C1144" s="1089"/>
      <c r="D1144" s="1089"/>
      <c r="E1144" s="1089"/>
      <c r="F1144" s="1089"/>
    </row>
    <row r="1145" spans="2:6" ht="11.1" customHeight="1" x14ac:dyDescent="0.15">
      <c r="B1145" s="1088"/>
      <c r="C1145" s="1089"/>
      <c r="D1145" s="1089"/>
      <c r="E1145" s="1089"/>
      <c r="F1145" s="1089"/>
    </row>
    <row r="1146" spans="2:6" ht="11.1" customHeight="1" x14ac:dyDescent="0.15">
      <c r="B1146" s="1088"/>
      <c r="C1146" s="1089"/>
      <c r="D1146" s="1089"/>
      <c r="E1146" s="1089"/>
      <c r="F1146" s="1089"/>
    </row>
    <row r="1147" spans="2:6" ht="11.1" customHeight="1" x14ac:dyDescent="0.15">
      <c r="B1147" s="1088"/>
      <c r="C1147" s="1089"/>
      <c r="D1147" s="1089"/>
      <c r="E1147" s="1089"/>
      <c r="F1147" s="1089"/>
    </row>
    <row r="1148" spans="2:6" ht="11.1" customHeight="1" x14ac:dyDescent="0.15">
      <c r="B1148" s="1088"/>
      <c r="C1148" s="1089"/>
      <c r="D1148" s="1089"/>
      <c r="E1148" s="1089"/>
      <c r="F1148" s="1089"/>
    </row>
    <row r="1149" spans="2:6" ht="11.1" customHeight="1" x14ac:dyDescent="0.15">
      <c r="B1149" s="1088"/>
      <c r="C1149" s="1089"/>
      <c r="D1149" s="1089"/>
      <c r="E1149" s="1089"/>
      <c r="F1149" s="1089"/>
    </row>
    <row r="1150" spans="2:6" ht="11.1" customHeight="1" x14ac:dyDescent="0.15">
      <c r="B1150" s="1088"/>
      <c r="C1150" s="1089"/>
      <c r="D1150" s="1089"/>
      <c r="E1150" s="1089"/>
      <c r="F1150" s="1089"/>
    </row>
    <row r="1151" spans="2:6" ht="11.1" customHeight="1" x14ac:dyDescent="0.15">
      <c r="B1151" s="1088"/>
      <c r="C1151" s="1089"/>
      <c r="D1151" s="1089"/>
      <c r="E1151" s="1089"/>
      <c r="F1151" s="1089"/>
    </row>
    <row r="1152" spans="2:6" ht="11.1" customHeight="1" x14ac:dyDescent="0.15">
      <c r="B1152" s="1088" t="s">
        <v>236</v>
      </c>
      <c r="C1152" s="1089"/>
      <c r="D1152" s="1089"/>
      <c r="E1152" s="1089"/>
      <c r="F1152" s="1089"/>
    </row>
    <row r="1153" spans="2:6" ht="11.1" customHeight="1" x14ac:dyDescent="0.15">
      <c r="B1153" s="1088"/>
      <c r="C1153" s="1089"/>
      <c r="D1153" s="1089"/>
      <c r="E1153" s="1089"/>
      <c r="F1153" s="1089"/>
    </row>
    <row r="1154" spans="2:6" ht="11.1" customHeight="1" x14ac:dyDescent="0.15">
      <c r="B1154" s="1088"/>
      <c r="C1154" s="1089"/>
      <c r="D1154" s="1089"/>
      <c r="E1154" s="1089"/>
      <c r="F1154" s="1089"/>
    </row>
    <row r="1155" spans="2:6" ht="11.1" customHeight="1" x14ac:dyDescent="0.15">
      <c r="B1155" s="1088"/>
      <c r="C1155" s="1089"/>
      <c r="D1155" s="1089"/>
      <c r="E1155" s="1089"/>
      <c r="F1155" s="1089"/>
    </row>
    <row r="1156" spans="2:6" ht="11.1" customHeight="1" x14ac:dyDescent="0.15">
      <c r="B1156" s="1088"/>
      <c r="C1156" s="1089"/>
      <c r="D1156" s="1089"/>
      <c r="E1156" s="1089"/>
      <c r="F1156" s="1089"/>
    </row>
    <row r="1157" spans="2:6" ht="11.1" customHeight="1" x14ac:dyDescent="0.15">
      <c r="B1157" s="1088"/>
      <c r="C1157" s="1089"/>
      <c r="D1157" s="1089"/>
      <c r="E1157" s="1089"/>
      <c r="F1157" s="1089"/>
    </row>
    <row r="1158" spans="2:6" ht="11.1" customHeight="1" x14ac:dyDescent="0.15">
      <c r="B1158" s="1088"/>
      <c r="C1158" s="1089"/>
      <c r="D1158" s="1089"/>
      <c r="E1158" s="1089"/>
      <c r="F1158" s="1089"/>
    </row>
    <row r="1159" spans="2:6" ht="11.1" customHeight="1" x14ac:dyDescent="0.15">
      <c r="B1159" s="1088"/>
      <c r="C1159" s="1089"/>
      <c r="D1159" s="1089"/>
      <c r="E1159" s="1089"/>
      <c r="F1159" s="1089"/>
    </row>
    <row r="1160" spans="2:6" ht="11.1" customHeight="1" x14ac:dyDescent="0.15">
      <c r="B1160" s="1088"/>
      <c r="C1160" s="1089"/>
      <c r="D1160" s="1089"/>
      <c r="E1160" s="1089"/>
      <c r="F1160" s="1089"/>
    </row>
    <row r="1161" spans="2:6" ht="11.1" customHeight="1" x14ac:dyDescent="0.15">
      <c r="B1161" s="1088"/>
      <c r="C1161" s="1089"/>
      <c r="D1161" s="1089"/>
      <c r="E1161" s="1089"/>
      <c r="F1161" s="1089"/>
    </row>
    <row r="1162" spans="2:6" ht="11.1" customHeight="1" x14ac:dyDescent="0.15">
      <c r="B1162" s="1088"/>
      <c r="C1162" s="1089"/>
      <c r="D1162" s="1089"/>
      <c r="E1162" s="1089"/>
      <c r="F1162" s="1089"/>
    </row>
    <row r="1163" spans="2:6" ht="11.1" customHeight="1" x14ac:dyDescent="0.15">
      <c r="B1163" s="1088"/>
      <c r="C1163" s="1089"/>
      <c r="D1163" s="1089"/>
      <c r="E1163" s="1089"/>
      <c r="F1163" s="1089"/>
    </row>
    <row r="1164" spans="2:6" ht="11.1" customHeight="1" x14ac:dyDescent="0.15">
      <c r="B1164" s="1088"/>
      <c r="C1164" s="1089"/>
      <c r="D1164" s="1089"/>
      <c r="E1164" s="1089"/>
      <c r="F1164" s="1089"/>
    </row>
    <row r="1165" spans="2:6" ht="11.1" customHeight="1" x14ac:dyDescent="0.15">
      <c r="B1165" s="1088"/>
      <c r="C1165" s="1089"/>
      <c r="D1165" s="1089"/>
      <c r="E1165" s="1089"/>
      <c r="F1165" s="1089"/>
    </row>
    <row r="1166" spans="2:6" ht="11.1" customHeight="1" x14ac:dyDescent="0.15">
      <c r="B1166" s="1088"/>
      <c r="C1166" s="1089"/>
      <c r="D1166" s="1089"/>
      <c r="E1166" s="1089"/>
      <c r="F1166" s="1089"/>
    </row>
    <row r="1167" spans="2:6" ht="11.1" customHeight="1" x14ac:dyDescent="0.15">
      <c r="B1167" s="1088"/>
      <c r="C1167" s="1089"/>
      <c r="D1167" s="1089"/>
      <c r="E1167" s="1089"/>
      <c r="F1167" s="1089"/>
    </row>
    <row r="1168" spans="2:6" ht="11.1" customHeight="1" x14ac:dyDescent="0.15">
      <c r="B1168" s="1088"/>
      <c r="C1168" s="1089"/>
      <c r="D1168" s="1089"/>
      <c r="E1168" s="1089"/>
      <c r="F1168" s="1089"/>
    </row>
    <row r="1169" spans="2:6" ht="11.1" customHeight="1" x14ac:dyDescent="0.15">
      <c r="B1169" s="1088"/>
      <c r="C1169" s="1089"/>
      <c r="D1169" s="1089"/>
      <c r="E1169" s="1089"/>
      <c r="F1169" s="1089"/>
    </row>
    <row r="1170" spans="2:6" ht="11.1" customHeight="1" x14ac:dyDescent="0.15">
      <c r="B1170" s="1088"/>
      <c r="C1170" s="1089"/>
      <c r="D1170" s="1089"/>
      <c r="E1170" s="1089"/>
      <c r="F1170" s="1089"/>
    </row>
    <row r="1171" spans="2:6" ht="11.1" customHeight="1" x14ac:dyDescent="0.15">
      <c r="B1171" s="1088"/>
      <c r="C1171" s="1089"/>
      <c r="D1171" s="1089"/>
      <c r="E1171" s="1089"/>
      <c r="F1171" s="1089"/>
    </row>
    <row r="1172" spans="2:6" ht="11.1" customHeight="1" x14ac:dyDescent="0.15">
      <c r="B1172" s="1088"/>
      <c r="C1172" s="1089"/>
      <c r="D1172" s="1089"/>
      <c r="E1172" s="1089"/>
      <c r="F1172" s="1089"/>
    </row>
    <row r="1173" spans="2:6" ht="11.1" customHeight="1" x14ac:dyDescent="0.15">
      <c r="B1173" s="1088"/>
      <c r="C1173" s="1089"/>
      <c r="D1173" s="1089"/>
      <c r="E1173" s="1089"/>
      <c r="F1173" s="1089"/>
    </row>
    <row r="1174" spans="2:6" ht="11.1" customHeight="1" x14ac:dyDescent="0.15">
      <c r="B1174" s="1088"/>
      <c r="C1174" s="1089"/>
      <c r="D1174" s="1089"/>
      <c r="E1174" s="1089"/>
      <c r="F1174" s="1089"/>
    </row>
    <row r="1175" spans="2:6" ht="11.1" customHeight="1" x14ac:dyDescent="0.15">
      <c r="B1175" s="1088"/>
      <c r="C1175" s="1089"/>
      <c r="D1175" s="1089"/>
      <c r="E1175" s="1089"/>
      <c r="F1175" s="1089"/>
    </row>
    <row r="1176" spans="2:6" ht="11.1" customHeight="1" x14ac:dyDescent="0.15">
      <c r="B1176" s="1088"/>
      <c r="C1176" s="1089"/>
      <c r="D1176" s="1089"/>
      <c r="E1176" s="1089"/>
      <c r="F1176" s="1089"/>
    </row>
    <row r="1177" spans="2:6" ht="11.1" customHeight="1" x14ac:dyDescent="0.15">
      <c r="B1177" s="1088"/>
      <c r="C1177" s="1089"/>
      <c r="D1177" s="1089"/>
      <c r="E1177" s="1089"/>
      <c r="F1177" s="1089"/>
    </row>
    <row r="1178" spans="2:6" ht="11.1" customHeight="1" x14ac:dyDescent="0.15">
      <c r="B1178" s="1088"/>
      <c r="C1178" s="1089"/>
      <c r="D1178" s="1089"/>
      <c r="E1178" s="1089"/>
      <c r="F1178" s="1089"/>
    </row>
    <row r="1179" spans="2:6" ht="11.1" customHeight="1" x14ac:dyDescent="0.15">
      <c r="B1179" s="1088"/>
      <c r="C1179" s="1089"/>
      <c r="D1179" s="1089"/>
      <c r="E1179" s="1089"/>
      <c r="F1179" s="1089"/>
    </row>
    <row r="1180" spans="2:6" ht="11.1" customHeight="1" x14ac:dyDescent="0.15">
      <c r="B1180" s="1088"/>
      <c r="C1180" s="1089"/>
      <c r="D1180" s="1089"/>
      <c r="E1180" s="1089"/>
      <c r="F1180" s="1089"/>
    </row>
    <row r="1181" spans="2:6" ht="11.1" customHeight="1" x14ac:dyDescent="0.15">
      <c r="B1181" s="1088"/>
      <c r="C1181" s="1089"/>
      <c r="D1181" s="1089"/>
      <c r="E1181" s="1089"/>
      <c r="F1181" s="1089"/>
    </row>
    <row r="1182" spans="2:6" ht="11.1" customHeight="1" x14ac:dyDescent="0.15">
      <c r="B1182" s="1090" t="s">
        <v>445</v>
      </c>
      <c r="C1182" s="1091" t="s">
        <v>386</v>
      </c>
      <c r="D1182" s="1091"/>
      <c r="E1182" s="1091"/>
      <c r="F1182" s="1091"/>
    </row>
    <row r="1183" spans="2:6" ht="11.1" customHeight="1" x14ac:dyDescent="0.15">
      <c r="B1183" s="1090"/>
      <c r="C1183" s="1091"/>
      <c r="D1183" s="1091"/>
      <c r="E1183" s="1091"/>
      <c r="F1183" s="1091"/>
    </row>
    <row r="1184" spans="2:6" ht="11.1" customHeight="1" x14ac:dyDescent="0.15">
      <c r="B1184" s="1090"/>
      <c r="C1184" s="1091"/>
      <c r="D1184" s="1091"/>
      <c r="E1184" s="1091"/>
      <c r="F1184" s="1091"/>
    </row>
    <row r="1185" spans="2:6" ht="11.1" customHeight="1" x14ac:dyDescent="0.15">
      <c r="B1185" s="1090"/>
      <c r="C1185" s="1091"/>
      <c r="D1185" s="1091"/>
      <c r="E1185" s="1091"/>
      <c r="F1185" s="1091"/>
    </row>
    <row r="1186" spans="2:6" ht="11.1" customHeight="1" x14ac:dyDescent="0.15">
      <c r="B1186" s="1090"/>
      <c r="C1186" s="1091"/>
      <c r="D1186" s="1091"/>
      <c r="E1186" s="1091"/>
      <c r="F1186" s="1091"/>
    </row>
    <row r="1187" spans="2:6" ht="11.1" customHeight="1" x14ac:dyDescent="0.15">
      <c r="B1187" s="1090"/>
      <c r="C1187" s="1091"/>
      <c r="D1187" s="1091"/>
      <c r="E1187" s="1091" t="b">
        <v>0</v>
      </c>
      <c r="F1187" s="1091"/>
    </row>
    <row r="1188" spans="2:6" ht="11.1" customHeight="1" x14ac:dyDescent="0.15">
      <c r="B1188" s="1090"/>
      <c r="C1188" s="1091"/>
      <c r="D1188" s="1091"/>
      <c r="E1188" s="1091" t="b">
        <v>0</v>
      </c>
      <c r="F1188" s="1091"/>
    </row>
    <row r="1189" spans="2:6" ht="11.1" customHeight="1" x14ac:dyDescent="0.15">
      <c r="B1189" s="1090"/>
      <c r="C1189" s="1091"/>
      <c r="D1189" s="1091"/>
      <c r="E1189" s="1091"/>
      <c r="F1189" s="1091"/>
    </row>
    <row r="1190" spans="2:6" ht="11.1" customHeight="1" x14ac:dyDescent="0.15">
      <c r="B1190" s="1090"/>
      <c r="C1190" s="1091"/>
      <c r="D1190" s="1091"/>
      <c r="E1190" s="1091"/>
      <c r="F1190" s="1091"/>
    </row>
    <row r="1191" spans="2:6" ht="11.1" customHeight="1" x14ac:dyDescent="0.15">
      <c r="B1191" s="1090"/>
      <c r="C1191" s="1091"/>
      <c r="D1191" s="1091"/>
      <c r="E1191" s="1091"/>
      <c r="F1191" s="1091"/>
    </row>
    <row r="1192" spans="2:6" ht="11.1" customHeight="1" x14ac:dyDescent="0.15">
      <c r="B1192" s="1090"/>
      <c r="C1192" s="1091"/>
      <c r="D1192" s="1091"/>
      <c r="E1192" s="1091"/>
      <c r="F1192" s="1091"/>
    </row>
    <row r="1193" spans="2:6" ht="11.1" customHeight="1" x14ac:dyDescent="0.15">
      <c r="B1193" s="1090"/>
      <c r="C1193" s="1091"/>
      <c r="D1193" s="1091"/>
      <c r="E1193" s="1091"/>
      <c r="F1193" s="1091"/>
    </row>
    <row r="1194" spans="2:6" ht="11.1" customHeight="1" x14ac:dyDescent="0.15">
      <c r="B1194" s="1090"/>
      <c r="C1194" s="1091"/>
      <c r="D1194" s="1091"/>
      <c r="E1194" s="1091" t="b">
        <v>1</v>
      </c>
      <c r="F1194" s="1091"/>
    </row>
    <row r="1195" spans="2:6" ht="11.1" customHeight="1" x14ac:dyDescent="0.15">
      <c r="B1195" s="1090"/>
      <c r="C1195" s="1091"/>
      <c r="D1195" s="1091"/>
      <c r="E1195" s="1091"/>
      <c r="F1195" s="1091"/>
    </row>
    <row r="1196" spans="2:6" ht="11.1" customHeight="1" x14ac:dyDescent="0.15">
      <c r="B1196" s="1090"/>
      <c r="C1196" s="1091"/>
      <c r="D1196" s="1091"/>
      <c r="E1196" s="1091"/>
      <c r="F1196" s="1091"/>
    </row>
    <row r="1197" spans="2:6" ht="11.1" customHeight="1" x14ac:dyDescent="0.15">
      <c r="B1197" s="1090"/>
      <c r="C1197" s="1091"/>
      <c r="D1197" s="1091"/>
      <c r="E1197" s="1091"/>
      <c r="F1197" s="1091"/>
    </row>
    <row r="1198" spans="2:6" ht="11.1" customHeight="1" x14ac:dyDescent="0.15">
      <c r="B1198" s="1090"/>
      <c r="C1198" s="1091"/>
      <c r="D1198" s="1091"/>
      <c r="E1198" s="1091"/>
      <c r="F1198" s="1091"/>
    </row>
    <row r="1199" spans="2:6" ht="11.1" customHeight="1" x14ac:dyDescent="0.15">
      <c r="B1199" s="1090"/>
      <c r="C1199" s="1091"/>
      <c r="D1199" s="1091"/>
      <c r="E1199" s="1091"/>
      <c r="F1199" s="1091"/>
    </row>
    <row r="1200" spans="2:6" ht="11.1" customHeight="1" x14ac:dyDescent="0.15">
      <c r="B1200" s="1090"/>
      <c r="C1200" s="1091"/>
      <c r="D1200" s="1091"/>
      <c r="E1200" s="1091"/>
      <c r="F1200" s="1091"/>
    </row>
    <row r="1201" spans="2:6" ht="11.1" customHeight="1" x14ac:dyDescent="0.15">
      <c r="B1201" s="1090"/>
      <c r="C1201" s="1091"/>
      <c r="D1201" s="1091"/>
      <c r="E1201" s="1091"/>
      <c r="F1201" s="1091"/>
    </row>
    <row r="1202" spans="2:6" ht="11.1" customHeight="1" x14ac:dyDescent="0.15">
      <c r="B1202" s="1090"/>
      <c r="C1202" s="1091"/>
      <c r="D1202" s="1091"/>
      <c r="E1202" s="1091"/>
      <c r="F1202" s="1091"/>
    </row>
    <row r="1203" spans="2:6" ht="11.1" customHeight="1" x14ac:dyDescent="0.15">
      <c r="B1203" s="1090"/>
      <c r="C1203" s="1091"/>
      <c r="D1203" s="1091"/>
      <c r="E1203" s="1091"/>
      <c r="F1203" s="1091"/>
    </row>
    <row r="1204" spans="2:6" ht="11.1" customHeight="1" x14ac:dyDescent="0.15">
      <c r="B1204" s="1090"/>
      <c r="C1204" s="1091"/>
      <c r="D1204" s="1091"/>
      <c r="E1204" s="1091"/>
      <c r="F1204" s="1091"/>
    </row>
    <row r="1205" spans="2:6" ht="11.1" customHeight="1" x14ac:dyDescent="0.15">
      <c r="B1205" s="1090"/>
      <c r="C1205" s="1091"/>
      <c r="D1205" s="1091"/>
      <c r="E1205" s="1091"/>
      <c r="F1205" s="1091"/>
    </row>
    <row r="1206" spans="2:6" ht="11.1" customHeight="1" x14ac:dyDescent="0.15">
      <c r="B1206" s="1090"/>
      <c r="C1206" s="1091"/>
      <c r="D1206" s="1091"/>
      <c r="E1206" s="1091"/>
      <c r="F1206" s="1091"/>
    </row>
    <row r="1207" spans="2:6" ht="11.1" customHeight="1" x14ac:dyDescent="0.15">
      <c r="B1207" s="1090"/>
      <c r="C1207" s="1091"/>
      <c r="D1207" s="1091"/>
      <c r="E1207" s="1091"/>
      <c r="F1207" s="1091"/>
    </row>
    <row r="1208" spans="2:6" ht="11.1" customHeight="1" x14ac:dyDescent="0.15">
      <c r="B1208" s="1090"/>
      <c r="C1208" s="1091"/>
      <c r="D1208" s="1091"/>
      <c r="E1208" s="1091"/>
      <c r="F1208" s="1091"/>
    </row>
    <row r="1209" spans="2:6" ht="11.1" customHeight="1" x14ac:dyDescent="0.15">
      <c r="B1209" s="1090"/>
      <c r="C1209" s="1091"/>
      <c r="D1209" s="1091"/>
      <c r="E1209" s="1091"/>
      <c r="F1209" s="1091"/>
    </row>
    <row r="1210" spans="2:6" ht="11.1" customHeight="1" x14ac:dyDescent="0.15">
      <c r="B1210" s="1090"/>
      <c r="C1210" s="1091"/>
      <c r="D1210" s="1091"/>
      <c r="E1210" s="1091"/>
      <c r="F1210" s="1091"/>
    </row>
    <row r="1211" spans="2:6" ht="11.1" customHeight="1" x14ac:dyDescent="0.15">
      <c r="B1211" s="1090"/>
      <c r="C1211" s="1091"/>
      <c r="D1211" s="1091"/>
      <c r="E1211" s="1091"/>
      <c r="F1211" s="1091"/>
    </row>
    <row r="1213" spans="2:6" x14ac:dyDescent="0.15">
      <c r="B1213" s="240" t="s">
        <v>400</v>
      </c>
      <c r="F1213" s="277">
        <f>$E$6</f>
        <v>0</v>
      </c>
    </row>
    <row r="1214" spans="2:6" ht="30" customHeight="1" x14ac:dyDescent="0.15">
      <c r="B1214" s="241" t="s">
        <v>142</v>
      </c>
      <c r="C1214" s="242" t="s">
        <v>143</v>
      </c>
      <c r="D1214" s="243" t="s">
        <v>197</v>
      </c>
      <c r="E1214" s="244" t="s">
        <v>385</v>
      </c>
      <c r="F1214" s="245" t="s">
        <v>223</v>
      </c>
    </row>
    <row r="1215" spans="2:6" ht="39.950000000000003" customHeight="1" x14ac:dyDescent="0.15">
      <c r="B1215" s="174"/>
      <c r="C1215" s="246" t="str">
        <f>IFERROR(VLOOKUP(B1215,'補助事業概要説明書(別添１)１～２'!$C$58:$D$97,2,0)," ")</f>
        <v xml:space="preserve"> </v>
      </c>
      <c r="D1215" s="246" t="str">
        <f>IFERROR(VLOOKUP(B1215,'補助事業概要説明書(別添１)１～２'!$C$58:$E$97,3,0)," ")</f>
        <v xml:space="preserve"> </v>
      </c>
      <c r="E1215" s="247" t="str">
        <f>IFERROR(VLOOKUP(B1215,'補助事業概要説明書(別添１)１～２'!$C$58:$F$97,4,0)," ")</f>
        <v xml:space="preserve"> </v>
      </c>
      <c r="F1215" s="247" t="str">
        <f>IFERROR(VLOOKUP(B1215,'補助事業概要説明書(別添１)１～２'!$C$58:$G$97,5,0)," ")</f>
        <v xml:space="preserve"> </v>
      </c>
    </row>
    <row r="1216" spans="2:6" ht="8.25" customHeight="1" x14ac:dyDescent="0.15"/>
    <row r="1217" spans="2:10" x14ac:dyDescent="0.15">
      <c r="B1217" s="240" t="s">
        <v>231</v>
      </c>
      <c r="E1217" s="248"/>
    </row>
    <row r="1218" spans="2:10" ht="16.5" customHeight="1" x14ac:dyDescent="0.15">
      <c r="B1218" s="1087" t="s">
        <v>227</v>
      </c>
      <c r="C1218" s="1087"/>
      <c r="D1218" s="1087"/>
      <c r="E1218" s="1087"/>
      <c r="F1218" s="1087"/>
    </row>
    <row r="1219" spans="2:10" x14ac:dyDescent="0.15">
      <c r="B1219" s="177" t="b">
        <v>1</v>
      </c>
      <c r="C1219" s="249"/>
    </row>
    <row r="1220" spans="2:10" x14ac:dyDescent="0.15">
      <c r="B1220" s="276" t="b">
        <v>1</v>
      </c>
      <c r="J1220" s="237"/>
    </row>
    <row r="1221" spans="2:10" s="322" customFormat="1" x14ac:dyDescent="0.15">
      <c r="B1221" s="463" t="s">
        <v>566</v>
      </c>
      <c r="E1221" s="464"/>
      <c r="F1221" s="465"/>
    </row>
    <row r="1222" spans="2:10" s="322" customFormat="1" ht="16.5" customHeight="1" x14ac:dyDescent="0.15">
      <c r="B1222" s="1092" t="s">
        <v>567</v>
      </c>
      <c r="C1222" s="1092"/>
      <c r="D1222" s="1092"/>
      <c r="E1222" s="1092"/>
      <c r="F1222" s="1092"/>
    </row>
    <row r="1223" spans="2:10" s="322" customFormat="1" x14ac:dyDescent="0.15">
      <c r="B1223" s="466" t="b">
        <v>1</v>
      </c>
      <c r="C1223" s="467"/>
      <c r="E1223" s="289"/>
      <c r="F1223" s="465"/>
    </row>
    <row r="1224" spans="2:10" s="322" customFormat="1" x14ac:dyDescent="0.15">
      <c r="B1224" s="276" t="b">
        <v>1</v>
      </c>
      <c r="E1224" s="289"/>
      <c r="F1224" s="465"/>
      <c r="J1224" s="289"/>
    </row>
    <row r="1225" spans="2:10" x14ac:dyDescent="0.15">
      <c r="B1225" s="240" t="s">
        <v>232</v>
      </c>
      <c r="C1225" s="249" t="s">
        <v>328</v>
      </c>
    </row>
    <row r="1226" spans="2:10" ht="11.1" customHeight="1" x14ac:dyDescent="0.15">
      <c r="B1226" s="1088" t="s">
        <v>235</v>
      </c>
      <c r="C1226" s="1089"/>
      <c r="D1226" s="1089"/>
      <c r="E1226" s="1089"/>
      <c r="F1226" s="1089"/>
    </row>
    <row r="1227" spans="2:10" ht="11.1" customHeight="1" x14ac:dyDescent="0.15">
      <c r="B1227" s="1088"/>
      <c r="C1227" s="1089"/>
      <c r="D1227" s="1089"/>
      <c r="E1227" s="1089"/>
      <c r="F1227" s="1089"/>
    </row>
    <row r="1228" spans="2:10" ht="11.1" customHeight="1" x14ac:dyDescent="0.15">
      <c r="B1228" s="1088"/>
      <c r="C1228" s="1089"/>
      <c r="D1228" s="1089"/>
      <c r="E1228" s="1089"/>
      <c r="F1228" s="1089"/>
    </row>
    <row r="1229" spans="2:10" ht="11.1" customHeight="1" x14ac:dyDescent="0.15">
      <c r="B1229" s="1088"/>
      <c r="C1229" s="1089"/>
      <c r="D1229" s="1089"/>
      <c r="E1229" s="1089"/>
      <c r="F1229" s="1089"/>
    </row>
    <row r="1230" spans="2:10" ht="11.1" customHeight="1" x14ac:dyDescent="0.15">
      <c r="B1230" s="1088"/>
      <c r="C1230" s="1089"/>
      <c r="D1230" s="1089"/>
      <c r="E1230" s="1089"/>
      <c r="F1230" s="1089"/>
    </row>
    <row r="1231" spans="2:10" ht="11.1" customHeight="1" x14ac:dyDescent="0.15">
      <c r="B1231" s="1088"/>
      <c r="C1231" s="1089"/>
      <c r="D1231" s="1089"/>
      <c r="E1231" s="1089"/>
      <c r="F1231" s="1089"/>
    </row>
    <row r="1232" spans="2:10" ht="11.1" customHeight="1" x14ac:dyDescent="0.15">
      <c r="B1232" s="1088"/>
      <c r="C1232" s="1089"/>
      <c r="D1232" s="1089"/>
      <c r="E1232" s="1089"/>
      <c r="F1232" s="1089"/>
    </row>
    <row r="1233" spans="2:6" ht="11.1" customHeight="1" x14ac:dyDescent="0.15">
      <c r="B1233" s="1088"/>
      <c r="C1233" s="1089"/>
      <c r="D1233" s="1089"/>
      <c r="E1233" s="1089"/>
      <c r="F1233" s="1089"/>
    </row>
    <row r="1234" spans="2:6" ht="11.1" customHeight="1" x14ac:dyDescent="0.15">
      <c r="B1234" s="1088"/>
      <c r="C1234" s="1089"/>
      <c r="D1234" s="1089"/>
      <c r="E1234" s="1089"/>
      <c r="F1234" s="1089"/>
    </row>
    <row r="1235" spans="2:6" ht="11.1" customHeight="1" x14ac:dyDescent="0.15">
      <c r="B1235" s="1088"/>
      <c r="C1235" s="1089"/>
      <c r="D1235" s="1089"/>
      <c r="E1235" s="1089"/>
      <c r="F1235" s="1089"/>
    </row>
    <row r="1236" spans="2:6" ht="11.1" customHeight="1" x14ac:dyDescent="0.15">
      <c r="B1236" s="1088"/>
      <c r="C1236" s="1089"/>
      <c r="D1236" s="1089"/>
      <c r="E1236" s="1089"/>
      <c r="F1236" s="1089"/>
    </row>
    <row r="1237" spans="2:6" ht="11.1" customHeight="1" x14ac:dyDescent="0.15">
      <c r="B1237" s="1088"/>
      <c r="C1237" s="1089"/>
      <c r="D1237" s="1089"/>
      <c r="E1237" s="1089"/>
      <c r="F1237" s="1089"/>
    </row>
    <row r="1238" spans="2:6" ht="11.1" customHeight="1" x14ac:dyDescent="0.15">
      <c r="B1238" s="1088"/>
      <c r="C1238" s="1089"/>
      <c r="D1238" s="1089"/>
      <c r="E1238" s="1089"/>
      <c r="F1238" s="1089"/>
    </row>
    <row r="1239" spans="2:6" ht="11.1" customHeight="1" x14ac:dyDescent="0.15">
      <c r="B1239" s="1088"/>
      <c r="C1239" s="1089"/>
      <c r="D1239" s="1089"/>
      <c r="E1239" s="1089"/>
      <c r="F1239" s="1089"/>
    </row>
    <row r="1240" spans="2:6" ht="11.1" customHeight="1" x14ac:dyDescent="0.15">
      <c r="B1240" s="1088"/>
      <c r="C1240" s="1089"/>
      <c r="D1240" s="1089"/>
      <c r="E1240" s="1089"/>
      <c r="F1240" s="1089"/>
    </row>
    <row r="1241" spans="2:6" ht="11.1" customHeight="1" x14ac:dyDescent="0.15">
      <c r="B1241" s="1088"/>
      <c r="C1241" s="1089"/>
      <c r="D1241" s="1089"/>
      <c r="E1241" s="1089"/>
      <c r="F1241" s="1089"/>
    </row>
    <row r="1242" spans="2:6" ht="11.1" customHeight="1" x14ac:dyDescent="0.15">
      <c r="B1242" s="1088"/>
      <c r="C1242" s="1089"/>
      <c r="D1242" s="1089"/>
      <c r="E1242" s="1089"/>
      <c r="F1242" s="1089"/>
    </row>
    <row r="1243" spans="2:6" ht="11.1" customHeight="1" x14ac:dyDescent="0.15">
      <c r="B1243" s="1088"/>
      <c r="C1243" s="1089"/>
      <c r="D1243" s="1089"/>
      <c r="E1243" s="1089"/>
      <c r="F1243" s="1089"/>
    </row>
    <row r="1244" spans="2:6" ht="11.1" customHeight="1" x14ac:dyDescent="0.15">
      <c r="B1244" s="1088"/>
      <c r="C1244" s="1089"/>
      <c r="D1244" s="1089"/>
      <c r="E1244" s="1089"/>
      <c r="F1244" s="1089"/>
    </row>
    <row r="1245" spans="2:6" ht="11.1" customHeight="1" x14ac:dyDescent="0.15">
      <c r="B1245" s="1088"/>
      <c r="C1245" s="1089"/>
      <c r="D1245" s="1089"/>
      <c r="E1245" s="1089"/>
      <c r="F1245" s="1089"/>
    </row>
    <row r="1246" spans="2:6" ht="11.1" customHeight="1" x14ac:dyDescent="0.15">
      <c r="B1246" s="1088"/>
      <c r="C1246" s="1089"/>
      <c r="D1246" s="1089"/>
      <c r="E1246" s="1089"/>
      <c r="F1246" s="1089"/>
    </row>
    <row r="1247" spans="2:6" ht="11.1" customHeight="1" x14ac:dyDescent="0.15">
      <c r="B1247" s="1088"/>
      <c r="C1247" s="1089"/>
      <c r="D1247" s="1089"/>
      <c r="E1247" s="1089"/>
      <c r="F1247" s="1089"/>
    </row>
    <row r="1248" spans="2:6" ht="11.1" customHeight="1" x14ac:dyDescent="0.15">
      <c r="B1248" s="1088"/>
      <c r="C1248" s="1089"/>
      <c r="D1248" s="1089"/>
      <c r="E1248" s="1089"/>
      <c r="F1248" s="1089"/>
    </row>
    <row r="1249" spans="2:6" ht="11.1" customHeight="1" x14ac:dyDescent="0.15">
      <c r="B1249" s="1088"/>
      <c r="C1249" s="1089"/>
      <c r="D1249" s="1089"/>
      <c r="E1249" s="1089"/>
      <c r="F1249" s="1089"/>
    </row>
    <row r="1250" spans="2:6" ht="11.1" customHeight="1" x14ac:dyDescent="0.15">
      <c r="B1250" s="1088"/>
      <c r="C1250" s="1089"/>
      <c r="D1250" s="1089"/>
      <c r="E1250" s="1089"/>
      <c r="F1250" s="1089"/>
    </row>
    <row r="1251" spans="2:6" ht="11.1" customHeight="1" x14ac:dyDescent="0.15">
      <c r="B1251" s="1088"/>
      <c r="C1251" s="1089"/>
      <c r="D1251" s="1089"/>
      <c r="E1251" s="1089"/>
      <c r="F1251" s="1089"/>
    </row>
    <row r="1252" spans="2:6" ht="11.1" customHeight="1" x14ac:dyDescent="0.15">
      <c r="B1252" s="1088"/>
      <c r="C1252" s="1089"/>
      <c r="D1252" s="1089"/>
      <c r="E1252" s="1089"/>
      <c r="F1252" s="1089"/>
    </row>
    <row r="1253" spans="2:6" ht="11.1" customHeight="1" x14ac:dyDescent="0.15">
      <c r="B1253" s="1088"/>
      <c r="C1253" s="1089"/>
      <c r="D1253" s="1089"/>
      <c r="E1253" s="1089"/>
      <c r="F1253" s="1089"/>
    </row>
    <row r="1254" spans="2:6" ht="11.1" customHeight="1" x14ac:dyDescent="0.15">
      <c r="B1254" s="1088"/>
      <c r="C1254" s="1089"/>
      <c r="D1254" s="1089"/>
      <c r="E1254" s="1089"/>
      <c r="F1254" s="1089"/>
    </row>
    <row r="1255" spans="2:6" ht="11.1" customHeight="1" x14ac:dyDescent="0.15">
      <c r="B1255" s="1088"/>
      <c r="C1255" s="1089"/>
      <c r="D1255" s="1089"/>
      <c r="E1255" s="1089"/>
      <c r="F1255" s="1089"/>
    </row>
    <row r="1256" spans="2:6" ht="11.1" customHeight="1" x14ac:dyDescent="0.15">
      <c r="B1256" s="1088" t="s">
        <v>234</v>
      </c>
      <c r="C1256" s="1089"/>
      <c r="D1256" s="1089"/>
      <c r="E1256" s="1089"/>
      <c r="F1256" s="1089"/>
    </row>
    <row r="1257" spans="2:6" ht="11.1" customHeight="1" x14ac:dyDescent="0.15">
      <c r="B1257" s="1088"/>
      <c r="C1257" s="1089"/>
      <c r="D1257" s="1089"/>
      <c r="E1257" s="1089"/>
      <c r="F1257" s="1089"/>
    </row>
    <row r="1258" spans="2:6" ht="11.1" customHeight="1" x14ac:dyDescent="0.15">
      <c r="B1258" s="1088"/>
      <c r="C1258" s="1089"/>
      <c r="D1258" s="1089"/>
      <c r="E1258" s="1089"/>
      <c r="F1258" s="1089"/>
    </row>
    <row r="1259" spans="2:6" ht="11.1" customHeight="1" x14ac:dyDescent="0.15">
      <c r="B1259" s="1088"/>
      <c r="C1259" s="1089"/>
      <c r="D1259" s="1089"/>
      <c r="E1259" s="1089"/>
      <c r="F1259" s="1089"/>
    </row>
    <row r="1260" spans="2:6" ht="11.1" customHeight="1" x14ac:dyDescent="0.15">
      <c r="B1260" s="1088"/>
      <c r="C1260" s="1089"/>
      <c r="D1260" s="1089"/>
      <c r="E1260" s="1089"/>
      <c r="F1260" s="1089"/>
    </row>
    <row r="1261" spans="2:6" ht="11.1" customHeight="1" x14ac:dyDescent="0.15">
      <c r="B1261" s="1088"/>
      <c r="C1261" s="1089"/>
      <c r="D1261" s="1089"/>
      <c r="E1261" s="1089"/>
      <c r="F1261" s="1089"/>
    </row>
    <row r="1262" spans="2:6" ht="11.1" customHeight="1" x14ac:dyDescent="0.15">
      <c r="B1262" s="1088"/>
      <c r="C1262" s="1089"/>
      <c r="D1262" s="1089"/>
      <c r="E1262" s="1089"/>
      <c r="F1262" s="1089"/>
    </row>
    <row r="1263" spans="2:6" ht="11.1" customHeight="1" x14ac:dyDescent="0.15">
      <c r="B1263" s="1088"/>
      <c r="C1263" s="1089"/>
      <c r="D1263" s="1089"/>
      <c r="E1263" s="1089"/>
      <c r="F1263" s="1089"/>
    </row>
    <row r="1264" spans="2:6" ht="11.1" customHeight="1" x14ac:dyDescent="0.15">
      <c r="B1264" s="1088"/>
      <c r="C1264" s="1089"/>
      <c r="D1264" s="1089"/>
      <c r="E1264" s="1089"/>
      <c r="F1264" s="1089"/>
    </row>
    <row r="1265" spans="2:6" ht="11.1" customHeight="1" x14ac:dyDescent="0.15">
      <c r="B1265" s="1088"/>
      <c r="C1265" s="1089"/>
      <c r="D1265" s="1089"/>
      <c r="E1265" s="1089"/>
      <c r="F1265" s="1089"/>
    </row>
    <row r="1266" spans="2:6" ht="11.1" customHeight="1" x14ac:dyDescent="0.15">
      <c r="B1266" s="1088"/>
      <c r="C1266" s="1089"/>
      <c r="D1266" s="1089"/>
      <c r="E1266" s="1089"/>
      <c r="F1266" s="1089"/>
    </row>
    <row r="1267" spans="2:6" ht="11.1" customHeight="1" x14ac:dyDescent="0.15">
      <c r="B1267" s="1088"/>
      <c r="C1267" s="1089"/>
      <c r="D1267" s="1089"/>
      <c r="E1267" s="1089"/>
      <c r="F1267" s="1089"/>
    </row>
    <row r="1268" spans="2:6" ht="11.1" customHeight="1" x14ac:dyDescent="0.15">
      <c r="B1268" s="1088"/>
      <c r="C1268" s="1089"/>
      <c r="D1268" s="1089"/>
      <c r="E1268" s="1089"/>
      <c r="F1268" s="1089"/>
    </row>
    <row r="1269" spans="2:6" ht="11.1" customHeight="1" x14ac:dyDescent="0.15">
      <c r="B1269" s="1088"/>
      <c r="C1269" s="1089"/>
      <c r="D1269" s="1089"/>
      <c r="E1269" s="1089"/>
      <c r="F1269" s="1089"/>
    </row>
    <row r="1270" spans="2:6" ht="11.1" customHeight="1" x14ac:dyDescent="0.15">
      <c r="B1270" s="1088"/>
      <c r="C1270" s="1089"/>
      <c r="D1270" s="1089"/>
      <c r="E1270" s="1089"/>
      <c r="F1270" s="1089"/>
    </row>
    <row r="1271" spans="2:6" ht="11.1" customHeight="1" x14ac:dyDescent="0.15">
      <c r="B1271" s="1088"/>
      <c r="C1271" s="1089"/>
      <c r="D1271" s="1089"/>
      <c r="E1271" s="1089"/>
      <c r="F1271" s="1089"/>
    </row>
    <row r="1272" spans="2:6" ht="11.1" customHeight="1" x14ac:dyDescent="0.15">
      <c r="B1272" s="1088"/>
      <c r="C1272" s="1089"/>
      <c r="D1272" s="1089"/>
      <c r="E1272" s="1089"/>
      <c r="F1272" s="1089"/>
    </row>
    <row r="1273" spans="2:6" ht="11.1" customHeight="1" x14ac:dyDescent="0.15">
      <c r="B1273" s="1088"/>
      <c r="C1273" s="1089"/>
      <c r="D1273" s="1089"/>
      <c r="E1273" s="1089"/>
      <c r="F1273" s="1089"/>
    </row>
    <row r="1274" spans="2:6" ht="11.1" customHeight="1" x14ac:dyDescent="0.15">
      <c r="B1274" s="1088"/>
      <c r="C1274" s="1089"/>
      <c r="D1274" s="1089"/>
      <c r="E1274" s="1089"/>
      <c r="F1274" s="1089"/>
    </row>
    <row r="1275" spans="2:6" ht="11.1" customHeight="1" x14ac:dyDescent="0.15">
      <c r="B1275" s="1088"/>
      <c r="C1275" s="1089"/>
      <c r="D1275" s="1089"/>
      <c r="E1275" s="1089"/>
      <c r="F1275" s="1089"/>
    </row>
    <row r="1276" spans="2:6" ht="11.1" customHeight="1" x14ac:dyDescent="0.15">
      <c r="B1276" s="1088"/>
      <c r="C1276" s="1089"/>
      <c r="D1276" s="1089"/>
      <c r="E1276" s="1089"/>
      <c r="F1276" s="1089"/>
    </row>
    <row r="1277" spans="2:6" ht="11.1" customHeight="1" x14ac:dyDescent="0.15">
      <c r="B1277" s="1088"/>
      <c r="C1277" s="1089"/>
      <c r="D1277" s="1089"/>
      <c r="E1277" s="1089"/>
      <c r="F1277" s="1089"/>
    </row>
    <row r="1278" spans="2:6" ht="11.1" customHeight="1" x14ac:dyDescent="0.15">
      <c r="B1278" s="1088"/>
      <c r="C1278" s="1089"/>
      <c r="D1278" s="1089"/>
      <c r="E1278" s="1089"/>
      <c r="F1278" s="1089"/>
    </row>
    <row r="1279" spans="2:6" ht="11.1" customHeight="1" x14ac:dyDescent="0.15">
      <c r="B1279" s="1088"/>
      <c r="C1279" s="1089"/>
      <c r="D1279" s="1089"/>
      <c r="E1279" s="1089"/>
      <c r="F1279" s="1089"/>
    </row>
    <row r="1280" spans="2:6" ht="11.1" customHeight="1" x14ac:dyDescent="0.15">
      <c r="B1280" s="1088"/>
      <c r="C1280" s="1089"/>
      <c r="D1280" s="1089"/>
      <c r="E1280" s="1089"/>
      <c r="F1280" s="1089"/>
    </row>
    <row r="1281" spans="2:6" ht="11.1" customHeight="1" x14ac:dyDescent="0.15">
      <c r="B1281" s="1088"/>
      <c r="C1281" s="1089"/>
      <c r="D1281" s="1089"/>
      <c r="E1281" s="1089"/>
      <c r="F1281" s="1089"/>
    </row>
    <row r="1282" spans="2:6" ht="11.1" customHeight="1" x14ac:dyDescent="0.15">
      <c r="B1282" s="1088"/>
      <c r="C1282" s="1089"/>
      <c r="D1282" s="1089"/>
      <c r="E1282" s="1089"/>
      <c r="F1282" s="1089"/>
    </row>
    <row r="1283" spans="2:6" ht="11.1" customHeight="1" x14ac:dyDescent="0.15">
      <c r="B1283" s="1088"/>
      <c r="C1283" s="1089"/>
      <c r="D1283" s="1089"/>
      <c r="E1283" s="1089"/>
      <c r="F1283" s="1089"/>
    </row>
    <row r="1284" spans="2:6" ht="11.1" customHeight="1" x14ac:dyDescent="0.15">
      <c r="B1284" s="1088"/>
      <c r="C1284" s="1089"/>
      <c r="D1284" s="1089"/>
      <c r="E1284" s="1089"/>
      <c r="F1284" s="1089"/>
    </row>
    <row r="1285" spans="2:6" ht="11.1" customHeight="1" x14ac:dyDescent="0.15">
      <c r="B1285" s="1088"/>
      <c r="C1285" s="1089"/>
      <c r="D1285" s="1089"/>
      <c r="E1285" s="1089"/>
      <c r="F1285" s="1089"/>
    </row>
    <row r="1286" spans="2:6" ht="11.1" customHeight="1" x14ac:dyDescent="0.15">
      <c r="B1286" s="1088" t="s">
        <v>236</v>
      </c>
      <c r="C1286" s="1089"/>
      <c r="D1286" s="1089"/>
      <c r="E1286" s="1089"/>
      <c r="F1286" s="1089"/>
    </row>
    <row r="1287" spans="2:6" ht="11.1" customHeight="1" x14ac:dyDescent="0.15">
      <c r="B1287" s="1088"/>
      <c r="C1287" s="1089"/>
      <c r="D1287" s="1089"/>
      <c r="E1287" s="1089"/>
      <c r="F1287" s="1089"/>
    </row>
    <row r="1288" spans="2:6" ht="11.1" customHeight="1" x14ac:dyDescent="0.15">
      <c r="B1288" s="1088"/>
      <c r="C1288" s="1089"/>
      <c r="D1288" s="1089"/>
      <c r="E1288" s="1089"/>
      <c r="F1288" s="1089"/>
    </row>
    <row r="1289" spans="2:6" ht="11.1" customHeight="1" x14ac:dyDescent="0.15">
      <c r="B1289" s="1088"/>
      <c r="C1289" s="1089"/>
      <c r="D1289" s="1089"/>
      <c r="E1289" s="1089"/>
      <c r="F1289" s="1089"/>
    </row>
    <row r="1290" spans="2:6" ht="11.1" customHeight="1" x14ac:dyDescent="0.15">
      <c r="B1290" s="1088"/>
      <c r="C1290" s="1089"/>
      <c r="D1290" s="1089"/>
      <c r="E1290" s="1089"/>
      <c r="F1290" s="1089"/>
    </row>
    <row r="1291" spans="2:6" ht="11.1" customHeight="1" x14ac:dyDescent="0.15">
      <c r="B1291" s="1088"/>
      <c r="C1291" s="1089"/>
      <c r="D1291" s="1089"/>
      <c r="E1291" s="1089"/>
      <c r="F1291" s="1089"/>
    </row>
    <row r="1292" spans="2:6" ht="11.1" customHeight="1" x14ac:dyDescent="0.15">
      <c r="B1292" s="1088"/>
      <c r="C1292" s="1089"/>
      <c r="D1292" s="1089"/>
      <c r="E1292" s="1089"/>
      <c r="F1292" s="1089"/>
    </row>
    <row r="1293" spans="2:6" ht="11.1" customHeight="1" x14ac:dyDescent="0.15">
      <c r="B1293" s="1088"/>
      <c r="C1293" s="1089"/>
      <c r="D1293" s="1089"/>
      <c r="E1293" s="1089"/>
      <c r="F1293" s="1089"/>
    </row>
    <row r="1294" spans="2:6" ht="11.1" customHeight="1" x14ac:dyDescent="0.15">
      <c r="B1294" s="1088"/>
      <c r="C1294" s="1089"/>
      <c r="D1294" s="1089"/>
      <c r="E1294" s="1089"/>
      <c r="F1294" s="1089"/>
    </row>
    <row r="1295" spans="2:6" ht="11.1" customHeight="1" x14ac:dyDescent="0.15">
      <c r="B1295" s="1088"/>
      <c r="C1295" s="1089"/>
      <c r="D1295" s="1089"/>
      <c r="E1295" s="1089"/>
      <c r="F1295" s="1089"/>
    </row>
    <row r="1296" spans="2:6" ht="11.1" customHeight="1" x14ac:dyDescent="0.15">
      <c r="B1296" s="1088"/>
      <c r="C1296" s="1089"/>
      <c r="D1296" s="1089"/>
      <c r="E1296" s="1089"/>
      <c r="F1296" s="1089"/>
    </row>
    <row r="1297" spans="2:6" ht="11.1" customHeight="1" x14ac:dyDescent="0.15">
      <c r="B1297" s="1088"/>
      <c r="C1297" s="1089"/>
      <c r="D1297" s="1089"/>
      <c r="E1297" s="1089"/>
      <c r="F1297" s="1089"/>
    </row>
    <row r="1298" spans="2:6" ht="11.1" customHeight="1" x14ac:dyDescent="0.15">
      <c r="B1298" s="1088"/>
      <c r="C1298" s="1089"/>
      <c r="D1298" s="1089"/>
      <c r="E1298" s="1089"/>
      <c r="F1298" s="1089"/>
    </row>
    <row r="1299" spans="2:6" ht="11.1" customHeight="1" x14ac:dyDescent="0.15">
      <c r="B1299" s="1088"/>
      <c r="C1299" s="1089"/>
      <c r="D1299" s="1089"/>
      <c r="E1299" s="1089"/>
      <c r="F1299" s="1089"/>
    </row>
    <row r="1300" spans="2:6" ht="11.1" customHeight="1" x14ac:dyDescent="0.15">
      <c r="B1300" s="1088"/>
      <c r="C1300" s="1089"/>
      <c r="D1300" s="1089"/>
      <c r="E1300" s="1089"/>
      <c r="F1300" s="1089"/>
    </row>
    <row r="1301" spans="2:6" ht="11.1" customHeight="1" x14ac:dyDescent="0.15">
      <c r="B1301" s="1088"/>
      <c r="C1301" s="1089"/>
      <c r="D1301" s="1089"/>
      <c r="E1301" s="1089"/>
      <c r="F1301" s="1089"/>
    </row>
    <row r="1302" spans="2:6" ht="11.1" customHeight="1" x14ac:dyDescent="0.15">
      <c r="B1302" s="1088"/>
      <c r="C1302" s="1089"/>
      <c r="D1302" s="1089"/>
      <c r="E1302" s="1089"/>
      <c r="F1302" s="1089"/>
    </row>
    <row r="1303" spans="2:6" ht="11.1" customHeight="1" x14ac:dyDescent="0.15">
      <c r="B1303" s="1088"/>
      <c r="C1303" s="1089"/>
      <c r="D1303" s="1089"/>
      <c r="E1303" s="1089"/>
      <c r="F1303" s="1089"/>
    </row>
    <row r="1304" spans="2:6" ht="11.1" customHeight="1" x14ac:dyDescent="0.15">
      <c r="B1304" s="1088"/>
      <c r="C1304" s="1089"/>
      <c r="D1304" s="1089"/>
      <c r="E1304" s="1089"/>
      <c r="F1304" s="1089"/>
    </row>
    <row r="1305" spans="2:6" ht="11.1" customHeight="1" x14ac:dyDescent="0.15">
      <c r="B1305" s="1088"/>
      <c r="C1305" s="1089"/>
      <c r="D1305" s="1089"/>
      <c r="E1305" s="1089"/>
      <c r="F1305" s="1089"/>
    </row>
    <row r="1306" spans="2:6" ht="11.1" customHeight="1" x14ac:dyDescent="0.15">
      <c r="B1306" s="1088"/>
      <c r="C1306" s="1089"/>
      <c r="D1306" s="1089"/>
      <c r="E1306" s="1089"/>
      <c r="F1306" s="1089"/>
    </row>
    <row r="1307" spans="2:6" ht="11.1" customHeight="1" x14ac:dyDescent="0.15">
      <c r="B1307" s="1088"/>
      <c r="C1307" s="1089"/>
      <c r="D1307" s="1089"/>
      <c r="E1307" s="1089"/>
      <c r="F1307" s="1089"/>
    </row>
    <row r="1308" spans="2:6" ht="11.1" customHeight="1" x14ac:dyDescent="0.15">
      <c r="B1308" s="1088"/>
      <c r="C1308" s="1089"/>
      <c r="D1308" s="1089"/>
      <c r="E1308" s="1089"/>
      <c r="F1308" s="1089"/>
    </row>
    <row r="1309" spans="2:6" ht="11.1" customHeight="1" x14ac:dyDescent="0.15">
      <c r="B1309" s="1088"/>
      <c r="C1309" s="1089"/>
      <c r="D1309" s="1089"/>
      <c r="E1309" s="1089"/>
      <c r="F1309" s="1089"/>
    </row>
    <row r="1310" spans="2:6" ht="11.1" customHeight="1" x14ac:dyDescent="0.15">
      <c r="B1310" s="1088"/>
      <c r="C1310" s="1089"/>
      <c r="D1310" s="1089"/>
      <c r="E1310" s="1089"/>
      <c r="F1310" s="1089"/>
    </row>
    <row r="1311" spans="2:6" ht="11.1" customHeight="1" x14ac:dyDescent="0.15">
      <c r="B1311" s="1088"/>
      <c r="C1311" s="1089"/>
      <c r="D1311" s="1089"/>
      <c r="E1311" s="1089"/>
      <c r="F1311" s="1089"/>
    </row>
    <row r="1312" spans="2:6" ht="11.1" customHeight="1" x14ac:dyDescent="0.15">
      <c r="B1312" s="1088"/>
      <c r="C1312" s="1089"/>
      <c r="D1312" s="1089"/>
      <c r="E1312" s="1089"/>
      <c r="F1312" s="1089"/>
    </row>
    <row r="1313" spans="2:6" ht="11.1" customHeight="1" x14ac:dyDescent="0.15">
      <c r="B1313" s="1088"/>
      <c r="C1313" s="1089"/>
      <c r="D1313" s="1089"/>
      <c r="E1313" s="1089"/>
      <c r="F1313" s="1089"/>
    </row>
    <row r="1314" spans="2:6" ht="11.1" customHeight="1" x14ac:dyDescent="0.15">
      <c r="B1314" s="1088"/>
      <c r="C1314" s="1089"/>
      <c r="D1314" s="1089"/>
      <c r="E1314" s="1089"/>
      <c r="F1314" s="1089"/>
    </row>
    <row r="1315" spans="2:6" ht="11.1" customHeight="1" x14ac:dyDescent="0.15">
      <c r="B1315" s="1088"/>
      <c r="C1315" s="1089"/>
      <c r="D1315" s="1089"/>
      <c r="E1315" s="1089"/>
      <c r="F1315" s="1089"/>
    </row>
    <row r="1316" spans="2:6" ht="11.1" customHeight="1" x14ac:dyDescent="0.15">
      <c r="B1316" s="1090" t="s">
        <v>445</v>
      </c>
      <c r="C1316" s="1091" t="s">
        <v>386</v>
      </c>
      <c r="D1316" s="1091"/>
      <c r="E1316" s="1091"/>
      <c r="F1316" s="1091"/>
    </row>
    <row r="1317" spans="2:6" ht="11.1" customHeight="1" x14ac:dyDescent="0.15">
      <c r="B1317" s="1090"/>
      <c r="C1317" s="1091"/>
      <c r="D1317" s="1091"/>
      <c r="E1317" s="1091"/>
      <c r="F1317" s="1091"/>
    </row>
    <row r="1318" spans="2:6" ht="11.1" customHeight="1" x14ac:dyDescent="0.15">
      <c r="B1318" s="1090"/>
      <c r="C1318" s="1091"/>
      <c r="D1318" s="1091"/>
      <c r="E1318" s="1091"/>
      <c r="F1318" s="1091"/>
    </row>
    <row r="1319" spans="2:6" ht="11.1" customHeight="1" x14ac:dyDescent="0.15">
      <c r="B1319" s="1090"/>
      <c r="C1319" s="1091"/>
      <c r="D1319" s="1091"/>
      <c r="E1319" s="1091"/>
      <c r="F1319" s="1091"/>
    </row>
    <row r="1320" spans="2:6" ht="11.1" customHeight="1" x14ac:dyDescent="0.15">
      <c r="B1320" s="1090"/>
      <c r="C1320" s="1091"/>
      <c r="D1320" s="1091"/>
      <c r="E1320" s="1091"/>
      <c r="F1320" s="1091"/>
    </row>
    <row r="1321" spans="2:6" ht="11.1" customHeight="1" x14ac:dyDescent="0.15">
      <c r="B1321" s="1090"/>
      <c r="C1321" s="1091"/>
      <c r="D1321" s="1091"/>
      <c r="E1321" s="1091" t="b">
        <v>0</v>
      </c>
      <c r="F1321" s="1091"/>
    </row>
    <row r="1322" spans="2:6" ht="11.1" customHeight="1" x14ac:dyDescent="0.15">
      <c r="B1322" s="1090"/>
      <c r="C1322" s="1091"/>
      <c r="D1322" s="1091"/>
      <c r="E1322" s="1091" t="b">
        <v>0</v>
      </c>
      <c r="F1322" s="1091"/>
    </row>
    <row r="1323" spans="2:6" ht="11.1" customHeight="1" x14ac:dyDescent="0.15">
      <c r="B1323" s="1090"/>
      <c r="C1323" s="1091"/>
      <c r="D1323" s="1091"/>
      <c r="E1323" s="1091"/>
      <c r="F1323" s="1091"/>
    </row>
    <row r="1324" spans="2:6" ht="11.1" customHeight="1" x14ac:dyDescent="0.15">
      <c r="B1324" s="1090"/>
      <c r="C1324" s="1091"/>
      <c r="D1324" s="1091"/>
      <c r="E1324" s="1091"/>
      <c r="F1324" s="1091"/>
    </row>
    <row r="1325" spans="2:6" ht="11.1" customHeight="1" x14ac:dyDescent="0.15">
      <c r="B1325" s="1090"/>
      <c r="C1325" s="1091"/>
      <c r="D1325" s="1091"/>
      <c r="E1325" s="1091"/>
      <c r="F1325" s="1091"/>
    </row>
    <row r="1326" spans="2:6" ht="11.1" customHeight="1" x14ac:dyDescent="0.15">
      <c r="B1326" s="1090"/>
      <c r="C1326" s="1091"/>
      <c r="D1326" s="1091"/>
      <c r="E1326" s="1091"/>
      <c r="F1326" s="1091"/>
    </row>
    <row r="1327" spans="2:6" ht="11.1" customHeight="1" x14ac:dyDescent="0.15">
      <c r="B1327" s="1090"/>
      <c r="C1327" s="1091"/>
      <c r="D1327" s="1091"/>
      <c r="E1327" s="1091"/>
      <c r="F1327" s="1091"/>
    </row>
    <row r="1328" spans="2:6" ht="11.1" customHeight="1" x14ac:dyDescent="0.15">
      <c r="B1328" s="1090"/>
      <c r="C1328" s="1091"/>
      <c r="D1328" s="1091"/>
      <c r="E1328" s="1091" t="b">
        <v>1</v>
      </c>
      <c r="F1328" s="1091"/>
    </row>
    <row r="1329" spans="2:6" ht="11.1" customHeight="1" x14ac:dyDescent="0.15">
      <c r="B1329" s="1090"/>
      <c r="C1329" s="1091"/>
      <c r="D1329" s="1091"/>
      <c r="E1329" s="1091"/>
      <c r="F1329" s="1091"/>
    </row>
    <row r="1330" spans="2:6" ht="11.1" customHeight="1" x14ac:dyDescent="0.15">
      <c r="B1330" s="1090"/>
      <c r="C1330" s="1091"/>
      <c r="D1330" s="1091"/>
      <c r="E1330" s="1091"/>
      <c r="F1330" s="1091"/>
    </row>
    <row r="1331" spans="2:6" ht="11.1" customHeight="1" x14ac:dyDescent="0.15">
      <c r="B1331" s="1090"/>
      <c r="C1331" s="1091"/>
      <c r="D1331" s="1091"/>
      <c r="E1331" s="1091"/>
      <c r="F1331" s="1091"/>
    </row>
    <row r="1332" spans="2:6" ht="11.1" customHeight="1" x14ac:dyDescent="0.15">
      <c r="B1332" s="1090"/>
      <c r="C1332" s="1091"/>
      <c r="D1332" s="1091"/>
      <c r="E1332" s="1091"/>
      <c r="F1332" s="1091"/>
    </row>
    <row r="1333" spans="2:6" ht="11.1" customHeight="1" x14ac:dyDescent="0.15">
      <c r="B1333" s="1090"/>
      <c r="C1333" s="1091"/>
      <c r="D1333" s="1091"/>
      <c r="E1333" s="1091"/>
      <c r="F1333" s="1091"/>
    </row>
    <row r="1334" spans="2:6" ht="11.1" customHeight="1" x14ac:dyDescent="0.15">
      <c r="B1334" s="1090"/>
      <c r="C1334" s="1091"/>
      <c r="D1334" s="1091"/>
      <c r="E1334" s="1091"/>
      <c r="F1334" s="1091"/>
    </row>
    <row r="1335" spans="2:6" ht="11.1" customHeight="1" x14ac:dyDescent="0.15">
      <c r="B1335" s="1090"/>
      <c r="C1335" s="1091"/>
      <c r="D1335" s="1091"/>
      <c r="E1335" s="1091"/>
      <c r="F1335" s="1091"/>
    </row>
    <row r="1336" spans="2:6" ht="11.1" customHeight="1" x14ac:dyDescent="0.15">
      <c r="B1336" s="1090"/>
      <c r="C1336" s="1091"/>
      <c r="D1336" s="1091"/>
      <c r="E1336" s="1091"/>
      <c r="F1336" s="1091"/>
    </row>
    <row r="1337" spans="2:6" ht="11.1" customHeight="1" x14ac:dyDescent="0.15">
      <c r="B1337" s="1090"/>
      <c r="C1337" s="1091"/>
      <c r="D1337" s="1091"/>
      <c r="E1337" s="1091"/>
      <c r="F1337" s="1091"/>
    </row>
    <row r="1338" spans="2:6" ht="11.1" customHeight="1" x14ac:dyDescent="0.15">
      <c r="B1338" s="1090"/>
      <c r="C1338" s="1091"/>
      <c r="D1338" s="1091"/>
      <c r="E1338" s="1091"/>
      <c r="F1338" s="1091"/>
    </row>
    <row r="1339" spans="2:6" ht="11.1" customHeight="1" x14ac:dyDescent="0.15">
      <c r="B1339" s="1090"/>
      <c r="C1339" s="1091"/>
      <c r="D1339" s="1091"/>
      <c r="E1339" s="1091"/>
      <c r="F1339" s="1091"/>
    </row>
    <row r="1340" spans="2:6" ht="11.1" customHeight="1" x14ac:dyDescent="0.15">
      <c r="B1340" s="1090"/>
      <c r="C1340" s="1091"/>
      <c r="D1340" s="1091"/>
      <c r="E1340" s="1091"/>
      <c r="F1340" s="1091"/>
    </row>
    <row r="1341" spans="2:6" ht="11.1" customHeight="1" x14ac:dyDescent="0.15">
      <c r="B1341" s="1090"/>
      <c r="C1341" s="1091"/>
      <c r="D1341" s="1091"/>
      <c r="E1341" s="1091"/>
      <c r="F1341" s="1091"/>
    </row>
    <row r="1342" spans="2:6" ht="11.1" customHeight="1" x14ac:dyDescent="0.15">
      <c r="B1342" s="1090"/>
      <c r="C1342" s="1091"/>
      <c r="D1342" s="1091"/>
      <c r="E1342" s="1091"/>
      <c r="F1342" s="1091"/>
    </row>
    <row r="1343" spans="2:6" ht="11.1" customHeight="1" x14ac:dyDescent="0.15">
      <c r="B1343" s="1090"/>
      <c r="C1343" s="1091"/>
      <c r="D1343" s="1091"/>
      <c r="E1343" s="1091"/>
      <c r="F1343" s="1091"/>
    </row>
    <row r="1344" spans="2:6" ht="11.1" customHeight="1" x14ac:dyDescent="0.15">
      <c r="B1344" s="1090"/>
      <c r="C1344" s="1091"/>
      <c r="D1344" s="1091"/>
      <c r="E1344" s="1091"/>
      <c r="F1344" s="1091"/>
    </row>
    <row r="1345" spans="2:10" ht="11.1" customHeight="1" x14ac:dyDescent="0.15">
      <c r="B1345" s="1090"/>
      <c r="C1345" s="1091"/>
      <c r="D1345" s="1091"/>
      <c r="E1345" s="1091"/>
      <c r="F1345" s="1091"/>
    </row>
    <row r="1347" spans="2:10" x14ac:dyDescent="0.15">
      <c r="B1347" s="240" t="s">
        <v>417</v>
      </c>
      <c r="F1347" s="277">
        <f>$E$6</f>
        <v>0</v>
      </c>
    </row>
    <row r="1348" spans="2:10" ht="30" customHeight="1" x14ac:dyDescent="0.15">
      <c r="B1348" s="241" t="s">
        <v>142</v>
      </c>
      <c r="C1348" s="242" t="s">
        <v>143</v>
      </c>
      <c r="D1348" s="243" t="s">
        <v>197</v>
      </c>
      <c r="E1348" s="244" t="s">
        <v>385</v>
      </c>
      <c r="F1348" s="245" t="s">
        <v>223</v>
      </c>
    </row>
    <row r="1349" spans="2:10" ht="39.950000000000003" customHeight="1" x14ac:dyDescent="0.15">
      <c r="B1349" s="174"/>
      <c r="C1349" s="246" t="str">
        <f>IFERROR(VLOOKUP(B1349,'補助事業概要説明書(別添１)１～２'!$C$58:$D$97,2,0)," ")</f>
        <v xml:space="preserve"> </v>
      </c>
      <c r="D1349" s="246" t="str">
        <f>IFERROR(VLOOKUP(B1349,'補助事業概要説明書(別添１)１～２'!$C$58:$E$97,3,0)," ")</f>
        <v xml:space="preserve"> </v>
      </c>
      <c r="E1349" s="247" t="str">
        <f>IFERROR(VLOOKUP(B1349,'補助事業概要説明書(別添１)１～２'!$C$58:$F$97,4,0)," ")</f>
        <v xml:space="preserve"> </v>
      </c>
      <c r="F1349" s="247" t="str">
        <f>IFERROR(VLOOKUP(B1349,'補助事業概要説明書(別添１)１～２'!$C$58:$G$97,5,0)," ")</f>
        <v xml:space="preserve"> </v>
      </c>
    </row>
    <row r="1350" spans="2:10" ht="8.25" customHeight="1" x14ac:dyDescent="0.15"/>
    <row r="1351" spans="2:10" x14ac:dyDescent="0.15">
      <c r="B1351" s="240" t="s">
        <v>231</v>
      </c>
      <c r="E1351" s="248"/>
    </row>
    <row r="1352" spans="2:10" ht="16.5" customHeight="1" x14ac:dyDescent="0.15">
      <c r="B1352" s="1087" t="s">
        <v>227</v>
      </c>
      <c r="C1352" s="1087"/>
      <c r="D1352" s="1087"/>
      <c r="E1352" s="1087"/>
      <c r="F1352" s="1087"/>
    </row>
    <row r="1353" spans="2:10" x14ac:dyDescent="0.15">
      <c r="B1353" s="177" t="b">
        <v>1</v>
      </c>
      <c r="C1353" s="249"/>
    </row>
    <row r="1354" spans="2:10" x14ac:dyDescent="0.15">
      <c r="B1354" s="276" t="b">
        <v>1</v>
      </c>
      <c r="J1354" s="237"/>
    </row>
    <row r="1355" spans="2:10" s="322" customFormat="1" x14ac:dyDescent="0.15">
      <c r="B1355" s="463" t="s">
        <v>566</v>
      </c>
      <c r="E1355" s="464"/>
      <c r="F1355" s="465"/>
    </row>
    <row r="1356" spans="2:10" s="322" customFormat="1" ht="16.5" customHeight="1" x14ac:dyDescent="0.15">
      <c r="B1356" s="1092" t="s">
        <v>567</v>
      </c>
      <c r="C1356" s="1092"/>
      <c r="D1356" s="1092"/>
      <c r="E1356" s="1092"/>
      <c r="F1356" s="1092"/>
    </row>
    <row r="1357" spans="2:10" s="322" customFormat="1" x14ac:dyDescent="0.15">
      <c r="B1357" s="466" t="b">
        <v>1</v>
      </c>
      <c r="C1357" s="467"/>
      <c r="E1357" s="289"/>
      <c r="F1357" s="465"/>
    </row>
    <row r="1358" spans="2:10" s="322" customFormat="1" x14ac:dyDescent="0.15">
      <c r="B1358" s="276" t="b">
        <v>1</v>
      </c>
      <c r="E1358" s="289"/>
      <c r="F1358" s="465"/>
      <c r="J1358" s="289"/>
    </row>
    <row r="1359" spans="2:10" x14ac:dyDescent="0.15">
      <c r="B1359" s="240" t="s">
        <v>232</v>
      </c>
      <c r="C1359" s="249" t="s">
        <v>328</v>
      </c>
    </row>
    <row r="1360" spans="2:10" ht="11.1" customHeight="1" x14ac:dyDescent="0.15">
      <c r="B1360" s="1088" t="s">
        <v>235</v>
      </c>
      <c r="C1360" s="1089"/>
      <c r="D1360" s="1089"/>
      <c r="E1360" s="1089"/>
      <c r="F1360" s="1089"/>
    </row>
    <row r="1361" spans="2:6" ht="11.1" customHeight="1" x14ac:dyDescent="0.15">
      <c r="B1361" s="1088"/>
      <c r="C1361" s="1089"/>
      <c r="D1361" s="1089"/>
      <c r="E1361" s="1089"/>
      <c r="F1361" s="1089"/>
    </row>
    <row r="1362" spans="2:6" ht="11.1" customHeight="1" x14ac:dyDescent="0.15">
      <c r="B1362" s="1088"/>
      <c r="C1362" s="1089"/>
      <c r="D1362" s="1089"/>
      <c r="E1362" s="1089"/>
      <c r="F1362" s="1089"/>
    </row>
    <row r="1363" spans="2:6" ht="11.1" customHeight="1" x14ac:dyDescent="0.15">
      <c r="B1363" s="1088"/>
      <c r="C1363" s="1089"/>
      <c r="D1363" s="1089"/>
      <c r="E1363" s="1089"/>
      <c r="F1363" s="1089"/>
    </row>
    <row r="1364" spans="2:6" ht="11.1" customHeight="1" x14ac:dyDescent="0.15">
      <c r="B1364" s="1088"/>
      <c r="C1364" s="1089"/>
      <c r="D1364" s="1089"/>
      <c r="E1364" s="1089"/>
      <c r="F1364" s="1089"/>
    </row>
    <row r="1365" spans="2:6" ht="11.1" customHeight="1" x14ac:dyDescent="0.15">
      <c r="B1365" s="1088"/>
      <c r="C1365" s="1089"/>
      <c r="D1365" s="1089"/>
      <c r="E1365" s="1089"/>
      <c r="F1365" s="1089"/>
    </row>
    <row r="1366" spans="2:6" ht="11.1" customHeight="1" x14ac:dyDescent="0.15">
      <c r="B1366" s="1088"/>
      <c r="C1366" s="1089"/>
      <c r="D1366" s="1089"/>
      <c r="E1366" s="1089"/>
      <c r="F1366" s="1089"/>
    </row>
    <row r="1367" spans="2:6" ht="11.1" customHeight="1" x14ac:dyDescent="0.15">
      <c r="B1367" s="1088"/>
      <c r="C1367" s="1089"/>
      <c r="D1367" s="1089"/>
      <c r="E1367" s="1089"/>
      <c r="F1367" s="1089"/>
    </row>
    <row r="1368" spans="2:6" ht="11.1" customHeight="1" x14ac:dyDescent="0.15">
      <c r="B1368" s="1088"/>
      <c r="C1368" s="1089"/>
      <c r="D1368" s="1089"/>
      <c r="E1368" s="1089"/>
      <c r="F1368" s="1089"/>
    </row>
    <row r="1369" spans="2:6" ht="11.1" customHeight="1" x14ac:dyDescent="0.15">
      <c r="B1369" s="1088"/>
      <c r="C1369" s="1089"/>
      <c r="D1369" s="1089"/>
      <c r="E1369" s="1089"/>
      <c r="F1369" s="1089"/>
    </row>
    <row r="1370" spans="2:6" ht="11.1" customHeight="1" x14ac:dyDescent="0.15">
      <c r="B1370" s="1088"/>
      <c r="C1370" s="1089"/>
      <c r="D1370" s="1089"/>
      <c r="E1370" s="1089"/>
      <c r="F1370" s="1089"/>
    </row>
    <row r="1371" spans="2:6" ht="11.1" customHeight="1" x14ac:dyDescent="0.15">
      <c r="B1371" s="1088"/>
      <c r="C1371" s="1089"/>
      <c r="D1371" s="1089"/>
      <c r="E1371" s="1089"/>
      <c r="F1371" s="1089"/>
    </row>
    <row r="1372" spans="2:6" ht="11.1" customHeight="1" x14ac:dyDescent="0.15">
      <c r="B1372" s="1088"/>
      <c r="C1372" s="1089"/>
      <c r="D1372" s="1089"/>
      <c r="E1372" s="1089"/>
      <c r="F1372" s="1089"/>
    </row>
    <row r="1373" spans="2:6" ht="11.1" customHeight="1" x14ac:dyDescent="0.15">
      <c r="B1373" s="1088"/>
      <c r="C1373" s="1089"/>
      <c r="D1373" s="1089"/>
      <c r="E1373" s="1089"/>
      <c r="F1373" s="1089"/>
    </row>
    <row r="1374" spans="2:6" ht="11.1" customHeight="1" x14ac:dyDescent="0.15">
      <c r="B1374" s="1088"/>
      <c r="C1374" s="1089"/>
      <c r="D1374" s="1089"/>
      <c r="E1374" s="1089"/>
      <c r="F1374" s="1089"/>
    </row>
    <row r="1375" spans="2:6" ht="11.1" customHeight="1" x14ac:dyDescent="0.15">
      <c r="B1375" s="1088"/>
      <c r="C1375" s="1089"/>
      <c r="D1375" s="1089"/>
      <c r="E1375" s="1089"/>
      <c r="F1375" s="1089"/>
    </row>
    <row r="1376" spans="2:6" ht="11.1" customHeight="1" x14ac:dyDescent="0.15">
      <c r="B1376" s="1088"/>
      <c r="C1376" s="1089"/>
      <c r="D1376" s="1089"/>
      <c r="E1376" s="1089"/>
      <c r="F1376" s="1089"/>
    </row>
    <row r="1377" spans="2:6" ht="11.1" customHeight="1" x14ac:dyDescent="0.15">
      <c r="B1377" s="1088"/>
      <c r="C1377" s="1089"/>
      <c r="D1377" s="1089"/>
      <c r="E1377" s="1089"/>
      <c r="F1377" s="1089"/>
    </row>
    <row r="1378" spans="2:6" ht="11.1" customHeight="1" x14ac:dyDescent="0.15">
      <c r="B1378" s="1088"/>
      <c r="C1378" s="1089"/>
      <c r="D1378" s="1089"/>
      <c r="E1378" s="1089"/>
      <c r="F1378" s="1089"/>
    </row>
    <row r="1379" spans="2:6" ht="11.1" customHeight="1" x14ac:dyDescent="0.15">
      <c r="B1379" s="1088"/>
      <c r="C1379" s="1089"/>
      <c r="D1379" s="1089"/>
      <c r="E1379" s="1089"/>
      <c r="F1379" s="1089"/>
    </row>
    <row r="1380" spans="2:6" ht="11.1" customHeight="1" x14ac:dyDescent="0.15">
      <c r="B1380" s="1088"/>
      <c r="C1380" s="1089"/>
      <c r="D1380" s="1089"/>
      <c r="E1380" s="1089"/>
      <c r="F1380" s="1089"/>
    </row>
    <row r="1381" spans="2:6" ht="11.1" customHeight="1" x14ac:dyDescent="0.15">
      <c r="B1381" s="1088"/>
      <c r="C1381" s="1089"/>
      <c r="D1381" s="1089"/>
      <c r="E1381" s="1089"/>
      <c r="F1381" s="1089"/>
    </row>
    <row r="1382" spans="2:6" ht="11.1" customHeight="1" x14ac:dyDescent="0.15">
      <c r="B1382" s="1088"/>
      <c r="C1382" s="1089"/>
      <c r="D1382" s="1089"/>
      <c r="E1382" s="1089"/>
      <c r="F1382" s="1089"/>
    </row>
    <row r="1383" spans="2:6" ht="11.1" customHeight="1" x14ac:dyDescent="0.15">
      <c r="B1383" s="1088"/>
      <c r="C1383" s="1089"/>
      <c r="D1383" s="1089"/>
      <c r="E1383" s="1089"/>
      <c r="F1383" s="1089"/>
    </row>
    <row r="1384" spans="2:6" ht="11.1" customHeight="1" x14ac:dyDescent="0.15">
      <c r="B1384" s="1088"/>
      <c r="C1384" s="1089"/>
      <c r="D1384" s="1089"/>
      <c r="E1384" s="1089"/>
      <c r="F1384" s="1089"/>
    </row>
    <row r="1385" spans="2:6" ht="11.1" customHeight="1" x14ac:dyDescent="0.15">
      <c r="B1385" s="1088"/>
      <c r="C1385" s="1089"/>
      <c r="D1385" s="1089"/>
      <c r="E1385" s="1089"/>
      <c r="F1385" s="1089"/>
    </row>
    <row r="1386" spans="2:6" ht="11.1" customHeight="1" x14ac:dyDescent="0.15">
      <c r="B1386" s="1088"/>
      <c r="C1386" s="1089"/>
      <c r="D1386" s="1089"/>
      <c r="E1386" s="1089"/>
      <c r="F1386" s="1089"/>
    </row>
    <row r="1387" spans="2:6" ht="11.1" customHeight="1" x14ac:dyDescent="0.15">
      <c r="B1387" s="1088"/>
      <c r="C1387" s="1089"/>
      <c r="D1387" s="1089"/>
      <c r="E1387" s="1089"/>
      <c r="F1387" s="1089"/>
    </row>
    <row r="1388" spans="2:6" ht="11.1" customHeight="1" x14ac:dyDescent="0.15">
      <c r="B1388" s="1088"/>
      <c r="C1388" s="1089"/>
      <c r="D1388" s="1089"/>
      <c r="E1388" s="1089"/>
      <c r="F1388" s="1089"/>
    </row>
    <row r="1389" spans="2:6" ht="11.1" customHeight="1" x14ac:dyDescent="0.15">
      <c r="B1389" s="1088"/>
      <c r="C1389" s="1089"/>
      <c r="D1389" s="1089"/>
      <c r="E1389" s="1089"/>
      <c r="F1389" s="1089"/>
    </row>
    <row r="1390" spans="2:6" ht="11.1" customHeight="1" x14ac:dyDescent="0.15">
      <c r="B1390" s="1088" t="s">
        <v>234</v>
      </c>
      <c r="C1390" s="1089"/>
      <c r="D1390" s="1089"/>
      <c r="E1390" s="1089"/>
      <c r="F1390" s="1089"/>
    </row>
    <row r="1391" spans="2:6" ht="11.1" customHeight="1" x14ac:dyDescent="0.15">
      <c r="B1391" s="1088"/>
      <c r="C1391" s="1089"/>
      <c r="D1391" s="1089"/>
      <c r="E1391" s="1089"/>
      <c r="F1391" s="1089"/>
    </row>
    <row r="1392" spans="2:6" ht="11.1" customHeight="1" x14ac:dyDescent="0.15">
      <c r="B1392" s="1088"/>
      <c r="C1392" s="1089"/>
      <c r="D1392" s="1089"/>
      <c r="E1392" s="1089"/>
      <c r="F1392" s="1089"/>
    </row>
    <row r="1393" spans="2:6" ht="11.1" customHeight="1" x14ac:dyDescent="0.15">
      <c r="B1393" s="1088"/>
      <c r="C1393" s="1089"/>
      <c r="D1393" s="1089"/>
      <c r="E1393" s="1089"/>
      <c r="F1393" s="1089"/>
    </row>
    <row r="1394" spans="2:6" ht="11.1" customHeight="1" x14ac:dyDescent="0.15">
      <c r="B1394" s="1088"/>
      <c r="C1394" s="1089"/>
      <c r="D1394" s="1089"/>
      <c r="E1394" s="1089"/>
      <c r="F1394" s="1089"/>
    </row>
    <row r="1395" spans="2:6" ht="11.1" customHeight="1" x14ac:dyDescent="0.15">
      <c r="B1395" s="1088"/>
      <c r="C1395" s="1089"/>
      <c r="D1395" s="1089"/>
      <c r="E1395" s="1089"/>
      <c r="F1395" s="1089"/>
    </row>
    <row r="1396" spans="2:6" ht="11.1" customHeight="1" x14ac:dyDescent="0.15">
      <c r="B1396" s="1088"/>
      <c r="C1396" s="1089"/>
      <c r="D1396" s="1089"/>
      <c r="E1396" s="1089"/>
      <c r="F1396" s="1089"/>
    </row>
    <row r="1397" spans="2:6" ht="11.1" customHeight="1" x14ac:dyDescent="0.15">
      <c r="B1397" s="1088"/>
      <c r="C1397" s="1089"/>
      <c r="D1397" s="1089"/>
      <c r="E1397" s="1089"/>
      <c r="F1397" s="1089"/>
    </row>
    <row r="1398" spans="2:6" ht="11.1" customHeight="1" x14ac:dyDescent="0.15">
      <c r="B1398" s="1088"/>
      <c r="C1398" s="1089"/>
      <c r="D1398" s="1089"/>
      <c r="E1398" s="1089"/>
      <c r="F1398" s="1089"/>
    </row>
    <row r="1399" spans="2:6" ht="11.1" customHeight="1" x14ac:dyDescent="0.15">
      <c r="B1399" s="1088"/>
      <c r="C1399" s="1089"/>
      <c r="D1399" s="1089"/>
      <c r="E1399" s="1089"/>
      <c r="F1399" s="1089"/>
    </row>
    <row r="1400" spans="2:6" ht="11.1" customHeight="1" x14ac:dyDescent="0.15">
      <c r="B1400" s="1088"/>
      <c r="C1400" s="1089"/>
      <c r="D1400" s="1089"/>
      <c r="E1400" s="1089"/>
      <c r="F1400" s="1089"/>
    </row>
    <row r="1401" spans="2:6" ht="11.1" customHeight="1" x14ac:dyDescent="0.15">
      <c r="B1401" s="1088"/>
      <c r="C1401" s="1089"/>
      <c r="D1401" s="1089"/>
      <c r="E1401" s="1089"/>
      <c r="F1401" s="1089"/>
    </row>
    <row r="1402" spans="2:6" ht="11.1" customHeight="1" x14ac:dyDescent="0.15">
      <c r="B1402" s="1088"/>
      <c r="C1402" s="1089"/>
      <c r="D1402" s="1089"/>
      <c r="E1402" s="1089"/>
      <c r="F1402" s="1089"/>
    </row>
    <row r="1403" spans="2:6" ht="11.1" customHeight="1" x14ac:dyDescent="0.15">
      <c r="B1403" s="1088"/>
      <c r="C1403" s="1089"/>
      <c r="D1403" s="1089"/>
      <c r="E1403" s="1089"/>
      <c r="F1403" s="1089"/>
    </row>
    <row r="1404" spans="2:6" ht="11.1" customHeight="1" x14ac:dyDescent="0.15">
      <c r="B1404" s="1088"/>
      <c r="C1404" s="1089"/>
      <c r="D1404" s="1089"/>
      <c r="E1404" s="1089"/>
      <c r="F1404" s="1089"/>
    </row>
    <row r="1405" spans="2:6" ht="11.1" customHeight="1" x14ac:dyDescent="0.15">
      <c r="B1405" s="1088"/>
      <c r="C1405" s="1089"/>
      <c r="D1405" s="1089"/>
      <c r="E1405" s="1089"/>
      <c r="F1405" s="1089"/>
    </row>
    <row r="1406" spans="2:6" ht="11.1" customHeight="1" x14ac:dyDescent="0.15">
      <c r="B1406" s="1088"/>
      <c r="C1406" s="1089"/>
      <c r="D1406" s="1089"/>
      <c r="E1406" s="1089"/>
      <c r="F1406" s="1089"/>
    </row>
    <row r="1407" spans="2:6" ht="11.1" customHeight="1" x14ac:dyDescent="0.15">
      <c r="B1407" s="1088"/>
      <c r="C1407" s="1089"/>
      <c r="D1407" s="1089"/>
      <c r="E1407" s="1089"/>
      <c r="F1407" s="1089"/>
    </row>
    <row r="1408" spans="2:6" ht="11.1" customHeight="1" x14ac:dyDescent="0.15">
      <c r="B1408" s="1088"/>
      <c r="C1408" s="1089"/>
      <c r="D1408" s="1089"/>
      <c r="E1408" s="1089"/>
      <c r="F1408" s="1089"/>
    </row>
    <row r="1409" spans="2:6" ht="11.1" customHeight="1" x14ac:dyDescent="0.15">
      <c r="B1409" s="1088"/>
      <c r="C1409" s="1089"/>
      <c r="D1409" s="1089"/>
      <c r="E1409" s="1089"/>
      <c r="F1409" s="1089"/>
    </row>
    <row r="1410" spans="2:6" ht="11.1" customHeight="1" x14ac:dyDescent="0.15">
      <c r="B1410" s="1088"/>
      <c r="C1410" s="1089"/>
      <c r="D1410" s="1089"/>
      <c r="E1410" s="1089"/>
      <c r="F1410" s="1089"/>
    </row>
    <row r="1411" spans="2:6" ht="11.1" customHeight="1" x14ac:dyDescent="0.15">
      <c r="B1411" s="1088"/>
      <c r="C1411" s="1089"/>
      <c r="D1411" s="1089"/>
      <c r="E1411" s="1089"/>
      <c r="F1411" s="1089"/>
    </row>
    <row r="1412" spans="2:6" ht="11.1" customHeight="1" x14ac:dyDescent="0.15">
      <c r="B1412" s="1088"/>
      <c r="C1412" s="1089"/>
      <c r="D1412" s="1089"/>
      <c r="E1412" s="1089"/>
      <c r="F1412" s="1089"/>
    </row>
    <row r="1413" spans="2:6" ht="11.1" customHeight="1" x14ac:dyDescent="0.15">
      <c r="B1413" s="1088"/>
      <c r="C1413" s="1089"/>
      <c r="D1413" s="1089"/>
      <c r="E1413" s="1089"/>
      <c r="F1413" s="1089"/>
    </row>
    <row r="1414" spans="2:6" ht="11.1" customHeight="1" x14ac:dyDescent="0.15">
      <c r="B1414" s="1088"/>
      <c r="C1414" s="1089"/>
      <c r="D1414" s="1089"/>
      <c r="E1414" s="1089"/>
      <c r="F1414" s="1089"/>
    </row>
    <row r="1415" spans="2:6" ht="11.1" customHeight="1" x14ac:dyDescent="0.15">
      <c r="B1415" s="1088"/>
      <c r="C1415" s="1089"/>
      <c r="D1415" s="1089"/>
      <c r="E1415" s="1089"/>
      <c r="F1415" s="1089"/>
    </row>
    <row r="1416" spans="2:6" ht="11.1" customHeight="1" x14ac:dyDescent="0.15">
      <c r="B1416" s="1088"/>
      <c r="C1416" s="1089"/>
      <c r="D1416" s="1089"/>
      <c r="E1416" s="1089"/>
      <c r="F1416" s="1089"/>
    </row>
    <row r="1417" spans="2:6" ht="11.1" customHeight="1" x14ac:dyDescent="0.15">
      <c r="B1417" s="1088"/>
      <c r="C1417" s="1089"/>
      <c r="D1417" s="1089"/>
      <c r="E1417" s="1089"/>
      <c r="F1417" s="1089"/>
    </row>
    <row r="1418" spans="2:6" ht="11.1" customHeight="1" x14ac:dyDescent="0.15">
      <c r="B1418" s="1088"/>
      <c r="C1418" s="1089"/>
      <c r="D1418" s="1089"/>
      <c r="E1418" s="1089"/>
      <c r="F1418" s="1089"/>
    </row>
    <row r="1419" spans="2:6" ht="11.1" customHeight="1" x14ac:dyDescent="0.15">
      <c r="B1419" s="1088"/>
      <c r="C1419" s="1089"/>
      <c r="D1419" s="1089"/>
      <c r="E1419" s="1089"/>
      <c r="F1419" s="1089"/>
    </row>
    <row r="1420" spans="2:6" ht="11.1" customHeight="1" x14ac:dyDescent="0.15">
      <c r="B1420" s="1088" t="s">
        <v>236</v>
      </c>
      <c r="C1420" s="1089"/>
      <c r="D1420" s="1089"/>
      <c r="E1420" s="1089"/>
      <c r="F1420" s="1089"/>
    </row>
    <row r="1421" spans="2:6" ht="11.1" customHeight="1" x14ac:dyDescent="0.15">
      <c r="B1421" s="1088"/>
      <c r="C1421" s="1089"/>
      <c r="D1421" s="1089"/>
      <c r="E1421" s="1089"/>
      <c r="F1421" s="1089"/>
    </row>
    <row r="1422" spans="2:6" ht="11.1" customHeight="1" x14ac:dyDescent="0.15">
      <c r="B1422" s="1088"/>
      <c r="C1422" s="1089"/>
      <c r="D1422" s="1089"/>
      <c r="E1422" s="1089"/>
      <c r="F1422" s="1089"/>
    </row>
    <row r="1423" spans="2:6" ht="11.1" customHeight="1" x14ac:dyDescent="0.15">
      <c r="B1423" s="1088"/>
      <c r="C1423" s="1089"/>
      <c r="D1423" s="1089"/>
      <c r="E1423" s="1089"/>
      <c r="F1423" s="1089"/>
    </row>
    <row r="1424" spans="2:6" ht="11.1" customHeight="1" x14ac:dyDescent="0.15">
      <c r="B1424" s="1088"/>
      <c r="C1424" s="1089"/>
      <c r="D1424" s="1089"/>
      <c r="E1424" s="1089"/>
      <c r="F1424" s="1089"/>
    </row>
    <row r="1425" spans="2:6" ht="11.1" customHeight="1" x14ac:dyDescent="0.15">
      <c r="B1425" s="1088"/>
      <c r="C1425" s="1089"/>
      <c r="D1425" s="1089"/>
      <c r="E1425" s="1089"/>
      <c r="F1425" s="1089"/>
    </row>
    <row r="1426" spans="2:6" ht="11.1" customHeight="1" x14ac:dyDescent="0.15">
      <c r="B1426" s="1088"/>
      <c r="C1426" s="1089"/>
      <c r="D1426" s="1089"/>
      <c r="E1426" s="1089"/>
      <c r="F1426" s="1089"/>
    </row>
    <row r="1427" spans="2:6" ht="11.1" customHeight="1" x14ac:dyDescent="0.15">
      <c r="B1427" s="1088"/>
      <c r="C1427" s="1089"/>
      <c r="D1427" s="1089"/>
      <c r="E1427" s="1089"/>
      <c r="F1427" s="1089"/>
    </row>
    <row r="1428" spans="2:6" ht="11.1" customHeight="1" x14ac:dyDescent="0.15">
      <c r="B1428" s="1088"/>
      <c r="C1428" s="1089"/>
      <c r="D1428" s="1089"/>
      <c r="E1428" s="1089"/>
      <c r="F1428" s="1089"/>
    </row>
    <row r="1429" spans="2:6" ht="11.1" customHeight="1" x14ac:dyDescent="0.15">
      <c r="B1429" s="1088"/>
      <c r="C1429" s="1089"/>
      <c r="D1429" s="1089"/>
      <c r="E1429" s="1089"/>
      <c r="F1429" s="1089"/>
    </row>
    <row r="1430" spans="2:6" ht="11.1" customHeight="1" x14ac:dyDescent="0.15">
      <c r="B1430" s="1088"/>
      <c r="C1430" s="1089"/>
      <c r="D1430" s="1089"/>
      <c r="E1430" s="1089"/>
      <c r="F1430" s="1089"/>
    </row>
    <row r="1431" spans="2:6" ht="11.1" customHeight="1" x14ac:dyDescent="0.15">
      <c r="B1431" s="1088"/>
      <c r="C1431" s="1089"/>
      <c r="D1431" s="1089"/>
      <c r="E1431" s="1089"/>
      <c r="F1431" s="1089"/>
    </row>
    <row r="1432" spans="2:6" ht="11.1" customHeight="1" x14ac:dyDescent="0.15">
      <c r="B1432" s="1088"/>
      <c r="C1432" s="1089"/>
      <c r="D1432" s="1089"/>
      <c r="E1432" s="1089"/>
      <c r="F1432" s="1089"/>
    </row>
    <row r="1433" spans="2:6" ht="11.1" customHeight="1" x14ac:dyDescent="0.15">
      <c r="B1433" s="1088"/>
      <c r="C1433" s="1089"/>
      <c r="D1433" s="1089"/>
      <c r="E1433" s="1089"/>
      <c r="F1433" s="1089"/>
    </row>
    <row r="1434" spans="2:6" ht="11.1" customHeight="1" x14ac:dyDescent="0.15">
      <c r="B1434" s="1088"/>
      <c r="C1434" s="1089"/>
      <c r="D1434" s="1089"/>
      <c r="E1434" s="1089"/>
      <c r="F1434" s="1089"/>
    </row>
    <row r="1435" spans="2:6" ht="11.1" customHeight="1" x14ac:dyDescent="0.15">
      <c r="B1435" s="1088"/>
      <c r="C1435" s="1089"/>
      <c r="D1435" s="1089"/>
      <c r="E1435" s="1089"/>
      <c r="F1435" s="1089"/>
    </row>
    <row r="1436" spans="2:6" ht="11.1" customHeight="1" x14ac:dyDescent="0.15">
      <c r="B1436" s="1088"/>
      <c r="C1436" s="1089"/>
      <c r="D1436" s="1089"/>
      <c r="E1436" s="1089"/>
      <c r="F1436" s="1089"/>
    </row>
    <row r="1437" spans="2:6" ht="11.1" customHeight="1" x14ac:dyDescent="0.15">
      <c r="B1437" s="1088"/>
      <c r="C1437" s="1089"/>
      <c r="D1437" s="1089"/>
      <c r="E1437" s="1089"/>
      <c r="F1437" s="1089"/>
    </row>
    <row r="1438" spans="2:6" ht="11.1" customHeight="1" x14ac:dyDescent="0.15">
      <c r="B1438" s="1088"/>
      <c r="C1438" s="1089"/>
      <c r="D1438" s="1089"/>
      <c r="E1438" s="1089"/>
      <c r="F1438" s="1089"/>
    </row>
    <row r="1439" spans="2:6" ht="11.1" customHeight="1" x14ac:dyDescent="0.15">
      <c r="B1439" s="1088"/>
      <c r="C1439" s="1089"/>
      <c r="D1439" s="1089"/>
      <c r="E1439" s="1089"/>
      <c r="F1439" s="1089"/>
    </row>
    <row r="1440" spans="2:6" ht="11.1" customHeight="1" x14ac:dyDescent="0.15">
      <c r="B1440" s="1088"/>
      <c r="C1440" s="1089"/>
      <c r="D1440" s="1089"/>
      <c r="E1440" s="1089"/>
      <c r="F1440" s="1089"/>
    </row>
    <row r="1441" spans="2:6" ht="11.1" customHeight="1" x14ac:dyDescent="0.15">
      <c r="B1441" s="1088"/>
      <c r="C1441" s="1089"/>
      <c r="D1441" s="1089"/>
      <c r="E1441" s="1089"/>
      <c r="F1441" s="1089"/>
    </row>
    <row r="1442" spans="2:6" ht="11.1" customHeight="1" x14ac:dyDescent="0.15">
      <c r="B1442" s="1088"/>
      <c r="C1442" s="1089"/>
      <c r="D1442" s="1089"/>
      <c r="E1442" s="1089"/>
      <c r="F1442" s="1089"/>
    </row>
    <row r="1443" spans="2:6" ht="11.1" customHeight="1" x14ac:dyDescent="0.15">
      <c r="B1443" s="1088"/>
      <c r="C1443" s="1089"/>
      <c r="D1443" s="1089"/>
      <c r="E1443" s="1089"/>
      <c r="F1443" s="1089"/>
    </row>
    <row r="1444" spans="2:6" ht="11.1" customHeight="1" x14ac:dyDescent="0.15">
      <c r="B1444" s="1088"/>
      <c r="C1444" s="1089"/>
      <c r="D1444" s="1089"/>
      <c r="E1444" s="1089"/>
      <c r="F1444" s="1089"/>
    </row>
    <row r="1445" spans="2:6" ht="11.1" customHeight="1" x14ac:dyDescent="0.15">
      <c r="B1445" s="1088"/>
      <c r="C1445" s="1089"/>
      <c r="D1445" s="1089"/>
      <c r="E1445" s="1089"/>
      <c r="F1445" s="1089"/>
    </row>
    <row r="1446" spans="2:6" ht="11.1" customHeight="1" x14ac:dyDescent="0.15">
      <c r="B1446" s="1088"/>
      <c r="C1446" s="1089"/>
      <c r="D1446" s="1089"/>
      <c r="E1446" s="1089"/>
      <c r="F1446" s="1089"/>
    </row>
    <row r="1447" spans="2:6" ht="11.1" customHeight="1" x14ac:dyDescent="0.15">
      <c r="B1447" s="1088"/>
      <c r="C1447" s="1089"/>
      <c r="D1447" s="1089"/>
      <c r="E1447" s="1089"/>
      <c r="F1447" s="1089"/>
    </row>
    <row r="1448" spans="2:6" ht="11.1" customHeight="1" x14ac:dyDescent="0.15">
      <c r="B1448" s="1088"/>
      <c r="C1448" s="1089"/>
      <c r="D1448" s="1089"/>
      <c r="E1448" s="1089"/>
      <c r="F1448" s="1089"/>
    </row>
    <row r="1449" spans="2:6" ht="11.1" customHeight="1" x14ac:dyDescent="0.15">
      <c r="B1449" s="1088"/>
      <c r="C1449" s="1089"/>
      <c r="D1449" s="1089"/>
      <c r="E1449" s="1089"/>
      <c r="F1449" s="1089"/>
    </row>
    <row r="1450" spans="2:6" ht="11.1" customHeight="1" x14ac:dyDescent="0.15">
      <c r="B1450" s="1090" t="s">
        <v>445</v>
      </c>
      <c r="C1450" s="1091" t="s">
        <v>386</v>
      </c>
      <c r="D1450" s="1091"/>
      <c r="E1450" s="1091"/>
      <c r="F1450" s="1091"/>
    </row>
    <row r="1451" spans="2:6" ht="11.1" customHeight="1" x14ac:dyDescent="0.15">
      <c r="B1451" s="1090"/>
      <c r="C1451" s="1091"/>
      <c r="D1451" s="1091"/>
      <c r="E1451" s="1091"/>
      <c r="F1451" s="1091"/>
    </row>
    <row r="1452" spans="2:6" ht="11.1" customHeight="1" x14ac:dyDescent="0.15">
      <c r="B1452" s="1090"/>
      <c r="C1452" s="1091"/>
      <c r="D1452" s="1091"/>
      <c r="E1452" s="1091"/>
      <c r="F1452" s="1091"/>
    </row>
    <row r="1453" spans="2:6" ht="11.1" customHeight="1" x14ac:dyDescent="0.15">
      <c r="B1453" s="1090"/>
      <c r="C1453" s="1091"/>
      <c r="D1453" s="1091"/>
      <c r="E1453" s="1091"/>
      <c r="F1453" s="1091"/>
    </row>
    <row r="1454" spans="2:6" ht="11.1" customHeight="1" x14ac:dyDescent="0.15">
      <c r="B1454" s="1090"/>
      <c r="C1454" s="1091"/>
      <c r="D1454" s="1091"/>
      <c r="E1454" s="1091"/>
      <c r="F1454" s="1091"/>
    </row>
    <row r="1455" spans="2:6" ht="11.1" customHeight="1" x14ac:dyDescent="0.15">
      <c r="B1455" s="1090"/>
      <c r="C1455" s="1091"/>
      <c r="D1455" s="1091"/>
      <c r="E1455" s="1091" t="b">
        <v>0</v>
      </c>
      <c r="F1455" s="1091"/>
    </row>
    <row r="1456" spans="2:6" ht="11.1" customHeight="1" x14ac:dyDescent="0.15">
      <c r="B1456" s="1090"/>
      <c r="C1456" s="1091"/>
      <c r="D1456" s="1091"/>
      <c r="E1456" s="1091" t="b">
        <v>0</v>
      </c>
      <c r="F1456" s="1091"/>
    </row>
    <row r="1457" spans="2:6" ht="11.1" customHeight="1" x14ac:dyDescent="0.15">
      <c r="B1457" s="1090"/>
      <c r="C1457" s="1091"/>
      <c r="D1457" s="1091"/>
      <c r="E1457" s="1091"/>
      <c r="F1457" s="1091"/>
    </row>
    <row r="1458" spans="2:6" ht="11.1" customHeight="1" x14ac:dyDescent="0.15">
      <c r="B1458" s="1090"/>
      <c r="C1458" s="1091"/>
      <c r="D1458" s="1091"/>
      <c r="E1458" s="1091"/>
      <c r="F1458" s="1091"/>
    </row>
    <row r="1459" spans="2:6" ht="11.1" customHeight="1" x14ac:dyDescent="0.15">
      <c r="B1459" s="1090"/>
      <c r="C1459" s="1091"/>
      <c r="D1459" s="1091"/>
      <c r="E1459" s="1091"/>
      <c r="F1459" s="1091"/>
    </row>
    <row r="1460" spans="2:6" ht="11.1" customHeight="1" x14ac:dyDescent="0.15">
      <c r="B1460" s="1090"/>
      <c r="C1460" s="1091"/>
      <c r="D1460" s="1091"/>
      <c r="E1460" s="1091"/>
      <c r="F1460" s="1091"/>
    </row>
    <row r="1461" spans="2:6" ht="11.1" customHeight="1" x14ac:dyDescent="0.15">
      <c r="B1461" s="1090"/>
      <c r="C1461" s="1091"/>
      <c r="D1461" s="1091"/>
      <c r="E1461" s="1091"/>
      <c r="F1461" s="1091"/>
    </row>
    <row r="1462" spans="2:6" ht="11.1" customHeight="1" x14ac:dyDescent="0.15">
      <c r="B1462" s="1090"/>
      <c r="C1462" s="1091"/>
      <c r="D1462" s="1091"/>
      <c r="E1462" s="1091" t="b">
        <v>1</v>
      </c>
      <c r="F1462" s="1091"/>
    </row>
    <row r="1463" spans="2:6" ht="11.1" customHeight="1" x14ac:dyDescent="0.15">
      <c r="B1463" s="1090"/>
      <c r="C1463" s="1091"/>
      <c r="D1463" s="1091"/>
      <c r="E1463" s="1091"/>
      <c r="F1463" s="1091"/>
    </row>
    <row r="1464" spans="2:6" ht="11.1" customHeight="1" x14ac:dyDescent="0.15">
      <c r="B1464" s="1090"/>
      <c r="C1464" s="1091"/>
      <c r="D1464" s="1091"/>
      <c r="E1464" s="1091"/>
      <c r="F1464" s="1091"/>
    </row>
    <row r="1465" spans="2:6" ht="11.1" customHeight="1" x14ac:dyDescent="0.15">
      <c r="B1465" s="1090"/>
      <c r="C1465" s="1091"/>
      <c r="D1465" s="1091"/>
      <c r="E1465" s="1091"/>
      <c r="F1465" s="1091"/>
    </row>
    <row r="1466" spans="2:6" ht="11.1" customHeight="1" x14ac:dyDescent="0.15">
      <c r="B1466" s="1090"/>
      <c r="C1466" s="1091"/>
      <c r="D1466" s="1091"/>
      <c r="E1466" s="1091"/>
      <c r="F1466" s="1091"/>
    </row>
    <row r="1467" spans="2:6" ht="11.1" customHeight="1" x14ac:dyDescent="0.15">
      <c r="B1467" s="1090"/>
      <c r="C1467" s="1091"/>
      <c r="D1467" s="1091"/>
      <c r="E1467" s="1091"/>
      <c r="F1467" s="1091"/>
    </row>
    <row r="1468" spans="2:6" ht="11.1" customHeight="1" x14ac:dyDescent="0.15">
      <c r="B1468" s="1090"/>
      <c r="C1468" s="1091"/>
      <c r="D1468" s="1091"/>
      <c r="E1468" s="1091"/>
      <c r="F1468" s="1091"/>
    </row>
    <row r="1469" spans="2:6" ht="11.1" customHeight="1" x14ac:dyDescent="0.15">
      <c r="B1469" s="1090"/>
      <c r="C1469" s="1091"/>
      <c r="D1469" s="1091"/>
      <c r="E1469" s="1091"/>
      <c r="F1469" s="1091"/>
    </row>
    <row r="1470" spans="2:6" ht="11.1" customHeight="1" x14ac:dyDescent="0.15">
      <c r="B1470" s="1090"/>
      <c r="C1470" s="1091"/>
      <c r="D1470" s="1091"/>
      <c r="E1470" s="1091"/>
      <c r="F1470" s="1091"/>
    </row>
    <row r="1471" spans="2:6" ht="11.1" customHeight="1" x14ac:dyDescent="0.15">
      <c r="B1471" s="1090"/>
      <c r="C1471" s="1091"/>
      <c r="D1471" s="1091"/>
      <c r="E1471" s="1091"/>
      <c r="F1471" s="1091"/>
    </row>
    <row r="1472" spans="2:6" ht="11.1" customHeight="1" x14ac:dyDescent="0.15">
      <c r="B1472" s="1090"/>
      <c r="C1472" s="1091"/>
      <c r="D1472" s="1091"/>
      <c r="E1472" s="1091"/>
      <c r="F1472" s="1091"/>
    </row>
    <row r="1473" spans="2:10" ht="11.1" customHeight="1" x14ac:dyDescent="0.15">
      <c r="B1473" s="1090"/>
      <c r="C1473" s="1091"/>
      <c r="D1473" s="1091"/>
      <c r="E1473" s="1091"/>
      <c r="F1473" s="1091"/>
    </row>
    <row r="1474" spans="2:10" ht="11.1" customHeight="1" x14ac:dyDescent="0.15">
      <c r="B1474" s="1090"/>
      <c r="C1474" s="1091"/>
      <c r="D1474" s="1091"/>
      <c r="E1474" s="1091"/>
      <c r="F1474" s="1091"/>
    </row>
    <row r="1475" spans="2:10" ht="11.1" customHeight="1" x14ac:dyDescent="0.15">
      <c r="B1475" s="1090"/>
      <c r="C1475" s="1091"/>
      <c r="D1475" s="1091"/>
      <c r="E1475" s="1091"/>
      <c r="F1475" s="1091"/>
    </row>
    <row r="1476" spans="2:10" ht="11.1" customHeight="1" x14ac:dyDescent="0.15">
      <c r="B1476" s="1090"/>
      <c r="C1476" s="1091"/>
      <c r="D1476" s="1091"/>
      <c r="E1476" s="1091"/>
      <c r="F1476" s="1091"/>
    </row>
    <row r="1477" spans="2:10" ht="11.1" customHeight="1" x14ac:dyDescent="0.15">
      <c r="B1477" s="1090"/>
      <c r="C1477" s="1091"/>
      <c r="D1477" s="1091"/>
      <c r="E1477" s="1091"/>
      <c r="F1477" s="1091"/>
    </row>
    <row r="1478" spans="2:10" ht="11.1" customHeight="1" x14ac:dyDescent="0.15">
      <c r="B1478" s="1090"/>
      <c r="C1478" s="1091"/>
      <c r="D1478" s="1091"/>
      <c r="E1478" s="1091"/>
      <c r="F1478" s="1091"/>
    </row>
    <row r="1479" spans="2:10" ht="11.1" customHeight="1" x14ac:dyDescent="0.15">
      <c r="B1479" s="1090"/>
      <c r="C1479" s="1091"/>
      <c r="D1479" s="1091"/>
      <c r="E1479" s="1091"/>
      <c r="F1479" s="1091"/>
    </row>
    <row r="1481" spans="2:10" x14ac:dyDescent="0.15">
      <c r="B1481" s="240" t="s">
        <v>418</v>
      </c>
      <c r="F1481" s="277">
        <f>$E$6</f>
        <v>0</v>
      </c>
    </row>
    <row r="1482" spans="2:10" ht="30" customHeight="1" x14ac:dyDescent="0.15">
      <c r="B1482" s="241" t="s">
        <v>142</v>
      </c>
      <c r="C1482" s="242" t="s">
        <v>143</v>
      </c>
      <c r="D1482" s="243" t="s">
        <v>197</v>
      </c>
      <c r="E1482" s="244" t="s">
        <v>385</v>
      </c>
      <c r="F1482" s="245" t="s">
        <v>223</v>
      </c>
    </row>
    <row r="1483" spans="2:10" ht="39.950000000000003" customHeight="1" x14ac:dyDescent="0.15">
      <c r="B1483" s="174"/>
      <c r="C1483" s="246" t="str">
        <f>IFERROR(VLOOKUP(B1483,'補助事業概要説明書(別添１)１～２'!$C$58:$D$97,2,0)," ")</f>
        <v xml:space="preserve"> </v>
      </c>
      <c r="D1483" s="246" t="str">
        <f>IFERROR(VLOOKUP(B1483,'補助事業概要説明書(別添１)１～２'!$C$58:$E$97,3,0)," ")</f>
        <v xml:space="preserve"> </v>
      </c>
      <c r="E1483" s="247" t="str">
        <f>IFERROR(VLOOKUP(B1483,'補助事業概要説明書(別添１)１～２'!$C$58:$F$97,4,0)," ")</f>
        <v xml:space="preserve"> </v>
      </c>
      <c r="F1483" s="247" t="str">
        <f>IFERROR(VLOOKUP(B1483,'補助事業概要説明書(別添１)１～２'!$C$58:$G$97,5,0)," ")</f>
        <v xml:space="preserve"> </v>
      </c>
    </row>
    <row r="1484" spans="2:10" ht="8.25" customHeight="1" x14ac:dyDescent="0.15"/>
    <row r="1485" spans="2:10" x14ac:dyDescent="0.15">
      <c r="B1485" s="240" t="s">
        <v>231</v>
      </c>
      <c r="E1485" s="248"/>
    </row>
    <row r="1486" spans="2:10" ht="16.5" customHeight="1" x14ac:dyDescent="0.15">
      <c r="B1486" s="1087" t="s">
        <v>227</v>
      </c>
      <c r="C1486" s="1087"/>
      <c r="D1486" s="1087"/>
      <c r="E1486" s="1087"/>
      <c r="F1486" s="1087"/>
    </row>
    <row r="1487" spans="2:10" x14ac:dyDescent="0.15">
      <c r="B1487" s="177" t="b">
        <v>1</v>
      </c>
      <c r="C1487" s="249"/>
    </row>
    <row r="1488" spans="2:10" x14ac:dyDescent="0.15">
      <c r="B1488" s="276" t="b">
        <v>1</v>
      </c>
      <c r="J1488" s="237"/>
    </row>
    <row r="1489" spans="2:10" s="322" customFormat="1" x14ac:dyDescent="0.15">
      <c r="B1489" s="463" t="s">
        <v>566</v>
      </c>
      <c r="E1489" s="464"/>
      <c r="F1489" s="465"/>
    </row>
    <row r="1490" spans="2:10" s="322" customFormat="1" ht="16.5" customHeight="1" x14ac:dyDescent="0.15">
      <c r="B1490" s="1092" t="s">
        <v>567</v>
      </c>
      <c r="C1490" s="1092"/>
      <c r="D1490" s="1092"/>
      <c r="E1490" s="1092"/>
      <c r="F1490" s="1092"/>
    </row>
    <row r="1491" spans="2:10" s="322" customFormat="1" x14ac:dyDescent="0.15">
      <c r="B1491" s="466" t="b">
        <v>1</v>
      </c>
      <c r="C1491" s="467"/>
      <c r="E1491" s="289"/>
      <c r="F1491" s="465"/>
    </row>
    <row r="1492" spans="2:10" s="322" customFormat="1" x14ac:dyDescent="0.15">
      <c r="B1492" s="276" t="b">
        <v>1</v>
      </c>
      <c r="E1492" s="289"/>
      <c r="F1492" s="465"/>
      <c r="J1492" s="289"/>
    </row>
    <row r="1493" spans="2:10" x14ac:dyDescent="0.15">
      <c r="B1493" s="240" t="s">
        <v>232</v>
      </c>
      <c r="C1493" s="249" t="s">
        <v>328</v>
      </c>
    </row>
    <row r="1494" spans="2:10" ht="11.1" customHeight="1" x14ac:dyDescent="0.15">
      <c r="B1494" s="1088" t="s">
        <v>235</v>
      </c>
      <c r="C1494" s="1089"/>
      <c r="D1494" s="1089"/>
      <c r="E1494" s="1089"/>
      <c r="F1494" s="1089"/>
    </row>
    <row r="1495" spans="2:10" ht="11.1" customHeight="1" x14ac:dyDescent="0.15">
      <c r="B1495" s="1088"/>
      <c r="C1495" s="1089"/>
      <c r="D1495" s="1089"/>
      <c r="E1495" s="1089"/>
      <c r="F1495" s="1089"/>
    </row>
    <row r="1496" spans="2:10" ht="11.1" customHeight="1" x14ac:dyDescent="0.15">
      <c r="B1496" s="1088"/>
      <c r="C1496" s="1089"/>
      <c r="D1496" s="1089"/>
      <c r="E1496" s="1089"/>
      <c r="F1496" s="1089"/>
    </row>
    <row r="1497" spans="2:10" ht="11.1" customHeight="1" x14ac:dyDescent="0.15">
      <c r="B1497" s="1088"/>
      <c r="C1497" s="1089"/>
      <c r="D1497" s="1089"/>
      <c r="E1497" s="1089"/>
      <c r="F1497" s="1089"/>
    </row>
    <row r="1498" spans="2:10" ht="11.1" customHeight="1" x14ac:dyDescent="0.15">
      <c r="B1498" s="1088"/>
      <c r="C1498" s="1089"/>
      <c r="D1498" s="1089"/>
      <c r="E1498" s="1089"/>
      <c r="F1498" s="1089"/>
    </row>
    <row r="1499" spans="2:10" ht="11.1" customHeight="1" x14ac:dyDescent="0.15">
      <c r="B1499" s="1088"/>
      <c r="C1499" s="1089"/>
      <c r="D1499" s="1089"/>
      <c r="E1499" s="1089"/>
      <c r="F1499" s="1089"/>
    </row>
    <row r="1500" spans="2:10" ht="11.1" customHeight="1" x14ac:dyDescent="0.15">
      <c r="B1500" s="1088"/>
      <c r="C1500" s="1089"/>
      <c r="D1500" s="1089"/>
      <c r="E1500" s="1089"/>
      <c r="F1500" s="1089"/>
    </row>
    <row r="1501" spans="2:10" ht="11.1" customHeight="1" x14ac:dyDescent="0.15">
      <c r="B1501" s="1088"/>
      <c r="C1501" s="1089"/>
      <c r="D1501" s="1089"/>
      <c r="E1501" s="1089"/>
      <c r="F1501" s="1089"/>
    </row>
    <row r="1502" spans="2:10" ht="11.1" customHeight="1" x14ac:dyDescent="0.15">
      <c r="B1502" s="1088"/>
      <c r="C1502" s="1089"/>
      <c r="D1502" s="1089"/>
      <c r="E1502" s="1089"/>
      <c r="F1502" s="1089"/>
    </row>
    <row r="1503" spans="2:10" ht="11.1" customHeight="1" x14ac:dyDescent="0.15">
      <c r="B1503" s="1088"/>
      <c r="C1503" s="1089"/>
      <c r="D1503" s="1089"/>
      <c r="E1503" s="1089"/>
      <c r="F1503" s="1089"/>
    </row>
    <row r="1504" spans="2:10" ht="11.1" customHeight="1" x14ac:dyDescent="0.15">
      <c r="B1504" s="1088"/>
      <c r="C1504" s="1089"/>
      <c r="D1504" s="1089"/>
      <c r="E1504" s="1089"/>
      <c r="F1504" s="1089"/>
    </row>
    <row r="1505" spans="2:6" ht="11.1" customHeight="1" x14ac:dyDescent="0.15">
      <c r="B1505" s="1088"/>
      <c r="C1505" s="1089"/>
      <c r="D1505" s="1089"/>
      <c r="E1505" s="1089"/>
      <c r="F1505" s="1089"/>
    </row>
    <row r="1506" spans="2:6" ht="11.1" customHeight="1" x14ac:dyDescent="0.15">
      <c r="B1506" s="1088"/>
      <c r="C1506" s="1089"/>
      <c r="D1506" s="1089"/>
      <c r="E1506" s="1089"/>
      <c r="F1506" s="1089"/>
    </row>
    <row r="1507" spans="2:6" ht="11.1" customHeight="1" x14ac:dyDescent="0.15">
      <c r="B1507" s="1088"/>
      <c r="C1507" s="1089"/>
      <c r="D1507" s="1089"/>
      <c r="E1507" s="1089"/>
      <c r="F1507" s="1089"/>
    </row>
    <row r="1508" spans="2:6" ht="11.1" customHeight="1" x14ac:dyDescent="0.15">
      <c r="B1508" s="1088"/>
      <c r="C1508" s="1089"/>
      <c r="D1508" s="1089"/>
      <c r="E1508" s="1089"/>
      <c r="F1508" s="1089"/>
    </row>
    <row r="1509" spans="2:6" ht="11.1" customHeight="1" x14ac:dyDescent="0.15">
      <c r="B1509" s="1088"/>
      <c r="C1509" s="1089"/>
      <c r="D1509" s="1089"/>
      <c r="E1509" s="1089"/>
      <c r="F1509" s="1089"/>
    </row>
    <row r="1510" spans="2:6" ht="11.1" customHeight="1" x14ac:dyDescent="0.15">
      <c r="B1510" s="1088"/>
      <c r="C1510" s="1089"/>
      <c r="D1510" s="1089"/>
      <c r="E1510" s="1089"/>
      <c r="F1510" s="1089"/>
    </row>
    <row r="1511" spans="2:6" ht="11.1" customHeight="1" x14ac:dyDescent="0.15">
      <c r="B1511" s="1088"/>
      <c r="C1511" s="1089"/>
      <c r="D1511" s="1089"/>
      <c r="E1511" s="1089"/>
      <c r="F1511" s="1089"/>
    </row>
    <row r="1512" spans="2:6" ht="11.1" customHeight="1" x14ac:dyDescent="0.15">
      <c r="B1512" s="1088"/>
      <c r="C1512" s="1089"/>
      <c r="D1512" s="1089"/>
      <c r="E1512" s="1089"/>
      <c r="F1512" s="1089"/>
    </row>
    <row r="1513" spans="2:6" ht="11.1" customHeight="1" x14ac:dyDescent="0.15">
      <c r="B1513" s="1088"/>
      <c r="C1513" s="1089"/>
      <c r="D1513" s="1089"/>
      <c r="E1513" s="1089"/>
      <c r="F1513" s="1089"/>
    </row>
    <row r="1514" spans="2:6" ht="11.1" customHeight="1" x14ac:dyDescent="0.15">
      <c r="B1514" s="1088"/>
      <c r="C1514" s="1089"/>
      <c r="D1514" s="1089"/>
      <c r="E1514" s="1089"/>
      <c r="F1514" s="1089"/>
    </row>
    <row r="1515" spans="2:6" ht="11.1" customHeight="1" x14ac:dyDescent="0.15">
      <c r="B1515" s="1088"/>
      <c r="C1515" s="1089"/>
      <c r="D1515" s="1089"/>
      <c r="E1515" s="1089"/>
      <c r="F1515" s="1089"/>
    </row>
    <row r="1516" spans="2:6" ht="11.1" customHeight="1" x14ac:dyDescent="0.15">
      <c r="B1516" s="1088"/>
      <c r="C1516" s="1089"/>
      <c r="D1516" s="1089"/>
      <c r="E1516" s="1089"/>
      <c r="F1516" s="1089"/>
    </row>
    <row r="1517" spans="2:6" ht="11.1" customHeight="1" x14ac:dyDescent="0.15">
      <c r="B1517" s="1088"/>
      <c r="C1517" s="1089"/>
      <c r="D1517" s="1089"/>
      <c r="E1517" s="1089"/>
      <c r="F1517" s="1089"/>
    </row>
    <row r="1518" spans="2:6" ht="11.1" customHeight="1" x14ac:dyDescent="0.15">
      <c r="B1518" s="1088"/>
      <c r="C1518" s="1089"/>
      <c r="D1518" s="1089"/>
      <c r="E1518" s="1089"/>
      <c r="F1518" s="1089"/>
    </row>
    <row r="1519" spans="2:6" ht="11.1" customHeight="1" x14ac:dyDescent="0.15">
      <c r="B1519" s="1088"/>
      <c r="C1519" s="1089"/>
      <c r="D1519" s="1089"/>
      <c r="E1519" s="1089"/>
      <c r="F1519" s="1089"/>
    </row>
    <row r="1520" spans="2:6" ht="11.1" customHeight="1" x14ac:dyDescent="0.15">
      <c r="B1520" s="1088"/>
      <c r="C1520" s="1089"/>
      <c r="D1520" s="1089"/>
      <c r="E1520" s="1089"/>
      <c r="F1520" s="1089"/>
    </row>
    <row r="1521" spans="2:6" ht="11.1" customHeight="1" x14ac:dyDescent="0.15">
      <c r="B1521" s="1088"/>
      <c r="C1521" s="1089"/>
      <c r="D1521" s="1089"/>
      <c r="E1521" s="1089"/>
      <c r="F1521" s="1089"/>
    </row>
    <row r="1522" spans="2:6" ht="11.1" customHeight="1" x14ac:dyDescent="0.15">
      <c r="B1522" s="1088"/>
      <c r="C1522" s="1089"/>
      <c r="D1522" s="1089"/>
      <c r="E1522" s="1089"/>
      <c r="F1522" s="1089"/>
    </row>
    <row r="1523" spans="2:6" ht="11.1" customHeight="1" x14ac:dyDescent="0.15">
      <c r="B1523" s="1088"/>
      <c r="C1523" s="1089"/>
      <c r="D1523" s="1089"/>
      <c r="E1523" s="1089"/>
      <c r="F1523" s="1089"/>
    </row>
    <row r="1524" spans="2:6" ht="11.1" customHeight="1" x14ac:dyDescent="0.15">
      <c r="B1524" s="1088" t="s">
        <v>234</v>
      </c>
      <c r="C1524" s="1089"/>
      <c r="D1524" s="1089"/>
      <c r="E1524" s="1089"/>
      <c r="F1524" s="1089"/>
    </row>
    <row r="1525" spans="2:6" ht="11.1" customHeight="1" x14ac:dyDescent="0.15">
      <c r="B1525" s="1088"/>
      <c r="C1525" s="1089"/>
      <c r="D1525" s="1089"/>
      <c r="E1525" s="1089"/>
      <c r="F1525" s="1089"/>
    </row>
    <row r="1526" spans="2:6" ht="11.1" customHeight="1" x14ac:dyDescent="0.15">
      <c r="B1526" s="1088"/>
      <c r="C1526" s="1089"/>
      <c r="D1526" s="1089"/>
      <c r="E1526" s="1089"/>
      <c r="F1526" s="1089"/>
    </row>
    <row r="1527" spans="2:6" ht="11.1" customHeight="1" x14ac:dyDescent="0.15">
      <c r="B1527" s="1088"/>
      <c r="C1527" s="1089"/>
      <c r="D1527" s="1089"/>
      <c r="E1527" s="1089"/>
      <c r="F1527" s="1089"/>
    </row>
    <row r="1528" spans="2:6" ht="11.1" customHeight="1" x14ac:dyDescent="0.15">
      <c r="B1528" s="1088"/>
      <c r="C1528" s="1089"/>
      <c r="D1528" s="1089"/>
      <c r="E1528" s="1089"/>
      <c r="F1528" s="1089"/>
    </row>
    <row r="1529" spans="2:6" ht="11.1" customHeight="1" x14ac:dyDescent="0.15">
      <c r="B1529" s="1088"/>
      <c r="C1529" s="1089"/>
      <c r="D1529" s="1089"/>
      <c r="E1529" s="1089"/>
      <c r="F1529" s="1089"/>
    </row>
    <row r="1530" spans="2:6" ht="11.1" customHeight="1" x14ac:dyDescent="0.15">
      <c r="B1530" s="1088"/>
      <c r="C1530" s="1089"/>
      <c r="D1530" s="1089"/>
      <c r="E1530" s="1089"/>
      <c r="F1530" s="1089"/>
    </row>
    <row r="1531" spans="2:6" ht="11.1" customHeight="1" x14ac:dyDescent="0.15">
      <c r="B1531" s="1088"/>
      <c r="C1531" s="1089"/>
      <c r="D1531" s="1089"/>
      <c r="E1531" s="1089"/>
      <c r="F1531" s="1089"/>
    </row>
    <row r="1532" spans="2:6" ht="11.1" customHeight="1" x14ac:dyDescent="0.15">
      <c r="B1532" s="1088"/>
      <c r="C1532" s="1089"/>
      <c r="D1532" s="1089"/>
      <c r="E1532" s="1089"/>
      <c r="F1532" s="1089"/>
    </row>
    <row r="1533" spans="2:6" ht="11.1" customHeight="1" x14ac:dyDescent="0.15">
      <c r="B1533" s="1088"/>
      <c r="C1533" s="1089"/>
      <c r="D1533" s="1089"/>
      <c r="E1533" s="1089"/>
      <c r="F1533" s="1089"/>
    </row>
    <row r="1534" spans="2:6" ht="11.1" customHeight="1" x14ac:dyDescent="0.15">
      <c r="B1534" s="1088"/>
      <c r="C1534" s="1089"/>
      <c r="D1534" s="1089"/>
      <c r="E1534" s="1089"/>
      <c r="F1534" s="1089"/>
    </row>
    <row r="1535" spans="2:6" ht="11.1" customHeight="1" x14ac:dyDescent="0.15">
      <c r="B1535" s="1088"/>
      <c r="C1535" s="1089"/>
      <c r="D1535" s="1089"/>
      <c r="E1535" s="1089"/>
      <c r="F1535" s="1089"/>
    </row>
    <row r="1536" spans="2:6" ht="11.1" customHeight="1" x14ac:dyDescent="0.15">
      <c r="B1536" s="1088"/>
      <c r="C1536" s="1089"/>
      <c r="D1536" s="1089"/>
      <c r="E1536" s="1089"/>
      <c r="F1536" s="1089"/>
    </row>
    <row r="1537" spans="2:6" ht="11.1" customHeight="1" x14ac:dyDescent="0.15">
      <c r="B1537" s="1088"/>
      <c r="C1537" s="1089"/>
      <c r="D1537" s="1089"/>
      <c r="E1537" s="1089"/>
      <c r="F1537" s="1089"/>
    </row>
    <row r="1538" spans="2:6" ht="11.1" customHeight="1" x14ac:dyDescent="0.15">
      <c r="B1538" s="1088"/>
      <c r="C1538" s="1089"/>
      <c r="D1538" s="1089"/>
      <c r="E1538" s="1089"/>
      <c r="F1538" s="1089"/>
    </row>
    <row r="1539" spans="2:6" ht="11.1" customHeight="1" x14ac:dyDescent="0.15">
      <c r="B1539" s="1088"/>
      <c r="C1539" s="1089"/>
      <c r="D1539" s="1089"/>
      <c r="E1539" s="1089"/>
      <c r="F1539" s="1089"/>
    </row>
    <row r="1540" spans="2:6" ht="11.1" customHeight="1" x14ac:dyDescent="0.15">
      <c r="B1540" s="1088"/>
      <c r="C1540" s="1089"/>
      <c r="D1540" s="1089"/>
      <c r="E1540" s="1089"/>
      <c r="F1540" s="1089"/>
    </row>
    <row r="1541" spans="2:6" ht="11.1" customHeight="1" x14ac:dyDescent="0.15">
      <c r="B1541" s="1088"/>
      <c r="C1541" s="1089"/>
      <c r="D1541" s="1089"/>
      <c r="E1541" s="1089"/>
      <c r="F1541" s="1089"/>
    </row>
    <row r="1542" spans="2:6" ht="11.1" customHeight="1" x14ac:dyDescent="0.15">
      <c r="B1542" s="1088"/>
      <c r="C1542" s="1089"/>
      <c r="D1542" s="1089"/>
      <c r="E1542" s="1089"/>
      <c r="F1542" s="1089"/>
    </row>
    <row r="1543" spans="2:6" ht="11.1" customHeight="1" x14ac:dyDescent="0.15">
      <c r="B1543" s="1088"/>
      <c r="C1543" s="1089"/>
      <c r="D1543" s="1089"/>
      <c r="E1543" s="1089"/>
      <c r="F1543" s="1089"/>
    </row>
    <row r="1544" spans="2:6" ht="11.1" customHeight="1" x14ac:dyDescent="0.15">
      <c r="B1544" s="1088"/>
      <c r="C1544" s="1089"/>
      <c r="D1544" s="1089"/>
      <c r="E1544" s="1089"/>
      <c r="F1544" s="1089"/>
    </row>
    <row r="1545" spans="2:6" ht="11.1" customHeight="1" x14ac:dyDescent="0.15">
      <c r="B1545" s="1088"/>
      <c r="C1545" s="1089"/>
      <c r="D1545" s="1089"/>
      <c r="E1545" s="1089"/>
      <c r="F1545" s="1089"/>
    </row>
    <row r="1546" spans="2:6" ht="11.1" customHeight="1" x14ac:dyDescent="0.15">
      <c r="B1546" s="1088"/>
      <c r="C1546" s="1089"/>
      <c r="D1546" s="1089"/>
      <c r="E1546" s="1089"/>
      <c r="F1546" s="1089"/>
    </row>
    <row r="1547" spans="2:6" ht="11.1" customHeight="1" x14ac:dyDescent="0.15">
      <c r="B1547" s="1088"/>
      <c r="C1547" s="1089"/>
      <c r="D1547" s="1089"/>
      <c r="E1547" s="1089"/>
      <c r="F1547" s="1089"/>
    </row>
    <row r="1548" spans="2:6" ht="11.1" customHeight="1" x14ac:dyDescent="0.15">
      <c r="B1548" s="1088"/>
      <c r="C1548" s="1089"/>
      <c r="D1548" s="1089"/>
      <c r="E1548" s="1089"/>
      <c r="F1548" s="1089"/>
    </row>
    <row r="1549" spans="2:6" ht="11.1" customHeight="1" x14ac:dyDescent="0.15">
      <c r="B1549" s="1088"/>
      <c r="C1549" s="1089"/>
      <c r="D1549" s="1089"/>
      <c r="E1549" s="1089"/>
      <c r="F1549" s="1089"/>
    </row>
    <row r="1550" spans="2:6" ht="11.1" customHeight="1" x14ac:dyDescent="0.15">
      <c r="B1550" s="1088"/>
      <c r="C1550" s="1089"/>
      <c r="D1550" s="1089"/>
      <c r="E1550" s="1089"/>
      <c r="F1550" s="1089"/>
    </row>
    <row r="1551" spans="2:6" ht="11.1" customHeight="1" x14ac:dyDescent="0.15">
      <c r="B1551" s="1088"/>
      <c r="C1551" s="1089"/>
      <c r="D1551" s="1089"/>
      <c r="E1551" s="1089"/>
      <c r="F1551" s="1089"/>
    </row>
    <row r="1552" spans="2:6" ht="11.1" customHeight="1" x14ac:dyDescent="0.15">
      <c r="B1552" s="1088"/>
      <c r="C1552" s="1089"/>
      <c r="D1552" s="1089"/>
      <c r="E1552" s="1089"/>
      <c r="F1552" s="1089"/>
    </row>
    <row r="1553" spans="2:6" ht="11.1" customHeight="1" x14ac:dyDescent="0.15">
      <c r="B1553" s="1088"/>
      <c r="C1553" s="1089"/>
      <c r="D1553" s="1089"/>
      <c r="E1553" s="1089"/>
      <c r="F1553" s="1089"/>
    </row>
    <row r="1554" spans="2:6" ht="11.1" customHeight="1" x14ac:dyDescent="0.15">
      <c r="B1554" s="1088" t="s">
        <v>236</v>
      </c>
      <c r="C1554" s="1089"/>
      <c r="D1554" s="1089"/>
      <c r="E1554" s="1089"/>
      <c r="F1554" s="1089"/>
    </row>
    <row r="1555" spans="2:6" ht="11.1" customHeight="1" x14ac:dyDescent="0.15">
      <c r="B1555" s="1088"/>
      <c r="C1555" s="1089"/>
      <c r="D1555" s="1089"/>
      <c r="E1555" s="1089"/>
      <c r="F1555" s="1089"/>
    </row>
    <row r="1556" spans="2:6" ht="11.1" customHeight="1" x14ac:dyDescent="0.15">
      <c r="B1556" s="1088"/>
      <c r="C1556" s="1089"/>
      <c r="D1556" s="1089"/>
      <c r="E1556" s="1089"/>
      <c r="F1556" s="1089"/>
    </row>
    <row r="1557" spans="2:6" ht="11.1" customHeight="1" x14ac:dyDescent="0.15">
      <c r="B1557" s="1088"/>
      <c r="C1557" s="1089"/>
      <c r="D1557" s="1089"/>
      <c r="E1557" s="1089"/>
      <c r="F1557" s="1089"/>
    </row>
    <row r="1558" spans="2:6" ht="11.1" customHeight="1" x14ac:dyDescent="0.15">
      <c r="B1558" s="1088"/>
      <c r="C1558" s="1089"/>
      <c r="D1558" s="1089"/>
      <c r="E1558" s="1089"/>
      <c r="F1558" s="1089"/>
    </row>
    <row r="1559" spans="2:6" ht="11.1" customHeight="1" x14ac:dyDescent="0.15">
      <c r="B1559" s="1088"/>
      <c r="C1559" s="1089"/>
      <c r="D1559" s="1089"/>
      <c r="E1559" s="1089"/>
      <c r="F1559" s="1089"/>
    </row>
    <row r="1560" spans="2:6" ht="11.1" customHeight="1" x14ac:dyDescent="0.15">
      <c r="B1560" s="1088"/>
      <c r="C1560" s="1089"/>
      <c r="D1560" s="1089"/>
      <c r="E1560" s="1089"/>
      <c r="F1560" s="1089"/>
    </row>
    <row r="1561" spans="2:6" ht="11.1" customHeight="1" x14ac:dyDescent="0.15">
      <c r="B1561" s="1088"/>
      <c r="C1561" s="1089"/>
      <c r="D1561" s="1089"/>
      <c r="E1561" s="1089"/>
      <c r="F1561" s="1089"/>
    </row>
    <row r="1562" spans="2:6" ht="11.1" customHeight="1" x14ac:dyDescent="0.15">
      <c r="B1562" s="1088"/>
      <c r="C1562" s="1089"/>
      <c r="D1562" s="1089"/>
      <c r="E1562" s="1089"/>
      <c r="F1562" s="1089"/>
    </row>
    <row r="1563" spans="2:6" ht="11.1" customHeight="1" x14ac:dyDescent="0.15">
      <c r="B1563" s="1088"/>
      <c r="C1563" s="1089"/>
      <c r="D1563" s="1089"/>
      <c r="E1563" s="1089"/>
      <c r="F1563" s="1089"/>
    </row>
    <row r="1564" spans="2:6" ht="11.1" customHeight="1" x14ac:dyDescent="0.15">
      <c r="B1564" s="1088"/>
      <c r="C1564" s="1089"/>
      <c r="D1564" s="1089"/>
      <c r="E1564" s="1089"/>
      <c r="F1564" s="1089"/>
    </row>
    <row r="1565" spans="2:6" ht="11.1" customHeight="1" x14ac:dyDescent="0.15">
      <c r="B1565" s="1088"/>
      <c r="C1565" s="1089"/>
      <c r="D1565" s="1089"/>
      <c r="E1565" s="1089"/>
      <c r="F1565" s="1089"/>
    </row>
    <row r="1566" spans="2:6" ht="11.1" customHeight="1" x14ac:dyDescent="0.15">
      <c r="B1566" s="1088"/>
      <c r="C1566" s="1089"/>
      <c r="D1566" s="1089"/>
      <c r="E1566" s="1089"/>
      <c r="F1566" s="1089"/>
    </row>
    <row r="1567" spans="2:6" ht="11.1" customHeight="1" x14ac:dyDescent="0.15">
      <c r="B1567" s="1088"/>
      <c r="C1567" s="1089"/>
      <c r="D1567" s="1089"/>
      <c r="E1567" s="1089"/>
      <c r="F1567" s="1089"/>
    </row>
    <row r="1568" spans="2:6" ht="11.1" customHeight="1" x14ac:dyDescent="0.15">
      <c r="B1568" s="1088"/>
      <c r="C1568" s="1089"/>
      <c r="D1568" s="1089"/>
      <c r="E1568" s="1089"/>
      <c r="F1568" s="1089"/>
    </row>
    <row r="1569" spans="2:6" ht="11.1" customHeight="1" x14ac:dyDescent="0.15">
      <c r="B1569" s="1088"/>
      <c r="C1569" s="1089"/>
      <c r="D1569" s="1089"/>
      <c r="E1569" s="1089"/>
      <c r="F1569" s="1089"/>
    </row>
    <row r="1570" spans="2:6" ht="11.1" customHeight="1" x14ac:dyDescent="0.15">
      <c r="B1570" s="1088"/>
      <c r="C1570" s="1089"/>
      <c r="D1570" s="1089"/>
      <c r="E1570" s="1089"/>
      <c r="F1570" s="1089"/>
    </row>
    <row r="1571" spans="2:6" ht="11.1" customHeight="1" x14ac:dyDescent="0.15">
      <c r="B1571" s="1088"/>
      <c r="C1571" s="1089"/>
      <c r="D1571" s="1089"/>
      <c r="E1571" s="1089"/>
      <c r="F1571" s="1089"/>
    </row>
    <row r="1572" spans="2:6" ht="11.1" customHeight="1" x14ac:dyDescent="0.15">
      <c r="B1572" s="1088"/>
      <c r="C1572" s="1089"/>
      <c r="D1572" s="1089"/>
      <c r="E1572" s="1089"/>
      <c r="F1572" s="1089"/>
    </row>
    <row r="1573" spans="2:6" ht="11.1" customHeight="1" x14ac:dyDescent="0.15">
      <c r="B1573" s="1088"/>
      <c r="C1573" s="1089"/>
      <c r="D1573" s="1089"/>
      <c r="E1573" s="1089"/>
      <c r="F1573" s="1089"/>
    </row>
    <row r="1574" spans="2:6" ht="11.1" customHeight="1" x14ac:dyDescent="0.15">
      <c r="B1574" s="1088"/>
      <c r="C1574" s="1089"/>
      <c r="D1574" s="1089"/>
      <c r="E1574" s="1089"/>
      <c r="F1574" s="1089"/>
    </row>
    <row r="1575" spans="2:6" ht="11.1" customHeight="1" x14ac:dyDescent="0.15">
      <c r="B1575" s="1088"/>
      <c r="C1575" s="1089"/>
      <c r="D1575" s="1089"/>
      <c r="E1575" s="1089"/>
      <c r="F1575" s="1089"/>
    </row>
    <row r="1576" spans="2:6" ht="11.1" customHeight="1" x14ac:dyDescent="0.15">
      <c r="B1576" s="1088"/>
      <c r="C1576" s="1089"/>
      <c r="D1576" s="1089"/>
      <c r="E1576" s="1089"/>
      <c r="F1576" s="1089"/>
    </row>
    <row r="1577" spans="2:6" ht="11.1" customHeight="1" x14ac:dyDescent="0.15">
      <c r="B1577" s="1088"/>
      <c r="C1577" s="1089"/>
      <c r="D1577" s="1089"/>
      <c r="E1577" s="1089"/>
      <c r="F1577" s="1089"/>
    </row>
    <row r="1578" spans="2:6" ht="11.1" customHeight="1" x14ac:dyDescent="0.15">
      <c r="B1578" s="1088"/>
      <c r="C1578" s="1089"/>
      <c r="D1578" s="1089"/>
      <c r="E1578" s="1089"/>
      <c r="F1578" s="1089"/>
    </row>
    <row r="1579" spans="2:6" ht="11.1" customHeight="1" x14ac:dyDescent="0.15">
      <c r="B1579" s="1088"/>
      <c r="C1579" s="1089"/>
      <c r="D1579" s="1089"/>
      <c r="E1579" s="1089"/>
      <c r="F1579" s="1089"/>
    </row>
    <row r="1580" spans="2:6" ht="11.1" customHeight="1" x14ac:dyDescent="0.15">
      <c r="B1580" s="1088"/>
      <c r="C1580" s="1089"/>
      <c r="D1580" s="1089"/>
      <c r="E1580" s="1089"/>
      <c r="F1580" s="1089"/>
    </row>
    <row r="1581" spans="2:6" ht="11.1" customHeight="1" x14ac:dyDescent="0.15">
      <c r="B1581" s="1088"/>
      <c r="C1581" s="1089"/>
      <c r="D1581" s="1089"/>
      <c r="E1581" s="1089"/>
      <c r="F1581" s="1089"/>
    </row>
    <row r="1582" spans="2:6" ht="11.1" customHeight="1" x14ac:dyDescent="0.15">
      <c r="B1582" s="1088"/>
      <c r="C1582" s="1089"/>
      <c r="D1582" s="1089"/>
      <c r="E1582" s="1089"/>
      <c r="F1582" s="1089"/>
    </row>
    <row r="1583" spans="2:6" ht="11.1" customHeight="1" x14ac:dyDescent="0.15">
      <c r="B1583" s="1088"/>
      <c r="C1583" s="1089"/>
      <c r="D1583" s="1089"/>
      <c r="E1583" s="1089"/>
      <c r="F1583" s="1089"/>
    </row>
    <row r="1584" spans="2:6" ht="11.1" customHeight="1" x14ac:dyDescent="0.15">
      <c r="B1584" s="1090" t="s">
        <v>445</v>
      </c>
      <c r="C1584" s="1091" t="s">
        <v>386</v>
      </c>
      <c r="D1584" s="1091"/>
      <c r="E1584" s="1091"/>
      <c r="F1584" s="1091"/>
    </row>
    <row r="1585" spans="2:6" ht="11.1" customHeight="1" x14ac:dyDescent="0.15">
      <c r="B1585" s="1090"/>
      <c r="C1585" s="1091"/>
      <c r="D1585" s="1091"/>
      <c r="E1585" s="1091"/>
      <c r="F1585" s="1091"/>
    </row>
    <row r="1586" spans="2:6" ht="11.1" customHeight="1" x14ac:dyDescent="0.15">
      <c r="B1586" s="1090"/>
      <c r="C1586" s="1091"/>
      <c r="D1586" s="1091"/>
      <c r="E1586" s="1091"/>
      <c r="F1586" s="1091"/>
    </row>
    <row r="1587" spans="2:6" ht="11.1" customHeight="1" x14ac:dyDescent="0.15">
      <c r="B1587" s="1090"/>
      <c r="C1587" s="1091"/>
      <c r="D1587" s="1091"/>
      <c r="E1587" s="1091"/>
      <c r="F1587" s="1091"/>
    </row>
    <row r="1588" spans="2:6" ht="11.1" customHeight="1" x14ac:dyDescent="0.15">
      <c r="B1588" s="1090"/>
      <c r="C1588" s="1091"/>
      <c r="D1588" s="1091"/>
      <c r="E1588" s="1091"/>
      <c r="F1588" s="1091"/>
    </row>
    <row r="1589" spans="2:6" ht="11.1" customHeight="1" x14ac:dyDescent="0.15">
      <c r="B1589" s="1090"/>
      <c r="C1589" s="1091"/>
      <c r="D1589" s="1091"/>
      <c r="E1589" s="1091" t="b">
        <v>0</v>
      </c>
      <c r="F1589" s="1091"/>
    </row>
    <row r="1590" spans="2:6" ht="11.1" customHeight="1" x14ac:dyDescent="0.15">
      <c r="B1590" s="1090"/>
      <c r="C1590" s="1091"/>
      <c r="D1590" s="1091"/>
      <c r="E1590" s="1091" t="b">
        <v>0</v>
      </c>
      <c r="F1590" s="1091"/>
    </row>
    <row r="1591" spans="2:6" ht="11.1" customHeight="1" x14ac:dyDescent="0.15">
      <c r="B1591" s="1090"/>
      <c r="C1591" s="1091"/>
      <c r="D1591" s="1091"/>
      <c r="E1591" s="1091"/>
      <c r="F1591" s="1091"/>
    </row>
    <row r="1592" spans="2:6" ht="11.1" customHeight="1" x14ac:dyDescent="0.15">
      <c r="B1592" s="1090"/>
      <c r="C1592" s="1091"/>
      <c r="D1592" s="1091"/>
      <c r="E1592" s="1091"/>
      <c r="F1592" s="1091"/>
    </row>
    <row r="1593" spans="2:6" ht="11.1" customHeight="1" x14ac:dyDescent="0.15">
      <c r="B1593" s="1090"/>
      <c r="C1593" s="1091"/>
      <c r="D1593" s="1091"/>
      <c r="E1593" s="1091"/>
      <c r="F1593" s="1091"/>
    </row>
    <row r="1594" spans="2:6" ht="11.1" customHeight="1" x14ac:dyDescent="0.15">
      <c r="B1594" s="1090"/>
      <c r="C1594" s="1091"/>
      <c r="D1594" s="1091"/>
      <c r="E1594" s="1091"/>
      <c r="F1594" s="1091"/>
    </row>
    <row r="1595" spans="2:6" ht="11.1" customHeight="1" x14ac:dyDescent="0.15">
      <c r="B1595" s="1090"/>
      <c r="C1595" s="1091"/>
      <c r="D1595" s="1091"/>
      <c r="E1595" s="1091"/>
      <c r="F1595" s="1091"/>
    </row>
    <row r="1596" spans="2:6" ht="11.1" customHeight="1" x14ac:dyDescent="0.15">
      <c r="B1596" s="1090"/>
      <c r="C1596" s="1091"/>
      <c r="D1596" s="1091"/>
      <c r="E1596" s="1091" t="b">
        <v>1</v>
      </c>
      <c r="F1596" s="1091"/>
    </row>
    <row r="1597" spans="2:6" ht="11.1" customHeight="1" x14ac:dyDescent="0.15">
      <c r="B1597" s="1090"/>
      <c r="C1597" s="1091"/>
      <c r="D1597" s="1091"/>
      <c r="E1597" s="1091"/>
      <c r="F1597" s="1091"/>
    </row>
    <row r="1598" spans="2:6" ht="11.1" customHeight="1" x14ac:dyDescent="0.15">
      <c r="B1598" s="1090"/>
      <c r="C1598" s="1091"/>
      <c r="D1598" s="1091"/>
      <c r="E1598" s="1091"/>
      <c r="F1598" s="1091"/>
    </row>
    <row r="1599" spans="2:6" ht="11.1" customHeight="1" x14ac:dyDescent="0.15">
      <c r="B1599" s="1090"/>
      <c r="C1599" s="1091"/>
      <c r="D1599" s="1091"/>
      <c r="E1599" s="1091"/>
      <c r="F1599" s="1091"/>
    </row>
    <row r="1600" spans="2:6" ht="11.1" customHeight="1" x14ac:dyDescent="0.15">
      <c r="B1600" s="1090"/>
      <c r="C1600" s="1091"/>
      <c r="D1600" s="1091"/>
      <c r="E1600" s="1091"/>
      <c r="F1600" s="1091"/>
    </row>
    <row r="1601" spans="2:6" ht="11.1" customHeight="1" x14ac:dyDescent="0.15">
      <c r="B1601" s="1090"/>
      <c r="C1601" s="1091"/>
      <c r="D1601" s="1091"/>
      <c r="E1601" s="1091"/>
      <c r="F1601" s="1091"/>
    </row>
    <row r="1602" spans="2:6" ht="11.1" customHeight="1" x14ac:dyDescent="0.15">
      <c r="B1602" s="1090"/>
      <c r="C1602" s="1091"/>
      <c r="D1602" s="1091"/>
      <c r="E1602" s="1091"/>
      <c r="F1602" s="1091"/>
    </row>
    <row r="1603" spans="2:6" ht="11.1" customHeight="1" x14ac:dyDescent="0.15">
      <c r="B1603" s="1090"/>
      <c r="C1603" s="1091"/>
      <c r="D1603" s="1091"/>
      <c r="E1603" s="1091"/>
      <c r="F1603" s="1091"/>
    </row>
    <row r="1604" spans="2:6" ht="11.1" customHeight="1" x14ac:dyDescent="0.15">
      <c r="B1604" s="1090"/>
      <c r="C1604" s="1091"/>
      <c r="D1604" s="1091"/>
      <c r="E1604" s="1091"/>
      <c r="F1604" s="1091"/>
    </row>
    <row r="1605" spans="2:6" ht="11.1" customHeight="1" x14ac:dyDescent="0.15">
      <c r="B1605" s="1090"/>
      <c r="C1605" s="1091"/>
      <c r="D1605" s="1091"/>
      <c r="E1605" s="1091"/>
      <c r="F1605" s="1091"/>
    </row>
    <row r="1606" spans="2:6" ht="11.1" customHeight="1" x14ac:dyDescent="0.15">
      <c r="B1606" s="1090"/>
      <c r="C1606" s="1091"/>
      <c r="D1606" s="1091"/>
      <c r="E1606" s="1091"/>
      <c r="F1606" s="1091"/>
    </row>
    <row r="1607" spans="2:6" ht="11.1" customHeight="1" x14ac:dyDescent="0.15">
      <c r="B1607" s="1090"/>
      <c r="C1607" s="1091"/>
      <c r="D1607" s="1091"/>
      <c r="E1607" s="1091"/>
      <c r="F1607" s="1091"/>
    </row>
    <row r="1608" spans="2:6" ht="11.1" customHeight="1" x14ac:dyDescent="0.15">
      <c r="B1608" s="1090"/>
      <c r="C1608" s="1091"/>
      <c r="D1608" s="1091"/>
      <c r="E1608" s="1091"/>
      <c r="F1608" s="1091"/>
    </row>
    <row r="1609" spans="2:6" ht="11.1" customHeight="1" x14ac:dyDescent="0.15">
      <c r="B1609" s="1090"/>
      <c r="C1609" s="1091"/>
      <c r="D1609" s="1091"/>
      <c r="E1609" s="1091"/>
      <c r="F1609" s="1091"/>
    </row>
    <row r="1610" spans="2:6" ht="11.1" customHeight="1" x14ac:dyDescent="0.15">
      <c r="B1610" s="1090"/>
      <c r="C1610" s="1091"/>
      <c r="D1610" s="1091"/>
      <c r="E1610" s="1091"/>
      <c r="F1610" s="1091"/>
    </row>
    <row r="1611" spans="2:6" ht="11.1" customHeight="1" x14ac:dyDescent="0.15">
      <c r="B1611" s="1090"/>
      <c r="C1611" s="1091"/>
      <c r="D1611" s="1091"/>
      <c r="E1611" s="1091"/>
      <c r="F1611" s="1091"/>
    </row>
    <row r="1612" spans="2:6" ht="11.1" customHeight="1" x14ac:dyDescent="0.15">
      <c r="B1612" s="1090"/>
      <c r="C1612" s="1091"/>
      <c r="D1612" s="1091"/>
      <c r="E1612" s="1091"/>
      <c r="F1612" s="1091"/>
    </row>
    <row r="1613" spans="2:6" ht="11.1" customHeight="1" x14ac:dyDescent="0.15">
      <c r="B1613" s="1090"/>
      <c r="C1613" s="1091"/>
      <c r="D1613" s="1091"/>
      <c r="E1613" s="1091"/>
      <c r="F1613" s="1091"/>
    </row>
    <row r="1615" spans="2:6" x14ac:dyDescent="0.15">
      <c r="B1615" s="240" t="s">
        <v>419</v>
      </c>
      <c r="F1615" s="277">
        <f>$E$6</f>
        <v>0</v>
      </c>
    </row>
    <row r="1616" spans="2:6" ht="30" customHeight="1" x14ac:dyDescent="0.15">
      <c r="B1616" s="241" t="s">
        <v>142</v>
      </c>
      <c r="C1616" s="242" t="s">
        <v>143</v>
      </c>
      <c r="D1616" s="243" t="s">
        <v>197</v>
      </c>
      <c r="E1616" s="244" t="s">
        <v>385</v>
      </c>
      <c r="F1616" s="245" t="s">
        <v>223</v>
      </c>
    </row>
    <row r="1617" spans="2:10" ht="39.950000000000003" customHeight="1" x14ac:dyDescent="0.15">
      <c r="B1617" s="174"/>
      <c r="C1617" s="246" t="str">
        <f>IFERROR(VLOOKUP(B1617,'補助事業概要説明書(別添１)１～２'!$C$58:$D$97,2,0)," ")</f>
        <v xml:space="preserve"> </v>
      </c>
      <c r="D1617" s="246" t="str">
        <f>IFERROR(VLOOKUP(B1617,'補助事業概要説明書(別添１)１～２'!$C$58:$E$97,3,0)," ")</f>
        <v xml:space="preserve"> </v>
      </c>
      <c r="E1617" s="247" t="str">
        <f>IFERROR(VLOOKUP(B1617,'補助事業概要説明書(別添１)１～２'!$C$58:$F$97,4,0)," ")</f>
        <v xml:space="preserve"> </v>
      </c>
      <c r="F1617" s="247" t="str">
        <f>IFERROR(VLOOKUP(B1617,'補助事業概要説明書(別添１)１～２'!$C$58:$G$97,5,0)," ")</f>
        <v xml:space="preserve"> </v>
      </c>
    </row>
    <row r="1618" spans="2:10" ht="8.25" customHeight="1" x14ac:dyDescent="0.15"/>
    <row r="1619" spans="2:10" x14ac:dyDescent="0.15">
      <c r="B1619" s="240" t="s">
        <v>231</v>
      </c>
      <c r="E1619" s="248"/>
    </row>
    <row r="1620" spans="2:10" ht="16.5" customHeight="1" x14ac:dyDescent="0.15">
      <c r="B1620" s="1087" t="s">
        <v>227</v>
      </c>
      <c r="C1620" s="1087"/>
      <c r="D1620" s="1087"/>
      <c r="E1620" s="1087"/>
      <c r="F1620" s="1087"/>
    </row>
    <row r="1621" spans="2:10" x14ac:dyDescent="0.15">
      <c r="B1621" s="177" t="b">
        <v>1</v>
      </c>
      <c r="C1621" s="249"/>
    </row>
    <row r="1622" spans="2:10" x14ac:dyDescent="0.15">
      <c r="B1622" s="276" t="b">
        <v>1</v>
      </c>
      <c r="J1622" s="237"/>
    </row>
    <row r="1623" spans="2:10" s="322" customFormat="1" x14ac:dyDescent="0.15">
      <c r="B1623" s="463" t="s">
        <v>566</v>
      </c>
      <c r="E1623" s="464"/>
      <c r="F1623" s="465"/>
    </row>
    <row r="1624" spans="2:10" s="322" customFormat="1" ht="16.5" customHeight="1" x14ac:dyDescent="0.15">
      <c r="B1624" s="1092" t="s">
        <v>567</v>
      </c>
      <c r="C1624" s="1092"/>
      <c r="D1624" s="1092"/>
      <c r="E1624" s="1092"/>
      <c r="F1624" s="1092"/>
    </row>
    <row r="1625" spans="2:10" s="322" customFormat="1" x14ac:dyDescent="0.15">
      <c r="B1625" s="466" t="b">
        <v>1</v>
      </c>
      <c r="C1625" s="467"/>
      <c r="E1625" s="289"/>
      <c r="F1625" s="465"/>
    </row>
    <row r="1626" spans="2:10" s="322" customFormat="1" x14ac:dyDescent="0.15">
      <c r="B1626" s="276" t="b">
        <v>1</v>
      </c>
      <c r="E1626" s="289"/>
      <c r="F1626" s="465"/>
      <c r="J1626" s="289"/>
    </row>
    <row r="1627" spans="2:10" x14ac:dyDescent="0.15">
      <c r="B1627" s="240" t="s">
        <v>232</v>
      </c>
      <c r="C1627" s="249" t="s">
        <v>328</v>
      </c>
    </row>
    <row r="1628" spans="2:10" ht="11.1" customHeight="1" x14ac:dyDescent="0.15">
      <c r="B1628" s="1088" t="s">
        <v>235</v>
      </c>
      <c r="C1628" s="1089"/>
      <c r="D1628" s="1089"/>
      <c r="E1628" s="1089"/>
      <c r="F1628" s="1089"/>
    </row>
    <row r="1629" spans="2:10" ht="11.1" customHeight="1" x14ac:dyDescent="0.15">
      <c r="B1629" s="1088"/>
      <c r="C1629" s="1089"/>
      <c r="D1629" s="1089"/>
      <c r="E1629" s="1089"/>
      <c r="F1629" s="1089"/>
    </row>
    <row r="1630" spans="2:10" ht="11.1" customHeight="1" x14ac:dyDescent="0.15">
      <c r="B1630" s="1088"/>
      <c r="C1630" s="1089"/>
      <c r="D1630" s="1089"/>
      <c r="E1630" s="1089"/>
      <c r="F1630" s="1089"/>
    </row>
    <row r="1631" spans="2:10" ht="11.1" customHeight="1" x14ac:dyDescent="0.15">
      <c r="B1631" s="1088"/>
      <c r="C1631" s="1089"/>
      <c r="D1631" s="1089"/>
      <c r="E1631" s="1089"/>
      <c r="F1631" s="1089"/>
    </row>
    <row r="1632" spans="2:10" ht="11.1" customHeight="1" x14ac:dyDescent="0.15">
      <c r="B1632" s="1088"/>
      <c r="C1632" s="1089"/>
      <c r="D1632" s="1089"/>
      <c r="E1632" s="1089"/>
      <c r="F1632" s="1089"/>
    </row>
    <row r="1633" spans="2:6" ht="11.1" customHeight="1" x14ac:dyDescent="0.15">
      <c r="B1633" s="1088"/>
      <c r="C1633" s="1089"/>
      <c r="D1633" s="1089"/>
      <c r="E1633" s="1089"/>
      <c r="F1633" s="1089"/>
    </row>
    <row r="1634" spans="2:6" ht="11.1" customHeight="1" x14ac:dyDescent="0.15">
      <c r="B1634" s="1088"/>
      <c r="C1634" s="1089"/>
      <c r="D1634" s="1089"/>
      <c r="E1634" s="1089"/>
      <c r="F1634" s="1089"/>
    </row>
    <row r="1635" spans="2:6" ht="11.1" customHeight="1" x14ac:dyDescent="0.15">
      <c r="B1635" s="1088"/>
      <c r="C1635" s="1089"/>
      <c r="D1635" s="1089"/>
      <c r="E1635" s="1089"/>
      <c r="F1635" s="1089"/>
    </row>
    <row r="1636" spans="2:6" ht="11.1" customHeight="1" x14ac:dyDescent="0.15">
      <c r="B1636" s="1088"/>
      <c r="C1636" s="1089"/>
      <c r="D1636" s="1089"/>
      <c r="E1636" s="1089"/>
      <c r="F1636" s="1089"/>
    </row>
    <row r="1637" spans="2:6" ht="11.1" customHeight="1" x14ac:dyDescent="0.15">
      <c r="B1637" s="1088"/>
      <c r="C1637" s="1089"/>
      <c r="D1637" s="1089"/>
      <c r="E1637" s="1089"/>
      <c r="F1637" s="1089"/>
    </row>
    <row r="1638" spans="2:6" ht="11.1" customHeight="1" x14ac:dyDescent="0.15">
      <c r="B1638" s="1088"/>
      <c r="C1638" s="1089"/>
      <c r="D1638" s="1089"/>
      <c r="E1638" s="1089"/>
      <c r="F1638" s="1089"/>
    </row>
    <row r="1639" spans="2:6" ht="11.1" customHeight="1" x14ac:dyDescent="0.15">
      <c r="B1639" s="1088"/>
      <c r="C1639" s="1089"/>
      <c r="D1639" s="1089"/>
      <c r="E1639" s="1089"/>
      <c r="F1639" s="1089"/>
    </row>
    <row r="1640" spans="2:6" ht="11.1" customHeight="1" x14ac:dyDescent="0.15">
      <c r="B1640" s="1088"/>
      <c r="C1640" s="1089"/>
      <c r="D1640" s="1089"/>
      <c r="E1640" s="1089"/>
      <c r="F1640" s="1089"/>
    </row>
    <row r="1641" spans="2:6" ht="11.1" customHeight="1" x14ac:dyDescent="0.15">
      <c r="B1641" s="1088"/>
      <c r="C1641" s="1089"/>
      <c r="D1641" s="1089"/>
      <c r="E1641" s="1089"/>
      <c r="F1641" s="1089"/>
    </row>
    <row r="1642" spans="2:6" ht="11.1" customHeight="1" x14ac:dyDescent="0.15">
      <c r="B1642" s="1088"/>
      <c r="C1642" s="1089"/>
      <c r="D1642" s="1089"/>
      <c r="E1642" s="1089"/>
      <c r="F1642" s="1089"/>
    </row>
    <row r="1643" spans="2:6" ht="11.1" customHeight="1" x14ac:dyDescent="0.15">
      <c r="B1643" s="1088"/>
      <c r="C1643" s="1089"/>
      <c r="D1643" s="1089"/>
      <c r="E1643" s="1089"/>
      <c r="F1643" s="1089"/>
    </row>
    <row r="1644" spans="2:6" ht="11.1" customHeight="1" x14ac:dyDescent="0.15">
      <c r="B1644" s="1088"/>
      <c r="C1644" s="1089"/>
      <c r="D1644" s="1089"/>
      <c r="E1644" s="1089"/>
      <c r="F1644" s="1089"/>
    </row>
    <row r="1645" spans="2:6" ht="11.1" customHeight="1" x14ac:dyDescent="0.15">
      <c r="B1645" s="1088"/>
      <c r="C1645" s="1089"/>
      <c r="D1645" s="1089"/>
      <c r="E1645" s="1089"/>
      <c r="F1645" s="1089"/>
    </row>
    <row r="1646" spans="2:6" ht="11.1" customHeight="1" x14ac:dyDescent="0.15">
      <c r="B1646" s="1088"/>
      <c r="C1646" s="1089"/>
      <c r="D1646" s="1089"/>
      <c r="E1646" s="1089"/>
      <c r="F1646" s="1089"/>
    </row>
    <row r="1647" spans="2:6" ht="11.1" customHeight="1" x14ac:dyDescent="0.15">
      <c r="B1647" s="1088"/>
      <c r="C1647" s="1089"/>
      <c r="D1647" s="1089"/>
      <c r="E1647" s="1089"/>
      <c r="F1647" s="1089"/>
    </row>
    <row r="1648" spans="2:6" ht="11.1" customHeight="1" x14ac:dyDescent="0.15">
      <c r="B1648" s="1088"/>
      <c r="C1648" s="1089"/>
      <c r="D1648" s="1089"/>
      <c r="E1648" s="1089"/>
      <c r="F1648" s="1089"/>
    </row>
    <row r="1649" spans="2:6" ht="11.1" customHeight="1" x14ac:dyDescent="0.15">
      <c r="B1649" s="1088"/>
      <c r="C1649" s="1089"/>
      <c r="D1649" s="1089"/>
      <c r="E1649" s="1089"/>
      <c r="F1649" s="1089"/>
    </row>
    <row r="1650" spans="2:6" ht="11.1" customHeight="1" x14ac:dyDescent="0.15">
      <c r="B1650" s="1088"/>
      <c r="C1650" s="1089"/>
      <c r="D1650" s="1089"/>
      <c r="E1650" s="1089"/>
      <c r="F1650" s="1089"/>
    </row>
    <row r="1651" spans="2:6" ht="11.1" customHeight="1" x14ac:dyDescent="0.15">
      <c r="B1651" s="1088"/>
      <c r="C1651" s="1089"/>
      <c r="D1651" s="1089"/>
      <c r="E1651" s="1089"/>
      <c r="F1651" s="1089"/>
    </row>
    <row r="1652" spans="2:6" ht="11.1" customHeight="1" x14ac:dyDescent="0.15">
      <c r="B1652" s="1088"/>
      <c r="C1652" s="1089"/>
      <c r="D1652" s="1089"/>
      <c r="E1652" s="1089"/>
      <c r="F1652" s="1089"/>
    </row>
    <row r="1653" spans="2:6" ht="11.1" customHeight="1" x14ac:dyDescent="0.15">
      <c r="B1653" s="1088"/>
      <c r="C1653" s="1089"/>
      <c r="D1653" s="1089"/>
      <c r="E1653" s="1089"/>
      <c r="F1653" s="1089"/>
    </row>
    <row r="1654" spans="2:6" ht="11.1" customHeight="1" x14ac:dyDescent="0.15">
      <c r="B1654" s="1088"/>
      <c r="C1654" s="1089"/>
      <c r="D1654" s="1089"/>
      <c r="E1654" s="1089"/>
      <c r="F1654" s="1089"/>
    </row>
    <row r="1655" spans="2:6" ht="11.1" customHeight="1" x14ac:dyDescent="0.15">
      <c r="B1655" s="1088"/>
      <c r="C1655" s="1089"/>
      <c r="D1655" s="1089"/>
      <c r="E1655" s="1089"/>
      <c r="F1655" s="1089"/>
    </row>
    <row r="1656" spans="2:6" ht="11.1" customHeight="1" x14ac:dyDescent="0.15">
      <c r="B1656" s="1088"/>
      <c r="C1656" s="1089"/>
      <c r="D1656" s="1089"/>
      <c r="E1656" s="1089"/>
      <c r="F1656" s="1089"/>
    </row>
    <row r="1657" spans="2:6" ht="11.1" customHeight="1" x14ac:dyDescent="0.15">
      <c r="B1657" s="1088"/>
      <c r="C1657" s="1089"/>
      <c r="D1657" s="1089"/>
      <c r="E1657" s="1089"/>
      <c r="F1657" s="1089"/>
    </row>
    <row r="1658" spans="2:6" ht="11.1" customHeight="1" x14ac:dyDescent="0.15">
      <c r="B1658" s="1088" t="s">
        <v>234</v>
      </c>
      <c r="C1658" s="1089"/>
      <c r="D1658" s="1089"/>
      <c r="E1658" s="1089"/>
      <c r="F1658" s="1089"/>
    </row>
    <row r="1659" spans="2:6" ht="11.1" customHeight="1" x14ac:dyDescent="0.15">
      <c r="B1659" s="1088"/>
      <c r="C1659" s="1089"/>
      <c r="D1659" s="1089"/>
      <c r="E1659" s="1089"/>
      <c r="F1659" s="1089"/>
    </row>
    <row r="1660" spans="2:6" ht="11.1" customHeight="1" x14ac:dyDescent="0.15">
      <c r="B1660" s="1088"/>
      <c r="C1660" s="1089"/>
      <c r="D1660" s="1089"/>
      <c r="E1660" s="1089"/>
      <c r="F1660" s="1089"/>
    </row>
    <row r="1661" spans="2:6" ht="11.1" customHeight="1" x14ac:dyDescent="0.15">
      <c r="B1661" s="1088"/>
      <c r="C1661" s="1089"/>
      <c r="D1661" s="1089"/>
      <c r="E1661" s="1089"/>
      <c r="F1661" s="1089"/>
    </row>
    <row r="1662" spans="2:6" ht="11.1" customHeight="1" x14ac:dyDescent="0.15">
      <c r="B1662" s="1088"/>
      <c r="C1662" s="1089"/>
      <c r="D1662" s="1089"/>
      <c r="E1662" s="1089"/>
      <c r="F1662" s="1089"/>
    </row>
    <row r="1663" spans="2:6" ht="11.1" customHeight="1" x14ac:dyDescent="0.15">
      <c r="B1663" s="1088"/>
      <c r="C1663" s="1089"/>
      <c r="D1663" s="1089"/>
      <c r="E1663" s="1089"/>
      <c r="F1663" s="1089"/>
    </row>
    <row r="1664" spans="2:6" ht="11.1" customHeight="1" x14ac:dyDescent="0.15">
      <c r="B1664" s="1088"/>
      <c r="C1664" s="1089"/>
      <c r="D1664" s="1089"/>
      <c r="E1664" s="1089"/>
      <c r="F1664" s="1089"/>
    </row>
    <row r="1665" spans="2:6" ht="11.1" customHeight="1" x14ac:dyDescent="0.15">
      <c r="B1665" s="1088"/>
      <c r="C1665" s="1089"/>
      <c r="D1665" s="1089"/>
      <c r="E1665" s="1089"/>
      <c r="F1665" s="1089"/>
    </row>
    <row r="1666" spans="2:6" ht="11.1" customHeight="1" x14ac:dyDescent="0.15">
      <c r="B1666" s="1088"/>
      <c r="C1666" s="1089"/>
      <c r="D1666" s="1089"/>
      <c r="E1666" s="1089"/>
      <c r="F1666" s="1089"/>
    </row>
    <row r="1667" spans="2:6" ht="11.1" customHeight="1" x14ac:dyDescent="0.15">
      <c r="B1667" s="1088"/>
      <c r="C1667" s="1089"/>
      <c r="D1667" s="1089"/>
      <c r="E1667" s="1089"/>
      <c r="F1667" s="1089"/>
    </row>
    <row r="1668" spans="2:6" ht="11.1" customHeight="1" x14ac:dyDescent="0.15">
      <c r="B1668" s="1088"/>
      <c r="C1668" s="1089"/>
      <c r="D1668" s="1089"/>
      <c r="E1668" s="1089"/>
      <c r="F1668" s="1089"/>
    </row>
    <row r="1669" spans="2:6" ht="11.1" customHeight="1" x14ac:dyDescent="0.15">
      <c r="B1669" s="1088"/>
      <c r="C1669" s="1089"/>
      <c r="D1669" s="1089"/>
      <c r="E1669" s="1089"/>
      <c r="F1669" s="1089"/>
    </row>
    <row r="1670" spans="2:6" ht="11.1" customHeight="1" x14ac:dyDescent="0.15">
      <c r="B1670" s="1088"/>
      <c r="C1670" s="1089"/>
      <c r="D1670" s="1089"/>
      <c r="E1670" s="1089"/>
      <c r="F1670" s="1089"/>
    </row>
    <row r="1671" spans="2:6" ht="11.1" customHeight="1" x14ac:dyDescent="0.15">
      <c r="B1671" s="1088"/>
      <c r="C1671" s="1089"/>
      <c r="D1671" s="1089"/>
      <c r="E1671" s="1089"/>
      <c r="F1671" s="1089"/>
    </row>
    <row r="1672" spans="2:6" ht="11.1" customHeight="1" x14ac:dyDescent="0.15">
      <c r="B1672" s="1088"/>
      <c r="C1672" s="1089"/>
      <c r="D1672" s="1089"/>
      <c r="E1672" s="1089"/>
      <c r="F1672" s="1089"/>
    </row>
    <row r="1673" spans="2:6" ht="11.1" customHeight="1" x14ac:dyDescent="0.15">
      <c r="B1673" s="1088"/>
      <c r="C1673" s="1089"/>
      <c r="D1673" s="1089"/>
      <c r="E1673" s="1089"/>
      <c r="F1673" s="1089"/>
    </row>
    <row r="1674" spans="2:6" ht="11.1" customHeight="1" x14ac:dyDescent="0.15">
      <c r="B1674" s="1088"/>
      <c r="C1674" s="1089"/>
      <c r="D1674" s="1089"/>
      <c r="E1674" s="1089"/>
      <c r="F1674" s="1089"/>
    </row>
    <row r="1675" spans="2:6" ht="11.1" customHeight="1" x14ac:dyDescent="0.15">
      <c r="B1675" s="1088"/>
      <c r="C1675" s="1089"/>
      <c r="D1675" s="1089"/>
      <c r="E1675" s="1089"/>
      <c r="F1675" s="1089"/>
    </row>
    <row r="1676" spans="2:6" ht="11.1" customHeight="1" x14ac:dyDescent="0.15">
      <c r="B1676" s="1088"/>
      <c r="C1676" s="1089"/>
      <c r="D1676" s="1089"/>
      <c r="E1676" s="1089"/>
      <c r="F1676" s="1089"/>
    </row>
    <row r="1677" spans="2:6" ht="11.1" customHeight="1" x14ac:dyDescent="0.15">
      <c r="B1677" s="1088"/>
      <c r="C1677" s="1089"/>
      <c r="D1677" s="1089"/>
      <c r="E1677" s="1089"/>
      <c r="F1677" s="1089"/>
    </row>
    <row r="1678" spans="2:6" ht="11.1" customHeight="1" x14ac:dyDescent="0.15">
      <c r="B1678" s="1088"/>
      <c r="C1678" s="1089"/>
      <c r="D1678" s="1089"/>
      <c r="E1678" s="1089"/>
      <c r="F1678" s="1089"/>
    </row>
    <row r="1679" spans="2:6" ht="11.1" customHeight="1" x14ac:dyDescent="0.15">
      <c r="B1679" s="1088"/>
      <c r="C1679" s="1089"/>
      <c r="D1679" s="1089"/>
      <c r="E1679" s="1089"/>
      <c r="F1679" s="1089"/>
    </row>
    <row r="1680" spans="2:6" ht="11.1" customHeight="1" x14ac:dyDescent="0.15">
      <c r="B1680" s="1088"/>
      <c r="C1680" s="1089"/>
      <c r="D1680" s="1089"/>
      <c r="E1680" s="1089"/>
      <c r="F1680" s="1089"/>
    </row>
    <row r="1681" spans="2:6" ht="11.1" customHeight="1" x14ac:dyDescent="0.15">
      <c r="B1681" s="1088"/>
      <c r="C1681" s="1089"/>
      <c r="D1681" s="1089"/>
      <c r="E1681" s="1089"/>
      <c r="F1681" s="1089"/>
    </row>
    <row r="1682" spans="2:6" ht="11.1" customHeight="1" x14ac:dyDescent="0.15">
      <c r="B1682" s="1088"/>
      <c r="C1682" s="1089"/>
      <c r="D1682" s="1089"/>
      <c r="E1682" s="1089"/>
      <c r="F1682" s="1089"/>
    </row>
    <row r="1683" spans="2:6" ht="11.1" customHeight="1" x14ac:dyDescent="0.15">
      <c r="B1683" s="1088"/>
      <c r="C1683" s="1089"/>
      <c r="D1683" s="1089"/>
      <c r="E1683" s="1089"/>
      <c r="F1683" s="1089"/>
    </row>
    <row r="1684" spans="2:6" ht="11.1" customHeight="1" x14ac:dyDescent="0.15">
      <c r="B1684" s="1088"/>
      <c r="C1684" s="1089"/>
      <c r="D1684" s="1089"/>
      <c r="E1684" s="1089"/>
      <c r="F1684" s="1089"/>
    </row>
    <row r="1685" spans="2:6" ht="11.1" customHeight="1" x14ac:dyDescent="0.15">
      <c r="B1685" s="1088"/>
      <c r="C1685" s="1089"/>
      <c r="D1685" s="1089"/>
      <c r="E1685" s="1089"/>
      <c r="F1685" s="1089"/>
    </row>
    <row r="1686" spans="2:6" ht="11.1" customHeight="1" x14ac:dyDescent="0.15">
      <c r="B1686" s="1088"/>
      <c r="C1686" s="1089"/>
      <c r="D1686" s="1089"/>
      <c r="E1686" s="1089"/>
      <c r="F1686" s="1089"/>
    </row>
    <row r="1687" spans="2:6" ht="11.1" customHeight="1" x14ac:dyDescent="0.15">
      <c r="B1687" s="1088"/>
      <c r="C1687" s="1089"/>
      <c r="D1687" s="1089"/>
      <c r="E1687" s="1089"/>
      <c r="F1687" s="1089"/>
    </row>
    <row r="1688" spans="2:6" ht="11.1" customHeight="1" x14ac:dyDescent="0.15">
      <c r="B1688" s="1088" t="s">
        <v>236</v>
      </c>
      <c r="C1688" s="1089"/>
      <c r="D1688" s="1089"/>
      <c r="E1688" s="1089"/>
      <c r="F1688" s="1089"/>
    </row>
    <row r="1689" spans="2:6" ht="11.1" customHeight="1" x14ac:dyDescent="0.15">
      <c r="B1689" s="1088"/>
      <c r="C1689" s="1089"/>
      <c r="D1689" s="1089"/>
      <c r="E1689" s="1089"/>
      <c r="F1689" s="1089"/>
    </row>
    <row r="1690" spans="2:6" ht="11.1" customHeight="1" x14ac:dyDescent="0.15">
      <c r="B1690" s="1088"/>
      <c r="C1690" s="1089"/>
      <c r="D1690" s="1089"/>
      <c r="E1690" s="1089"/>
      <c r="F1690" s="1089"/>
    </row>
    <row r="1691" spans="2:6" ht="11.1" customHeight="1" x14ac:dyDescent="0.15">
      <c r="B1691" s="1088"/>
      <c r="C1691" s="1089"/>
      <c r="D1691" s="1089"/>
      <c r="E1691" s="1089"/>
      <c r="F1691" s="1089"/>
    </row>
    <row r="1692" spans="2:6" ht="11.1" customHeight="1" x14ac:dyDescent="0.15">
      <c r="B1692" s="1088"/>
      <c r="C1692" s="1089"/>
      <c r="D1692" s="1089"/>
      <c r="E1692" s="1089"/>
      <c r="F1692" s="1089"/>
    </row>
    <row r="1693" spans="2:6" ht="11.1" customHeight="1" x14ac:dyDescent="0.15">
      <c r="B1693" s="1088"/>
      <c r="C1693" s="1089"/>
      <c r="D1693" s="1089"/>
      <c r="E1693" s="1089"/>
      <c r="F1693" s="1089"/>
    </row>
    <row r="1694" spans="2:6" ht="11.1" customHeight="1" x14ac:dyDescent="0.15">
      <c r="B1694" s="1088"/>
      <c r="C1694" s="1089"/>
      <c r="D1694" s="1089"/>
      <c r="E1694" s="1089"/>
      <c r="F1694" s="1089"/>
    </row>
    <row r="1695" spans="2:6" ht="11.1" customHeight="1" x14ac:dyDescent="0.15">
      <c r="B1695" s="1088"/>
      <c r="C1695" s="1089"/>
      <c r="D1695" s="1089"/>
      <c r="E1695" s="1089"/>
      <c r="F1695" s="1089"/>
    </row>
    <row r="1696" spans="2:6" ht="11.1" customHeight="1" x14ac:dyDescent="0.15">
      <c r="B1696" s="1088"/>
      <c r="C1696" s="1089"/>
      <c r="D1696" s="1089"/>
      <c r="E1696" s="1089"/>
      <c r="F1696" s="1089"/>
    </row>
    <row r="1697" spans="2:6" ht="11.1" customHeight="1" x14ac:dyDescent="0.15">
      <c r="B1697" s="1088"/>
      <c r="C1697" s="1089"/>
      <c r="D1697" s="1089"/>
      <c r="E1697" s="1089"/>
      <c r="F1697" s="1089"/>
    </row>
    <row r="1698" spans="2:6" ht="11.1" customHeight="1" x14ac:dyDescent="0.15">
      <c r="B1698" s="1088"/>
      <c r="C1698" s="1089"/>
      <c r="D1698" s="1089"/>
      <c r="E1698" s="1089"/>
      <c r="F1698" s="1089"/>
    </row>
    <row r="1699" spans="2:6" ht="11.1" customHeight="1" x14ac:dyDescent="0.15">
      <c r="B1699" s="1088"/>
      <c r="C1699" s="1089"/>
      <c r="D1699" s="1089"/>
      <c r="E1699" s="1089"/>
      <c r="F1699" s="1089"/>
    </row>
    <row r="1700" spans="2:6" ht="11.1" customHeight="1" x14ac:dyDescent="0.15">
      <c r="B1700" s="1088"/>
      <c r="C1700" s="1089"/>
      <c r="D1700" s="1089"/>
      <c r="E1700" s="1089"/>
      <c r="F1700" s="1089"/>
    </row>
    <row r="1701" spans="2:6" ht="11.1" customHeight="1" x14ac:dyDescent="0.15">
      <c r="B1701" s="1088"/>
      <c r="C1701" s="1089"/>
      <c r="D1701" s="1089"/>
      <c r="E1701" s="1089"/>
      <c r="F1701" s="1089"/>
    </row>
    <row r="1702" spans="2:6" ht="11.1" customHeight="1" x14ac:dyDescent="0.15">
      <c r="B1702" s="1088"/>
      <c r="C1702" s="1089"/>
      <c r="D1702" s="1089"/>
      <c r="E1702" s="1089"/>
      <c r="F1702" s="1089"/>
    </row>
    <row r="1703" spans="2:6" ht="11.1" customHeight="1" x14ac:dyDescent="0.15">
      <c r="B1703" s="1088"/>
      <c r="C1703" s="1089"/>
      <c r="D1703" s="1089"/>
      <c r="E1703" s="1089"/>
      <c r="F1703" s="1089"/>
    </row>
    <row r="1704" spans="2:6" ht="11.1" customHeight="1" x14ac:dyDescent="0.15">
      <c r="B1704" s="1088"/>
      <c r="C1704" s="1089"/>
      <c r="D1704" s="1089"/>
      <c r="E1704" s="1089"/>
      <c r="F1704" s="1089"/>
    </row>
    <row r="1705" spans="2:6" ht="11.1" customHeight="1" x14ac:dyDescent="0.15">
      <c r="B1705" s="1088"/>
      <c r="C1705" s="1089"/>
      <c r="D1705" s="1089"/>
      <c r="E1705" s="1089"/>
      <c r="F1705" s="1089"/>
    </row>
    <row r="1706" spans="2:6" ht="11.1" customHeight="1" x14ac:dyDescent="0.15">
      <c r="B1706" s="1088"/>
      <c r="C1706" s="1089"/>
      <c r="D1706" s="1089"/>
      <c r="E1706" s="1089"/>
      <c r="F1706" s="1089"/>
    </row>
    <row r="1707" spans="2:6" ht="11.1" customHeight="1" x14ac:dyDescent="0.15">
      <c r="B1707" s="1088"/>
      <c r="C1707" s="1089"/>
      <c r="D1707" s="1089"/>
      <c r="E1707" s="1089"/>
      <c r="F1707" s="1089"/>
    </row>
    <row r="1708" spans="2:6" ht="11.1" customHeight="1" x14ac:dyDescent="0.15">
      <c r="B1708" s="1088"/>
      <c r="C1708" s="1089"/>
      <c r="D1708" s="1089"/>
      <c r="E1708" s="1089"/>
      <c r="F1708" s="1089"/>
    </row>
    <row r="1709" spans="2:6" ht="11.1" customHeight="1" x14ac:dyDescent="0.15">
      <c r="B1709" s="1088"/>
      <c r="C1709" s="1089"/>
      <c r="D1709" s="1089"/>
      <c r="E1709" s="1089"/>
      <c r="F1709" s="1089"/>
    </row>
    <row r="1710" spans="2:6" ht="11.1" customHeight="1" x14ac:dyDescent="0.15">
      <c r="B1710" s="1088"/>
      <c r="C1710" s="1089"/>
      <c r="D1710" s="1089"/>
      <c r="E1710" s="1089"/>
      <c r="F1710" s="1089"/>
    </row>
    <row r="1711" spans="2:6" ht="11.1" customHeight="1" x14ac:dyDescent="0.15">
      <c r="B1711" s="1088"/>
      <c r="C1711" s="1089"/>
      <c r="D1711" s="1089"/>
      <c r="E1711" s="1089"/>
      <c r="F1711" s="1089"/>
    </row>
    <row r="1712" spans="2:6" ht="11.1" customHeight="1" x14ac:dyDescent="0.15">
      <c r="B1712" s="1088"/>
      <c r="C1712" s="1089"/>
      <c r="D1712" s="1089"/>
      <c r="E1712" s="1089"/>
      <c r="F1712" s="1089"/>
    </row>
    <row r="1713" spans="2:6" ht="11.1" customHeight="1" x14ac:dyDescent="0.15">
      <c r="B1713" s="1088"/>
      <c r="C1713" s="1089"/>
      <c r="D1713" s="1089"/>
      <c r="E1713" s="1089"/>
      <c r="F1713" s="1089"/>
    </row>
    <row r="1714" spans="2:6" ht="11.1" customHeight="1" x14ac:dyDescent="0.15">
      <c r="B1714" s="1088"/>
      <c r="C1714" s="1089"/>
      <c r="D1714" s="1089"/>
      <c r="E1714" s="1089"/>
      <c r="F1714" s="1089"/>
    </row>
    <row r="1715" spans="2:6" ht="11.1" customHeight="1" x14ac:dyDescent="0.15">
      <c r="B1715" s="1088"/>
      <c r="C1715" s="1089"/>
      <c r="D1715" s="1089"/>
      <c r="E1715" s="1089"/>
      <c r="F1715" s="1089"/>
    </row>
    <row r="1716" spans="2:6" ht="11.1" customHeight="1" x14ac:dyDescent="0.15">
      <c r="B1716" s="1088"/>
      <c r="C1716" s="1089"/>
      <c r="D1716" s="1089"/>
      <c r="E1716" s="1089"/>
      <c r="F1716" s="1089"/>
    </row>
    <row r="1717" spans="2:6" ht="11.1" customHeight="1" x14ac:dyDescent="0.15">
      <c r="B1717" s="1088"/>
      <c r="C1717" s="1089"/>
      <c r="D1717" s="1089"/>
      <c r="E1717" s="1089"/>
      <c r="F1717" s="1089"/>
    </row>
    <row r="1718" spans="2:6" ht="11.1" customHeight="1" x14ac:dyDescent="0.15">
      <c r="B1718" s="1090" t="s">
        <v>445</v>
      </c>
      <c r="C1718" s="1091" t="s">
        <v>386</v>
      </c>
      <c r="D1718" s="1091"/>
      <c r="E1718" s="1091"/>
      <c r="F1718" s="1091"/>
    </row>
    <row r="1719" spans="2:6" ht="11.1" customHeight="1" x14ac:dyDescent="0.15">
      <c r="B1719" s="1090"/>
      <c r="C1719" s="1091"/>
      <c r="D1719" s="1091"/>
      <c r="E1719" s="1091"/>
      <c r="F1719" s="1091"/>
    </row>
    <row r="1720" spans="2:6" ht="11.1" customHeight="1" x14ac:dyDescent="0.15">
      <c r="B1720" s="1090"/>
      <c r="C1720" s="1091"/>
      <c r="D1720" s="1091"/>
      <c r="E1720" s="1091"/>
      <c r="F1720" s="1091"/>
    </row>
    <row r="1721" spans="2:6" ht="11.1" customHeight="1" x14ac:dyDescent="0.15">
      <c r="B1721" s="1090"/>
      <c r="C1721" s="1091"/>
      <c r="D1721" s="1091"/>
      <c r="E1721" s="1091"/>
      <c r="F1721" s="1091"/>
    </row>
    <row r="1722" spans="2:6" ht="11.1" customHeight="1" x14ac:dyDescent="0.15">
      <c r="B1722" s="1090"/>
      <c r="C1722" s="1091"/>
      <c r="D1722" s="1091"/>
      <c r="E1722" s="1091"/>
      <c r="F1722" s="1091"/>
    </row>
    <row r="1723" spans="2:6" ht="11.1" customHeight="1" x14ac:dyDescent="0.15">
      <c r="B1723" s="1090"/>
      <c r="C1723" s="1091"/>
      <c r="D1723" s="1091"/>
      <c r="E1723" s="1091" t="b">
        <v>0</v>
      </c>
      <c r="F1723" s="1091"/>
    </row>
    <row r="1724" spans="2:6" ht="11.1" customHeight="1" x14ac:dyDescent="0.15">
      <c r="B1724" s="1090"/>
      <c r="C1724" s="1091"/>
      <c r="D1724" s="1091"/>
      <c r="E1724" s="1091" t="b">
        <v>0</v>
      </c>
      <c r="F1724" s="1091"/>
    </row>
    <row r="1725" spans="2:6" ht="11.1" customHeight="1" x14ac:dyDescent="0.15">
      <c r="B1725" s="1090"/>
      <c r="C1725" s="1091"/>
      <c r="D1725" s="1091"/>
      <c r="E1725" s="1091"/>
      <c r="F1725" s="1091"/>
    </row>
    <row r="1726" spans="2:6" ht="11.1" customHeight="1" x14ac:dyDescent="0.15">
      <c r="B1726" s="1090"/>
      <c r="C1726" s="1091"/>
      <c r="D1726" s="1091"/>
      <c r="E1726" s="1091"/>
      <c r="F1726" s="1091"/>
    </row>
    <row r="1727" spans="2:6" ht="11.1" customHeight="1" x14ac:dyDescent="0.15">
      <c r="B1727" s="1090"/>
      <c r="C1727" s="1091"/>
      <c r="D1727" s="1091"/>
      <c r="E1727" s="1091"/>
      <c r="F1727" s="1091"/>
    </row>
    <row r="1728" spans="2:6" ht="11.1" customHeight="1" x14ac:dyDescent="0.15">
      <c r="B1728" s="1090"/>
      <c r="C1728" s="1091"/>
      <c r="D1728" s="1091"/>
      <c r="E1728" s="1091"/>
      <c r="F1728" s="1091"/>
    </row>
    <row r="1729" spans="2:6" ht="11.1" customHeight="1" x14ac:dyDescent="0.15">
      <c r="B1729" s="1090"/>
      <c r="C1729" s="1091"/>
      <c r="D1729" s="1091"/>
      <c r="E1729" s="1091"/>
      <c r="F1729" s="1091"/>
    </row>
    <row r="1730" spans="2:6" ht="11.1" customHeight="1" x14ac:dyDescent="0.15">
      <c r="B1730" s="1090"/>
      <c r="C1730" s="1091"/>
      <c r="D1730" s="1091"/>
      <c r="E1730" s="1091" t="b">
        <v>1</v>
      </c>
      <c r="F1730" s="1091"/>
    </row>
    <row r="1731" spans="2:6" ht="11.1" customHeight="1" x14ac:dyDescent="0.15">
      <c r="B1731" s="1090"/>
      <c r="C1731" s="1091"/>
      <c r="D1731" s="1091"/>
      <c r="E1731" s="1091"/>
      <c r="F1731" s="1091"/>
    </row>
    <row r="1732" spans="2:6" ht="11.1" customHeight="1" x14ac:dyDescent="0.15">
      <c r="B1732" s="1090"/>
      <c r="C1732" s="1091"/>
      <c r="D1732" s="1091"/>
      <c r="E1732" s="1091"/>
      <c r="F1732" s="1091"/>
    </row>
    <row r="1733" spans="2:6" ht="11.1" customHeight="1" x14ac:dyDescent="0.15">
      <c r="B1733" s="1090"/>
      <c r="C1733" s="1091"/>
      <c r="D1733" s="1091"/>
      <c r="E1733" s="1091"/>
      <c r="F1733" s="1091"/>
    </row>
    <row r="1734" spans="2:6" ht="11.1" customHeight="1" x14ac:dyDescent="0.15">
      <c r="B1734" s="1090"/>
      <c r="C1734" s="1091"/>
      <c r="D1734" s="1091"/>
      <c r="E1734" s="1091"/>
      <c r="F1734" s="1091"/>
    </row>
    <row r="1735" spans="2:6" ht="11.1" customHeight="1" x14ac:dyDescent="0.15">
      <c r="B1735" s="1090"/>
      <c r="C1735" s="1091"/>
      <c r="D1735" s="1091"/>
      <c r="E1735" s="1091"/>
      <c r="F1735" s="1091"/>
    </row>
    <row r="1736" spans="2:6" ht="11.1" customHeight="1" x14ac:dyDescent="0.15">
      <c r="B1736" s="1090"/>
      <c r="C1736" s="1091"/>
      <c r="D1736" s="1091"/>
      <c r="E1736" s="1091"/>
      <c r="F1736" s="1091"/>
    </row>
    <row r="1737" spans="2:6" ht="11.1" customHeight="1" x14ac:dyDescent="0.15">
      <c r="B1737" s="1090"/>
      <c r="C1737" s="1091"/>
      <c r="D1737" s="1091"/>
      <c r="E1737" s="1091"/>
      <c r="F1737" s="1091"/>
    </row>
    <row r="1738" spans="2:6" ht="11.1" customHeight="1" x14ac:dyDescent="0.15">
      <c r="B1738" s="1090"/>
      <c r="C1738" s="1091"/>
      <c r="D1738" s="1091"/>
      <c r="E1738" s="1091"/>
      <c r="F1738" s="1091"/>
    </row>
    <row r="1739" spans="2:6" ht="11.1" customHeight="1" x14ac:dyDescent="0.15">
      <c r="B1739" s="1090"/>
      <c r="C1739" s="1091"/>
      <c r="D1739" s="1091"/>
      <c r="E1739" s="1091"/>
      <c r="F1739" s="1091"/>
    </row>
    <row r="1740" spans="2:6" ht="11.1" customHeight="1" x14ac:dyDescent="0.15">
      <c r="B1740" s="1090"/>
      <c r="C1740" s="1091"/>
      <c r="D1740" s="1091"/>
      <c r="E1740" s="1091"/>
      <c r="F1740" s="1091"/>
    </row>
    <row r="1741" spans="2:6" ht="11.1" customHeight="1" x14ac:dyDescent="0.15">
      <c r="B1741" s="1090"/>
      <c r="C1741" s="1091"/>
      <c r="D1741" s="1091"/>
      <c r="E1741" s="1091"/>
      <c r="F1741" s="1091"/>
    </row>
    <row r="1742" spans="2:6" ht="11.1" customHeight="1" x14ac:dyDescent="0.15">
      <c r="B1742" s="1090"/>
      <c r="C1742" s="1091"/>
      <c r="D1742" s="1091"/>
      <c r="E1742" s="1091"/>
      <c r="F1742" s="1091"/>
    </row>
    <row r="1743" spans="2:6" ht="11.1" customHeight="1" x14ac:dyDescent="0.15">
      <c r="B1743" s="1090"/>
      <c r="C1743" s="1091"/>
      <c r="D1743" s="1091"/>
      <c r="E1743" s="1091"/>
      <c r="F1743" s="1091"/>
    </row>
    <row r="1744" spans="2:6" ht="11.1" customHeight="1" x14ac:dyDescent="0.15">
      <c r="B1744" s="1090"/>
      <c r="C1744" s="1091"/>
      <c r="D1744" s="1091"/>
      <c r="E1744" s="1091"/>
      <c r="F1744" s="1091"/>
    </row>
    <row r="1745" spans="2:10" ht="11.1" customHeight="1" x14ac:dyDescent="0.15">
      <c r="B1745" s="1090"/>
      <c r="C1745" s="1091"/>
      <c r="D1745" s="1091"/>
      <c r="E1745" s="1091"/>
      <c r="F1745" s="1091"/>
    </row>
    <row r="1746" spans="2:10" ht="11.1" customHeight="1" x14ac:dyDescent="0.15">
      <c r="B1746" s="1090"/>
      <c r="C1746" s="1091"/>
      <c r="D1746" s="1091"/>
      <c r="E1746" s="1091"/>
      <c r="F1746" s="1091"/>
    </row>
    <row r="1747" spans="2:10" ht="11.1" customHeight="1" x14ac:dyDescent="0.15">
      <c r="B1747" s="1090"/>
      <c r="C1747" s="1091"/>
      <c r="D1747" s="1091"/>
      <c r="E1747" s="1091"/>
      <c r="F1747" s="1091"/>
    </row>
    <row r="1749" spans="2:10" x14ac:dyDescent="0.15">
      <c r="B1749" s="240" t="s">
        <v>420</v>
      </c>
      <c r="F1749" s="277">
        <f>$E$6</f>
        <v>0</v>
      </c>
    </row>
    <row r="1750" spans="2:10" ht="30" customHeight="1" x14ac:dyDescent="0.15">
      <c r="B1750" s="241" t="s">
        <v>142</v>
      </c>
      <c r="C1750" s="242" t="s">
        <v>143</v>
      </c>
      <c r="D1750" s="243" t="s">
        <v>197</v>
      </c>
      <c r="E1750" s="244" t="s">
        <v>385</v>
      </c>
      <c r="F1750" s="245" t="s">
        <v>223</v>
      </c>
    </row>
    <row r="1751" spans="2:10" ht="39.950000000000003" customHeight="1" x14ac:dyDescent="0.15">
      <c r="B1751" s="174"/>
      <c r="C1751" s="246" t="str">
        <f>IFERROR(VLOOKUP(B1751,'補助事業概要説明書(別添１)１～２'!$C$58:$D$97,2,0)," ")</f>
        <v xml:space="preserve"> </v>
      </c>
      <c r="D1751" s="246" t="str">
        <f>IFERROR(VLOOKUP(B1751,'補助事業概要説明書(別添１)１～２'!$C$58:$E$97,3,0)," ")</f>
        <v xml:space="preserve"> </v>
      </c>
      <c r="E1751" s="247" t="str">
        <f>IFERROR(VLOOKUP(B1751,'補助事業概要説明書(別添１)１～２'!$C$58:$F$97,4,0)," ")</f>
        <v xml:space="preserve"> </v>
      </c>
      <c r="F1751" s="247" t="str">
        <f>IFERROR(VLOOKUP(B1751,'補助事業概要説明書(別添１)１～２'!$C$58:$G$97,5,0)," ")</f>
        <v xml:space="preserve"> </v>
      </c>
    </row>
    <row r="1752" spans="2:10" ht="8.25" customHeight="1" x14ac:dyDescent="0.15"/>
    <row r="1753" spans="2:10" x14ac:dyDescent="0.15">
      <c r="B1753" s="240" t="s">
        <v>231</v>
      </c>
      <c r="E1753" s="248"/>
    </row>
    <row r="1754" spans="2:10" ht="16.5" customHeight="1" x14ac:dyDescent="0.15">
      <c r="B1754" s="1087" t="s">
        <v>227</v>
      </c>
      <c r="C1754" s="1087"/>
      <c r="D1754" s="1087"/>
      <c r="E1754" s="1087"/>
      <c r="F1754" s="1087"/>
    </row>
    <row r="1755" spans="2:10" x14ac:dyDescent="0.15">
      <c r="B1755" s="177" t="b">
        <v>1</v>
      </c>
      <c r="C1755" s="249"/>
    </row>
    <row r="1756" spans="2:10" x14ac:dyDescent="0.15">
      <c r="B1756" s="276" t="b">
        <v>1</v>
      </c>
      <c r="J1756" s="237"/>
    </row>
    <row r="1757" spans="2:10" s="322" customFormat="1" x14ac:dyDescent="0.15">
      <c r="B1757" s="463" t="s">
        <v>566</v>
      </c>
      <c r="E1757" s="464"/>
      <c r="F1757" s="465"/>
    </row>
    <row r="1758" spans="2:10" s="322" customFormat="1" ht="16.5" customHeight="1" x14ac:dyDescent="0.15">
      <c r="B1758" s="1092" t="s">
        <v>567</v>
      </c>
      <c r="C1758" s="1092"/>
      <c r="D1758" s="1092"/>
      <c r="E1758" s="1092"/>
      <c r="F1758" s="1092"/>
    </row>
    <row r="1759" spans="2:10" s="322" customFormat="1" x14ac:dyDescent="0.15">
      <c r="B1759" s="466" t="b">
        <v>1</v>
      </c>
      <c r="C1759" s="467"/>
      <c r="E1759" s="289"/>
      <c r="F1759" s="465"/>
    </row>
    <row r="1760" spans="2:10" s="322" customFormat="1" x14ac:dyDescent="0.15">
      <c r="B1760" s="276" t="b">
        <v>1</v>
      </c>
      <c r="E1760" s="289"/>
      <c r="F1760" s="465"/>
      <c r="J1760" s="289"/>
    </row>
    <row r="1761" spans="2:6" x14ac:dyDescent="0.15">
      <c r="B1761" s="240" t="s">
        <v>232</v>
      </c>
      <c r="C1761" s="249" t="s">
        <v>328</v>
      </c>
    </row>
    <row r="1762" spans="2:6" ht="11.1" customHeight="1" x14ac:dyDescent="0.15">
      <c r="B1762" s="1088" t="s">
        <v>235</v>
      </c>
      <c r="C1762" s="1089"/>
      <c r="D1762" s="1089"/>
      <c r="E1762" s="1089"/>
      <c r="F1762" s="1089"/>
    </row>
    <row r="1763" spans="2:6" ht="11.1" customHeight="1" x14ac:dyDescent="0.15">
      <c r="B1763" s="1088"/>
      <c r="C1763" s="1089"/>
      <c r="D1763" s="1089"/>
      <c r="E1763" s="1089"/>
      <c r="F1763" s="1089"/>
    </row>
    <row r="1764" spans="2:6" ht="11.1" customHeight="1" x14ac:dyDescent="0.15">
      <c r="B1764" s="1088"/>
      <c r="C1764" s="1089"/>
      <c r="D1764" s="1089"/>
      <c r="E1764" s="1089"/>
      <c r="F1764" s="1089"/>
    </row>
    <row r="1765" spans="2:6" ht="11.1" customHeight="1" x14ac:dyDescent="0.15">
      <c r="B1765" s="1088"/>
      <c r="C1765" s="1089"/>
      <c r="D1765" s="1089"/>
      <c r="E1765" s="1089"/>
      <c r="F1765" s="1089"/>
    </row>
    <row r="1766" spans="2:6" ht="11.1" customHeight="1" x14ac:dyDescent="0.15">
      <c r="B1766" s="1088"/>
      <c r="C1766" s="1089"/>
      <c r="D1766" s="1089"/>
      <c r="E1766" s="1089"/>
      <c r="F1766" s="1089"/>
    </row>
    <row r="1767" spans="2:6" ht="11.1" customHeight="1" x14ac:dyDescent="0.15">
      <c r="B1767" s="1088"/>
      <c r="C1767" s="1089"/>
      <c r="D1767" s="1089"/>
      <c r="E1767" s="1089"/>
      <c r="F1767" s="1089"/>
    </row>
    <row r="1768" spans="2:6" ht="11.1" customHeight="1" x14ac:dyDescent="0.15">
      <c r="B1768" s="1088"/>
      <c r="C1768" s="1089"/>
      <c r="D1768" s="1089"/>
      <c r="E1768" s="1089"/>
      <c r="F1768" s="1089"/>
    </row>
    <row r="1769" spans="2:6" ht="11.1" customHeight="1" x14ac:dyDescent="0.15">
      <c r="B1769" s="1088"/>
      <c r="C1769" s="1089"/>
      <c r="D1769" s="1089"/>
      <c r="E1769" s="1089"/>
      <c r="F1769" s="1089"/>
    </row>
    <row r="1770" spans="2:6" ht="11.1" customHeight="1" x14ac:dyDescent="0.15">
      <c r="B1770" s="1088"/>
      <c r="C1770" s="1089"/>
      <c r="D1770" s="1089"/>
      <c r="E1770" s="1089"/>
      <c r="F1770" s="1089"/>
    </row>
    <row r="1771" spans="2:6" ht="11.1" customHeight="1" x14ac:dyDescent="0.15">
      <c r="B1771" s="1088"/>
      <c r="C1771" s="1089"/>
      <c r="D1771" s="1089"/>
      <c r="E1771" s="1089"/>
      <c r="F1771" s="1089"/>
    </row>
    <row r="1772" spans="2:6" ht="11.1" customHeight="1" x14ac:dyDescent="0.15">
      <c r="B1772" s="1088"/>
      <c r="C1772" s="1089"/>
      <c r="D1772" s="1089"/>
      <c r="E1772" s="1089"/>
      <c r="F1772" s="1089"/>
    </row>
    <row r="1773" spans="2:6" ht="11.1" customHeight="1" x14ac:dyDescent="0.15">
      <c r="B1773" s="1088"/>
      <c r="C1773" s="1089"/>
      <c r="D1773" s="1089"/>
      <c r="E1773" s="1089"/>
      <c r="F1773" s="1089"/>
    </row>
    <row r="1774" spans="2:6" ht="11.1" customHeight="1" x14ac:dyDescent="0.15">
      <c r="B1774" s="1088"/>
      <c r="C1774" s="1089"/>
      <c r="D1774" s="1089"/>
      <c r="E1774" s="1089"/>
      <c r="F1774" s="1089"/>
    </row>
    <row r="1775" spans="2:6" ht="11.1" customHeight="1" x14ac:dyDescent="0.15">
      <c r="B1775" s="1088"/>
      <c r="C1775" s="1089"/>
      <c r="D1775" s="1089"/>
      <c r="E1775" s="1089"/>
      <c r="F1775" s="1089"/>
    </row>
    <row r="1776" spans="2:6" ht="11.1" customHeight="1" x14ac:dyDescent="0.15">
      <c r="B1776" s="1088"/>
      <c r="C1776" s="1089"/>
      <c r="D1776" s="1089"/>
      <c r="E1776" s="1089"/>
      <c r="F1776" s="1089"/>
    </row>
    <row r="1777" spans="2:6" ht="11.1" customHeight="1" x14ac:dyDescent="0.15">
      <c r="B1777" s="1088"/>
      <c r="C1777" s="1089"/>
      <c r="D1777" s="1089"/>
      <c r="E1777" s="1089"/>
      <c r="F1777" s="1089"/>
    </row>
    <row r="1778" spans="2:6" ht="11.1" customHeight="1" x14ac:dyDescent="0.15">
      <c r="B1778" s="1088"/>
      <c r="C1778" s="1089"/>
      <c r="D1778" s="1089"/>
      <c r="E1778" s="1089"/>
      <c r="F1778" s="1089"/>
    </row>
    <row r="1779" spans="2:6" ht="11.1" customHeight="1" x14ac:dyDescent="0.15">
      <c r="B1779" s="1088"/>
      <c r="C1779" s="1089"/>
      <c r="D1779" s="1089"/>
      <c r="E1779" s="1089"/>
      <c r="F1779" s="1089"/>
    </row>
    <row r="1780" spans="2:6" ht="11.1" customHeight="1" x14ac:dyDescent="0.15">
      <c r="B1780" s="1088"/>
      <c r="C1780" s="1089"/>
      <c r="D1780" s="1089"/>
      <c r="E1780" s="1089"/>
      <c r="F1780" s="1089"/>
    </row>
    <row r="1781" spans="2:6" ht="11.1" customHeight="1" x14ac:dyDescent="0.15">
      <c r="B1781" s="1088"/>
      <c r="C1781" s="1089"/>
      <c r="D1781" s="1089"/>
      <c r="E1781" s="1089"/>
      <c r="F1781" s="1089"/>
    </row>
    <row r="1782" spans="2:6" ht="11.1" customHeight="1" x14ac:dyDescent="0.15">
      <c r="B1782" s="1088"/>
      <c r="C1782" s="1089"/>
      <c r="D1782" s="1089"/>
      <c r="E1782" s="1089"/>
      <c r="F1782" s="1089"/>
    </row>
    <row r="1783" spans="2:6" ht="11.1" customHeight="1" x14ac:dyDescent="0.15">
      <c r="B1783" s="1088"/>
      <c r="C1783" s="1089"/>
      <c r="D1783" s="1089"/>
      <c r="E1783" s="1089"/>
      <c r="F1783" s="1089"/>
    </row>
    <row r="1784" spans="2:6" ht="11.1" customHeight="1" x14ac:dyDescent="0.15">
      <c r="B1784" s="1088"/>
      <c r="C1784" s="1089"/>
      <c r="D1784" s="1089"/>
      <c r="E1784" s="1089"/>
      <c r="F1784" s="1089"/>
    </row>
    <row r="1785" spans="2:6" ht="11.1" customHeight="1" x14ac:dyDescent="0.15">
      <c r="B1785" s="1088"/>
      <c r="C1785" s="1089"/>
      <c r="D1785" s="1089"/>
      <c r="E1785" s="1089"/>
      <c r="F1785" s="1089"/>
    </row>
    <row r="1786" spans="2:6" ht="11.1" customHeight="1" x14ac:dyDescent="0.15">
      <c r="B1786" s="1088"/>
      <c r="C1786" s="1089"/>
      <c r="D1786" s="1089"/>
      <c r="E1786" s="1089"/>
      <c r="F1786" s="1089"/>
    </row>
    <row r="1787" spans="2:6" ht="11.1" customHeight="1" x14ac:dyDescent="0.15">
      <c r="B1787" s="1088"/>
      <c r="C1787" s="1089"/>
      <c r="D1787" s="1089"/>
      <c r="E1787" s="1089"/>
      <c r="F1787" s="1089"/>
    </row>
    <row r="1788" spans="2:6" ht="11.1" customHeight="1" x14ac:dyDescent="0.15">
      <c r="B1788" s="1088"/>
      <c r="C1788" s="1089"/>
      <c r="D1788" s="1089"/>
      <c r="E1788" s="1089"/>
      <c r="F1788" s="1089"/>
    </row>
    <row r="1789" spans="2:6" ht="11.1" customHeight="1" x14ac:dyDescent="0.15">
      <c r="B1789" s="1088"/>
      <c r="C1789" s="1089"/>
      <c r="D1789" s="1089"/>
      <c r="E1789" s="1089"/>
      <c r="F1789" s="1089"/>
    </row>
    <row r="1790" spans="2:6" ht="11.1" customHeight="1" x14ac:dyDescent="0.15">
      <c r="B1790" s="1088"/>
      <c r="C1790" s="1089"/>
      <c r="D1790" s="1089"/>
      <c r="E1790" s="1089"/>
      <c r="F1790" s="1089"/>
    </row>
    <row r="1791" spans="2:6" ht="11.1" customHeight="1" x14ac:dyDescent="0.15">
      <c r="B1791" s="1088"/>
      <c r="C1791" s="1089"/>
      <c r="D1791" s="1089"/>
      <c r="E1791" s="1089"/>
      <c r="F1791" s="1089"/>
    </row>
    <row r="1792" spans="2:6" ht="11.1" customHeight="1" x14ac:dyDescent="0.15">
      <c r="B1792" s="1088" t="s">
        <v>234</v>
      </c>
      <c r="C1792" s="1089"/>
      <c r="D1792" s="1089"/>
      <c r="E1792" s="1089"/>
      <c r="F1792" s="1089"/>
    </row>
    <row r="1793" spans="2:6" ht="11.1" customHeight="1" x14ac:dyDescent="0.15">
      <c r="B1793" s="1088"/>
      <c r="C1793" s="1089"/>
      <c r="D1793" s="1089"/>
      <c r="E1793" s="1089"/>
      <c r="F1793" s="1089"/>
    </row>
    <row r="1794" spans="2:6" ht="11.1" customHeight="1" x14ac:dyDescent="0.15">
      <c r="B1794" s="1088"/>
      <c r="C1794" s="1089"/>
      <c r="D1794" s="1089"/>
      <c r="E1794" s="1089"/>
      <c r="F1794" s="1089"/>
    </row>
    <row r="1795" spans="2:6" ht="11.1" customHeight="1" x14ac:dyDescent="0.15">
      <c r="B1795" s="1088"/>
      <c r="C1795" s="1089"/>
      <c r="D1795" s="1089"/>
      <c r="E1795" s="1089"/>
      <c r="F1795" s="1089"/>
    </row>
    <row r="1796" spans="2:6" ht="11.1" customHeight="1" x14ac:dyDescent="0.15">
      <c r="B1796" s="1088"/>
      <c r="C1796" s="1089"/>
      <c r="D1796" s="1089"/>
      <c r="E1796" s="1089"/>
      <c r="F1796" s="1089"/>
    </row>
    <row r="1797" spans="2:6" ht="11.1" customHeight="1" x14ac:dyDescent="0.15">
      <c r="B1797" s="1088"/>
      <c r="C1797" s="1089"/>
      <c r="D1797" s="1089"/>
      <c r="E1797" s="1089"/>
      <c r="F1797" s="1089"/>
    </row>
    <row r="1798" spans="2:6" ht="11.1" customHeight="1" x14ac:dyDescent="0.15">
      <c r="B1798" s="1088"/>
      <c r="C1798" s="1089"/>
      <c r="D1798" s="1089"/>
      <c r="E1798" s="1089"/>
      <c r="F1798" s="1089"/>
    </row>
    <row r="1799" spans="2:6" ht="11.1" customHeight="1" x14ac:dyDescent="0.15">
      <c r="B1799" s="1088"/>
      <c r="C1799" s="1089"/>
      <c r="D1799" s="1089"/>
      <c r="E1799" s="1089"/>
      <c r="F1799" s="1089"/>
    </row>
    <row r="1800" spans="2:6" ht="11.1" customHeight="1" x14ac:dyDescent="0.15">
      <c r="B1800" s="1088"/>
      <c r="C1800" s="1089"/>
      <c r="D1800" s="1089"/>
      <c r="E1800" s="1089"/>
      <c r="F1800" s="1089"/>
    </row>
    <row r="1801" spans="2:6" ht="11.1" customHeight="1" x14ac:dyDescent="0.15">
      <c r="B1801" s="1088"/>
      <c r="C1801" s="1089"/>
      <c r="D1801" s="1089"/>
      <c r="E1801" s="1089"/>
      <c r="F1801" s="1089"/>
    </row>
    <row r="1802" spans="2:6" ht="11.1" customHeight="1" x14ac:dyDescent="0.15">
      <c r="B1802" s="1088"/>
      <c r="C1802" s="1089"/>
      <c r="D1802" s="1089"/>
      <c r="E1802" s="1089"/>
      <c r="F1802" s="1089"/>
    </row>
    <row r="1803" spans="2:6" ht="11.1" customHeight="1" x14ac:dyDescent="0.15">
      <c r="B1803" s="1088"/>
      <c r="C1803" s="1089"/>
      <c r="D1803" s="1089"/>
      <c r="E1803" s="1089"/>
      <c r="F1803" s="1089"/>
    </row>
    <row r="1804" spans="2:6" ht="11.1" customHeight="1" x14ac:dyDescent="0.15">
      <c r="B1804" s="1088"/>
      <c r="C1804" s="1089"/>
      <c r="D1804" s="1089"/>
      <c r="E1804" s="1089"/>
      <c r="F1804" s="1089"/>
    </row>
    <row r="1805" spans="2:6" ht="11.1" customHeight="1" x14ac:dyDescent="0.15">
      <c r="B1805" s="1088"/>
      <c r="C1805" s="1089"/>
      <c r="D1805" s="1089"/>
      <c r="E1805" s="1089"/>
      <c r="F1805" s="1089"/>
    </row>
    <row r="1806" spans="2:6" ht="11.1" customHeight="1" x14ac:dyDescent="0.15">
      <c r="B1806" s="1088"/>
      <c r="C1806" s="1089"/>
      <c r="D1806" s="1089"/>
      <c r="E1806" s="1089"/>
      <c r="F1806" s="1089"/>
    </row>
    <row r="1807" spans="2:6" ht="11.1" customHeight="1" x14ac:dyDescent="0.15">
      <c r="B1807" s="1088"/>
      <c r="C1807" s="1089"/>
      <c r="D1807" s="1089"/>
      <c r="E1807" s="1089"/>
      <c r="F1807" s="1089"/>
    </row>
    <row r="1808" spans="2:6" ht="11.1" customHeight="1" x14ac:dyDescent="0.15">
      <c r="B1808" s="1088"/>
      <c r="C1808" s="1089"/>
      <c r="D1808" s="1089"/>
      <c r="E1808" s="1089"/>
      <c r="F1808" s="1089"/>
    </row>
    <row r="1809" spans="2:6" ht="11.1" customHeight="1" x14ac:dyDescent="0.15">
      <c r="B1809" s="1088"/>
      <c r="C1809" s="1089"/>
      <c r="D1809" s="1089"/>
      <c r="E1809" s="1089"/>
      <c r="F1809" s="1089"/>
    </row>
    <row r="1810" spans="2:6" ht="11.1" customHeight="1" x14ac:dyDescent="0.15">
      <c r="B1810" s="1088"/>
      <c r="C1810" s="1089"/>
      <c r="D1810" s="1089"/>
      <c r="E1810" s="1089"/>
      <c r="F1810" s="1089"/>
    </row>
    <row r="1811" spans="2:6" ht="11.1" customHeight="1" x14ac:dyDescent="0.15">
      <c r="B1811" s="1088"/>
      <c r="C1811" s="1089"/>
      <c r="D1811" s="1089"/>
      <c r="E1811" s="1089"/>
      <c r="F1811" s="1089"/>
    </row>
    <row r="1812" spans="2:6" ht="11.1" customHeight="1" x14ac:dyDescent="0.15">
      <c r="B1812" s="1088"/>
      <c r="C1812" s="1089"/>
      <c r="D1812" s="1089"/>
      <c r="E1812" s="1089"/>
      <c r="F1812" s="1089"/>
    </row>
    <row r="1813" spans="2:6" ht="11.1" customHeight="1" x14ac:dyDescent="0.15">
      <c r="B1813" s="1088"/>
      <c r="C1813" s="1089"/>
      <c r="D1813" s="1089"/>
      <c r="E1813" s="1089"/>
      <c r="F1813" s="1089"/>
    </row>
    <row r="1814" spans="2:6" ht="11.1" customHeight="1" x14ac:dyDescent="0.15">
      <c r="B1814" s="1088"/>
      <c r="C1814" s="1089"/>
      <c r="D1814" s="1089"/>
      <c r="E1814" s="1089"/>
      <c r="F1814" s="1089"/>
    </row>
    <row r="1815" spans="2:6" ht="11.1" customHeight="1" x14ac:dyDescent="0.15">
      <c r="B1815" s="1088"/>
      <c r="C1815" s="1089"/>
      <c r="D1815" s="1089"/>
      <c r="E1815" s="1089"/>
      <c r="F1815" s="1089"/>
    </row>
    <row r="1816" spans="2:6" ht="11.1" customHeight="1" x14ac:dyDescent="0.15">
      <c r="B1816" s="1088"/>
      <c r="C1816" s="1089"/>
      <c r="D1816" s="1089"/>
      <c r="E1816" s="1089"/>
      <c r="F1816" s="1089"/>
    </row>
    <row r="1817" spans="2:6" ht="11.1" customHeight="1" x14ac:dyDescent="0.15">
      <c r="B1817" s="1088"/>
      <c r="C1817" s="1089"/>
      <c r="D1817" s="1089"/>
      <c r="E1817" s="1089"/>
      <c r="F1817" s="1089"/>
    </row>
    <row r="1818" spans="2:6" ht="11.1" customHeight="1" x14ac:dyDescent="0.15">
      <c r="B1818" s="1088"/>
      <c r="C1818" s="1089"/>
      <c r="D1818" s="1089"/>
      <c r="E1818" s="1089"/>
      <c r="F1818" s="1089"/>
    </row>
    <row r="1819" spans="2:6" ht="11.1" customHeight="1" x14ac:dyDescent="0.15">
      <c r="B1819" s="1088"/>
      <c r="C1819" s="1089"/>
      <c r="D1819" s="1089"/>
      <c r="E1819" s="1089"/>
      <c r="F1819" s="1089"/>
    </row>
    <row r="1820" spans="2:6" ht="11.1" customHeight="1" x14ac:dyDescent="0.15">
      <c r="B1820" s="1088"/>
      <c r="C1820" s="1089"/>
      <c r="D1820" s="1089"/>
      <c r="E1820" s="1089"/>
      <c r="F1820" s="1089"/>
    </row>
    <row r="1821" spans="2:6" ht="11.1" customHeight="1" x14ac:dyDescent="0.15">
      <c r="B1821" s="1088"/>
      <c r="C1821" s="1089"/>
      <c r="D1821" s="1089"/>
      <c r="E1821" s="1089"/>
      <c r="F1821" s="1089"/>
    </row>
    <row r="1822" spans="2:6" ht="11.1" customHeight="1" x14ac:dyDescent="0.15">
      <c r="B1822" s="1088" t="s">
        <v>236</v>
      </c>
      <c r="C1822" s="1089"/>
      <c r="D1822" s="1089"/>
      <c r="E1822" s="1089"/>
      <c r="F1822" s="1089"/>
    </row>
    <row r="1823" spans="2:6" ht="11.1" customHeight="1" x14ac:dyDescent="0.15">
      <c r="B1823" s="1088"/>
      <c r="C1823" s="1089"/>
      <c r="D1823" s="1089"/>
      <c r="E1823" s="1089"/>
      <c r="F1823" s="1089"/>
    </row>
    <row r="1824" spans="2:6" ht="11.1" customHeight="1" x14ac:dyDescent="0.15">
      <c r="B1824" s="1088"/>
      <c r="C1824" s="1089"/>
      <c r="D1824" s="1089"/>
      <c r="E1824" s="1089"/>
      <c r="F1824" s="1089"/>
    </row>
    <row r="1825" spans="2:6" ht="11.1" customHeight="1" x14ac:dyDescent="0.15">
      <c r="B1825" s="1088"/>
      <c r="C1825" s="1089"/>
      <c r="D1825" s="1089"/>
      <c r="E1825" s="1089"/>
      <c r="F1825" s="1089"/>
    </row>
    <row r="1826" spans="2:6" ht="11.1" customHeight="1" x14ac:dyDescent="0.15">
      <c r="B1826" s="1088"/>
      <c r="C1826" s="1089"/>
      <c r="D1826" s="1089"/>
      <c r="E1826" s="1089"/>
      <c r="F1826" s="1089"/>
    </row>
    <row r="1827" spans="2:6" ht="11.1" customHeight="1" x14ac:dyDescent="0.15">
      <c r="B1827" s="1088"/>
      <c r="C1827" s="1089"/>
      <c r="D1827" s="1089"/>
      <c r="E1827" s="1089"/>
      <c r="F1827" s="1089"/>
    </row>
    <row r="1828" spans="2:6" ht="11.1" customHeight="1" x14ac:dyDescent="0.15">
      <c r="B1828" s="1088"/>
      <c r="C1828" s="1089"/>
      <c r="D1828" s="1089"/>
      <c r="E1828" s="1089"/>
      <c r="F1828" s="1089"/>
    </row>
    <row r="1829" spans="2:6" ht="11.1" customHeight="1" x14ac:dyDescent="0.15">
      <c r="B1829" s="1088"/>
      <c r="C1829" s="1089"/>
      <c r="D1829" s="1089"/>
      <c r="E1829" s="1089"/>
      <c r="F1829" s="1089"/>
    </row>
    <row r="1830" spans="2:6" ht="11.1" customHeight="1" x14ac:dyDescent="0.15">
      <c r="B1830" s="1088"/>
      <c r="C1830" s="1089"/>
      <c r="D1830" s="1089"/>
      <c r="E1830" s="1089"/>
      <c r="F1830" s="1089"/>
    </row>
    <row r="1831" spans="2:6" ht="11.1" customHeight="1" x14ac:dyDescent="0.15">
      <c r="B1831" s="1088"/>
      <c r="C1831" s="1089"/>
      <c r="D1831" s="1089"/>
      <c r="E1831" s="1089"/>
      <c r="F1831" s="1089"/>
    </row>
    <row r="1832" spans="2:6" ht="11.1" customHeight="1" x14ac:dyDescent="0.15">
      <c r="B1832" s="1088"/>
      <c r="C1832" s="1089"/>
      <c r="D1832" s="1089"/>
      <c r="E1832" s="1089"/>
      <c r="F1832" s="1089"/>
    </row>
    <row r="1833" spans="2:6" ht="11.1" customHeight="1" x14ac:dyDescent="0.15">
      <c r="B1833" s="1088"/>
      <c r="C1833" s="1089"/>
      <c r="D1833" s="1089"/>
      <c r="E1833" s="1089"/>
      <c r="F1833" s="1089"/>
    </row>
    <row r="1834" spans="2:6" ht="11.1" customHeight="1" x14ac:dyDescent="0.15">
      <c r="B1834" s="1088"/>
      <c r="C1834" s="1089"/>
      <c r="D1834" s="1089"/>
      <c r="E1834" s="1089"/>
      <c r="F1834" s="1089"/>
    </row>
    <row r="1835" spans="2:6" ht="11.1" customHeight="1" x14ac:dyDescent="0.15">
      <c r="B1835" s="1088"/>
      <c r="C1835" s="1089"/>
      <c r="D1835" s="1089"/>
      <c r="E1835" s="1089"/>
      <c r="F1835" s="1089"/>
    </row>
    <row r="1836" spans="2:6" ht="11.1" customHeight="1" x14ac:dyDescent="0.15">
      <c r="B1836" s="1088"/>
      <c r="C1836" s="1089"/>
      <c r="D1836" s="1089"/>
      <c r="E1836" s="1089"/>
      <c r="F1836" s="1089"/>
    </row>
    <row r="1837" spans="2:6" ht="11.1" customHeight="1" x14ac:dyDescent="0.15">
      <c r="B1837" s="1088"/>
      <c r="C1837" s="1089"/>
      <c r="D1837" s="1089"/>
      <c r="E1837" s="1089"/>
      <c r="F1837" s="1089"/>
    </row>
    <row r="1838" spans="2:6" ht="11.1" customHeight="1" x14ac:dyDescent="0.15">
      <c r="B1838" s="1088"/>
      <c r="C1838" s="1089"/>
      <c r="D1838" s="1089"/>
      <c r="E1838" s="1089"/>
      <c r="F1838" s="1089"/>
    </row>
    <row r="1839" spans="2:6" ht="11.1" customHeight="1" x14ac:dyDescent="0.15">
      <c r="B1839" s="1088"/>
      <c r="C1839" s="1089"/>
      <c r="D1839" s="1089"/>
      <c r="E1839" s="1089"/>
      <c r="F1839" s="1089"/>
    </row>
    <row r="1840" spans="2:6" ht="11.1" customHeight="1" x14ac:dyDescent="0.15">
      <c r="B1840" s="1088"/>
      <c r="C1840" s="1089"/>
      <c r="D1840" s="1089"/>
      <c r="E1840" s="1089"/>
      <c r="F1840" s="1089"/>
    </row>
    <row r="1841" spans="2:6" ht="11.1" customHeight="1" x14ac:dyDescent="0.15">
      <c r="B1841" s="1088"/>
      <c r="C1841" s="1089"/>
      <c r="D1841" s="1089"/>
      <c r="E1841" s="1089"/>
      <c r="F1841" s="1089"/>
    </row>
    <row r="1842" spans="2:6" ht="11.1" customHeight="1" x14ac:dyDescent="0.15">
      <c r="B1842" s="1088"/>
      <c r="C1842" s="1089"/>
      <c r="D1842" s="1089"/>
      <c r="E1842" s="1089"/>
      <c r="F1842" s="1089"/>
    </row>
    <row r="1843" spans="2:6" ht="11.1" customHeight="1" x14ac:dyDescent="0.15">
      <c r="B1843" s="1088"/>
      <c r="C1843" s="1089"/>
      <c r="D1843" s="1089"/>
      <c r="E1843" s="1089"/>
      <c r="F1843" s="1089"/>
    </row>
    <row r="1844" spans="2:6" ht="11.1" customHeight="1" x14ac:dyDescent="0.15">
      <c r="B1844" s="1088"/>
      <c r="C1844" s="1089"/>
      <c r="D1844" s="1089"/>
      <c r="E1844" s="1089"/>
      <c r="F1844" s="1089"/>
    </row>
    <row r="1845" spans="2:6" ht="11.1" customHeight="1" x14ac:dyDescent="0.15">
      <c r="B1845" s="1088"/>
      <c r="C1845" s="1089"/>
      <c r="D1845" s="1089"/>
      <c r="E1845" s="1089"/>
      <c r="F1845" s="1089"/>
    </row>
    <row r="1846" spans="2:6" ht="11.1" customHeight="1" x14ac:dyDescent="0.15">
      <c r="B1846" s="1088"/>
      <c r="C1846" s="1089"/>
      <c r="D1846" s="1089"/>
      <c r="E1846" s="1089"/>
      <c r="F1846" s="1089"/>
    </row>
    <row r="1847" spans="2:6" ht="11.1" customHeight="1" x14ac:dyDescent="0.15">
      <c r="B1847" s="1088"/>
      <c r="C1847" s="1089"/>
      <c r="D1847" s="1089"/>
      <c r="E1847" s="1089"/>
      <c r="F1847" s="1089"/>
    </row>
    <row r="1848" spans="2:6" ht="11.1" customHeight="1" x14ac:dyDescent="0.15">
      <c r="B1848" s="1088"/>
      <c r="C1848" s="1089"/>
      <c r="D1848" s="1089"/>
      <c r="E1848" s="1089"/>
      <c r="F1848" s="1089"/>
    </row>
    <row r="1849" spans="2:6" ht="11.1" customHeight="1" x14ac:dyDescent="0.15">
      <c r="B1849" s="1088"/>
      <c r="C1849" s="1089"/>
      <c r="D1849" s="1089"/>
      <c r="E1849" s="1089"/>
      <c r="F1849" s="1089"/>
    </row>
    <row r="1850" spans="2:6" ht="11.1" customHeight="1" x14ac:dyDescent="0.15">
      <c r="B1850" s="1088"/>
      <c r="C1850" s="1089"/>
      <c r="D1850" s="1089"/>
      <c r="E1850" s="1089"/>
      <c r="F1850" s="1089"/>
    </row>
    <row r="1851" spans="2:6" ht="11.1" customHeight="1" x14ac:dyDescent="0.15">
      <c r="B1851" s="1088"/>
      <c r="C1851" s="1089"/>
      <c r="D1851" s="1089"/>
      <c r="E1851" s="1089"/>
      <c r="F1851" s="1089"/>
    </row>
    <row r="1852" spans="2:6" ht="11.1" customHeight="1" x14ac:dyDescent="0.15">
      <c r="B1852" s="1090" t="s">
        <v>445</v>
      </c>
      <c r="C1852" s="1091" t="s">
        <v>386</v>
      </c>
      <c r="D1852" s="1091"/>
      <c r="E1852" s="1091"/>
      <c r="F1852" s="1091"/>
    </row>
    <row r="1853" spans="2:6" ht="11.1" customHeight="1" x14ac:dyDescent="0.15">
      <c r="B1853" s="1090"/>
      <c r="C1853" s="1091"/>
      <c r="D1853" s="1091"/>
      <c r="E1853" s="1091"/>
      <c r="F1853" s="1091"/>
    </row>
    <row r="1854" spans="2:6" ht="11.1" customHeight="1" x14ac:dyDescent="0.15">
      <c r="B1854" s="1090"/>
      <c r="C1854" s="1091"/>
      <c r="D1854" s="1091"/>
      <c r="E1854" s="1091"/>
      <c r="F1854" s="1091"/>
    </row>
    <row r="1855" spans="2:6" ht="11.1" customHeight="1" x14ac:dyDescent="0.15">
      <c r="B1855" s="1090"/>
      <c r="C1855" s="1091"/>
      <c r="D1855" s="1091"/>
      <c r="E1855" s="1091"/>
      <c r="F1855" s="1091"/>
    </row>
    <row r="1856" spans="2:6" ht="11.1" customHeight="1" x14ac:dyDescent="0.15">
      <c r="B1856" s="1090"/>
      <c r="C1856" s="1091"/>
      <c r="D1856" s="1091"/>
      <c r="E1856" s="1091"/>
      <c r="F1856" s="1091"/>
    </row>
    <row r="1857" spans="2:6" ht="11.1" customHeight="1" x14ac:dyDescent="0.15">
      <c r="B1857" s="1090"/>
      <c r="C1857" s="1091"/>
      <c r="D1857" s="1091"/>
      <c r="E1857" s="1091" t="b">
        <v>0</v>
      </c>
      <c r="F1857" s="1091"/>
    </row>
    <row r="1858" spans="2:6" ht="11.1" customHeight="1" x14ac:dyDescent="0.15">
      <c r="B1858" s="1090"/>
      <c r="C1858" s="1091"/>
      <c r="D1858" s="1091"/>
      <c r="E1858" s="1091" t="b">
        <v>0</v>
      </c>
      <c r="F1858" s="1091"/>
    </row>
    <row r="1859" spans="2:6" ht="11.1" customHeight="1" x14ac:dyDescent="0.15">
      <c r="B1859" s="1090"/>
      <c r="C1859" s="1091"/>
      <c r="D1859" s="1091"/>
      <c r="E1859" s="1091"/>
      <c r="F1859" s="1091"/>
    </row>
    <row r="1860" spans="2:6" ht="11.1" customHeight="1" x14ac:dyDescent="0.15">
      <c r="B1860" s="1090"/>
      <c r="C1860" s="1091"/>
      <c r="D1860" s="1091"/>
      <c r="E1860" s="1091"/>
      <c r="F1860" s="1091"/>
    </row>
    <row r="1861" spans="2:6" ht="11.1" customHeight="1" x14ac:dyDescent="0.15">
      <c r="B1861" s="1090"/>
      <c r="C1861" s="1091"/>
      <c r="D1861" s="1091"/>
      <c r="E1861" s="1091"/>
      <c r="F1861" s="1091"/>
    </row>
    <row r="1862" spans="2:6" ht="11.1" customHeight="1" x14ac:dyDescent="0.15">
      <c r="B1862" s="1090"/>
      <c r="C1862" s="1091"/>
      <c r="D1862" s="1091"/>
      <c r="E1862" s="1091"/>
      <c r="F1862" s="1091"/>
    </row>
    <row r="1863" spans="2:6" ht="11.1" customHeight="1" x14ac:dyDescent="0.15">
      <c r="B1863" s="1090"/>
      <c r="C1863" s="1091"/>
      <c r="D1863" s="1091"/>
      <c r="E1863" s="1091"/>
      <c r="F1863" s="1091"/>
    </row>
    <row r="1864" spans="2:6" ht="11.1" customHeight="1" x14ac:dyDescent="0.15">
      <c r="B1864" s="1090"/>
      <c r="C1864" s="1091"/>
      <c r="D1864" s="1091"/>
      <c r="E1864" s="1091" t="b">
        <v>1</v>
      </c>
      <c r="F1864" s="1091"/>
    </row>
    <row r="1865" spans="2:6" ht="11.1" customHeight="1" x14ac:dyDescent="0.15">
      <c r="B1865" s="1090"/>
      <c r="C1865" s="1091"/>
      <c r="D1865" s="1091"/>
      <c r="E1865" s="1091"/>
      <c r="F1865" s="1091"/>
    </row>
    <row r="1866" spans="2:6" ht="11.1" customHeight="1" x14ac:dyDescent="0.15">
      <c r="B1866" s="1090"/>
      <c r="C1866" s="1091"/>
      <c r="D1866" s="1091"/>
      <c r="E1866" s="1091"/>
      <c r="F1866" s="1091"/>
    </row>
    <row r="1867" spans="2:6" ht="11.1" customHeight="1" x14ac:dyDescent="0.15">
      <c r="B1867" s="1090"/>
      <c r="C1867" s="1091"/>
      <c r="D1867" s="1091"/>
      <c r="E1867" s="1091"/>
      <c r="F1867" s="1091"/>
    </row>
    <row r="1868" spans="2:6" ht="11.1" customHeight="1" x14ac:dyDescent="0.15">
      <c r="B1868" s="1090"/>
      <c r="C1868" s="1091"/>
      <c r="D1868" s="1091"/>
      <c r="E1868" s="1091"/>
      <c r="F1868" s="1091"/>
    </row>
    <row r="1869" spans="2:6" ht="11.1" customHeight="1" x14ac:dyDescent="0.15">
      <c r="B1869" s="1090"/>
      <c r="C1869" s="1091"/>
      <c r="D1869" s="1091"/>
      <c r="E1869" s="1091"/>
      <c r="F1869" s="1091"/>
    </row>
    <row r="1870" spans="2:6" ht="11.1" customHeight="1" x14ac:dyDescent="0.15">
      <c r="B1870" s="1090"/>
      <c r="C1870" s="1091"/>
      <c r="D1870" s="1091"/>
      <c r="E1870" s="1091"/>
      <c r="F1870" s="1091"/>
    </row>
    <row r="1871" spans="2:6" ht="11.1" customHeight="1" x14ac:dyDescent="0.15">
      <c r="B1871" s="1090"/>
      <c r="C1871" s="1091"/>
      <c r="D1871" s="1091"/>
      <c r="E1871" s="1091"/>
      <c r="F1871" s="1091"/>
    </row>
    <row r="1872" spans="2:6" ht="11.1" customHeight="1" x14ac:dyDescent="0.15">
      <c r="B1872" s="1090"/>
      <c r="C1872" s="1091"/>
      <c r="D1872" s="1091"/>
      <c r="E1872" s="1091"/>
      <c r="F1872" s="1091"/>
    </row>
    <row r="1873" spans="2:6" ht="11.1" customHeight="1" x14ac:dyDescent="0.15">
      <c r="B1873" s="1090"/>
      <c r="C1873" s="1091"/>
      <c r="D1873" s="1091"/>
      <c r="E1873" s="1091"/>
      <c r="F1873" s="1091"/>
    </row>
    <row r="1874" spans="2:6" ht="11.1" customHeight="1" x14ac:dyDescent="0.15">
      <c r="B1874" s="1090"/>
      <c r="C1874" s="1091"/>
      <c r="D1874" s="1091"/>
      <c r="E1874" s="1091"/>
      <c r="F1874" s="1091"/>
    </row>
    <row r="1875" spans="2:6" ht="11.1" customHeight="1" x14ac:dyDescent="0.15">
      <c r="B1875" s="1090"/>
      <c r="C1875" s="1091"/>
      <c r="D1875" s="1091"/>
      <c r="E1875" s="1091"/>
      <c r="F1875" s="1091"/>
    </row>
    <row r="1876" spans="2:6" ht="11.1" customHeight="1" x14ac:dyDescent="0.15">
      <c r="B1876" s="1090"/>
      <c r="C1876" s="1091"/>
      <c r="D1876" s="1091"/>
      <c r="E1876" s="1091"/>
      <c r="F1876" s="1091"/>
    </row>
    <row r="1877" spans="2:6" ht="11.1" customHeight="1" x14ac:dyDescent="0.15">
      <c r="B1877" s="1090"/>
      <c r="C1877" s="1091"/>
      <c r="D1877" s="1091"/>
      <c r="E1877" s="1091"/>
      <c r="F1877" s="1091"/>
    </row>
    <row r="1878" spans="2:6" ht="11.1" customHeight="1" x14ac:dyDescent="0.15">
      <c r="B1878" s="1090"/>
      <c r="C1878" s="1091"/>
      <c r="D1878" s="1091"/>
      <c r="E1878" s="1091"/>
      <c r="F1878" s="1091"/>
    </row>
    <row r="1879" spans="2:6" ht="11.1" customHeight="1" x14ac:dyDescent="0.15">
      <c r="B1879" s="1090"/>
      <c r="C1879" s="1091"/>
      <c r="D1879" s="1091"/>
      <c r="E1879" s="1091"/>
      <c r="F1879" s="1091"/>
    </row>
    <row r="1880" spans="2:6" ht="11.1" customHeight="1" x14ac:dyDescent="0.15">
      <c r="B1880" s="1090"/>
      <c r="C1880" s="1091"/>
      <c r="D1880" s="1091"/>
      <c r="E1880" s="1091"/>
      <c r="F1880" s="1091"/>
    </row>
    <row r="1881" spans="2:6" ht="11.1" customHeight="1" x14ac:dyDescent="0.15">
      <c r="B1881" s="1090"/>
      <c r="C1881" s="1091"/>
      <c r="D1881" s="1091"/>
      <c r="E1881" s="1091"/>
      <c r="F1881" s="1091"/>
    </row>
    <row r="1883" spans="2:6" x14ac:dyDescent="0.15">
      <c r="B1883" s="240" t="s">
        <v>421</v>
      </c>
      <c r="F1883" s="277">
        <f>$E$6</f>
        <v>0</v>
      </c>
    </row>
    <row r="1884" spans="2:6" ht="30" customHeight="1" x14ac:dyDescent="0.15">
      <c r="B1884" s="241" t="s">
        <v>142</v>
      </c>
      <c r="C1884" s="242" t="s">
        <v>143</v>
      </c>
      <c r="D1884" s="243" t="s">
        <v>197</v>
      </c>
      <c r="E1884" s="244" t="s">
        <v>385</v>
      </c>
      <c r="F1884" s="245" t="s">
        <v>223</v>
      </c>
    </row>
    <row r="1885" spans="2:6" ht="39.950000000000003" customHeight="1" x14ac:dyDescent="0.15">
      <c r="B1885" s="174"/>
      <c r="C1885" s="246" t="str">
        <f>IFERROR(VLOOKUP(B1885,'補助事業概要説明書(別添１)１～２'!$C$58:$D$97,2,0)," ")</f>
        <v xml:space="preserve"> </v>
      </c>
      <c r="D1885" s="246" t="str">
        <f>IFERROR(VLOOKUP(B1885,'補助事業概要説明書(別添１)１～２'!$C$58:$E$97,3,0)," ")</f>
        <v xml:space="preserve"> </v>
      </c>
      <c r="E1885" s="247" t="str">
        <f>IFERROR(VLOOKUP(B1885,'補助事業概要説明書(別添１)１～２'!$C$58:$F$97,4,0)," ")</f>
        <v xml:space="preserve"> </v>
      </c>
      <c r="F1885" s="247" t="str">
        <f>IFERROR(VLOOKUP(B1885,'補助事業概要説明書(別添１)１～２'!$C$58:$G$97,5,0)," ")</f>
        <v xml:space="preserve"> </v>
      </c>
    </row>
    <row r="1886" spans="2:6" ht="8.25" customHeight="1" x14ac:dyDescent="0.15"/>
    <row r="1887" spans="2:6" x14ac:dyDescent="0.15">
      <c r="B1887" s="240" t="s">
        <v>231</v>
      </c>
      <c r="E1887" s="248"/>
    </row>
    <row r="1888" spans="2:6" ht="16.5" customHeight="1" x14ac:dyDescent="0.15">
      <c r="B1888" s="1087" t="s">
        <v>227</v>
      </c>
      <c r="C1888" s="1087"/>
      <c r="D1888" s="1087"/>
      <c r="E1888" s="1087"/>
      <c r="F1888" s="1087"/>
    </row>
    <row r="1889" spans="2:10" x14ac:dyDescent="0.15">
      <c r="B1889" s="177" t="b">
        <v>1</v>
      </c>
      <c r="C1889" s="249"/>
    </row>
    <row r="1890" spans="2:10" x14ac:dyDescent="0.15">
      <c r="B1890" s="276" t="b">
        <v>1</v>
      </c>
      <c r="J1890" s="237"/>
    </row>
    <row r="1891" spans="2:10" s="322" customFormat="1" x14ac:dyDescent="0.15">
      <c r="B1891" s="463" t="s">
        <v>566</v>
      </c>
      <c r="E1891" s="464"/>
      <c r="F1891" s="465"/>
    </row>
    <row r="1892" spans="2:10" s="322" customFormat="1" ht="16.5" customHeight="1" x14ac:dyDescent="0.15">
      <c r="B1892" s="1092" t="s">
        <v>567</v>
      </c>
      <c r="C1892" s="1092"/>
      <c r="D1892" s="1092"/>
      <c r="E1892" s="1092"/>
      <c r="F1892" s="1092"/>
    </row>
    <row r="1893" spans="2:10" s="322" customFormat="1" x14ac:dyDescent="0.15">
      <c r="B1893" s="466" t="b">
        <v>1</v>
      </c>
      <c r="C1893" s="467"/>
      <c r="E1893" s="289"/>
      <c r="F1893" s="465"/>
    </row>
    <row r="1894" spans="2:10" s="322" customFormat="1" x14ac:dyDescent="0.15">
      <c r="B1894" s="276" t="b">
        <v>1</v>
      </c>
      <c r="E1894" s="289"/>
      <c r="F1894" s="465"/>
      <c r="J1894" s="289"/>
    </row>
    <row r="1895" spans="2:10" x14ac:dyDescent="0.15">
      <c r="B1895" s="240" t="s">
        <v>232</v>
      </c>
      <c r="C1895" s="249" t="s">
        <v>328</v>
      </c>
    </row>
    <row r="1896" spans="2:10" ht="11.1" customHeight="1" x14ac:dyDescent="0.15">
      <c r="B1896" s="1088" t="s">
        <v>235</v>
      </c>
      <c r="C1896" s="1089"/>
      <c r="D1896" s="1089"/>
      <c r="E1896" s="1089"/>
      <c r="F1896" s="1089"/>
    </row>
    <row r="1897" spans="2:10" ht="11.1" customHeight="1" x14ac:dyDescent="0.15">
      <c r="B1897" s="1088"/>
      <c r="C1897" s="1089"/>
      <c r="D1897" s="1089"/>
      <c r="E1897" s="1089"/>
      <c r="F1897" s="1089"/>
    </row>
    <row r="1898" spans="2:10" ht="11.1" customHeight="1" x14ac:dyDescent="0.15">
      <c r="B1898" s="1088"/>
      <c r="C1898" s="1089"/>
      <c r="D1898" s="1089"/>
      <c r="E1898" s="1089"/>
      <c r="F1898" s="1089"/>
    </row>
    <row r="1899" spans="2:10" ht="11.1" customHeight="1" x14ac:dyDescent="0.15">
      <c r="B1899" s="1088"/>
      <c r="C1899" s="1089"/>
      <c r="D1899" s="1089"/>
      <c r="E1899" s="1089"/>
      <c r="F1899" s="1089"/>
    </row>
    <row r="1900" spans="2:10" ht="11.1" customHeight="1" x14ac:dyDescent="0.15">
      <c r="B1900" s="1088"/>
      <c r="C1900" s="1089"/>
      <c r="D1900" s="1089"/>
      <c r="E1900" s="1089"/>
      <c r="F1900" s="1089"/>
    </row>
    <row r="1901" spans="2:10" ht="11.1" customHeight="1" x14ac:dyDescent="0.15">
      <c r="B1901" s="1088"/>
      <c r="C1901" s="1089"/>
      <c r="D1901" s="1089"/>
      <c r="E1901" s="1089"/>
      <c r="F1901" s="1089"/>
    </row>
    <row r="1902" spans="2:10" ht="11.1" customHeight="1" x14ac:dyDescent="0.15">
      <c r="B1902" s="1088"/>
      <c r="C1902" s="1089"/>
      <c r="D1902" s="1089"/>
      <c r="E1902" s="1089"/>
      <c r="F1902" s="1089"/>
    </row>
    <row r="1903" spans="2:10" ht="11.1" customHeight="1" x14ac:dyDescent="0.15">
      <c r="B1903" s="1088"/>
      <c r="C1903" s="1089"/>
      <c r="D1903" s="1089"/>
      <c r="E1903" s="1089"/>
      <c r="F1903" s="1089"/>
    </row>
    <row r="1904" spans="2:10" ht="11.1" customHeight="1" x14ac:dyDescent="0.15">
      <c r="B1904" s="1088"/>
      <c r="C1904" s="1089"/>
      <c r="D1904" s="1089"/>
      <c r="E1904" s="1089"/>
      <c r="F1904" s="1089"/>
    </row>
    <row r="1905" spans="2:6" ht="11.1" customHeight="1" x14ac:dyDescent="0.15">
      <c r="B1905" s="1088"/>
      <c r="C1905" s="1089"/>
      <c r="D1905" s="1089"/>
      <c r="E1905" s="1089"/>
      <c r="F1905" s="1089"/>
    </row>
    <row r="1906" spans="2:6" ht="11.1" customHeight="1" x14ac:dyDescent="0.15">
      <c r="B1906" s="1088"/>
      <c r="C1906" s="1089"/>
      <c r="D1906" s="1089"/>
      <c r="E1906" s="1089"/>
      <c r="F1906" s="1089"/>
    </row>
    <row r="1907" spans="2:6" ht="11.1" customHeight="1" x14ac:dyDescent="0.15">
      <c r="B1907" s="1088"/>
      <c r="C1907" s="1089"/>
      <c r="D1907" s="1089"/>
      <c r="E1907" s="1089"/>
      <c r="F1907" s="1089"/>
    </row>
    <row r="1908" spans="2:6" ht="11.1" customHeight="1" x14ac:dyDescent="0.15">
      <c r="B1908" s="1088"/>
      <c r="C1908" s="1089"/>
      <c r="D1908" s="1089"/>
      <c r="E1908" s="1089"/>
      <c r="F1908" s="1089"/>
    </row>
    <row r="1909" spans="2:6" ht="11.1" customHeight="1" x14ac:dyDescent="0.15">
      <c r="B1909" s="1088"/>
      <c r="C1909" s="1089"/>
      <c r="D1909" s="1089"/>
      <c r="E1909" s="1089"/>
      <c r="F1909" s="1089"/>
    </row>
    <row r="1910" spans="2:6" ht="11.1" customHeight="1" x14ac:dyDescent="0.15">
      <c r="B1910" s="1088"/>
      <c r="C1910" s="1089"/>
      <c r="D1910" s="1089"/>
      <c r="E1910" s="1089"/>
      <c r="F1910" s="1089"/>
    </row>
    <row r="1911" spans="2:6" ht="11.1" customHeight="1" x14ac:dyDescent="0.15">
      <c r="B1911" s="1088"/>
      <c r="C1911" s="1089"/>
      <c r="D1911" s="1089"/>
      <c r="E1911" s="1089"/>
      <c r="F1911" s="1089"/>
    </row>
    <row r="1912" spans="2:6" ht="11.1" customHeight="1" x14ac:dyDescent="0.15">
      <c r="B1912" s="1088"/>
      <c r="C1912" s="1089"/>
      <c r="D1912" s="1089"/>
      <c r="E1912" s="1089"/>
      <c r="F1912" s="1089"/>
    </row>
    <row r="1913" spans="2:6" ht="11.1" customHeight="1" x14ac:dyDescent="0.15">
      <c r="B1913" s="1088"/>
      <c r="C1913" s="1089"/>
      <c r="D1913" s="1089"/>
      <c r="E1913" s="1089"/>
      <c r="F1913" s="1089"/>
    </row>
    <row r="1914" spans="2:6" ht="11.1" customHeight="1" x14ac:dyDescent="0.15">
      <c r="B1914" s="1088"/>
      <c r="C1914" s="1089"/>
      <c r="D1914" s="1089"/>
      <c r="E1914" s="1089"/>
      <c r="F1914" s="1089"/>
    </row>
    <row r="1915" spans="2:6" ht="11.1" customHeight="1" x14ac:dyDescent="0.15">
      <c r="B1915" s="1088"/>
      <c r="C1915" s="1089"/>
      <c r="D1915" s="1089"/>
      <c r="E1915" s="1089"/>
      <c r="F1915" s="1089"/>
    </row>
    <row r="1916" spans="2:6" ht="11.1" customHeight="1" x14ac:dyDescent="0.15">
      <c r="B1916" s="1088"/>
      <c r="C1916" s="1089"/>
      <c r="D1916" s="1089"/>
      <c r="E1916" s="1089"/>
      <c r="F1916" s="1089"/>
    </row>
    <row r="1917" spans="2:6" ht="11.1" customHeight="1" x14ac:dyDescent="0.15">
      <c r="B1917" s="1088"/>
      <c r="C1917" s="1089"/>
      <c r="D1917" s="1089"/>
      <c r="E1917" s="1089"/>
      <c r="F1917" s="1089"/>
    </row>
    <row r="1918" spans="2:6" ht="11.1" customHeight="1" x14ac:dyDescent="0.15">
      <c r="B1918" s="1088"/>
      <c r="C1918" s="1089"/>
      <c r="D1918" s="1089"/>
      <c r="E1918" s="1089"/>
      <c r="F1918" s="1089"/>
    </row>
    <row r="1919" spans="2:6" ht="11.1" customHeight="1" x14ac:dyDescent="0.15">
      <c r="B1919" s="1088"/>
      <c r="C1919" s="1089"/>
      <c r="D1919" s="1089"/>
      <c r="E1919" s="1089"/>
      <c r="F1919" s="1089"/>
    </row>
    <row r="1920" spans="2:6" ht="11.1" customHeight="1" x14ac:dyDescent="0.15">
      <c r="B1920" s="1088"/>
      <c r="C1920" s="1089"/>
      <c r="D1920" s="1089"/>
      <c r="E1920" s="1089"/>
      <c r="F1920" s="1089"/>
    </row>
    <row r="1921" spans="2:6" ht="11.1" customHeight="1" x14ac:dyDescent="0.15">
      <c r="B1921" s="1088"/>
      <c r="C1921" s="1089"/>
      <c r="D1921" s="1089"/>
      <c r="E1921" s="1089"/>
      <c r="F1921" s="1089"/>
    </row>
    <row r="1922" spans="2:6" ht="11.1" customHeight="1" x14ac:dyDescent="0.15">
      <c r="B1922" s="1088"/>
      <c r="C1922" s="1089"/>
      <c r="D1922" s="1089"/>
      <c r="E1922" s="1089"/>
      <c r="F1922" s="1089"/>
    </row>
    <row r="1923" spans="2:6" ht="11.1" customHeight="1" x14ac:dyDescent="0.15">
      <c r="B1923" s="1088"/>
      <c r="C1923" s="1089"/>
      <c r="D1923" s="1089"/>
      <c r="E1923" s="1089"/>
      <c r="F1923" s="1089"/>
    </row>
    <row r="1924" spans="2:6" ht="11.1" customHeight="1" x14ac:dyDescent="0.15">
      <c r="B1924" s="1088"/>
      <c r="C1924" s="1089"/>
      <c r="D1924" s="1089"/>
      <c r="E1924" s="1089"/>
      <c r="F1924" s="1089"/>
    </row>
    <row r="1925" spans="2:6" ht="11.1" customHeight="1" x14ac:dyDescent="0.15">
      <c r="B1925" s="1088"/>
      <c r="C1925" s="1089"/>
      <c r="D1925" s="1089"/>
      <c r="E1925" s="1089"/>
      <c r="F1925" s="1089"/>
    </row>
    <row r="1926" spans="2:6" ht="11.1" customHeight="1" x14ac:dyDescent="0.15">
      <c r="B1926" s="1088" t="s">
        <v>234</v>
      </c>
      <c r="C1926" s="1089"/>
      <c r="D1926" s="1089"/>
      <c r="E1926" s="1089"/>
      <c r="F1926" s="1089"/>
    </row>
    <row r="1927" spans="2:6" ht="11.1" customHeight="1" x14ac:dyDescent="0.15">
      <c r="B1927" s="1088"/>
      <c r="C1927" s="1089"/>
      <c r="D1927" s="1089"/>
      <c r="E1927" s="1089"/>
      <c r="F1927" s="1089"/>
    </row>
    <row r="1928" spans="2:6" ht="11.1" customHeight="1" x14ac:dyDescent="0.15">
      <c r="B1928" s="1088"/>
      <c r="C1928" s="1089"/>
      <c r="D1928" s="1089"/>
      <c r="E1928" s="1089"/>
      <c r="F1928" s="1089"/>
    </row>
    <row r="1929" spans="2:6" ht="11.1" customHeight="1" x14ac:dyDescent="0.15">
      <c r="B1929" s="1088"/>
      <c r="C1929" s="1089"/>
      <c r="D1929" s="1089"/>
      <c r="E1929" s="1089"/>
      <c r="F1929" s="1089"/>
    </row>
    <row r="1930" spans="2:6" ht="11.1" customHeight="1" x14ac:dyDescent="0.15">
      <c r="B1930" s="1088"/>
      <c r="C1930" s="1089"/>
      <c r="D1930" s="1089"/>
      <c r="E1930" s="1089"/>
      <c r="F1930" s="1089"/>
    </row>
    <row r="1931" spans="2:6" ht="11.1" customHeight="1" x14ac:dyDescent="0.15">
      <c r="B1931" s="1088"/>
      <c r="C1931" s="1089"/>
      <c r="D1931" s="1089"/>
      <c r="E1931" s="1089"/>
      <c r="F1931" s="1089"/>
    </row>
    <row r="1932" spans="2:6" ht="11.1" customHeight="1" x14ac:dyDescent="0.15">
      <c r="B1932" s="1088"/>
      <c r="C1932" s="1089"/>
      <c r="D1932" s="1089"/>
      <c r="E1932" s="1089"/>
      <c r="F1932" s="1089"/>
    </row>
    <row r="1933" spans="2:6" ht="11.1" customHeight="1" x14ac:dyDescent="0.15">
      <c r="B1933" s="1088"/>
      <c r="C1933" s="1089"/>
      <c r="D1933" s="1089"/>
      <c r="E1933" s="1089"/>
      <c r="F1933" s="1089"/>
    </row>
    <row r="1934" spans="2:6" ht="11.1" customHeight="1" x14ac:dyDescent="0.15">
      <c r="B1934" s="1088"/>
      <c r="C1934" s="1089"/>
      <c r="D1934" s="1089"/>
      <c r="E1934" s="1089"/>
      <c r="F1934" s="1089"/>
    </row>
    <row r="1935" spans="2:6" ht="11.1" customHeight="1" x14ac:dyDescent="0.15">
      <c r="B1935" s="1088"/>
      <c r="C1935" s="1089"/>
      <c r="D1935" s="1089"/>
      <c r="E1935" s="1089"/>
      <c r="F1935" s="1089"/>
    </row>
    <row r="1936" spans="2:6" ht="11.1" customHeight="1" x14ac:dyDescent="0.15">
      <c r="B1936" s="1088"/>
      <c r="C1936" s="1089"/>
      <c r="D1936" s="1089"/>
      <c r="E1936" s="1089"/>
      <c r="F1936" s="1089"/>
    </row>
    <row r="1937" spans="2:6" ht="11.1" customHeight="1" x14ac:dyDescent="0.15">
      <c r="B1937" s="1088"/>
      <c r="C1937" s="1089"/>
      <c r="D1937" s="1089"/>
      <c r="E1937" s="1089"/>
      <c r="F1937" s="1089"/>
    </row>
    <row r="1938" spans="2:6" ht="11.1" customHeight="1" x14ac:dyDescent="0.15">
      <c r="B1938" s="1088"/>
      <c r="C1938" s="1089"/>
      <c r="D1938" s="1089"/>
      <c r="E1938" s="1089"/>
      <c r="F1938" s="1089"/>
    </row>
    <row r="1939" spans="2:6" ht="11.1" customHeight="1" x14ac:dyDescent="0.15">
      <c r="B1939" s="1088"/>
      <c r="C1939" s="1089"/>
      <c r="D1939" s="1089"/>
      <c r="E1939" s="1089"/>
      <c r="F1939" s="1089"/>
    </row>
    <row r="1940" spans="2:6" ht="11.1" customHeight="1" x14ac:dyDescent="0.15">
      <c r="B1940" s="1088"/>
      <c r="C1940" s="1089"/>
      <c r="D1940" s="1089"/>
      <c r="E1940" s="1089"/>
      <c r="F1940" s="1089"/>
    </row>
    <row r="1941" spans="2:6" ht="11.1" customHeight="1" x14ac:dyDescent="0.15">
      <c r="B1941" s="1088"/>
      <c r="C1941" s="1089"/>
      <c r="D1941" s="1089"/>
      <c r="E1941" s="1089"/>
      <c r="F1941" s="1089"/>
    </row>
    <row r="1942" spans="2:6" ht="11.1" customHeight="1" x14ac:dyDescent="0.15">
      <c r="B1942" s="1088"/>
      <c r="C1942" s="1089"/>
      <c r="D1942" s="1089"/>
      <c r="E1942" s="1089"/>
      <c r="F1942" s="1089"/>
    </row>
    <row r="1943" spans="2:6" ht="11.1" customHeight="1" x14ac:dyDescent="0.15">
      <c r="B1943" s="1088"/>
      <c r="C1943" s="1089"/>
      <c r="D1943" s="1089"/>
      <c r="E1943" s="1089"/>
      <c r="F1943" s="1089"/>
    </row>
    <row r="1944" spans="2:6" ht="11.1" customHeight="1" x14ac:dyDescent="0.15">
      <c r="B1944" s="1088"/>
      <c r="C1944" s="1089"/>
      <c r="D1944" s="1089"/>
      <c r="E1944" s="1089"/>
      <c r="F1944" s="1089"/>
    </row>
    <row r="1945" spans="2:6" ht="11.1" customHeight="1" x14ac:dyDescent="0.15">
      <c r="B1945" s="1088"/>
      <c r="C1945" s="1089"/>
      <c r="D1945" s="1089"/>
      <c r="E1945" s="1089"/>
      <c r="F1945" s="1089"/>
    </row>
    <row r="1946" spans="2:6" ht="11.1" customHeight="1" x14ac:dyDescent="0.15">
      <c r="B1946" s="1088"/>
      <c r="C1946" s="1089"/>
      <c r="D1946" s="1089"/>
      <c r="E1946" s="1089"/>
      <c r="F1946" s="1089"/>
    </row>
    <row r="1947" spans="2:6" ht="11.1" customHeight="1" x14ac:dyDescent="0.15">
      <c r="B1947" s="1088"/>
      <c r="C1947" s="1089"/>
      <c r="D1947" s="1089"/>
      <c r="E1947" s="1089"/>
      <c r="F1947" s="1089"/>
    </row>
    <row r="1948" spans="2:6" ht="11.1" customHeight="1" x14ac:dyDescent="0.15">
      <c r="B1948" s="1088"/>
      <c r="C1948" s="1089"/>
      <c r="D1948" s="1089"/>
      <c r="E1948" s="1089"/>
      <c r="F1948" s="1089"/>
    </row>
    <row r="1949" spans="2:6" ht="11.1" customHeight="1" x14ac:dyDescent="0.15">
      <c r="B1949" s="1088"/>
      <c r="C1949" s="1089"/>
      <c r="D1949" s="1089"/>
      <c r="E1949" s="1089"/>
      <c r="F1949" s="1089"/>
    </row>
    <row r="1950" spans="2:6" ht="11.1" customHeight="1" x14ac:dyDescent="0.15">
      <c r="B1950" s="1088"/>
      <c r="C1950" s="1089"/>
      <c r="D1950" s="1089"/>
      <c r="E1950" s="1089"/>
      <c r="F1950" s="1089"/>
    </row>
    <row r="1951" spans="2:6" ht="11.1" customHeight="1" x14ac:dyDescent="0.15">
      <c r="B1951" s="1088"/>
      <c r="C1951" s="1089"/>
      <c r="D1951" s="1089"/>
      <c r="E1951" s="1089"/>
      <c r="F1951" s="1089"/>
    </row>
    <row r="1952" spans="2:6" ht="11.1" customHeight="1" x14ac:dyDescent="0.15">
      <c r="B1952" s="1088"/>
      <c r="C1952" s="1089"/>
      <c r="D1952" s="1089"/>
      <c r="E1952" s="1089"/>
      <c r="F1952" s="1089"/>
    </row>
    <row r="1953" spans="2:6" ht="11.1" customHeight="1" x14ac:dyDescent="0.15">
      <c r="B1953" s="1088"/>
      <c r="C1953" s="1089"/>
      <c r="D1953" s="1089"/>
      <c r="E1953" s="1089"/>
      <c r="F1953" s="1089"/>
    </row>
    <row r="1954" spans="2:6" ht="11.1" customHeight="1" x14ac:dyDescent="0.15">
      <c r="B1954" s="1088"/>
      <c r="C1954" s="1089"/>
      <c r="D1954" s="1089"/>
      <c r="E1954" s="1089"/>
      <c r="F1954" s="1089"/>
    </row>
    <row r="1955" spans="2:6" ht="11.1" customHeight="1" x14ac:dyDescent="0.15">
      <c r="B1955" s="1088"/>
      <c r="C1955" s="1089"/>
      <c r="D1955" s="1089"/>
      <c r="E1955" s="1089"/>
      <c r="F1955" s="1089"/>
    </row>
    <row r="1956" spans="2:6" ht="11.1" customHeight="1" x14ac:dyDescent="0.15">
      <c r="B1956" s="1088" t="s">
        <v>236</v>
      </c>
      <c r="C1956" s="1089"/>
      <c r="D1956" s="1089"/>
      <c r="E1956" s="1089"/>
      <c r="F1956" s="1089"/>
    </row>
    <row r="1957" spans="2:6" ht="11.1" customHeight="1" x14ac:dyDescent="0.15">
      <c r="B1957" s="1088"/>
      <c r="C1957" s="1089"/>
      <c r="D1957" s="1089"/>
      <c r="E1957" s="1089"/>
      <c r="F1957" s="1089"/>
    </row>
    <row r="1958" spans="2:6" ht="11.1" customHeight="1" x14ac:dyDescent="0.15">
      <c r="B1958" s="1088"/>
      <c r="C1958" s="1089"/>
      <c r="D1958" s="1089"/>
      <c r="E1958" s="1089"/>
      <c r="F1958" s="1089"/>
    </row>
    <row r="1959" spans="2:6" ht="11.1" customHeight="1" x14ac:dyDescent="0.15">
      <c r="B1959" s="1088"/>
      <c r="C1959" s="1089"/>
      <c r="D1959" s="1089"/>
      <c r="E1959" s="1089"/>
      <c r="F1959" s="1089"/>
    </row>
    <row r="1960" spans="2:6" ht="11.1" customHeight="1" x14ac:dyDescent="0.15">
      <c r="B1960" s="1088"/>
      <c r="C1960" s="1089"/>
      <c r="D1960" s="1089"/>
      <c r="E1960" s="1089"/>
      <c r="F1960" s="1089"/>
    </row>
    <row r="1961" spans="2:6" ht="11.1" customHeight="1" x14ac:dyDescent="0.15">
      <c r="B1961" s="1088"/>
      <c r="C1961" s="1089"/>
      <c r="D1961" s="1089"/>
      <c r="E1961" s="1089"/>
      <c r="F1961" s="1089"/>
    </row>
    <row r="1962" spans="2:6" ht="11.1" customHeight="1" x14ac:dyDescent="0.15">
      <c r="B1962" s="1088"/>
      <c r="C1962" s="1089"/>
      <c r="D1962" s="1089"/>
      <c r="E1962" s="1089"/>
      <c r="F1962" s="1089"/>
    </row>
    <row r="1963" spans="2:6" ht="11.1" customHeight="1" x14ac:dyDescent="0.15">
      <c r="B1963" s="1088"/>
      <c r="C1963" s="1089"/>
      <c r="D1963" s="1089"/>
      <c r="E1963" s="1089"/>
      <c r="F1963" s="1089"/>
    </row>
    <row r="1964" spans="2:6" ht="11.1" customHeight="1" x14ac:dyDescent="0.15">
      <c r="B1964" s="1088"/>
      <c r="C1964" s="1089"/>
      <c r="D1964" s="1089"/>
      <c r="E1964" s="1089"/>
      <c r="F1964" s="1089"/>
    </row>
    <row r="1965" spans="2:6" ht="11.1" customHeight="1" x14ac:dyDescent="0.15">
      <c r="B1965" s="1088"/>
      <c r="C1965" s="1089"/>
      <c r="D1965" s="1089"/>
      <c r="E1965" s="1089"/>
      <c r="F1965" s="1089"/>
    </row>
    <row r="1966" spans="2:6" ht="11.1" customHeight="1" x14ac:dyDescent="0.15">
      <c r="B1966" s="1088"/>
      <c r="C1966" s="1089"/>
      <c r="D1966" s="1089"/>
      <c r="E1966" s="1089"/>
      <c r="F1966" s="1089"/>
    </row>
    <row r="1967" spans="2:6" ht="11.1" customHeight="1" x14ac:dyDescent="0.15">
      <c r="B1967" s="1088"/>
      <c r="C1967" s="1089"/>
      <c r="D1967" s="1089"/>
      <c r="E1967" s="1089"/>
      <c r="F1967" s="1089"/>
    </row>
    <row r="1968" spans="2:6" ht="11.1" customHeight="1" x14ac:dyDescent="0.15">
      <c r="B1968" s="1088"/>
      <c r="C1968" s="1089"/>
      <c r="D1968" s="1089"/>
      <c r="E1968" s="1089"/>
      <c r="F1968" s="1089"/>
    </row>
    <row r="1969" spans="2:6" ht="11.1" customHeight="1" x14ac:dyDescent="0.15">
      <c r="B1969" s="1088"/>
      <c r="C1969" s="1089"/>
      <c r="D1969" s="1089"/>
      <c r="E1969" s="1089"/>
      <c r="F1969" s="1089"/>
    </row>
    <row r="1970" spans="2:6" ht="11.1" customHeight="1" x14ac:dyDescent="0.15">
      <c r="B1970" s="1088"/>
      <c r="C1970" s="1089"/>
      <c r="D1970" s="1089"/>
      <c r="E1970" s="1089"/>
      <c r="F1970" s="1089"/>
    </row>
    <row r="1971" spans="2:6" ht="11.1" customHeight="1" x14ac:dyDescent="0.15">
      <c r="B1971" s="1088"/>
      <c r="C1971" s="1089"/>
      <c r="D1971" s="1089"/>
      <c r="E1971" s="1089"/>
      <c r="F1971" s="1089"/>
    </row>
    <row r="1972" spans="2:6" ht="11.1" customHeight="1" x14ac:dyDescent="0.15">
      <c r="B1972" s="1088"/>
      <c r="C1972" s="1089"/>
      <c r="D1972" s="1089"/>
      <c r="E1972" s="1089"/>
      <c r="F1972" s="1089"/>
    </row>
    <row r="1973" spans="2:6" ht="11.1" customHeight="1" x14ac:dyDescent="0.15">
      <c r="B1973" s="1088"/>
      <c r="C1973" s="1089"/>
      <c r="D1973" s="1089"/>
      <c r="E1973" s="1089"/>
      <c r="F1973" s="1089"/>
    </row>
    <row r="1974" spans="2:6" ht="11.1" customHeight="1" x14ac:dyDescent="0.15">
      <c r="B1974" s="1088"/>
      <c r="C1974" s="1089"/>
      <c r="D1974" s="1089"/>
      <c r="E1974" s="1089"/>
      <c r="F1974" s="1089"/>
    </row>
    <row r="1975" spans="2:6" ht="11.1" customHeight="1" x14ac:dyDescent="0.15">
      <c r="B1975" s="1088"/>
      <c r="C1975" s="1089"/>
      <c r="D1975" s="1089"/>
      <c r="E1975" s="1089"/>
      <c r="F1975" s="1089"/>
    </row>
    <row r="1976" spans="2:6" ht="11.1" customHeight="1" x14ac:dyDescent="0.15">
      <c r="B1976" s="1088"/>
      <c r="C1976" s="1089"/>
      <c r="D1976" s="1089"/>
      <c r="E1976" s="1089"/>
      <c r="F1976" s="1089"/>
    </row>
    <row r="1977" spans="2:6" ht="11.1" customHeight="1" x14ac:dyDescent="0.15">
      <c r="B1977" s="1088"/>
      <c r="C1977" s="1089"/>
      <c r="D1977" s="1089"/>
      <c r="E1977" s="1089"/>
      <c r="F1977" s="1089"/>
    </row>
    <row r="1978" spans="2:6" ht="11.1" customHeight="1" x14ac:dyDescent="0.15">
      <c r="B1978" s="1088"/>
      <c r="C1978" s="1089"/>
      <c r="D1978" s="1089"/>
      <c r="E1978" s="1089"/>
      <c r="F1978" s="1089"/>
    </row>
    <row r="1979" spans="2:6" ht="11.1" customHeight="1" x14ac:dyDescent="0.15">
      <c r="B1979" s="1088"/>
      <c r="C1979" s="1089"/>
      <c r="D1979" s="1089"/>
      <c r="E1979" s="1089"/>
      <c r="F1979" s="1089"/>
    </row>
    <row r="1980" spans="2:6" ht="11.1" customHeight="1" x14ac:dyDescent="0.15">
      <c r="B1980" s="1088"/>
      <c r="C1980" s="1089"/>
      <c r="D1980" s="1089"/>
      <c r="E1980" s="1089"/>
      <c r="F1980" s="1089"/>
    </row>
    <row r="1981" spans="2:6" ht="11.1" customHeight="1" x14ac:dyDescent="0.15">
      <c r="B1981" s="1088"/>
      <c r="C1981" s="1089"/>
      <c r="D1981" s="1089"/>
      <c r="E1981" s="1089"/>
      <c r="F1981" s="1089"/>
    </row>
    <row r="1982" spans="2:6" ht="11.1" customHeight="1" x14ac:dyDescent="0.15">
      <c r="B1982" s="1088"/>
      <c r="C1982" s="1089"/>
      <c r="D1982" s="1089"/>
      <c r="E1982" s="1089"/>
      <c r="F1982" s="1089"/>
    </row>
    <row r="1983" spans="2:6" ht="11.1" customHeight="1" x14ac:dyDescent="0.15">
      <c r="B1983" s="1088"/>
      <c r="C1983" s="1089"/>
      <c r="D1983" s="1089"/>
      <c r="E1983" s="1089"/>
      <c r="F1983" s="1089"/>
    </row>
    <row r="1984" spans="2:6" ht="11.1" customHeight="1" x14ac:dyDescent="0.15">
      <c r="B1984" s="1088"/>
      <c r="C1984" s="1089"/>
      <c r="D1984" s="1089"/>
      <c r="E1984" s="1089"/>
      <c r="F1984" s="1089"/>
    </row>
    <row r="1985" spans="2:6" ht="11.1" customHeight="1" x14ac:dyDescent="0.15">
      <c r="B1985" s="1088"/>
      <c r="C1985" s="1089"/>
      <c r="D1985" s="1089"/>
      <c r="E1985" s="1089"/>
      <c r="F1985" s="1089"/>
    </row>
    <row r="1986" spans="2:6" ht="11.1" customHeight="1" x14ac:dyDescent="0.15">
      <c r="B1986" s="1090" t="s">
        <v>445</v>
      </c>
      <c r="C1986" s="1091" t="s">
        <v>386</v>
      </c>
      <c r="D1986" s="1091"/>
      <c r="E1986" s="1091"/>
      <c r="F1986" s="1091"/>
    </row>
    <row r="1987" spans="2:6" ht="11.1" customHeight="1" x14ac:dyDescent="0.15">
      <c r="B1987" s="1090"/>
      <c r="C1987" s="1091"/>
      <c r="D1987" s="1091"/>
      <c r="E1987" s="1091"/>
      <c r="F1987" s="1091"/>
    </row>
    <row r="1988" spans="2:6" ht="11.1" customHeight="1" x14ac:dyDescent="0.15">
      <c r="B1988" s="1090"/>
      <c r="C1988" s="1091"/>
      <c r="D1988" s="1091"/>
      <c r="E1988" s="1091"/>
      <c r="F1988" s="1091"/>
    </row>
    <row r="1989" spans="2:6" ht="11.1" customHeight="1" x14ac:dyDescent="0.15">
      <c r="B1989" s="1090"/>
      <c r="C1989" s="1091"/>
      <c r="D1989" s="1091"/>
      <c r="E1989" s="1091"/>
      <c r="F1989" s="1091"/>
    </row>
    <row r="1990" spans="2:6" ht="11.1" customHeight="1" x14ac:dyDescent="0.15">
      <c r="B1990" s="1090"/>
      <c r="C1990" s="1091"/>
      <c r="D1990" s="1091"/>
      <c r="E1990" s="1091"/>
      <c r="F1990" s="1091"/>
    </row>
    <row r="1991" spans="2:6" ht="11.1" customHeight="1" x14ac:dyDescent="0.15">
      <c r="B1991" s="1090"/>
      <c r="C1991" s="1091"/>
      <c r="D1991" s="1091"/>
      <c r="E1991" s="1091" t="b">
        <v>0</v>
      </c>
      <c r="F1991" s="1091"/>
    </row>
    <row r="1992" spans="2:6" ht="11.1" customHeight="1" x14ac:dyDescent="0.15">
      <c r="B1992" s="1090"/>
      <c r="C1992" s="1091"/>
      <c r="D1992" s="1091"/>
      <c r="E1992" s="1091" t="b">
        <v>0</v>
      </c>
      <c r="F1992" s="1091"/>
    </row>
    <row r="1993" spans="2:6" ht="11.1" customHeight="1" x14ac:dyDescent="0.15">
      <c r="B1993" s="1090"/>
      <c r="C1993" s="1091"/>
      <c r="D1993" s="1091"/>
      <c r="E1993" s="1091"/>
      <c r="F1993" s="1091"/>
    </row>
    <row r="1994" spans="2:6" ht="11.1" customHeight="1" x14ac:dyDescent="0.15">
      <c r="B1994" s="1090"/>
      <c r="C1994" s="1091"/>
      <c r="D1994" s="1091"/>
      <c r="E1994" s="1091"/>
      <c r="F1994" s="1091"/>
    </row>
    <row r="1995" spans="2:6" ht="11.1" customHeight="1" x14ac:dyDescent="0.15">
      <c r="B1995" s="1090"/>
      <c r="C1995" s="1091"/>
      <c r="D1995" s="1091"/>
      <c r="E1995" s="1091"/>
      <c r="F1995" s="1091"/>
    </row>
    <row r="1996" spans="2:6" ht="11.1" customHeight="1" x14ac:dyDescent="0.15">
      <c r="B1996" s="1090"/>
      <c r="C1996" s="1091"/>
      <c r="D1996" s="1091"/>
      <c r="E1996" s="1091"/>
      <c r="F1996" s="1091"/>
    </row>
    <row r="1997" spans="2:6" ht="11.1" customHeight="1" x14ac:dyDescent="0.15">
      <c r="B1997" s="1090"/>
      <c r="C1997" s="1091"/>
      <c r="D1997" s="1091"/>
      <c r="E1997" s="1091"/>
      <c r="F1997" s="1091"/>
    </row>
    <row r="1998" spans="2:6" ht="11.1" customHeight="1" x14ac:dyDescent="0.15">
      <c r="B1998" s="1090"/>
      <c r="C1998" s="1091"/>
      <c r="D1998" s="1091"/>
      <c r="E1998" s="1091" t="b">
        <v>1</v>
      </c>
      <c r="F1998" s="1091"/>
    </row>
    <row r="1999" spans="2:6" ht="11.1" customHeight="1" x14ac:dyDescent="0.15">
      <c r="B1999" s="1090"/>
      <c r="C1999" s="1091"/>
      <c r="D1999" s="1091"/>
      <c r="E1999" s="1091"/>
      <c r="F1999" s="1091"/>
    </row>
    <row r="2000" spans="2:6" ht="11.1" customHeight="1" x14ac:dyDescent="0.15">
      <c r="B2000" s="1090"/>
      <c r="C2000" s="1091"/>
      <c r="D2000" s="1091"/>
      <c r="E2000" s="1091"/>
      <c r="F2000" s="1091"/>
    </row>
    <row r="2001" spans="2:6" ht="11.1" customHeight="1" x14ac:dyDescent="0.15">
      <c r="B2001" s="1090"/>
      <c r="C2001" s="1091"/>
      <c r="D2001" s="1091"/>
      <c r="E2001" s="1091"/>
      <c r="F2001" s="1091"/>
    </row>
    <row r="2002" spans="2:6" ht="11.1" customHeight="1" x14ac:dyDescent="0.15">
      <c r="B2002" s="1090"/>
      <c r="C2002" s="1091"/>
      <c r="D2002" s="1091"/>
      <c r="E2002" s="1091"/>
      <c r="F2002" s="1091"/>
    </row>
    <row r="2003" spans="2:6" ht="11.1" customHeight="1" x14ac:dyDescent="0.15">
      <c r="B2003" s="1090"/>
      <c r="C2003" s="1091"/>
      <c r="D2003" s="1091"/>
      <c r="E2003" s="1091"/>
      <c r="F2003" s="1091"/>
    </row>
    <row r="2004" spans="2:6" ht="11.1" customHeight="1" x14ac:dyDescent="0.15">
      <c r="B2004" s="1090"/>
      <c r="C2004" s="1091"/>
      <c r="D2004" s="1091"/>
      <c r="E2004" s="1091"/>
      <c r="F2004" s="1091"/>
    </row>
    <row r="2005" spans="2:6" ht="11.1" customHeight="1" x14ac:dyDescent="0.15">
      <c r="B2005" s="1090"/>
      <c r="C2005" s="1091"/>
      <c r="D2005" s="1091"/>
      <c r="E2005" s="1091"/>
      <c r="F2005" s="1091"/>
    </row>
    <row r="2006" spans="2:6" ht="11.1" customHeight="1" x14ac:dyDescent="0.15">
      <c r="B2006" s="1090"/>
      <c r="C2006" s="1091"/>
      <c r="D2006" s="1091"/>
      <c r="E2006" s="1091"/>
      <c r="F2006" s="1091"/>
    </row>
    <row r="2007" spans="2:6" ht="11.1" customHeight="1" x14ac:dyDescent="0.15">
      <c r="B2007" s="1090"/>
      <c r="C2007" s="1091"/>
      <c r="D2007" s="1091"/>
      <c r="E2007" s="1091"/>
      <c r="F2007" s="1091"/>
    </row>
    <row r="2008" spans="2:6" ht="11.1" customHeight="1" x14ac:dyDescent="0.15">
      <c r="B2008" s="1090"/>
      <c r="C2008" s="1091"/>
      <c r="D2008" s="1091"/>
      <c r="E2008" s="1091"/>
      <c r="F2008" s="1091"/>
    </row>
    <row r="2009" spans="2:6" ht="11.1" customHeight="1" x14ac:dyDescent="0.15">
      <c r="B2009" s="1090"/>
      <c r="C2009" s="1091"/>
      <c r="D2009" s="1091"/>
      <c r="E2009" s="1091"/>
      <c r="F2009" s="1091"/>
    </row>
    <row r="2010" spans="2:6" ht="11.1" customHeight="1" x14ac:dyDescent="0.15">
      <c r="B2010" s="1090"/>
      <c r="C2010" s="1091"/>
      <c r="D2010" s="1091"/>
      <c r="E2010" s="1091"/>
      <c r="F2010" s="1091"/>
    </row>
    <row r="2011" spans="2:6" ht="11.1" customHeight="1" x14ac:dyDescent="0.15">
      <c r="B2011" s="1090"/>
      <c r="C2011" s="1091"/>
      <c r="D2011" s="1091"/>
      <c r="E2011" s="1091"/>
      <c r="F2011" s="1091"/>
    </row>
    <row r="2012" spans="2:6" ht="11.1" customHeight="1" x14ac:dyDescent="0.15">
      <c r="B2012" s="1090"/>
      <c r="C2012" s="1091"/>
      <c r="D2012" s="1091"/>
      <c r="E2012" s="1091"/>
      <c r="F2012" s="1091"/>
    </row>
    <row r="2013" spans="2:6" ht="11.1" customHeight="1" x14ac:dyDescent="0.15">
      <c r="B2013" s="1090"/>
      <c r="C2013" s="1091"/>
      <c r="D2013" s="1091"/>
      <c r="E2013" s="1091"/>
      <c r="F2013" s="1091"/>
    </row>
    <row r="2014" spans="2:6" ht="11.1" customHeight="1" x14ac:dyDescent="0.15">
      <c r="B2014" s="1090"/>
      <c r="C2014" s="1091"/>
      <c r="D2014" s="1091"/>
      <c r="E2014" s="1091"/>
      <c r="F2014" s="1091"/>
    </row>
    <row r="2015" spans="2:6" ht="11.1" customHeight="1" x14ac:dyDescent="0.15">
      <c r="B2015" s="1090"/>
      <c r="C2015" s="1091"/>
      <c r="D2015" s="1091"/>
      <c r="E2015" s="1091"/>
      <c r="F2015" s="1091"/>
    </row>
    <row r="2017" spans="2:10" x14ac:dyDescent="0.15">
      <c r="B2017" s="240" t="s">
        <v>422</v>
      </c>
      <c r="F2017" s="277">
        <f>$E$6</f>
        <v>0</v>
      </c>
    </row>
    <row r="2018" spans="2:10" ht="30" customHeight="1" x14ac:dyDescent="0.15">
      <c r="B2018" s="241" t="s">
        <v>142</v>
      </c>
      <c r="C2018" s="242" t="s">
        <v>143</v>
      </c>
      <c r="D2018" s="243" t="s">
        <v>197</v>
      </c>
      <c r="E2018" s="244" t="s">
        <v>385</v>
      </c>
      <c r="F2018" s="245" t="s">
        <v>223</v>
      </c>
    </row>
    <row r="2019" spans="2:10" ht="39.950000000000003" customHeight="1" x14ac:dyDescent="0.15">
      <c r="B2019" s="174"/>
      <c r="C2019" s="246" t="str">
        <f>IFERROR(VLOOKUP(B2019,'補助事業概要説明書(別添１)１～２'!$C$58:$D$97,2,0)," ")</f>
        <v xml:space="preserve"> </v>
      </c>
      <c r="D2019" s="246" t="str">
        <f>IFERROR(VLOOKUP(B2019,'補助事業概要説明書(別添１)１～２'!$C$58:$E$97,3,0)," ")</f>
        <v xml:space="preserve"> </v>
      </c>
      <c r="E2019" s="247" t="str">
        <f>IFERROR(VLOOKUP(B2019,'補助事業概要説明書(別添１)１～２'!$C$58:$F$97,4,0)," ")</f>
        <v xml:space="preserve"> </v>
      </c>
      <c r="F2019" s="247" t="str">
        <f>IFERROR(VLOOKUP(B2019,'補助事業概要説明書(別添１)１～２'!$C$58:$G$97,5,0)," ")</f>
        <v xml:space="preserve"> </v>
      </c>
    </row>
    <row r="2020" spans="2:10" ht="8.25" customHeight="1" x14ac:dyDescent="0.15"/>
    <row r="2021" spans="2:10" x14ac:dyDescent="0.15">
      <c r="B2021" s="240" t="s">
        <v>231</v>
      </c>
      <c r="E2021" s="248"/>
    </row>
    <row r="2022" spans="2:10" ht="16.5" customHeight="1" x14ac:dyDescent="0.15">
      <c r="B2022" s="1087" t="s">
        <v>227</v>
      </c>
      <c r="C2022" s="1087"/>
      <c r="D2022" s="1087"/>
      <c r="E2022" s="1087"/>
      <c r="F2022" s="1087"/>
    </row>
    <row r="2023" spans="2:10" x14ac:dyDescent="0.15">
      <c r="B2023" s="177" t="b">
        <v>1</v>
      </c>
      <c r="C2023" s="249"/>
    </row>
    <row r="2024" spans="2:10" x14ac:dyDescent="0.15">
      <c r="B2024" s="276" t="b">
        <v>1</v>
      </c>
      <c r="J2024" s="237"/>
    </row>
    <row r="2025" spans="2:10" s="322" customFormat="1" x14ac:dyDescent="0.15">
      <c r="B2025" s="463" t="s">
        <v>566</v>
      </c>
      <c r="E2025" s="464"/>
      <c r="F2025" s="465"/>
    </row>
    <row r="2026" spans="2:10" s="322" customFormat="1" ht="16.5" customHeight="1" x14ac:dyDescent="0.15">
      <c r="B2026" s="1092" t="s">
        <v>567</v>
      </c>
      <c r="C2026" s="1092"/>
      <c r="D2026" s="1092"/>
      <c r="E2026" s="1092"/>
      <c r="F2026" s="1092"/>
    </row>
    <row r="2027" spans="2:10" s="322" customFormat="1" x14ac:dyDescent="0.15">
      <c r="B2027" s="466" t="b">
        <v>1</v>
      </c>
      <c r="C2027" s="467"/>
      <c r="E2027" s="289"/>
      <c r="F2027" s="465"/>
    </row>
    <row r="2028" spans="2:10" s="322" customFormat="1" x14ac:dyDescent="0.15">
      <c r="B2028" s="276" t="b">
        <v>1</v>
      </c>
      <c r="E2028" s="289"/>
      <c r="F2028" s="465"/>
      <c r="J2028" s="289"/>
    </row>
    <row r="2029" spans="2:10" x14ac:dyDescent="0.15">
      <c r="B2029" s="240" t="s">
        <v>232</v>
      </c>
      <c r="C2029" s="249" t="s">
        <v>328</v>
      </c>
    </row>
    <row r="2030" spans="2:10" ht="11.1" customHeight="1" x14ac:dyDescent="0.15">
      <c r="B2030" s="1088" t="s">
        <v>235</v>
      </c>
      <c r="C2030" s="1089"/>
      <c r="D2030" s="1089"/>
      <c r="E2030" s="1089"/>
      <c r="F2030" s="1089"/>
    </row>
    <row r="2031" spans="2:10" ht="11.1" customHeight="1" x14ac:dyDescent="0.15">
      <c r="B2031" s="1088"/>
      <c r="C2031" s="1089"/>
      <c r="D2031" s="1089"/>
      <c r="E2031" s="1089"/>
      <c r="F2031" s="1089"/>
    </row>
    <row r="2032" spans="2:10" ht="11.1" customHeight="1" x14ac:dyDescent="0.15">
      <c r="B2032" s="1088"/>
      <c r="C2032" s="1089"/>
      <c r="D2032" s="1089"/>
      <c r="E2032" s="1089"/>
      <c r="F2032" s="1089"/>
    </row>
    <row r="2033" spans="2:6" ht="11.1" customHeight="1" x14ac:dyDescent="0.15">
      <c r="B2033" s="1088"/>
      <c r="C2033" s="1089"/>
      <c r="D2033" s="1089"/>
      <c r="E2033" s="1089"/>
      <c r="F2033" s="1089"/>
    </row>
    <row r="2034" spans="2:6" ht="11.1" customHeight="1" x14ac:dyDescent="0.15">
      <c r="B2034" s="1088"/>
      <c r="C2034" s="1089"/>
      <c r="D2034" s="1089"/>
      <c r="E2034" s="1089"/>
      <c r="F2034" s="1089"/>
    </row>
    <row r="2035" spans="2:6" ht="11.1" customHeight="1" x14ac:dyDescent="0.15">
      <c r="B2035" s="1088"/>
      <c r="C2035" s="1089"/>
      <c r="D2035" s="1089"/>
      <c r="E2035" s="1089"/>
      <c r="F2035" s="1089"/>
    </row>
    <row r="2036" spans="2:6" ht="11.1" customHeight="1" x14ac:dyDescent="0.15">
      <c r="B2036" s="1088"/>
      <c r="C2036" s="1089"/>
      <c r="D2036" s="1089"/>
      <c r="E2036" s="1089"/>
      <c r="F2036" s="1089"/>
    </row>
    <row r="2037" spans="2:6" ht="11.1" customHeight="1" x14ac:dyDescent="0.15">
      <c r="B2037" s="1088"/>
      <c r="C2037" s="1089"/>
      <c r="D2037" s="1089"/>
      <c r="E2037" s="1089"/>
      <c r="F2037" s="1089"/>
    </row>
    <row r="2038" spans="2:6" ht="11.1" customHeight="1" x14ac:dyDescent="0.15">
      <c r="B2038" s="1088"/>
      <c r="C2038" s="1089"/>
      <c r="D2038" s="1089"/>
      <c r="E2038" s="1089"/>
      <c r="F2038" s="1089"/>
    </row>
    <row r="2039" spans="2:6" ht="11.1" customHeight="1" x14ac:dyDescent="0.15">
      <c r="B2039" s="1088"/>
      <c r="C2039" s="1089"/>
      <c r="D2039" s="1089"/>
      <c r="E2039" s="1089"/>
      <c r="F2039" s="1089"/>
    </row>
    <row r="2040" spans="2:6" ht="11.1" customHeight="1" x14ac:dyDescent="0.15">
      <c r="B2040" s="1088"/>
      <c r="C2040" s="1089"/>
      <c r="D2040" s="1089"/>
      <c r="E2040" s="1089"/>
      <c r="F2040" s="1089"/>
    </row>
    <row r="2041" spans="2:6" ht="11.1" customHeight="1" x14ac:dyDescent="0.15">
      <c r="B2041" s="1088"/>
      <c r="C2041" s="1089"/>
      <c r="D2041" s="1089"/>
      <c r="E2041" s="1089"/>
      <c r="F2041" s="1089"/>
    </row>
    <row r="2042" spans="2:6" ht="11.1" customHeight="1" x14ac:dyDescent="0.15">
      <c r="B2042" s="1088"/>
      <c r="C2042" s="1089"/>
      <c r="D2042" s="1089"/>
      <c r="E2042" s="1089"/>
      <c r="F2042" s="1089"/>
    </row>
    <row r="2043" spans="2:6" ht="11.1" customHeight="1" x14ac:dyDescent="0.15">
      <c r="B2043" s="1088"/>
      <c r="C2043" s="1089"/>
      <c r="D2043" s="1089"/>
      <c r="E2043" s="1089"/>
      <c r="F2043" s="1089"/>
    </row>
    <row r="2044" spans="2:6" ht="11.1" customHeight="1" x14ac:dyDescent="0.15">
      <c r="B2044" s="1088"/>
      <c r="C2044" s="1089"/>
      <c r="D2044" s="1089"/>
      <c r="E2044" s="1089"/>
      <c r="F2044" s="1089"/>
    </row>
    <row r="2045" spans="2:6" ht="11.1" customHeight="1" x14ac:dyDescent="0.15">
      <c r="B2045" s="1088"/>
      <c r="C2045" s="1089"/>
      <c r="D2045" s="1089"/>
      <c r="E2045" s="1089"/>
      <c r="F2045" s="1089"/>
    </row>
    <row r="2046" spans="2:6" ht="11.1" customHeight="1" x14ac:dyDescent="0.15">
      <c r="B2046" s="1088"/>
      <c r="C2046" s="1089"/>
      <c r="D2046" s="1089"/>
      <c r="E2046" s="1089"/>
      <c r="F2046" s="1089"/>
    </row>
    <row r="2047" spans="2:6" ht="11.1" customHeight="1" x14ac:dyDescent="0.15">
      <c r="B2047" s="1088"/>
      <c r="C2047" s="1089"/>
      <c r="D2047" s="1089"/>
      <c r="E2047" s="1089"/>
      <c r="F2047" s="1089"/>
    </row>
    <row r="2048" spans="2:6" ht="11.1" customHeight="1" x14ac:dyDescent="0.15">
      <c r="B2048" s="1088"/>
      <c r="C2048" s="1089"/>
      <c r="D2048" s="1089"/>
      <c r="E2048" s="1089"/>
      <c r="F2048" s="1089"/>
    </row>
    <row r="2049" spans="2:6" ht="11.1" customHeight="1" x14ac:dyDescent="0.15">
      <c r="B2049" s="1088"/>
      <c r="C2049" s="1089"/>
      <c r="D2049" s="1089"/>
      <c r="E2049" s="1089"/>
      <c r="F2049" s="1089"/>
    </row>
    <row r="2050" spans="2:6" ht="11.1" customHeight="1" x14ac:dyDescent="0.15">
      <c r="B2050" s="1088"/>
      <c r="C2050" s="1089"/>
      <c r="D2050" s="1089"/>
      <c r="E2050" s="1089"/>
      <c r="F2050" s="1089"/>
    </row>
    <row r="2051" spans="2:6" ht="11.1" customHeight="1" x14ac:dyDescent="0.15">
      <c r="B2051" s="1088"/>
      <c r="C2051" s="1089"/>
      <c r="D2051" s="1089"/>
      <c r="E2051" s="1089"/>
      <c r="F2051" s="1089"/>
    </row>
    <row r="2052" spans="2:6" ht="11.1" customHeight="1" x14ac:dyDescent="0.15">
      <c r="B2052" s="1088"/>
      <c r="C2052" s="1089"/>
      <c r="D2052" s="1089"/>
      <c r="E2052" s="1089"/>
      <c r="F2052" s="1089"/>
    </row>
    <row r="2053" spans="2:6" ht="11.1" customHeight="1" x14ac:dyDescent="0.15">
      <c r="B2053" s="1088"/>
      <c r="C2053" s="1089"/>
      <c r="D2053" s="1089"/>
      <c r="E2053" s="1089"/>
      <c r="F2053" s="1089"/>
    </row>
    <row r="2054" spans="2:6" ht="11.1" customHeight="1" x14ac:dyDescent="0.15">
      <c r="B2054" s="1088"/>
      <c r="C2054" s="1089"/>
      <c r="D2054" s="1089"/>
      <c r="E2054" s="1089"/>
      <c r="F2054" s="1089"/>
    </row>
    <row r="2055" spans="2:6" ht="11.1" customHeight="1" x14ac:dyDescent="0.15">
      <c r="B2055" s="1088"/>
      <c r="C2055" s="1089"/>
      <c r="D2055" s="1089"/>
      <c r="E2055" s="1089"/>
      <c r="F2055" s="1089"/>
    </row>
    <row r="2056" spans="2:6" ht="11.1" customHeight="1" x14ac:dyDescent="0.15">
      <c r="B2056" s="1088"/>
      <c r="C2056" s="1089"/>
      <c r="D2056" s="1089"/>
      <c r="E2056" s="1089"/>
      <c r="F2056" s="1089"/>
    </row>
    <row r="2057" spans="2:6" ht="11.1" customHeight="1" x14ac:dyDescent="0.15">
      <c r="B2057" s="1088"/>
      <c r="C2057" s="1089"/>
      <c r="D2057" s="1089"/>
      <c r="E2057" s="1089"/>
      <c r="F2057" s="1089"/>
    </row>
    <row r="2058" spans="2:6" ht="11.1" customHeight="1" x14ac:dyDescent="0.15">
      <c r="B2058" s="1088"/>
      <c r="C2058" s="1089"/>
      <c r="D2058" s="1089"/>
      <c r="E2058" s="1089"/>
      <c r="F2058" s="1089"/>
    </row>
    <row r="2059" spans="2:6" ht="11.1" customHeight="1" x14ac:dyDescent="0.15">
      <c r="B2059" s="1088"/>
      <c r="C2059" s="1089"/>
      <c r="D2059" s="1089"/>
      <c r="E2059" s="1089"/>
      <c r="F2059" s="1089"/>
    </row>
    <row r="2060" spans="2:6" ht="11.1" customHeight="1" x14ac:dyDescent="0.15">
      <c r="B2060" s="1088" t="s">
        <v>234</v>
      </c>
      <c r="C2060" s="1089"/>
      <c r="D2060" s="1089"/>
      <c r="E2060" s="1089"/>
      <c r="F2060" s="1089"/>
    </row>
    <row r="2061" spans="2:6" ht="11.1" customHeight="1" x14ac:dyDescent="0.15">
      <c r="B2061" s="1088"/>
      <c r="C2061" s="1089"/>
      <c r="D2061" s="1089"/>
      <c r="E2061" s="1089"/>
      <c r="F2061" s="1089"/>
    </row>
    <row r="2062" spans="2:6" ht="11.1" customHeight="1" x14ac:dyDescent="0.15">
      <c r="B2062" s="1088"/>
      <c r="C2062" s="1089"/>
      <c r="D2062" s="1089"/>
      <c r="E2062" s="1089"/>
      <c r="F2062" s="1089"/>
    </row>
    <row r="2063" spans="2:6" ht="11.1" customHeight="1" x14ac:dyDescent="0.15">
      <c r="B2063" s="1088"/>
      <c r="C2063" s="1089"/>
      <c r="D2063" s="1089"/>
      <c r="E2063" s="1089"/>
      <c r="F2063" s="1089"/>
    </row>
    <row r="2064" spans="2:6" ht="11.1" customHeight="1" x14ac:dyDescent="0.15">
      <c r="B2064" s="1088"/>
      <c r="C2064" s="1089"/>
      <c r="D2064" s="1089"/>
      <c r="E2064" s="1089"/>
      <c r="F2064" s="1089"/>
    </row>
    <row r="2065" spans="2:6" ht="11.1" customHeight="1" x14ac:dyDescent="0.15">
      <c r="B2065" s="1088"/>
      <c r="C2065" s="1089"/>
      <c r="D2065" s="1089"/>
      <c r="E2065" s="1089"/>
      <c r="F2065" s="1089"/>
    </row>
    <row r="2066" spans="2:6" ht="11.1" customHeight="1" x14ac:dyDescent="0.15">
      <c r="B2066" s="1088"/>
      <c r="C2066" s="1089"/>
      <c r="D2066" s="1089"/>
      <c r="E2066" s="1089"/>
      <c r="F2066" s="1089"/>
    </row>
    <row r="2067" spans="2:6" ht="11.1" customHeight="1" x14ac:dyDescent="0.15">
      <c r="B2067" s="1088"/>
      <c r="C2067" s="1089"/>
      <c r="D2067" s="1089"/>
      <c r="E2067" s="1089"/>
      <c r="F2067" s="1089"/>
    </row>
    <row r="2068" spans="2:6" ht="11.1" customHeight="1" x14ac:dyDescent="0.15">
      <c r="B2068" s="1088"/>
      <c r="C2068" s="1089"/>
      <c r="D2068" s="1089"/>
      <c r="E2068" s="1089"/>
      <c r="F2068" s="1089"/>
    </row>
    <row r="2069" spans="2:6" ht="11.1" customHeight="1" x14ac:dyDescent="0.15">
      <c r="B2069" s="1088"/>
      <c r="C2069" s="1089"/>
      <c r="D2069" s="1089"/>
      <c r="E2069" s="1089"/>
      <c r="F2069" s="1089"/>
    </row>
    <row r="2070" spans="2:6" ht="11.1" customHeight="1" x14ac:dyDescent="0.15">
      <c r="B2070" s="1088"/>
      <c r="C2070" s="1089"/>
      <c r="D2070" s="1089"/>
      <c r="E2070" s="1089"/>
      <c r="F2070" s="1089"/>
    </row>
    <row r="2071" spans="2:6" ht="11.1" customHeight="1" x14ac:dyDescent="0.15">
      <c r="B2071" s="1088"/>
      <c r="C2071" s="1089"/>
      <c r="D2071" s="1089"/>
      <c r="E2071" s="1089"/>
      <c r="F2071" s="1089"/>
    </row>
    <row r="2072" spans="2:6" ht="11.1" customHeight="1" x14ac:dyDescent="0.15">
      <c r="B2072" s="1088"/>
      <c r="C2072" s="1089"/>
      <c r="D2072" s="1089"/>
      <c r="E2072" s="1089"/>
      <c r="F2072" s="1089"/>
    </row>
    <row r="2073" spans="2:6" ht="11.1" customHeight="1" x14ac:dyDescent="0.15">
      <c r="B2073" s="1088"/>
      <c r="C2073" s="1089"/>
      <c r="D2073" s="1089"/>
      <c r="E2073" s="1089"/>
      <c r="F2073" s="1089"/>
    </row>
    <row r="2074" spans="2:6" ht="11.1" customHeight="1" x14ac:dyDescent="0.15">
      <c r="B2074" s="1088"/>
      <c r="C2074" s="1089"/>
      <c r="D2074" s="1089"/>
      <c r="E2074" s="1089"/>
      <c r="F2074" s="1089"/>
    </row>
    <row r="2075" spans="2:6" ht="11.1" customHeight="1" x14ac:dyDescent="0.15">
      <c r="B2075" s="1088"/>
      <c r="C2075" s="1089"/>
      <c r="D2075" s="1089"/>
      <c r="E2075" s="1089"/>
      <c r="F2075" s="1089"/>
    </row>
    <row r="2076" spans="2:6" ht="11.1" customHeight="1" x14ac:dyDescent="0.15">
      <c r="B2076" s="1088"/>
      <c r="C2076" s="1089"/>
      <c r="D2076" s="1089"/>
      <c r="E2076" s="1089"/>
      <c r="F2076" s="1089"/>
    </row>
    <row r="2077" spans="2:6" ht="11.1" customHeight="1" x14ac:dyDescent="0.15">
      <c r="B2077" s="1088"/>
      <c r="C2077" s="1089"/>
      <c r="D2077" s="1089"/>
      <c r="E2077" s="1089"/>
      <c r="F2077" s="1089"/>
    </row>
    <row r="2078" spans="2:6" ht="11.1" customHeight="1" x14ac:dyDescent="0.15">
      <c r="B2078" s="1088"/>
      <c r="C2078" s="1089"/>
      <c r="D2078" s="1089"/>
      <c r="E2078" s="1089"/>
      <c r="F2078" s="1089"/>
    </row>
    <row r="2079" spans="2:6" ht="11.1" customHeight="1" x14ac:dyDescent="0.15">
      <c r="B2079" s="1088"/>
      <c r="C2079" s="1089"/>
      <c r="D2079" s="1089"/>
      <c r="E2079" s="1089"/>
      <c r="F2079" s="1089"/>
    </row>
    <row r="2080" spans="2:6" ht="11.1" customHeight="1" x14ac:dyDescent="0.15">
      <c r="B2080" s="1088"/>
      <c r="C2080" s="1089"/>
      <c r="D2080" s="1089"/>
      <c r="E2080" s="1089"/>
      <c r="F2080" s="1089"/>
    </row>
    <row r="2081" spans="2:6" ht="11.1" customHeight="1" x14ac:dyDescent="0.15">
      <c r="B2081" s="1088"/>
      <c r="C2081" s="1089"/>
      <c r="D2081" s="1089"/>
      <c r="E2081" s="1089"/>
      <c r="F2081" s="1089"/>
    </row>
    <row r="2082" spans="2:6" ht="11.1" customHeight="1" x14ac:dyDescent="0.15">
      <c r="B2082" s="1088"/>
      <c r="C2082" s="1089"/>
      <c r="D2082" s="1089"/>
      <c r="E2082" s="1089"/>
      <c r="F2082" s="1089"/>
    </row>
    <row r="2083" spans="2:6" ht="11.1" customHeight="1" x14ac:dyDescent="0.15">
      <c r="B2083" s="1088"/>
      <c r="C2083" s="1089"/>
      <c r="D2083" s="1089"/>
      <c r="E2083" s="1089"/>
      <c r="F2083" s="1089"/>
    </row>
    <row r="2084" spans="2:6" ht="11.1" customHeight="1" x14ac:dyDescent="0.15">
      <c r="B2084" s="1088"/>
      <c r="C2084" s="1089"/>
      <c r="D2084" s="1089"/>
      <c r="E2084" s="1089"/>
      <c r="F2084" s="1089"/>
    </row>
    <row r="2085" spans="2:6" ht="11.1" customHeight="1" x14ac:dyDescent="0.15">
      <c r="B2085" s="1088"/>
      <c r="C2085" s="1089"/>
      <c r="D2085" s="1089"/>
      <c r="E2085" s="1089"/>
      <c r="F2085" s="1089"/>
    </row>
    <row r="2086" spans="2:6" ht="11.1" customHeight="1" x14ac:dyDescent="0.15">
      <c r="B2086" s="1088"/>
      <c r="C2086" s="1089"/>
      <c r="D2086" s="1089"/>
      <c r="E2086" s="1089"/>
      <c r="F2086" s="1089"/>
    </row>
    <row r="2087" spans="2:6" ht="11.1" customHeight="1" x14ac:dyDescent="0.15">
      <c r="B2087" s="1088"/>
      <c r="C2087" s="1089"/>
      <c r="D2087" s="1089"/>
      <c r="E2087" s="1089"/>
      <c r="F2087" s="1089"/>
    </row>
    <row r="2088" spans="2:6" ht="11.1" customHeight="1" x14ac:dyDescent="0.15">
      <c r="B2088" s="1088"/>
      <c r="C2088" s="1089"/>
      <c r="D2088" s="1089"/>
      <c r="E2088" s="1089"/>
      <c r="F2088" s="1089"/>
    </row>
    <row r="2089" spans="2:6" ht="11.1" customHeight="1" x14ac:dyDescent="0.15">
      <c r="B2089" s="1088"/>
      <c r="C2089" s="1089"/>
      <c r="D2089" s="1089"/>
      <c r="E2089" s="1089"/>
      <c r="F2089" s="1089"/>
    </row>
    <row r="2090" spans="2:6" ht="11.1" customHeight="1" x14ac:dyDescent="0.15">
      <c r="B2090" s="1088" t="s">
        <v>236</v>
      </c>
      <c r="C2090" s="1089"/>
      <c r="D2090" s="1089"/>
      <c r="E2090" s="1089"/>
      <c r="F2090" s="1089"/>
    </row>
    <row r="2091" spans="2:6" ht="11.1" customHeight="1" x14ac:dyDescent="0.15">
      <c r="B2091" s="1088"/>
      <c r="C2091" s="1089"/>
      <c r="D2091" s="1089"/>
      <c r="E2091" s="1089"/>
      <c r="F2091" s="1089"/>
    </row>
    <row r="2092" spans="2:6" ht="11.1" customHeight="1" x14ac:dyDescent="0.15">
      <c r="B2092" s="1088"/>
      <c r="C2092" s="1089"/>
      <c r="D2092" s="1089"/>
      <c r="E2092" s="1089"/>
      <c r="F2092" s="1089"/>
    </row>
    <row r="2093" spans="2:6" ht="11.1" customHeight="1" x14ac:dyDescent="0.15">
      <c r="B2093" s="1088"/>
      <c r="C2093" s="1089"/>
      <c r="D2093" s="1089"/>
      <c r="E2093" s="1089"/>
      <c r="F2093" s="1089"/>
    </row>
    <row r="2094" spans="2:6" ht="11.1" customHeight="1" x14ac:dyDescent="0.15">
      <c r="B2094" s="1088"/>
      <c r="C2094" s="1089"/>
      <c r="D2094" s="1089"/>
      <c r="E2094" s="1089"/>
      <c r="F2094" s="1089"/>
    </row>
    <row r="2095" spans="2:6" ht="11.1" customHeight="1" x14ac:dyDescent="0.15">
      <c r="B2095" s="1088"/>
      <c r="C2095" s="1089"/>
      <c r="D2095" s="1089"/>
      <c r="E2095" s="1089"/>
      <c r="F2095" s="1089"/>
    </row>
    <row r="2096" spans="2:6" ht="11.1" customHeight="1" x14ac:dyDescent="0.15">
      <c r="B2096" s="1088"/>
      <c r="C2096" s="1089"/>
      <c r="D2096" s="1089"/>
      <c r="E2096" s="1089"/>
      <c r="F2096" s="1089"/>
    </row>
    <row r="2097" spans="2:6" ht="11.1" customHeight="1" x14ac:dyDescent="0.15">
      <c r="B2097" s="1088"/>
      <c r="C2097" s="1089"/>
      <c r="D2097" s="1089"/>
      <c r="E2097" s="1089"/>
      <c r="F2097" s="1089"/>
    </row>
    <row r="2098" spans="2:6" ht="11.1" customHeight="1" x14ac:dyDescent="0.15">
      <c r="B2098" s="1088"/>
      <c r="C2098" s="1089"/>
      <c r="D2098" s="1089"/>
      <c r="E2098" s="1089"/>
      <c r="F2098" s="1089"/>
    </row>
    <row r="2099" spans="2:6" ht="11.1" customHeight="1" x14ac:dyDescent="0.15">
      <c r="B2099" s="1088"/>
      <c r="C2099" s="1089"/>
      <c r="D2099" s="1089"/>
      <c r="E2099" s="1089"/>
      <c r="F2099" s="1089"/>
    </row>
    <row r="2100" spans="2:6" ht="11.1" customHeight="1" x14ac:dyDescent="0.15">
      <c r="B2100" s="1088"/>
      <c r="C2100" s="1089"/>
      <c r="D2100" s="1089"/>
      <c r="E2100" s="1089"/>
      <c r="F2100" s="1089"/>
    </row>
    <row r="2101" spans="2:6" ht="11.1" customHeight="1" x14ac:dyDescent="0.15">
      <c r="B2101" s="1088"/>
      <c r="C2101" s="1089"/>
      <c r="D2101" s="1089"/>
      <c r="E2101" s="1089"/>
      <c r="F2101" s="1089"/>
    </row>
    <row r="2102" spans="2:6" ht="11.1" customHeight="1" x14ac:dyDescent="0.15">
      <c r="B2102" s="1088"/>
      <c r="C2102" s="1089"/>
      <c r="D2102" s="1089"/>
      <c r="E2102" s="1089"/>
      <c r="F2102" s="1089"/>
    </row>
    <row r="2103" spans="2:6" ht="11.1" customHeight="1" x14ac:dyDescent="0.15">
      <c r="B2103" s="1088"/>
      <c r="C2103" s="1089"/>
      <c r="D2103" s="1089"/>
      <c r="E2103" s="1089"/>
      <c r="F2103" s="1089"/>
    </row>
    <row r="2104" spans="2:6" ht="11.1" customHeight="1" x14ac:dyDescent="0.15">
      <c r="B2104" s="1088"/>
      <c r="C2104" s="1089"/>
      <c r="D2104" s="1089"/>
      <c r="E2104" s="1089"/>
      <c r="F2104" s="1089"/>
    </row>
    <row r="2105" spans="2:6" ht="11.1" customHeight="1" x14ac:dyDescent="0.15">
      <c r="B2105" s="1088"/>
      <c r="C2105" s="1089"/>
      <c r="D2105" s="1089"/>
      <c r="E2105" s="1089"/>
      <c r="F2105" s="1089"/>
    </row>
    <row r="2106" spans="2:6" ht="11.1" customHeight="1" x14ac:dyDescent="0.15">
      <c r="B2106" s="1088"/>
      <c r="C2106" s="1089"/>
      <c r="D2106" s="1089"/>
      <c r="E2106" s="1089"/>
      <c r="F2106" s="1089"/>
    </row>
    <row r="2107" spans="2:6" ht="11.1" customHeight="1" x14ac:dyDescent="0.15">
      <c r="B2107" s="1088"/>
      <c r="C2107" s="1089"/>
      <c r="D2107" s="1089"/>
      <c r="E2107" s="1089"/>
      <c r="F2107" s="1089"/>
    </row>
    <row r="2108" spans="2:6" ht="11.1" customHeight="1" x14ac:dyDescent="0.15">
      <c r="B2108" s="1088"/>
      <c r="C2108" s="1089"/>
      <c r="D2108" s="1089"/>
      <c r="E2108" s="1089"/>
      <c r="F2108" s="1089"/>
    </row>
    <row r="2109" spans="2:6" ht="11.1" customHeight="1" x14ac:dyDescent="0.15">
      <c r="B2109" s="1088"/>
      <c r="C2109" s="1089"/>
      <c r="D2109" s="1089"/>
      <c r="E2109" s="1089"/>
      <c r="F2109" s="1089"/>
    </row>
    <row r="2110" spans="2:6" ht="11.1" customHeight="1" x14ac:dyDescent="0.15">
      <c r="B2110" s="1088"/>
      <c r="C2110" s="1089"/>
      <c r="D2110" s="1089"/>
      <c r="E2110" s="1089"/>
      <c r="F2110" s="1089"/>
    </row>
    <row r="2111" spans="2:6" ht="11.1" customHeight="1" x14ac:dyDescent="0.15">
      <c r="B2111" s="1088"/>
      <c r="C2111" s="1089"/>
      <c r="D2111" s="1089"/>
      <c r="E2111" s="1089"/>
      <c r="F2111" s="1089"/>
    </row>
    <row r="2112" spans="2:6" ht="11.1" customHeight="1" x14ac:dyDescent="0.15">
      <c r="B2112" s="1088"/>
      <c r="C2112" s="1089"/>
      <c r="D2112" s="1089"/>
      <c r="E2112" s="1089"/>
      <c r="F2112" s="1089"/>
    </row>
    <row r="2113" spans="2:6" ht="11.1" customHeight="1" x14ac:dyDescent="0.15">
      <c r="B2113" s="1088"/>
      <c r="C2113" s="1089"/>
      <c r="D2113" s="1089"/>
      <c r="E2113" s="1089"/>
      <c r="F2113" s="1089"/>
    </row>
    <row r="2114" spans="2:6" ht="11.1" customHeight="1" x14ac:dyDescent="0.15">
      <c r="B2114" s="1088"/>
      <c r="C2114" s="1089"/>
      <c r="D2114" s="1089"/>
      <c r="E2114" s="1089"/>
      <c r="F2114" s="1089"/>
    </row>
    <row r="2115" spans="2:6" ht="11.1" customHeight="1" x14ac:dyDescent="0.15">
      <c r="B2115" s="1088"/>
      <c r="C2115" s="1089"/>
      <c r="D2115" s="1089"/>
      <c r="E2115" s="1089"/>
      <c r="F2115" s="1089"/>
    </row>
    <row r="2116" spans="2:6" ht="11.1" customHeight="1" x14ac:dyDescent="0.15">
      <c r="B2116" s="1088"/>
      <c r="C2116" s="1089"/>
      <c r="D2116" s="1089"/>
      <c r="E2116" s="1089"/>
      <c r="F2116" s="1089"/>
    </row>
    <row r="2117" spans="2:6" ht="11.1" customHeight="1" x14ac:dyDescent="0.15">
      <c r="B2117" s="1088"/>
      <c r="C2117" s="1089"/>
      <c r="D2117" s="1089"/>
      <c r="E2117" s="1089"/>
      <c r="F2117" s="1089"/>
    </row>
    <row r="2118" spans="2:6" ht="11.1" customHeight="1" x14ac:dyDescent="0.15">
      <c r="B2118" s="1088"/>
      <c r="C2118" s="1089"/>
      <c r="D2118" s="1089"/>
      <c r="E2118" s="1089"/>
      <c r="F2118" s="1089"/>
    </row>
    <row r="2119" spans="2:6" ht="11.1" customHeight="1" x14ac:dyDescent="0.15">
      <c r="B2119" s="1088"/>
      <c r="C2119" s="1089"/>
      <c r="D2119" s="1089"/>
      <c r="E2119" s="1089"/>
      <c r="F2119" s="1089"/>
    </row>
    <row r="2120" spans="2:6" ht="11.1" customHeight="1" x14ac:dyDescent="0.15">
      <c r="B2120" s="1090" t="s">
        <v>445</v>
      </c>
      <c r="C2120" s="1091" t="s">
        <v>386</v>
      </c>
      <c r="D2120" s="1091"/>
      <c r="E2120" s="1091"/>
      <c r="F2120" s="1091"/>
    </row>
    <row r="2121" spans="2:6" ht="11.1" customHeight="1" x14ac:dyDescent="0.15">
      <c r="B2121" s="1090"/>
      <c r="C2121" s="1091"/>
      <c r="D2121" s="1091"/>
      <c r="E2121" s="1091"/>
      <c r="F2121" s="1091"/>
    </row>
    <row r="2122" spans="2:6" ht="11.1" customHeight="1" x14ac:dyDescent="0.15">
      <c r="B2122" s="1090"/>
      <c r="C2122" s="1091"/>
      <c r="D2122" s="1091"/>
      <c r="E2122" s="1091"/>
      <c r="F2122" s="1091"/>
    </row>
    <row r="2123" spans="2:6" ht="11.1" customHeight="1" x14ac:dyDescent="0.15">
      <c r="B2123" s="1090"/>
      <c r="C2123" s="1091"/>
      <c r="D2123" s="1091"/>
      <c r="E2123" s="1091"/>
      <c r="F2123" s="1091"/>
    </row>
    <row r="2124" spans="2:6" ht="11.1" customHeight="1" x14ac:dyDescent="0.15">
      <c r="B2124" s="1090"/>
      <c r="C2124" s="1091"/>
      <c r="D2124" s="1091"/>
      <c r="E2124" s="1091"/>
      <c r="F2124" s="1091"/>
    </row>
    <row r="2125" spans="2:6" ht="11.1" customHeight="1" x14ac:dyDescent="0.15">
      <c r="B2125" s="1090"/>
      <c r="C2125" s="1091"/>
      <c r="D2125" s="1091"/>
      <c r="E2125" s="1091" t="b">
        <v>0</v>
      </c>
      <c r="F2125" s="1091"/>
    </row>
    <row r="2126" spans="2:6" ht="11.1" customHeight="1" x14ac:dyDescent="0.15">
      <c r="B2126" s="1090"/>
      <c r="C2126" s="1091"/>
      <c r="D2126" s="1091"/>
      <c r="E2126" s="1091" t="b">
        <v>0</v>
      </c>
      <c r="F2126" s="1091"/>
    </row>
    <row r="2127" spans="2:6" ht="11.1" customHeight="1" x14ac:dyDescent="0.15">
      <c r="B2127" s="1090"/>
      <c r="C2127" s="1091"/>
      <c r="D2127" s="1091"/>
      <c r="E2127" s="1091"/>
      <c r="F2127" s="1091"/>
    </row>
    <row r="2128" spans="2:6" ht="11.1" customHeight="1" x14ac:dyDescent="0.15">
      <c r="B2128" s="1090"/>
      <c r="C2128" s="1091"/>
      <c r="D2128" s="1091"/>
      <c r="E2128" s="1091"/>
      <c r="F2128" s="1091"/>
    </row>
    <row r="2129" spans="2:6" ht="11.1" customHeight="1" x14ac:dyDescent="0.15">
      <c r="B2129" s="1090"/>
      <c r="C2129" s="1091"/>
      <c r="D2129" s="1091"/>
      <c r="E2129" s="1091"/>
      <c r="F2129" s="1091"/>
    </row>
    <row r="2130" spans="2:6" ht="11.1" customHeight="1" x14ac:dyDescent="0.15">
      <c r="B2130" s="1090"/>
      <c r="C2130" s="1091"/>
      <c r="D2130" s="1091"/>
      <c r="E2130" s="1091"/>
      <c r="F2130" s="1091"/>
    </row>
    <row r="2131" spans="2:6" ht="11.1" customHeight="1" x14ac:dyDescent="0.15">
      <c r="B2131" s="1090"/>
      <c r="C2131" s="1091"/>
      <c r="D2131" s="1091"/>
      <c r="E2131" s="1091"/>
      <c r="F2131" s="1091"/>
    </row>
    <row r="2132" spans="2:6" ht="11.1" customHeight="1" x14ac:dyDescent="0.15">
      <c r="B2132" s="1090"/>
      <c r="C2132" s="1091"/>
      <c r="D2132" s="1091"/>
      <c r="E2132" s="1091" t="b">
        <v>1</v>
      </c>
      <c r="F2132" s="1091"/>
    </row>
    <row r="2133" spans="2:6" ht="11.1" customHeight="1" x14ac:dyDescent="0.15">
      <c r="B2133" s="1090"/>
      <c r="C2133" s="1091"/>
      <c r="D2133" s="1091"/>
      <c r="E2133" s="1091"/>
      <c r="F2133" s="1091"/>
    </row>
    <row r="2134" spans="2:6" ht="11.1" customHeight="1" x14ac:dyDescent="0.15">
      <c r="B2134" s="1090"/>
      <c r="C2134" s="1091"/>
      <c r="D2134" s="1091"/>
      <c r="E2134" s="1091"/>
      <c r="F2134" s="1091"/>
    </row>
    <row r="2135" spans="2:6" ht="11.1" customHeight="1" x14ac:dyDescent="0.15">
      <c r="B2135" s="1090"/>
      <c r="C2135" s="1091"/>
      <c r="D2135" s="1091"/>
      <c r="E2135" s="1091"/>
      <c r="F2135" s="1091"/>
    </row>
    <row r="2136" spans="2:6" ht="11.1" customHeight="1" x14ac:dyDescent="0.15">
      <c r="B2136" s="1090"/>
      <c r="C2136" s="1091"/>
      <c r="D2136" s="1091"/>
      <c r="E2136" s="1091"/>
      <c r="F2136" s="1091"/>
    </row>
    <row r="2137" spans="2:6" ht="11.1" customHeight="1" x14ac:dyDescent="0.15">
      <c r="B2137" s="1090"/>
      <c r="C2137" s="1091"/>
      <c r="D2137" s="1091"/>
      <c r="E2137" s="1091"/>
      <c r="F2137" s="1091"/>
    </row>
    <row r="2138" spans="2:6" ht="11.1" customHeight="1" x14ac:dyDescent="0.15">
      <c r="B2138" s="1090"/>
      <c r="C2138" s="1091"/>
      <c r="D2138" s="1091"/>
      <c r="E2138" s="1091"/>
      <c r="F2138" s="1091"/>
    </row>
    <row r="2139" spans="2:6" ht="11.1" customHeight="1" x14ac:dyDescent="0.15">
      <c r="B2139" s="1090"/>
      <c r="C2139" s="1091"/>
      <c r="D2139" s="1091"/>
      <c r="E2139" s="1091"/>
      <c r="F2139" s="1091"/>
    </row>
    <row r="2140" spans="2:6" ht="11.1" customHeight="1" x14ac:dyDescent="0.15">
      <c r="B2140" s="1090"/>
      <c r="C2140" s="1091"/>
      <c r="D2140" s="1091"/>
      <c r="E2140" s="1091"/>
      <c r="F2140" s="1091"/>
    </row>
    <row r="2141" spans="2:6" ht="11.1" customHeight="1" x14ac:dyDescent="0.15">
      <c r="B2141" s="1090"/>
      <c r="C2141" s="1091"/>
      <c r="D2141" s="1091"/>
      <c r="E2141" s="1091"/>
      <c r="F2141" s="1091"/>
    </row>
    <row r="2142" spans="2:6" ht="11.1" customHeight="1" x14ac:dyDescent="0.15">
      <c r="B2142" s="1090"/>
      <c r="C2142" s="1091"/>
      <c r="D2142" s="1091"/>
      <c r="E2142" s="1091"/>
      <c r="F2142" s="1091"/>
    </row>
    <row r="2143" spans="2:6" ht="11.1" customHeight="1" x14ac:dyDescent="0.15">
      <c r="B2143" s="1090"/>
      <c r="C2143" s="1091"/>
      <c r="D2143" s="1091"/>
      <c r="E2143" s="1091"/>
      <c r="F2143" s="1091"/>
    </row>
    <row r="2144" spans="2:6" ht="11.1" customHeight="1" x14ac:dyDescent="0.15">
      <c r="B2144" s="1090"/>
      <c r="C2144" s="1091"/>
      <c r="D2144" s="1091"/>
      <c r="E2144" s="1091"/>
      <c r="F2144" s="1091"/>
    </row>
    <row r="2145" spans="2:10" ht="11.1" customHeight="1" x14ac:dyDescent="0.15">
      <c r="B2145" s="1090"/>
      <c r="C2145" s="1091"/>
      <c r="D2145" s="1091"/>
      <c r="E2145" s="1091"/>
      <c r="F2145" s="1091"/>
    </row>
    <row r="2146" spans="2:10" ht="11.1" customHeight="1" x14ac:dyDescent="0.15">
      <c r="B2146" s="1090"/>
      <c r="C2146" s="1091"/>
      <c r="D2146" s="1091"/>
      <c r="E2146" s="1091"/>
      <c r="F2146" s="1091"/>
    </row>
    <row r="2147" spans="2:10" ht="11.1" customHeight="1" x14ac:dyDescent="0.15">
      <c r="B2147" s="1090"/>
      <c r="C2147" s="1091"/>
      <c r="D2147" s="1091"/>
      <c r="E2147" s="1091"/>
      <c r="F2147" s="1091"/>
    </row>
    <row r="2148" spans="2:10" ht="11.1" customHeight="1" x14ac:dyDescent="0.15">
      <c r="B2148" s="1090"/>
      <c r="C2148" s="1091"/>
      <c r="D2148" s="1091"/>
      <c r="E2148" s="1091"/>
      <c r="F2148" s="1091"/>
    </row>
    <row r="2149" spans="2:10" ht="11.1" customHeight="1" x14ac:dyDescent="0.15">
      <c r="B2149" s="1090"/>
      <c r="C2149" s="1091"/>
      <c r="D2149" s="1091"/>
      <c r="E2149" s="1091"/>
      <c r="F2149" s="1091"/>
    </row>
    <row r="2151" spans="2:10" x14ac:dyDescent="0.15">
      <c r="B2151" s="240" t="s">
        <v>423</v>
      </c>
      <c r="F2151" s="277">
        <f>$E$6</f>
        <v>0</v>
      </c>
    </row>
    <row r="2152" spans="2:10" ht="30" customHeight="1" x14ac:dyDescent="0.15">
      <c r="B2152" s="241" t="s">
        <v>142</v>
      </c>
      <c r="C2152" s="242" t="s">
        <v>143</v>
      </c>
      <c r="D2152" s="243" t="s">
        <v>197</v>
      </c>
      <c r="E2152" s="244" t="s">
        <v>385</v>
      </c>
      <c r="F2152" s="245" t="s">
        <v>223</v>
      </c>
    </row>
    <row r="2153" spans="2:10" ht="39.950000000000003" customHeight="1" x14ac:dyDescent="0.15">
      <c r="B2153" s="174"/>
      <c r="C2153" s="246" t="str">
        <f>IFERROR(VLOOKUP(B2153,'補助事業概要説明書(別添１)１～２'!$C$58:$D$97,2,0)," ")</f>
        <v xml:space="preserve"> </v>
      </c>
      <c r="D2153" s="246" t="str">
        <f>IFERROR(VLOOKUP(B2153,'補助事業概要説明書(別添１)１～２'!$C$58:$E$97,3,0)," ")</f>
        <v xml:space="preserve"> </v>
      </c>
      <c r="E2153" s="247" t="str">
        <f>IFERROR(VLOOKUP(B2153,'補助事業概要説明書(別添１)１～２'!$C$58:$F$97,4,0)," ")</f>
        <v xml:space="preserve"> </v>
      </c>
      <c r="F2153" s="247" t="str">
        <f>IFERROR(VLOOKUP(B2153,'補助事業概要説明書(別添１)１～２'!$C$58:$G$97,5,0)," ")</f>
        <v xml:space="preserve"> </v>
      </c>
    </row>
    <row r="2154" spans="2:10" ht="8.25" customHeight="1" x14ac:dyDescent="0.15"/>
    <row r="2155" spans="2:10" x14ac:dyDescent="0.15">
      <c r="B2155" s="240" t="s">
        <v>231</v>
      </c>
      <c r="E2155" s="248"/>
    </row>
    <row r="2156" spans="2:10" ht="16.5" customHeight="1" x14ac:dyDescent="0.15">
      <c r="B2156" s="1087" t="s">
        <v>227</v>
      </c>
      <c r="C2156" s="1087"/>
      <c r="D2156" s="1087"/>
      <c r="E2156" s="1087"/>
      <c r="F2156" s="1087"/>
    </row>
    <row r="2157" spans="2:10" x14ac:dyDescent="0.15">
      <c r="B2157" s="177" t="b">
        <v>1</v>
      </c>
      <c r="C2157" s="249"/>
    </row>
    <row r="2158" spans="2:10" x14ac:dyDescent="0.15">
      <c r="B2158" s="276" t="b">
        <v>1</v>
      </c>
      <c r="J2158" s="237"/>
    </row>
    <row r="2159" spans="2:10" s="322" customFormat="1" x14ac:dyDescent="0.15">
      <c r="B2159" s="463" t="s">
        <v>566</v>
      </c>
      <c r="E2159" s="464"/>
      <c r="F2159" s="465"/>
    </row>
    <row r="2160" spans="2:10" s="322" customFormat="1" ht="16.5" customHeight="1" x14ac:dyDescent="0.15">
      <c r="B2160" s="1092" t="s">
        <v>567</v>
      </c>
      <c r="C2160" s="1092"/>
      <c r="D2160" s="1092"/>
      <c r="E2160" s="1092"/>
      <c r="F2160" s="1092"/>
    </row>
    <row r="2161" spans="2:10" s="322" customFormat="1" x14ac:dyDescent="0.15">
      <c r="B2161" s="466" t="b">
        <v>1</v>
      </c>
      <c r="C2161" s="467"/>
      <c r="E2161" s="289"/>
      <c r="F2161" s="465"/>
    </row>
    <row r="2162" spans="2:10" s="322" customFormat="1" x14ac:dyDescent="0.15">
      <c r="B2162" s="276" t="b">
        <v>1</v>
      </c>
      <c r="E2162" s="289"/>
      <c r="F2162" s="465"/>
      <c r="J2162" s="289"/>
    </row>
    <row r="2163" spans="2:10" x14ac:dyDescent="0.15">
      <c r="B2163" s="240" t="s">
        <v>232</v>
      </c>
      <c r="C2163" s="249" t="s">
        <v>328</v>
      </c>
    </row>
    <row r="2164" spans="2:10" ht="11.1" customHeight="1" x14ac:dyDescent="0.15">
      <c r="B2164" s="1088" t="s">
        <v>235</v>
      </c>
      <c r="C2164" s="1089"/>
      <c r="D2164" s="1089"/>
      <c r="E2164" s="1089"/>
      <c r="F2164" s="1089"/>
    </row>
    <row r="2165" spans="2:10" ht="11.1" customHeight="1" x14ac:dyDescent="0.15">
      <c r="B2165" s="1088"/>
      <c r="C2165" s="1089"/>
      <c r="D2165" s="1089"/>
      <c r="E2165" s="1089"/>
      <c r="F2165" s="1089"/>
    </row>
    <row r="2166" spans="2:10" ht="11.1" customHeight="1" x14ac:dyDescent="0.15">
      <c r="B2166" s="1088"/>
      <c r="C2166" s="1089"/>
      <c r="D2166" s="1089"/>
      <c r="E2166" s="1089"/>
      <c r="F2166" s="1089"/>
    </row>
    <row r="2167" spans="2:10" ht="11.1" customHeight="1" x14ac:dyDescent="0.15">
      <c r="B2167" s="1088"/>
      <c r="C2167" s="1089"/>
      <c r="D2167" s="1089"/>
      <c r="E2167" s="1089"/>
      <c r="F2167" s="1089"/>
    </row>
    <row r="2168" spans="2:10" ht="11.1" customHeight="1" x14ac:dyDescent="0.15">
      <c r="B2168" s="1088"/>
      <c r="C2168" s="1089"/>
      <c r="D2168" s="1089"/>
      <c r="E2168" s="1089"/>
      <c r="F2168" s="1089"/>
    </row>
    <row r="2169" spans="2:10" ht="11.1" customHeight="1" x14ac:dyDescent="0.15">
      <c r="B2169" s="1088"/>
      <c r="C2169" s="1089"/>
      <c r="D2169" s="1089"/>
      <c r="E2169" s="1089"/>
      <c r="F2169" s="1089"/>
    </row>
    <row r="2170" spans="2:10" ht="11.1" customHeight="1" x14ac:dyDescent="0.15">
      <c r="B2170" s="1088"/>
      <c r="C2170" s="1089"/>
      <c r="D2170" s="1089"/>
      <c r="E2170" s="1089"/>
      <c r="F2170" s="1089"/>
    </row>
    <row r="2171" spans="2:10" ht="11.1" customHeight="1" x14ac:dyDescent="0.15">
      <c r="B2171" s="1088"/>
      <c r="C2171" s="1089"/>
      <c r="D2171" s="1089"/>
      <c r="E2171" s="1089"/>
      <c r="F2171" s="1089"/>
    </row>
    <row r="2172" spans="2:10" ht="11.1" customHeight="1" x14ac:dyDescent="0.15">
      <c r="B2172" s="1088"/>
      <c r="C2172" s="1089"/>
      <c r="D2172" s="1089"/>
      <c r="E2172" s="1089"/>
      <c r="F2172" s="1089"/>
    </row>
    <row r="2173" spans="2:10" ht="11.1" customHeight="1" x14ac:dyDescent="0.15">
      <c r="B2173" s="1088"/>
      <c r="C2173" s="1089"/>
      <c r="D2173" s="1089"/>
      <c r="E2173" s="1089"/>
      <c r="F2173" s="1089"/>
    </row>
    <row r="2174" spans="2:10" ht="11.1" customHeight="1" x14ac:dyDescent="0.15">
      <c r="B2174" s="1088"/>
      <c r="C2174" s="1089"/>
      <c r="D2174" s="1089"/>
      <c r="E2174" s="1089"/>
      <c r="F2174" s="1089"/>
    </row>
    <row r="2175" spans="2:10" ht="11.1" customHeight="1" x14ac:dyDescent="0.15">
      <c r="B2175" s="1088"/>
      <c r="C2175" s="1089"/>
      <c r="D2175" s="1089"/>
      <c r="E2175" s="1089"/>
      <c r="F2175" s="1089"/>
    </row>
    <row r="2176" spans="2:10" ht="11.1" customHeight="1" x14ac:dyDescent="0.15">
      <c r="B2176" s="1088"/>
      <c r="C2176" s="1089"/>
      <c r="D2176" s="1089"/>
      <c r="E2176" s="1089"/>
      <c r="F2176" s="1089"/>
    </row>
    <row r="2177" spans="2:6" ht="11.1" customHeight="1" x14ac:dyDescent="0.15">
      <c r="B2177" s="1088"/>
      <c r="C2177" s="1089"/>
      <c r="D2177" s="1089"/>
      <c r="E2177" s="1089"/>
      <c r="F2177" s="1089"/>
    </row>
    <row r="2178" spans="2:6" ht="11.1" customHeight="1" x14ac:dyDescent="0.15">
      <c r="B2178" s="1088"/>
      <c r="C2178" s="1089"/>
      <c r="D2178" s="1089"/>
      <c r="E2178" s="1089"/>
      <c r="F2178" s="1089"/>
    </row>
    <row r="2179" spans="2:6" ht="11.1" customHeight="1" x14ac:dyDescent="0.15">
      <c r="B2179" s="1088"/>
      <c r="C2179" s="1089"/>
      <c r="D2179" s="1089"/>
      <c r="E2179" s="1089"/>
      <c r="F2179" s="1089"/>
    </row>
    <row r="2180" spans="2:6" ht="11.1" customHeight="1" x14ac:dyDescent="0.15">
      <c r="B2180" s="1088"/>
      <c r="C2180" s="1089"/>
      <c r="D2180" s="1089"/>
      <c r="E2180" s="1089"/>
      <c r="F2180" s="1089"/>
    </row>
    <row r="2181" spans="2:6" ht="11.1" customHeight="1" x14ac:dyDescent="0.15">
      <c r="B2181" s="1088"/>
      <c r="C2181" s="1089"/>
      <c r="D2181" s="1089"/>
      <c r="E2181" s="1089"/>
      <c r="F2181" s="1089"/>
    </row>
    <row r="2182" spans="2:6" ht="11.1" customHeight="1" x14ac:dyDescent="0.15">
      <c r="B2182" s="1088"/>
      <c r="C2182" s="1089"/>
      <c r="D2182" s="1089"/>
      <c r="E2182" s="1089"/>
      <c r="F2182" s="1089"/>
    </row>
    <row r="2183" spans="2:6" ht="11.1" customHeight="1" x14ac:dyDescent="0.15">
      <c r="B2183" s="1088"/>
      <c r="C2183" s="1089"/>
      <c r="D2183" s="1089"/>
      <c r="E2183" s="1089"/>
      <c r="F2183" s="1089"/>
    </row>
    <row r="2184" spans="2:6" ht="11.1" customHeight="1" x14ac:dyDescent="0.15">
      <c r="B2184" s="1088"/>
      <c r="C2184" s="1089"/>
      <c r="D2184" s="1089"/>
      <c r="E2184" s="1089"/>
      <c r="F2184" s="1089"/>
    </row>
    <row r="2185" spans="2:6" ht="11.1" customHeight="1" x14ac:dyDescent="0.15">
      <c r="B2185" s="1088"/>
      <c r="C2185" s="1089"/>
      <c r="D2185" s="1089"/>
      <c r="E2185" s="1089"/>
      <c r="F2185" s="1089"/>
    </row>
    <row r="2186" spans="2:6" ht="11.1" customHeight="1" x14ac:dyDescent="0.15">
      <c r="B2186" s="1088"/>
      <c r="C2186" s="1089"/>
      <c r="D2186" s="1089"/>
      <c r="E2186" s="1089"/>
      <c r="F2186" s="1089"/>
    </row>
    <row r="2187" spans="2:6" ht="11.1" customHeight="1" x14ac:dyDescent="0.15">
      <c r="B2187" s="1088"/>
      <c r="C2187" s="1089"/>
      <c r="D2187" s="1089"/>
      <c r="E2187" s="1089"/>
      <c r="F2187" s="1089"/>
    </row>
    <row r="2188" spans="2:6" ht="11.1" customHeight="1" x14ac:dyDescent="0.15">
      <c r="B2188" s="1088"/>
      <c r="C2188" s="1089"/>
      <c r="D2188" s="1089"/>
      <c r="E2188" s="1089"/>
      <c r="F2188" s="1089"/>
    </row>
    <row r="2189" spans="2:6" ht="11.1" customHeight="1" x14ac:dyDescent="0.15">
      <c r="B2189" s="1088"/>
      <c r="C2189" s="1089"/>
      <c r="D2189" s="1089"/>
      <c r="E2189" s="1089"/>
      <c r="F2189" s="1089"/>
    </row>
    <row r="2190" spans="2:6" ht="11.1" customHeight="1" x14ac:dyDescent="0.15">
      <c r="B2190" s="1088"/>
      <c r="C2190" s="1089"/>
      <c r="D2190" s="1089"/>
      <c r="E2190" s="1089"/>
      <c r="F2190" s="1089"/>
    </row>
    <row r="2191" spans="2:6" ht="11.1" customHeight="1" x14ac:dyDescent="0.15">
      <c r="B2191" s="1088"/>
      <c r="C2191" s="1089"/>
      <c r="D2191" s="1089"/>
      <c r="E2191" s="1089"/>
      <c r="F2191" s="1089"/>
    </row>
    <row r="2192" spans="2:6" ht="11.1" customHeight="1" x14ac:dyDescent="0.15">
      <c r="B2192" s="1088"/>
      <c r="C2192" s="1089"/>
      <c r="D2192" s="1089"/>
      <c r="E2192" s="1089"/>
      <c r="F2192" s="1089"/>
    </row>
    <row r="2193" spans="2:6" ht="11.1" customHeight="1" x14ac:dyDescent="0.15">
      <c r="B2193" s="1088"/>
      <c r="C2193" s="1089"/>
      <c r="D2193" s="1089"/>
      <c r="E2193" s="1089"/>
      <c r="F2193" s="1089"/>
    </row>
    <row r="2194" spans="2:6" ht="11.1" customHeight="1" x14ac:dyDescent="0.15">
      <c r="B2194" s="1088" t="s">
        <v>234</v>
      </c>
      <c r="C2194" s="1089"/>
      <c r="D2194" s="1089"/>
      <c r="E2194" s="1089"/>
      <c r="F2194" s="1089"/>
    </row>
    <row r="2195" spans="2:6" ht="11.1" customHeight="1" x14ac:dyDescent="0.15">
      <c r="B2195" s="1088"/>
      <c r="C2195" s="1089"/>
      <c r="D2195" s="1089"/>
      <c r="E2195" s="1089"/>
      <c r="F2195" s="1089"/>
    </row>
    <row r="2196" spans="2:6" ht="11.1" customHeight="1" x14ac:dyDescent="0.15">
      <c r="B2196" s="1088"/>
      <c r="C2196" s="1089"/>
      <c r="D2196" s="1089"/>
      <c r="E2196" s="1089"/>
      <c r="F2196" s="1089"/>
    </row>
    <row r="2197" spans="2:6" ht="11.1" customHeight="1" x14ac:dyDescent="0.15">
      <c r="B2197" s="1088"/>
      <c r="C2197" s="1089"/>
      <c r="D2197" s="1089"/>
      <c r="E2197" s="1089"/>
      <c r="F2197" s="1089"/>
    </row>
    <row r="2198" spans="2:6" ht="11.1" customHeight="1" x14ac:dyDescent="0.15">
      <c r="B2198" s="1088"/>
      <c r="C2198" s="1089"/>
      <c r="D2198" s="1089"/>
      <c r="E2198" s="1089"/>
      <c r="F2198" s="1089"/>
    </row>
    <row r="2199" spans="2:6" ht="11.1" customHeight="1" x14ac:dyDescent="0.15">
      <c r="B2199" s="1088"/>
      <c r="C2199" s="1089"/>
      <c r="D2199" s="1089"/>
      <c r="E2199" s="1089"/>
      <c r="F2199" s="1089"/>
    </row>
    <row r="2200" spans="2:6" ht="11.1" customHeight="1" x14ac:dyDescent="0.15">
      <c r="B2200" s="1088"/>
      <c r="C2200" s="1089"/>
      <c r="D2200" s="1089"/>
      <c r="E2200" s="1089"/>
      <c r="F2200" s="1089"/>
    </row>
    <row r="2201" spans="2:6" ht="11.1" customHeight="1" x14ac:dyDescent="0.15">
      <c r="B2201" s="1088"/>
      <c r="C2201" s="1089"/>
      <c r="D2201" s="1089"/>
      <c r="E2201" s="1089"/>
      <c r="F2201" s="1089"/>
    </row>
    <row r="2202" spans="2:6" ht="11.1" customHeight="1" x14ac:dyDescent="0.15">
      <c r="B2202" s="1088"/>
      <c r="C2202" s="1089"/>
      <c r="D2202" s="1089"/>
      <c r="E2202" s="1089"/>
      <c r="F2202" s="1089"/>
    </row>
    <row r="2203" spans="2:6" ht="11.1" customHeight="1" x14ac:dyDescent="0.15">
      <c r="B2203" s="1088"/>
      <c r="C2203" s="1089"/>
      <c r="D2203" s="1089"/>
      <c r="E2203" s="1089"/>
      <c r="F2203" s="1089"/>
    </row>
    <row r="2204" spans="2:6" ht="11.1" customHeight="1" x14ac:dyDescent="0.15">
      <c r="B2204" s="1088"/>
      <c r="C2204" s="1089"/>
      <c r="D2204" s="1089"/>
      <c r="E2204" s="1089"/>
      <c r="F2204" s="1089"/>
    </row>
    <row r="2205" spans="2:6" ht="11.1" customHeight="1" x14ac:dyDescent="0.15">
      <c r="B2205" s="1088"/>
      <c r="C2205" s="1089"/>
      <c r="D2205" s="1089"/>
      <c r="E2205" s="1089"/>
      <c r="F2205" s="1089"/>
    </row>
    <row r="2206" spans="2:6" ht="11.1" customHeight="1" x14ac:dyDescent="0.15">
      <c r="B2206" s="1088"/>
      <c r="C2206" s="1089"/>
      <c r="D2206" s="1089"/>
      <c r="E2206" s="1089"/>
      <c r="F2206" s="1089"/>
    </row>
    <row r="2207" spans="2:6" ht="11.1" customHeight="1" x14ac:dyDescent="0.15">
      <c r="B2207" s="1088"/>
      <c r="C2207" s="1089"/>
      <c r="D2207" s="1089"/>
      <c r="E2207" s="1089"/>
      <c r="F2207" s="1089"/>
    </row>
    <row r="2208" spans="2:6" ht="11.1" customHeight="1" x14ac:dyDescent="0.15">
      <c r="B2208" s="1088"/>
      <c r="C2208" s="1089"/>
      <c r="D2208" s="1089"/>
      <c r="E2208" s="1089"/>
      <c r="F2208" s="1089"/>
    </row>
    <row r="2209" spans="2:6" ht="11.1" customHeight="1" x14ac:dyDescent="0.15">
      <c r="B2209" s="1088"/>
      <c r="C2209" s="1089"/>
      <c r="D2209" s="1089"/>
      <c r="E2209" s="1089"/>
      <c r="F2209" s="1089"/>
    </row>
    <row r="2210" spans="2:6" ht="11.1" customHeight="1" x14ac:dyDescent="0.15">
      <c r="B2210" s="1088"/>
      <c r="C2210" s="1089"/>
      <c r="D2210" s="1089"/>
      <c r="E2210" s="1089"/>
      <c r="F2210" s="1089"/>
    </row>
    <row r="2211" spans="2:6" ht="11.1" customHeight="1" x14ac:dyDescent="0.15">
      <c r="B2211" s="1088"/>
      <c r="C2211" s="1089"/>
      <c r="D2211" s="1089"/>
      <c r="E2211" s="1089"/>
      <c r="F2211" s="1089"/>
    </row>
    <row r="2212" spans="2:6" ht="11.1" customHeight="1" x14ac:dyDescent="0.15">
      <c r="B2212" s="1088"/>
      <c r="C2212" s="1089"/>
      <c r="D2212" s="1089"/>
      <c r="E2212" s="1089"/>
      <c r="F2212" s="1089"/>
    </row>
    <row r="2213" spans="2:6" ht="11.1" customHeight="1" x14ac:dyDescent="0.15">
      <c r="B2213" s="1088"/>
      <c r="C2213" s="1089"/>
      <c r="D2213" s="1089"/>
      <c r="E2213" s="1089"/>
      <c r="F2213" s="1089"/>
    </row>
    <row r="2214" spans="2:6" ht="11.1" customHeight="1" x14ac:dyDescent="0.15">
      <c r="B2214" s="1088"/>
      <c r="C2214" s="1089"/>
      <c r="D2214" s="1089"/>
      <c r="E2214" s="1089"/>
      <c r="F2214" s="1089"/>
    </row>
    <row r="2215" spans="2:6" ht="11.1" customHeight="1" x14ac:dyDescent="0.15">
      <c r="B2215" s="1088"/>
      <c r="C2215" s="1089"/>
      <c r="D2215" s="1089"/>
      <c r="E2215" s="1089"/>
      <c r="F2215" s="1089"/>
    </row>
    <row r="2216" spans="2:6" ht="11.1" customHeight="1" x14ac:dyDescent="0.15">
      <c r="B2216" s="1088"/>
      <c r="C2216" s="1089"/>
      <c r="D2216" s="1089"/>
      <c r="E2216" s="1089"/>
      <c r="F2216" s="1089"/>
    </row>
    <row r="2217" spans="2:6" ht="11.1" customHeight="1" x14ac:dyDescent="0.15">
      <c r="B2217" s="1088"/>
      <c r="C2217" s="1089"/>
      <c r="D2217" s="1089"/>
      <c r="E2217" s="1089"/>
      <c r="F2217" s="1089"/>
    </row>
    <row r="2218" spans="2:6" ht="11.1" customHeight="1" x14ac:dyDescent="0.15">
      <c r="B2218" s="1088"/>
      <c r="C2218" s="1089"/>
      <c r="D2218" s="1089"/>
      <c r="E2218" s="1089"/>
      <c r="F2218" s="1089"/>
    </row>
    <row r="2219" spans="2:6" ht="11.1" customHeight="1" x14ac:dyDescent="0.15">
      <c r="B2219" s="1088"/>
      <c r="C2219" s="1089"/>
      <c r="D2219" s="1089"/>
      <c r="E2219" s="1089"/>
      <c r="F2219" s="1089"/>
    </row>
    <row r="2220" spans="2:6" ht="11.1" customHeight="1" x14ac:dyDescent="0.15">
      <c r="B2220" s="1088"/>
      <c r="C2220" s="1089"/>
      <c r="D2220" s="1089"/>
      <c r="E2220" s="1089"/>
      <c r="F2220" s="1089"/>
    </row>
    <row r="2221" spans="2:6" ht="11.1" customHeight="1" x14ac:dyDescent="0.15">
      <c r="B2221" s="1088"/>
      <c r="C2221" s="1089"/>
      <c r="D2221" s="1089"/>
      <c r="E2221" s="1089"/>
      <c r="F2221" s="1089"/>
    </row>
    <row r="2222" spans="2:6" ht="11.1" customHeight="1" x14ac:dyDescent="0.15">
      <c r="B2222" s="1088"/>
      <c r="C2222" s="1089"/>
      <c r="D2222" s="1089"/>
      <c r="E2222" s="1089"/>
      <c r="F2222" s="1089"/>
    </row>
    <row r="2223" spans="2:6" ht="11.1" customHeight="1" x14ac:dyDescent="0.15">
      <c r="B2223" s="1088"/>
      <c r="C2223" s="1089"/>
      <c r="D2223" s="1089"/>
      <c r="E2223" s="1089"/>
      <c r="F2223" s="1089"/>
    </row>
    <row r="2224" spans="2:6" ht="11.1" customHeight="1" x14ac:dyDescent="0.15">
      <c r="B2224" s="1088" t="s">
        <v>236</v>
      </c>
      <c r="C2224" s="1089"/>
      <c r="D2224" s="1089"/>
      <c r="E2224" s="1089"/>
      <c r="F2224" s="1089"/>
    </row>
    <row r="2225" spans="2:6" ht="11.1" customHeight="1" x14ac:dyDescent="0.15">
      <c r="B2225" s="1088"/>
      <c r="C2225" s="1089"/>
      <c r="D2225" s="1089"/>
      <c r="E2225" s="1089"/>
      <c r="F2225" s="1089"/>
    </row>
    <row r="2226" spans="2:6" ht="11.1" customHeight="1" x14ac:dyDescent="0.15">
      <c r="B2226" s="1088"/>
      <c r="C2226" s="1089"/>
      <c r="D2226" s="1089"/>
      <c r="E2226" s="1089"/>
      <c r="F2226" s="1089"/>
    </row>
    <row r="2227" spans="2:6" ht="11.1" customHeight="1" x14ac:dyDescent="0.15">
      <c r="B2227" s="1088"/>
      <c r="C2227" s="1089"/>
      <c r="D2227" s="1089"/>
      <c r="E2227" s="1089"/>
      <c r="F2227" s="1089"/>
    </row>
    <row r="2228" spans="2:6" ht="11.1" customHeight="1" x14ac:dyDescent="0.15">
      <c r="B2228" s="1088"/>
      <c r="C2228" s="1089"/>
      <c r="D2228" s="1089"/>
      <c r="E2228" s="1089"/>
      <c r="F2228" s="1089"/>
    </row>
    <row r="2229" spans="2:6" ht="11.1" customHeight="1" x14ac:dyDescent="0.15">
      <c r="B2229" s="1088"/>
      <c r="C2229" s="1089"/>
      <c r="D2229" s="1089"/>
      <c r="E2229" s="1089"/>
      <c r="F2229" s="1089"/>
    </row>
    <row r="2230" spans="2:6" ht="11.1" customHeight="1" x14ac:dyDescent="0.15">
      <c r="B2230" s="1088"/>
      <c r="C2230" s="1089"/>
      <c r="D2230" s="1089"/>
      <c r="E2230" s="1089"/>
      <c r="F2230" s="1089"/>
    </row>
    <row r="2231" spans="2:6" ht="11.1" customHeight="1" x14ac:dyDescent="0.15">
      <c r="B2231" s="1088"/>
      <c r="C2231" s="1089"/>
      <c r="D2231" s="1089"/>
      <c r="E2231" s="1089"/>
      <c r="F2231" s="1089"/>
    </row>
    <row r="2232" spans="2:6" ht="11.1" customHeight="1" x14ac:dyDescent="0.15">
      <c r="B2232" s="1088"/>
      <c r="C2232" s="1089"/>
      <c r="D2232" s="1089"/>
      <c r="E2232" s="1089"/>
      <c r="F2232" s="1089"/>
    </row>
    <row r="2233" spans="2:6" ht="11.1" customHeight="1" x14ac:dyDescent="0.15">
      <c r="B2233" s="1088"/>
      <c r="C2233" s="1089"/>
      <c r="D2233" s="1089"/>
      <c r="E2233" s="1089"/>
      <c r="F2233" s="1089"/>
    </row>
    <row r="2234" spans="2:6" ht="11.1" customHeight="1" x14ac:dyDescent="0.15">
      <c r="B2234" s="1088"/>
      <c r="C2234" s="1089"/>
      <c r="D2234" s="1089"/>
      <c r="E2234" s="1089"/>
      <c r="F2234" s="1089"/>
    </row>
    <row r="2235" spans="2:6" ht="11.1" customHeight="1" x14ac:dyDescent="0.15">
      <c r="B2235" s="1088"/>
      <c r="C2235" s="1089"/>
      <c r="D2235" s="1089"/>
      <c r="E2235" s="1089"/>
      <c r="F2235" s="1089"/>
    </row>
    <row r="2236" spans="2:6" ht="11.1" customHeight="1" x14ac:dyDescent="0.15">
      <c r="B2236" s="1088"/>
      <c r="C2236" s="1089"/>
      <c r="D2236" s="1089"/>
      <c r="E2236" s="1089"/>
      <c r="F2236" s="1089"/>
    </row>
    <row r="2237" spans="2:6" ht="11.1" customHeight="1" x14ac:dyDescent="0.15">
      <c r="B2237" s="1088"/>
      <c r="C2237" s="1089"/>
      <c r="D2237" s="1089"/>
      <c r="E2237" s="1089"/>
      <c r="F2237" s="1089"/>
    </row>
    <row r="2238" spans="2:6" ht="11.1" customHeight="1" x14ac:dyDescent="0.15">
      <c r="B2238" s="1088"/>
      <c r="C2238" s="1089"/>
      <c r="D2238" s="1089"/>
      <c r="E2238" s="1089"/>
      <c r="F2238" s="1089"/>
    </row>
    <row r="2239" spans="2:6" ht="11.1" customHeight="1" x14ac:dyDescent="0.15">
      <c r="B2239" s="1088"/>
      <c r="C2239" s="1089"/>
      <c r="D2239" s="1089"/>
      <c r="E2239" s="1089"/>
      <c r="F2239" s="1089"/>
    </row>
    <row r="2240" spans="2:6" ht="11.1" customHeight="1" x14ac:dyDescent="0.15">
      <c r="B2240" s="1088"/>
      <c r="C2240" s="1089"/>
      <c r="D2240" s="1089"/>
      <c r="E2240" s="1089"/>
      <c r="F2240" s="1089"/>
    </row>
    <row r="2241" spans="2:6" ht="11.1" customHeight="1" x14ac:dyDescent="0.15">
      <c r="B2241" s="1088"/>
      <c r="C2241" s="1089"/>
      <c r="D2241" s="1089"/>
      <c r="E2241" s="1089"/>
      <c r="F2241" s="1089"/>
    </row>
    <row r="2242" spans="2:6" ht="11.1" customHeight="1" x14ac:dyDescent="0.15">
      <c r="B2242" s="1088"/>
      <c r="C2242" s="1089"/>
      <c r="D2242" s="1089"/>
      <c r="E2242" s="1089"/>
      <c r="F2242" s="1089"/>
    </row>
    <row r="2243" spans="2:6" ht="11.1" customHeight="1" x14ac:dyDescent="0.15">
      <c r="B2243" s="1088"/>
      <c r="C2243" s="1089"/>
      <c r="D2243" s="1089"/>
      <c r="E2243" s="1089"/>
      <c r="F2243" s="1089"/>
    </row>
    <row r="2244" spans="2:6" ht="11.1" customHeight="1" x14ac:dyDescent="0.15">
      <c r="B2244" s="1088"/>
      <c r="C2244" s="1089"/>
      <c r="D2244" s="1089"/>
      <c r="E2244" s="1089"/>
      <c r="F2244" s="1089"/>
    </row>
    <row r="2245" spans="2:6" ht="11.1" customHeight="1" x14ac:dyDescent="0.15">
      <c r="B2245" s="1088"/>
      <c r="C2245" s="1089"/>
      <c r="D2245" s="1089"/>
      <c r="E2245" s="1089"/>
      <c r="F2245" s="1089"/>
    </row>
    <row r="2246" spans="2:6" ht="11.1" customHeight="1" x14ac:dyDescent="0.15">
      <c r="B2246" s="1088"/>
      <c r="C2246" s="1089"/>
      <c r="D2246" s="1089"/>
      <c r="E2246" s="1089"/>
      <c r="F2246" s="1089"/>
    </row>
    <row r="2247" spans="2:6" ht="11.1" customHeight="1" x14ac:dyDescent="0.15">
      <c r="B2247" s="1088"/>
      <c r="C2247" s="1089"/>
      <c r="D2247" s="1089"/>
      <c r="E2247" s="1089"/>
      <c r="F2247" s="1089"/>
    </row>
    <row r="2248" spans="2:6" ht="11.1" customHeight="1" x14ac:dyDescent="0.15">
      <c r="B2248" s="1088"/>
      <c r="C2248" s="1089"/>
      <c r="D2248" s="1089"/>
      <c r="E2248" s="1089"/>
      <c r="F2248" s="1089"/>
    </row>
    <row r="2249" spans="2:6" ht="11.1" customHeight="1" x14ac:dyDescent="0.15">
      <c r="B2249" s="1088"/>
      <c r="C2249" s="1089"/>
      <c r="D2249" s="1089"/>
      <c r="E2249" s="1089"/>
      <c r="F2249" s="1089"/>
    </row>
    <row r="2250" spans="2:6" ht="11.1" customHeight="1" x14ac:dyDescent="0.15">
      <c r="B2250" s="1088"/>
      <c r="C2250" s="1089"/>
      <c r="D2250" s="1089"/>
      <c r="E2250" s="1089"/>
      <c r="F2250" s="1089"/>
    </row>
    <row r="2251" spans="2:6" ht="11.1" customHeight="1" x14ac:dyDescent="0.15">
      <c r="B2251" s="1088"/>
      <c r="C2251" s="1089"/>
      <c r="D2251" s="1089"/>
      <c r="E2251" s="1089"/>
      <c r="F2251" s="1089"/>
    </row>
    <row r="2252" spans="2:6" ht="11.1" customHeight="1" x14ac:dyDescent="0.15">
      <c r="B2252" s="1088"/>
      <c r="C2252" s="1089"/>
      <c r="D2252" s="1089"/>
      <c r="E2252" s="1089"/>
      <c r="F2252" s="1089"/>
    </row>
    <row r="2253" spans="2:6" ht="11.1" customHeight="1" x14ac:dyDescent="0.15">
      <c r="B2253" s="1088"/>
      <c r="C2253" s="1089"/>
      <c r="D2253" s="1089"/>
      <c r="E2253" s="1089"/>
      <c r="F2253" s="1089"/>
    </row>
    <row r="2254" spans="2:6" ht="11.1" customHeight="1" x14ac:dyDescent="0.15">
      <c r="B2254" s="1090" t="s">
        <v>445</v>
      </c>
      <c r="C2254" s="1091" t="s">
        <v>386</v>
      </c>
      <c r="D2254" s="1091"/>
      <c r="E2254" s="1091"/>
      <c r="F2254" s="1091"/>
    </row>
    <row r="2255" spans="2:6" ht="11.1" customHeight="1" x14ac:dyDescent="0.15">
      <c r="B2255" s="1090"/>
      <c r="C2255" s="1091"/>
      <c r="D2255" s="1091"/>
      <c r="E2255" s="1091"/>
      <c r="F2255" s="1091"/>
    </row>
    <row r="2256" spans="2:6" ht="11.1" customHeight="1" x14ac:dyDescent="0.15">
      <c r="B2256" s="1090"/>
      <c r="C2256" s="1091"/>
      <c r="D2256" s="1091"/>
      <c r="E2256" s="1091"/>
      <c r="F2256" s="1091"/>
    </row>
    <row r="2257" spans="2:6" ht="11.1" customHeight="1" x14ac:dyDescent="0.15">
      <c r="B2257" s="1090"/>
      <c r="C2257" s="1091"/>
      <c r="D2257" s="1091"/>
      <c r="E2257" s="1091"/>
      <c r="F2257" s="1091"/>
    </row>
    <row r="2258" spans="2:6" ht="11.1" customHeight="1" x14ac:dyDescent="0.15">
      <c r="B2258" s="1090"/>
      <c r="C2258" s="1091"/>
      <c r="D2258" s="1091"/>
      <c r="E2258" s="1091"/>
      <c r="F2258" s="1091"/>
    </row>
    <row r="2259" spans="2:6" ht="11.1" customHeight="1" x14ac:dyDescent="0.15">
      <c r="B2259" s="1090"/>
      <c r="C2259" s="1091"/>
      <c r="D2259" s="1091"/>
      <c r="E2259" s="1091" t="b">
        <v>0</v>
      </c>
      <c r="F2259" s="1091"/>
    </row>
    <row r="2260" spans="2:6" ht="11.1" customHeight="1" x14ac:dyDescent="0.15">
      <c r="B2260" s="1090"/>
      <c r="C2260" s="1091"/>
      <c r="D2260" s="1091"/>
      <c r="E2260" s="1091" t="b">
        <v>0</v>
      </c>
      <c r="F2260" s="1091"/>
    </row>
    <row r="2261" spans="2:6" ht="11.1" customHeight="1" x14ac:dyDescent="0.15">
      <c r="B2261" s="1090"/>
      <c r="C2261" s="1091"/>
      <c r="D2261" s="1091"/>
      <c r="E2261" s="1091"/>
      <c r="F2261" s="1091"/>
    </row>
    <row r="2262" spans="2:6" ht="11.1" customHeight="1" x14ac:dyDescent="0.15">
      <c r="B2262" s="1090"/>
      <c r="C2262" s="1091"/>
      <c r="D2262" s="1091"/>
      <c r="E2262" s="1091"/>
      <c r="F2262" s="1091"/>
    </row>
    <row r="2263" spans="2:6" ht="11.1" customHeight="1" x14ac:dyDescent="0.15">
      <c r="B2263" s="1090"/>
      <c r="C2263" s="1091"/>
      <c r="D2263" s="1091"/>
      <c r="E2263" s="1091"/>
      <c r="F2263" s="1091"/>
    </row>
    <row r="2264" spans="2:6" ht="11.1" customHeight="1" x14ac:dyDescent="0.15">
      <c r="B2264" s="1090"/>
      <c r="C2264" s="1091"/>
      <c r="D2264" s="1091"/>
      <c r="E2264" s="1091"/>
      <c r="F2264" s="1091"/>
    </row>
    <row r="2265" spans="2:6" ht="11.1" customHeight="1" x14ac:dyDescent="0.15">
      <c r="B2265" s="1090"/>
      <c r="C2265" s="1091"/>
      <c r="D2265" s="1091"/>
      <c r="E2265" s="1091"/>
      <c r="F2265" s="1091"/>
    </row>
    <row r="2266" spans="2:6" ht="11.1" customHeight="1" x14ac:dyDescent="0.15">
      <c r="B2266" s="1090"/>
      <c r="C2266" s="1091"/>
      <c r="D2266" s="1091"/>
      <c r="E2266" s="1091" t="b">
        <v>1</v>
      </c>
      <c r="F2266" s="1091"/>
    </row>
    <row r="2267" spans="2:6" ht="11.1" customHeight="1" x14ac:dyDescent="0.15">
      <c r="B2267" s="1090"/>
      <c r="C2267" s="1091"/>
      <c r="D2267" s="1091"/>
      <c r="E2267" s="1091"/>
      <c r="F2267" s="1091"/>
    </row>
    <row r="2268" spans="2:6" ht="11.1" customHeight="1" x14ac:dyDescent="0.15">
      <c r="B2268" s="1090"/>
      <c r="C2268" s="1091"/>
      <c r="D2268" s="1091"/>
      <c r="E2268" s="1091"/>
      <c r="F2268" s="1091"/>
    </row>
    <row r="2269" spans="2:6" ht="11.1" customHeight="1" x14ac:dyDescent="0.15">
      <c r="B2269" s="1090"/>
      <c r="C2269" s="1091"/>
      <c r="D2269" s="1091"/>
      <c r="E2269" s="1091"/>
      <c r="F2269" s="1091"/>
    </row>
    <row r="2270" spans="2:6" ht="11.1" customHeight="1" x14ac:dyDescent="0.15">
      <c r="B2270" s="1090"/>
      <c r="C2270" s="1091"/>
      <c r="D2270" s="1091"/>
      <c r="E2270" s="1091"/>
      <c r="F2270" s="1091"/>
    </row>
    <row r="2271" spans="2:6" ht="11.1" customHeight="1" x14ac:dyDescent="0.15">
      <c r="B2271" s="1090"/>
      <c r="C2271" s="1091"/>
      <c r="D2271" s="1091"/>
      <c r="E2271" s="1091"/>
      <c r="F2271" s="1091"/>
    </row>
    <row r="2272" spans="2:6" ht="11.1" customHeight="1" x14ac:dyDescent="0.15">
      <c r="B2272" s="1090"/>
      <c r="C2272" s="1091"/>
      <c r="D2272" s="1091"/>
      <c r="E2272" s="1091"/>
      <c r="F2272" s="1091"/>
    </row>
    <row r="2273" spans="2:6" ht="11.1" customHeight="1" x14ac:dyDescent="0.15">
      <c r="B2273" s="1090"/>
      <c r="C2273" s="1091"/>
      <c r="D2273" s="1091"/>
      <c r="E2273" s="1091"/>
      <c r="F2273" s="1091"/>
    </row>
    <row r="2274" spans="2:6" ht="11.1" customHeight="1" x14ac:dyDescent="0.15">
      <c r="B2274" s="1090"/>
      <c r="C2274" s="1091"/>
      <c r="D2274" s="1091"/>
      <c r="E2274" s="1091"/>
      <c r="F2274" s="1091"/>
    </row>
    <row r="2275" spans="2:6" ht="11.1" customHeight="1" x14ac:dyDescent="0.15">
      <c r="B2275" s="1090"/>
      <c r="C2275" s="1091"/>
      <c r="D2275" s="1091"/>
      <c r="E2275" s="1091"/>
      <c r="F2275" s="1091"/>
    </row>
    <row r="2276" spans="2:6" ht="11.1" customHeight="1" x14ac:dyDescent="0.15">
      <c r="B2276" s="1090"/>
      <c r="C2276" s="1091"/>
      <c r="D2276" s="1091"/>
      <c r="E2276" s="1091"/>
      <c r="F2276" s="1091"/>
    </row>
    <row r="2277" spans="2:6" ht="11.1" customHeight="1" x14ac:dyDescent="0.15">
      <c r="B2277" s="1090"/>
      <c r="C2277" s="1091"/>
      <c r="D2277" s="1091"/>
      <c r="E2277" s="1091"/>
      <c r="F2277" s="1091"/>
    </row>
    <row r="2278" spans="2:6" ht="11.1" customHeight="1" x14ac:dyDescent="0.15">
      <c r="B2278" s="1090"/>
      <c r="C2278" s="1091"/>
      <c r="D2278" s="1091"/>
      <c r="E2278" s="1091"/>
      <c r="F2278" s="1091"/>
    </row>
    <row r="2279" spans="2:6" ht="11.1" customHeight="1" x14ac:dyDescent="0.15">
      <c r="B2279" s="1090"/>
      <c r="C2279" s="1091"/>
      <c r="D2279" s="1091"/>
      <c r="E2279" s="1091"/>
      <c r="F2279" s="1091"/>
    </row>
    <row r="2280" spans="2:6" ht="11.1" customHeight="1" x14ac:dyDescent="0.15">
      <c r="B2280" s="1090"/>
      <c r="C2280" s="1091"/>
      <c r="D2280" s="1091"/>
      <c r="E2280" s="1091"/>
      <c r="F2280" s="1091"/>
    </row>
    <row r="2281" spans="2:6" ht="11.1" customHeight="1" x14ac:dyDescent="0.15">
      <c r="B2281" s="1090"/>
      <c r="C2281" s="1091"/>
      <c r="D2281" s="1091"/>
      <c r="E2281" s="1091"/>
      <c r="F2281" s="1091"/>
    </row>
    <row r="2282" spans="2:6" ht="11.1" customHeight="1" x14ac:dyDescent="0.15">
      <c r="B2282" s="1090"/>
      <c r="C2282" s="1091"/>
      <c r="D2282" s="1091"/>
      <c r="E2282" s="1091"/>
      <c r="F2282" s="1091"/>
    </row>
    <row r="2283" spans="2:6" ht="11.1" customHeight="1" x14ac:dyDescent="0.15">
      <c r="B2283" s="1090"/>
      <c r="C2283" s="1091"/>
      <c r="D2283" s="1091"/>
      <c r="E2283" s="1091"/>
      <c r="F2283" s="1091"/>
    </row>
    <row r="2285" spans="2:6" x14ac:dyDescent="0.15">
      <c r="B2285" s="240" t="s">
        <v>424</v>
      </c>
      <c r="F2285" s="277">
        <f>$E$6</f>
        <v>0</v>
      </c>
    </row>
    <row r="2286" spans="2:6" ht="30" customHeight="1" x14ac:dyDescent="0.15">
      <c r="B2286" s="241" t="s">
        <v>142</v>
      </c>
      <c r="C2286" s="242" t="s">
        <v>143</v>
      </c>
      <c r="D2286" s="243" t="s">
        <v>197</v>
      </c>
      <c r="E2286" s="244" t="s">
        <v>385</v>
      </c>
      <c r="F2286" s="245" t="s">
        <v>223</v>
      </c>
    </row>
    <row r="2287" spans="2:6" ht="39.950000000000003" customHeight="1" x14ac:dyDescent="0.15">
      <c r="B2287" s="174"/>
      <c r="C2287" s="246" t="str">
        <f>IFERROR(VLOOKUP(B2287,'補助事業概要説明書(別添１)１～２'!$C$58:$D$97,2,0)," ")</f>
        <v xml:space="preserve"> </v>
      </c>
      <c r="D2287" s="246" t="str">
        <f>IFERROR(VLOOKUP(B2287,'補助事業概要説明書(別添１)１～２'!$C$58:$E$97,3,0)," ")</f>
        <v xml:space="preserve"> </v>
      </c>
      <c r="E2287" s="247" t="str">
        <f>IFERROR(VLOOKUP(B2287,'補助事業概要説明書(別添１)１～２'!$C$58:$F$97,4,0)," ")</f>
        <v xml:space="preserve"> </v>
      </c>
      <c r="F2287" s="247" t="str">
        <f>IFERROR(VLOOKUP(B2287,'補助事業概要説明書(別添１)１～２'!$C$58:$G$97,5,0)," ")</f>
        <v xml:space="preserve"> </v>
      </c>
    </row>
    <row r="2288" spans="2:6" ht="8.25" customHeight="1" x14ac:dyDescent="0.15"/>
    <row r="2289" spans="2:10" x14ac:dyDescent="0.15">
      <c r="B2289" s="240" t="s">
        <v>231</v>
      </c>
      <c r="E2289" s="248"/>
    </row>
    <row r="2290" spans="2:10" ht="16.5" customHeight="1" x14ac:dyDescent="0.15">
      <c r="B2290" s="1087" t="s">
        <v>227</v>
      </c>
      <c r="C2290" s="1087"/>
      <c r="D2290" s="1087"/>
      <c r="E2290" s="1087"/>
      <c r="F2290" s="1087"/>
    </row>
    <row r="2291" spans="2:10" x14ac:dyDescent="0.15">
      <c r="B2291" s="177" t="b">
        <v>1</v>
      </c>
      <c r="C2291" s="249"/>
    </row>
    <row r="2292" spans="2:10" x14ac:dyDescent="0.15">
      <c r="B2292" s="276" t="b">
        <v>1</v>
      </c>
      <c r="J2292" s="237"/>
    </row>
    <row r="2293" spans="2:10" s="322" customFormat="1" x14ac:dyDescent="0.15">
      <c r="B2293" s="463" t="s">
        <v>566</v>
      </c>
      <c r="E2293" s="464"/>
      <c r="F2293" s="465"/>
    </row>
    <row r="2294" spans="2:10" s="322" customFormat="1" ht="16.5" customHeight="1" x14ac:dyDescent="0.15">
      <c r="B2294" s="1092" t="s">
        <v>567</v>
      </c>
      <c r="C2294" s="1092"/>
      <c r="D2294" s="1092"/>
      <c r="E2294" s="1092"/>
      <c r="F2294" s="1092"/>
    </row>
    <row r="2295" spans="2:10" s="322" customFormat="1" x14ac:dyDescent="0.15">
      <c r="B2295" s="466" t="b">
        <v>1</v>
      </c>
      <c r="C2295" s="467"/>
      <c r="E2295" s="289"/>
      <c r="F2295" s="465"/>
    </row>
    <row r="2296" spans="2:10" s="322" customFormat="1" x14ac:dyDescent="0.15">
      <c r="B2296" s="276" t="b">
        <v>1</v>
      </c>
      <c r="E2296" s="289"/>
      <c r="F2296" s="465"/>
      <c r="J2296" s="289"/>
    </row>
    <row r="2297" spans="2:10" x14ac:dyDescent="0.15">
      <c r="B2297" s="240" t="s">
        <v>232</v>
      </c>
      <c r="C2297" s="249" t="s">
        <v>328</v>
      </c>
    </row>
    <row r="2298" spans="2:10" ht="11.1" customHeight="1" x14ac:dyDescent="0.15">
      <c r="B2298" s="1088" t="s">
        <v>235</v>
      </c>
      <c r="C2298" s="1089"/>
      <c r="D2298" s="1089"/>
      <c r="E2298" s="1089"/>
      <c r="F2298" s="1089"/>
    </row>
    <row r="2299" spans="2:10" ht="11.1" customHeight="1" x14ac:dyDescent="0.15">
      <c r="B2299" s="1088"/>
      <c r="C2299" s="1089"/>
      <c r="D2299" s="1089"/>
      <c r="E2299" s="1089"/>
      <c r="F2299" s="1089"/>
    </row>
    <row r="2300" spans="2:10" ht="11.1" customHeight="1" x14ac:dyDescent="0.15">
      <c r="B2300" s="1088"/>
      <c r="C2300" s="1089"/>
      <c r="D2300" s="1089"/>
      <c r="E2300" s="1089"/>
      <c r="F2300" s="1089"/>
    </row>
    <row r="2301" spans="2:10" ht="11.1" customHeight="1" x14ac:dyDescent="0.15">
      <c r="B2301" s="1088"/>
      <c r="C2301" s="1089"/>
      <c r="D2301" s="1089"/>
      <c r="E2301" s="1089"/>
      <c r="F2301" s="1089"/>
    </row>
    <row r="2302" spans="2:10" ht="11.1" customHeight="1" x14ac:dyDescent="0.15">
      <c r="B2302" s="1088"/>
      <c r="C2302" s="1089"/>
      <c r="D2302" s="1089"/>
      <c r="E2302" s="1089"/>
      <c r="F2302" s="1089"/>
    </row>
    <row r="2303" spans="2:10" ht="11.1" customHeight="1" x14ac:dyDescent="0.15">
      <c r="B2303" s="1088"/>
      <c r="C2303" s="1089"/>
      <c r="D2303" s="1089"/>
      <c r="E2303" s="1089"/>
      <c r="F2303" s="1089"/>
    </row>
    <row r="2304" spans="2:10" ht="11.1" customHeight="1" x14ac:dyDescent="0.15">
      <c r="B2304" s="1088"/>
      <c r="C2304" s="1089"/>
      <c r="D2304" s="1089"/>
      <c r="E2304" s="1089"/>
      <c r="F2304" s="1089"/>
    </row>
    <row r="2305" spans="2:6" ht="11.1" customHeight="1" x14ac:dyDescent="0.15">
      <c r="B2305" s="1088"/>
      <c r="C2305" s="1089"/>
      <c r="D2305" s="1089"/>
      <c r="E2305" s="1089"/>
      <c r="F2305" s="1089"/>
    </row>
    <row r="2306" spans="2:6" ht="11.1" customHeight="1" x14ac:dyDescent="0.15">
      <c r="B2306" s="1088"/>
      <c r="C2306" s="1089"/>
      <c r="D2306" s="1089"/>
      <c r="E2306" s="1089"/>
      <c r="F2306" s="1089"/>
    </row>
    <row r="2307" spans="2:6" ht="11.1" customHeight="1" x14ac:dyDescent="0.15">
      <c r="B2307" s="1088"/>
      <c r="C2307" s="1089"/>
      <c r="D2307" s="1089"/>
      <c r="E2307" s="1089"/>
      <c r="F2307" s="1089"/>
    </row>
    <row r="2308" spans="2:6" ht="11.1" customHeight="1" x14ac:dyDescent="0.15">
      <c r="B2308" s="1088"/>
      <c r="C2308" s="1089"/>
      <c r="D2308" s="1089"/>
      <c r="E2308" s="1089"/>
      <c r="F2308" s="1089"/>
    </row>
    <row r="2309" spans="2:6" ht="11.1" customHeight="1" x14ac:dyDescent="0.15">
      <c r="B2309" s="1088"/>
      <c r="C2309" s="1089"/>
      <c r="D2309" s="1089"/>
      <c r="E2309" s="1089"/>
      <c r="F2309" s="1089"/>
    </row>
    <row r="2310" spans="2:6" ht="11.1" customHeight="1" x14ac:dyDescent="0.15">
      <c r="B2310" s="1088"/>
      <c r="C2310" s="1089"/>
      <c r="D2310" s="1089"/>
      <c r="E2310" s="1089"/>
      <c r="F2310" s="1089"/>
    </row>
    <row r="2311" spans="2:6" ht="11.1" customHeight="1" x14ac:dyDescent="0.15">
      <c r="B2311" s="1088"/>
      <c r="C2311" s="1089"/>
      <c r="D2311" s="1089"/>
      <c r="E2311" s="1089"/>
      <c r="F2311" s="1089"/>
    </row>
    <row r="2312" spans="2:6" ht="11.1" customHeight="1" x14ac:dyDescent="0.15">
      <c r="B2312" s="1088"/>
      <c r="C2312" s="1089"/>
      <c r="D2312" s="1089"/>
      <c r="E2312" s="1089"/>
      <c r="F2312" s="1089"/>
    </row>
    <row r="2313" spans="2:6" ht="11.1" customHeight="1" x14ac:dyDescent="0.15">
      <c r="B2313" s="1088"/>
      <c r="C2313" s="1089"/>
      <c r="D2313" s="1089"/>
      <c r="E2313" s="1089"/>
      <c r="F2313" s="1089"/>
    </row>
    <row r="2314" spans="2:6" ht="11.1" customHeight="1" x14ac:dyDescent="0.15">
      <c r="B2314" s="1088"/>
      <c r="C2314" s="1089"/>
      <c r="D2314" s="1089"/>
      <c r="E2314" s="1089"/>
      <c r="F2314" s="1089"/>
    </row>
    <row r="2315" spans="2:6" ht="11.1" customHeight="1" x14ac:dyDescent="0.15">
      <c r="B2315" s="1088"/>
      <c r="C2315" s="1089"/>
      <c r="D2315" s="1089"/>
      <c r="E2315" s="1089"/>
      <c r="F2315" s="1089"/>
    </row>
    <row r="2316" spans="2:6" ht="11.1" customHeight="1" x14ac:dyDescent="0.15">
      <c r="B2316" s="1088"/>
      <c r="C2316" s="1089"/>
      <c r="D2316" s="1089"/>
      <c r="E2316" s="1089"/>
      <c r="F2316" s="1089"/>
    </row>
    <row r="2317" spans="2:6" ht="11.1" customHeight="1" x14ac:dyDescent="0.15">
      <c r="B2317" s="1088"/>
      <c r="C2317" s="1089"/>
      <c r="D2317" s="1089"/>
      <c r="E2317" s="1089"/>
      <c r="F2317" s="1089"/>
    </row>
    <row r="2318" spans="2:6" ht="11.1" customHeight="1" x14ac:dyDescent="0.15">
      <c r="B2318" s="1088"/>
      <c r="C2318" s="1089"/>
      <c r="D2318" s="1089"/>
      <c r="E2318" s="1089"/>
      <c r="F2318" s="1089"/>
    </row>
    <row r="2319" spans="2:6" ht="11.1" customHeight="1" x14ac:dyDescent="0.15">
      <c r="B2319" s="1088"/>
      <c r="C2319" s="1089"/>
      <c r="D2319" s="1089"/>
      <c r="E2319" s="1089"/>
      <c r="F2319" s="1089"/>
    </row>
    <row r="2320" spans="2:6" ht="11.1" customHeight="1" x14ac:dyDescent="0.15">
      <c r="B2320" s="1088"/>
      <c r="C2320" s="1089"/>
      <c r="D2320" s="1089"/>
      <c r="E2320" s="1089"/>
      <c r="F2320" s="1089"/>
    </row>
    <row r="2321" spans="2:6" ht="11.1" customHeight="1" x14ac:dyDescent="0.15">
      <c r="B2321" s="1088"/>
      <c r="C2321" s="1089"/>
      <c r="D2321" s="1089"/>
      <c r="E2321" s="1089"/>
      <c r="F2321" s="1089"/>
    </row>
    <row r="2322" spans="2:6" ht="11.1" customHeight="1" x14ac:dyDescent="0.15">
      <c r="B2322" s="1088"/>
      <c r="C2322" s="1089"/>
      <c r="D2322" s="1089"/>
      <c r="E2322" s="1089"/>
      <c r="F2322" s="1089"/>
    </row>
    <row r="2323" spans="2:6" ht="11.1" customHeight="1" x14ac:dyDescent="0.15">
      <c r="B2323" s="1088"/>
      <c r="C2323" s="1089"/>
      <c r="D2323" s="1089"/>
      <c r="E2323" s="1089"/>
      <c r="F2323" s="1089"/>
    </row>
    <row r="2324" spans="2:6" ht="11.1" customHeight="1" x14ac:dyDescent="0.15">
      <c r="B2324" s="1088"/>
      <c r="C2324" s="1089"/>
      <c r="D2324" s="1089"/>
      <c r="E2324" s="1089"/>
      <c r="F2324" s="1089"/>
    </row>
    <row r="2325" spans="2:6" ht="11.1" customHeight="1" x14ac:dyDescent="0.15">
      <c r="B2325" s="1088"/>
      <c r="C2325" s="1089"/>
      <c r="D2325" s="1089"/>
      <c r="E2325" s="1089"/>
      <c r="F2325" s="1089"/>
    </row>
    <row r="2326" spans="2:6" ht="11.1" customHeight="1" x14ac:dyDescent="0.15">
      <c r="B2326" s="1088"/>
      <c r="C2326" s="1089"/>
      <c r="D2326" s="1089"/>
      <c r="E2326" s="1089"/>
      <c r="F2326" s="1089"/>
    </row>
    <row r="2327" spans="2:6" ht="11.1" customHeight="1" x14ac:dyDescent="0.15">
      <c r="B2327" s="1088"/>
      <c r="C2327" s="1089"/>
      <c r="D2327" s="1089"/>
      <c r="E2327" s="1089"/>
      <c r="F2327" s="1089"/>
    </row>
    <row r="2328" spans="2:6" ht="11.1" customHeight="1" x14ac:dyDescent="0.15">
      <c r="B2328" s="1088" t="s">
        <v>234</v>
      </c>
      <c r="C2328" s="1089"/>
      <c r="D2328" s="1089"/>
      <c r="E2328" s="1089"/>
      <c r="F2328" s="1089"/>
    </row>
    <row r="2329" spans="2:6" ht="11.1" customHeight="1" x14ac:dyDescent="0.15">
      <c r="B2329" s="1088"/>
      <c r="C2329" s="1089"/>
      <c r="D2329" s="1089"/>
      <c r="E2329" s="1089"/>
      <c r="F2329" s="1089"/>
    </row>
    <row r="2330" spans="2:6" ht="11.1" customHeight="1" x14ac:dyDescent="0.15">
      <c r="B2330" s="1088"/>
      <c r="C2330" s="1089"/>
      <c r="D2330" s="1089"/>
      <c r="E2330" s="1089"/>
      <c r="F2330" s="1089"/>
    </row>
    <row r="2331" spans="2:6" ht="11.1" customHeight="1" x14ac:dyDescent="0.15">
      <c r="B2331" s="1088"/>
      <c r="C2331" s="1089"/>
      <c r="D2331" s="1089"/>
      <c r="E2331" s="1089"/>
      <c r="F2331" s="1089"/>
    </row>
    <row r="2332" spans="2:6" ht="11.1" customHeight="1" x14ac:dyDescent="0.15">
      <c r="B2332" s="1088"/>
      <c r="C2332" s="1089"/>
      <c r="D2332" s="1089"/>
      <c r="E2332" s="1089"/>
      <c r="F2332" s="1089"/>
    </row>
    <row r="2333" spans="2:6" ht="11.1" customHeight="1" x14ac:dyDescent="0.15">
      <c r="B2333" s="1088"/>
      <c r="C2333" s="1089"/>
      <c r="D2333" s="1089"/>
      <c r="E2333" s="1089"/>
      <c r="F2333" s="1089"/>
    </row>
    <row r="2334" spans="2:6" ht="11.1" customHeight="1" x14ac:dyDescent="0.15">
      <c r="B2334" s="1088"/>
      <c r="C2334" s="1089"/>
      <c r="D2334" s="1089"/>
      <c r="E2334" s="1089"/>
      <c r="F2334" s="1089"/>
    </row>
    <row r="2335" spans="2:6" ht="11.1" customHeight="1" x14ac:dyDescent="0.15">
      <c r="B2335" s="1088"/>
      <c r="C2335" s="1089"/>
      <c r="D2335" s="1089"/>
      <c r="E2335" s="1089"/>
      <c r="F2335" s="1089"/>
    </row>
    <row r="2336" spans="2:6" ht="11.1" customHeight="1" x14ac:dyDescent="0.15">
      <c r="B2336" s="1088"/>
      <c r="C2336" s="1089"/>
      <c r="D2336" s="1089"/>
      <c r="E2336" s="1089"/>
      <c r="F2336" s="1089"/>
    </row>
    <row r="2337" spans="2:6" ht="11.1" customHeight="1" x14ac:dyDescent="0.15">
      <c r="B2337" s="1088"/>
      <c r="C2337" s="1089"/>
      <c r="D2337" s="1089"/>
      <c r="E2337" s="1089"/>
      <c r="F2337" s="1089"/>
    </row>
    <row r="2338" spans="2:6" ht="11.1" customHeight="1" x14ac:dyDescent="0.15">
      <c r="B2338" s="1088"/>
      <c r="C2338" s="1089"/>
      <c r="D2338" s="1089"/>
      <c r="E2338" s="1089"/>
      <c r="F2338" s="1089"/>
    </row>
    <row r="2339" spans="2:6" ht="11.1" customHeight="1" x14ac:dyDescent="0.15">
      <c r="B2339" s="1088"/>
      <c r="C2339" s="1089"/>
      <c r="D2339" s="1089"/>
      <c r="E2339" s="1089"/>
      <c r="F2339" s="1089"/>
    </row>
    <row r="2340" spans="2:6" ht="11.1" customHeight="1" x14ac:dyDescent="0.15">
      <c r="B2340" s="1088"/>
      <c r="C2340" s="1089"/>
      <c r="D2340" s="1089"/>
      <c r="E2340" s="1089"/>
      <c r="F2340" s="1089"/>
    </row>
    <row r="2341" spans="2:6" ht="11.1" customHeight="1" x14ac:dyDescent="0.15">
      <c r="B2341" s="1088"/>
      <c r="C2341" s="1089"/>
      <c r="D2341" s="1089"/>
      <c r="E2341" s="1089"/>
      <c r="F2341" s="1089"/>
    </row>
    <row r="2342" spans="2:6" ht="11.1" customHeight="1" x14ac:dyDescent="0.15">
      <c r="B2342" s="1088"/>
      <c r="C2342" s="1089"/>
      <c r="D2342" s="1089"/>
      <c r="E2342" s="1089"/>
      <c r="F2342" s="1089"/>
    </row>
    <row r="2343" spans="2:6" ht="11.1" customHeight="1" x14ac:dyDescent="0.15">
      <c r="B2343" s="1088"/>
      <c r="C2343" s="1089"/>
      <c r="D2343" s="1089"/>
      <c r="E2343" s="1089"/>
      <c r="F2343" s="1089"/>
    </row>
    <row r="2344" spans="2:6" ht="11.1" customHeight="1" x14ac:dyDescent="0.15">
      <c r="B2344" s="1088"/>
      <c r="C2344" s="1089"/>
      <c r="D2344" s="1089"/>
      <c r="E2344" s="1089"/>
      <c r="F2344" s="1089"/>
    </row>
    <row r="2345" spans="2:6" ht="11.1" customHeight="1" x14ac:dyDescent="0.15">
      <c r="B2345" s="1088"/>
      <c r="C2345" s="1089"/>
      <c r="D2345" s="1089"/>
      <c r="E2345" s="1089"/>
      <c r="F2345" s="1089"/>
    </row>
    <row r="2346" spans="2:6" ht="11.1" customHeight="1" x14ac:dyDescent="0.15">
      <c r="B2346" s="1088"/>
      <c r="C2346" s="1089"/>
      <c r="D2346" s="1089"/>
      <c r="E2346" s="1089"/>
      <c r="F2346" s="1089"/>
    </row>
    <row r="2347" spans="2:6" ht="11.1" customHeight="1" x14ac:dyDescent="0.15">
      <c r="B2347" s="1088"/>
      <c r="C2347" s="1089"/>
      <c r="D2347" s="1089"/>
      <c r="E2347" s="1089"/>
      <c r="F2347" s="1089"/>
    </row>
    <row r="2348" spans="2:6" ht="11.1" customHeight="1" x14ac:dyDescent="0.15">
      <c r="B2348" s="1088"/>
      <c r="C2348" s="1089"/>
      <c r="D2348" s="1089"/>
      <c r="E2348" s="1089"/>
      <c r="F2348" s="1089"/>
    </row>
    <row r="2349" spans="2:6" ht="11.1" customHeight="1" x14ac:dyDescent="0.15">
      <c r="B2349" s="1088"/>
      <c r="C2349" s="1089"/>
      <c r="D2349" s="1089"/>
      <c r="E2349" s="1089"/>
      <c r="F2349" s="1089"/>
    </row>
    <row r="2350" spans="2:6" ht="11.1" customHeight="1" x14ac:dyDescent="0.15">
      <c r="B2350" s="1088"/>
      <c r="C2350" s="1089"/>
      <c r="D2350" s="1089"/>
      <c r="E2350" s="1089"/>
      <c r="F2350" s="1089"/>
    </row>
    <row r="2351" spans="2:6" ht="11.1" customHeight="1" x14ac:dyDescent="0.15">
      <c r="B2351" s="1088"/>
      <c r="C2351" s="1089"/>
      <c r="D2351" s="1089"/>
      <c r="E2351" s="1089"/>
      <c r="F2351" s="1089"/>
    </row>
    <row r="2352" spans="2:6" ht="11.1" customHeight="1" x14ac:dyDescent="0.15">
      <c r="B2352" s="1088"/>
      <c r="C2352" s="1089"/>
      <c r="D2352" s="1089"/>
      <c r="E2352" s="1089"/>
      <c r="F2352" s="1089"/>
    </row>
    <row r="2353" spans="2:6" ht="11.1" customHeight="1" x14ac:dyDescent="0.15">
      <c r="B2353" s="1088"/>
      <c r="C2353" s="1089"/>
      <c r="D2353" s="1089"/>
      <c r="E2353" s="1089"/>
      <c r="F2353" s="1089"/>
    </row>
    <row r="2354" spans="2:6" ht="11.1" customHeight="1" x14ac:dyDescent="0.15">
      <c r="B2354" s="1088"/>
      <c r="C2354" s="1089"/>
      <c r="D2354" s="1089"/>
      <c r="E2354" s="1089"/>
      <c r="F2354" s="1089"/>
    </row>
    <row r="2355" spans="2:6" ht="11.1" customHeight="1" x14ac:dyDescent="0.15">
      <c r="B2355" s="1088"/>
      <c r="C2355" s="1089"/>
      <c r="D2355" s="1089"/>
      <c r="E2355" s="1089"/>
      <c r="F2355" s="1089"/>
    </row>
    <row r="2356" spans="2:6" ht="11.1" customHeight="1" x14ac:dyDescent="0.15">
      <c r="B2356" s="1088"/>
      <c r="C2356" s="1089"/>
      <c r="D2356" s="1089"/>
      <c r="E2356" s="1089"/>
      <c r="F2356" s="1089"/>
    </row>
    <row r="2357" spans="2:6" ht="11.1" customHeight="1" x14ac:dyDescent="0.15">
      <c r="B2357" s="1088"/>
      <c r="C2357" s="1089"/>
      <c r="D2357" s="1089"/>
      <c r="E2357" s="1089"/>
      <c r="F2357" s="1089"/>
    </row>
    <row r="2358" spans="2:6" ht="11.1" customHeight="1" x14ac:dyDescent="0.15">
      <c r="B2358" s="1088" t="s">
        <v>236</v>
      </c>
      <c r="C2358" s="1089"/>
      <c r="D2358" s="1089"/>
      <c r="E2358" s="1089"/>
      <c r="F2358" s="1089"/>
    </row>
    <row r="2359" spans="2:6" ht="11.1" customHeight="1" x14ac:dyDescent="0.15">
      <c r="B2359" s="1088"/>
      <c r="C2359" s="1089"/>
      <c r="D2359" s="1089"/>
      <c r="E2359" s="1089"/>
      <c r="F2359" s="1089"/>
    </row>
    <row r="2360" spans="2:6" ht="11.1" customHeight="1" x14ac:dyDescent="0.15">
      <c r="B2360" s="1088"/>
      <c r="C2360" s="1089"/>
      <c r="D2360" s="1089"/>
      <c r="E2360" s="1089"/>
      <c r="F2360" s="1089"/>
    </row>
    <row r="2361" spans="2:6" ht="11.1" customHeight="1" x14ac:dyDescent="0.15">
      <c r="B2361" s="1088"/>
      <c r="C2361" s="1089"/>
      <c r="D2361" s="1089"/>
      <c r="E2361" s="1089"/>
      <c r="F2361" s="1089"/>
    </row>
    <row r="2362" spans="2:6" ht="11.1" customHeight="1" x14ac:dyDescent="0.15">
      <c r="B2362" s="1088"/>
      <c r="C2362" s="1089"/>
      <c r="D2362" s="1089"/>
      <c r="E2362" s="1089"/>
      <c r="F2362" s="1089"/>
    </row>
    <row r="2363" spans="2:6" ht="11.1" customHeight="1" x14ac:dyDescent="0.15">
      <c r="B2363" s="1088"/>
      <c r="C2363" s="1089"/>
      <c r="D2363" s="1089"/>
      <c r="E2363" s="1089"/>
      <c r="F2363" s="1089"/>
    </row>
    <row r="2364" spans="2:6" ht="11.1" customHeight="1" x14ac:dyDescent="0.15">
      <c r="B2364" s="1088"/>
      <c r="C2364" s="1089"/>
      <c r="D2364" s="1089"/>
      <c r="E2364" s="1089"/>
      <c r="F2364" s="1089"/>
    </row>
    <row r="2365" spans="2:6" ht="11.1" customHeight="1" x14ac:dyDescent="0.15">
      <c r="B2365" s="1088"/>
      <c r="C2365" s="1089"/>
      <c r="D2365" s="1089"/>
      <c r="E2365" s="1089"/>
      <c r="F2365" s="1089"/>
    </row>
    <row r="2366" spans="2:6" ht="11.1" customHeight="1" x14ac:dyDescent="0.15">
      <c r="B2366" s="1088"/>
      <c r="C2366" s="1089"/>
      <c r="D2366" s="1089"/>
      <c r="E2366" s="1089"/>
      <c r="F2366" s="1089"/>
    </row>
    <row r="2367" spans="2:6" ht="11.1" customHeight="1" x14ac:dyDescent="0.15">
      <c r="B2367" s="1088"/>
      <c r="C2367" s="1089"/>
      <c r="D2367" s="1089"/>
      <c r="E2367" s="1089"/>
      <c r="F2367" s="1089"/>
    </row>
    <row r="2368" spans="2:6" ht="11.1" customHeight="1" x14ac:dyDescent="0.15">
      <c r="B2368" s="1088"/>
      <c r="C2368" s="1089"/>
      <c r="D2368" s="1089"/>
      <c r="E2368" s="1089"/>
      <c r="F2368" s="1089"/>
    </row>
    <row r="2369" spans="2:6" ht="11.1" customHeight="1" x14ac:dyDescent="0.15">
      <c r="B2369" s="1088"/>
      <c r="C2369" s="1089"/>
      <c r="D2369" s="1089"/>
      <c r="E2369" s="1089"/>
      <c r="F2369" s="1089"/>
    </row>
    <row r="2370" spans="2:6" ht="11.1" customHeight="1" x14ac:dyDescent="0.15">
      <c r="B2370" s="1088"/>
      <c r="C2370" s="1089"/>
      <c r="D2370" s="1089"/>
      <c r="E2370" s="1089"/>
      <c r="F2370" s="1089"/>
    </row>
    <row r="2371" spans="2:6" ht="11.1" customHeight="1" x14ac:dyDescent="0.15">
      <c r="B2371" s="1088"/>
      <c r="C2371" s="1089"/>
      <c r="D2371" s="1089"/>
      <c r="E2371" s="1089"/>
      <c r="F2371" s="1089"/>
    </row>
    <row r="2372" spans="2:6" ht="11.1" customHeight="1" x14ac:dyDescent="0.15">
      <c r="B2372" s="1088"/>
      <c r="C2372" s="1089"/>
      <c r="D2372" s="1089"/>
      <c r="E2372" s="1089"/>
      <c r="F2372" s="1089"/>
    </row>
    <row r="2373" spans="2:6" ht="11.1" customHeight="1" x14ac:dyDescent="0.15">
      <c r="B2373" s="1088"/>
      <c r="C2373" s="1089"/>
      <c r="D2373" s="1089"/>
      <c r="E2373" s="1089"/>
      <c r="F2373" s="1089"/>
    </row>
    <row r="2374" spans="2:6" ht="11.1" customHeight="1" x14ac:dyDescent="0.15">
      <c r="B2374" s="1088"/>
      <c r="C2374" s="1089"/>
      <c r="D2374" s="1089"/>
      <c r="E2374" s="1089"/>
      <c r="F2374" s="1089"/>
    </row>
    <row r="2375" spans="2:6" ht="11.1" customHeight="1" x14ac:dyDescent="0.15">
      <c r="B2375" s="1088"/>
      <c r="C2375" s="1089"/>
      <c r="D2375" s="1089"/>
      <c r="E2375" s="1089"/>
      <c r="F2375" s="1089"/>
    </row>
    <row r="2376" spans="2:6" ht="11.1" customHeight="1" x14ac:dyDescent="0.15">
      <c r="B2376" s="1088"/>
      <c r="C2376" s="1089"/>
      <c r="D2376" s="1089"/>
      <c r="E2376" s="1089"/>
      <c r="F2376" s="1089"/>
    </row>
    <row r="2377" spans="2:6" ht="11.1" customHeight="1" x14ac:dyDescent="0.15">
      <c r="B2377" s="1088"/>
      <c r="C2377" s="1089"/>
      <c r="D2377" s="1089"/>
      <c r="E2377" s="1089"/>
      <c r="F2377" s="1089"/>
    </row>
    <row r="2378" spans="2:6" ht="11.1" customHeight="1" x14ac:dyDescent="0.15">
      <c r="B2378" s="1088"/>
      <c r="C2378" s="1089"/>
      <c r="D2378" s="1089"/>
      <c r="E2378" s="1089"/>
      <c r="F2378" s="1089"/>
    </row>
    <row r="2379" spans="2:6" ht="11.1" customHeight="1" x14ac:dyDescent="0.15">
      <c r="B2379" s="1088"/>
      <c r="C2379" s="1089"/>
      <c r="D2379" s="1089"/>
      <c r="E2379" s="1089"/>
      <c r="F2379" s="1089"/>
    </row>
    <row r="2380" spans="2:6" ht="11.1" customHeight="1" x14ac:dyDescent="0.15">
      <c r="B2380" s="1088"/>
      <c r="C2380" s="1089"/>
      <c r="D2380" s="1089"/>
      <c r="E2380" s="1089"/>
      <c r="F2380" s="1089"/>
    </row>
    <row r="2381" spans="2:6" ht="11.1" customHeight="1" x14ac:dyDescent="0.15">
      <c r="B2381" s="1088"/>
      <c r="C2381" s="1089"/>
      <c r="D2381" s="1089"/>
      <c r="E2381" s="1089"/>
      <c r="F2381" s="1089"/>
    </row>
    <row r="2382" spans="2:6" ht="11.1" customHeight="1" x14ac:dyDescent="0.15">
      <c r="B2382" s="1088"/>
      <c r="C2382" s="1089"/>
      <c r="D2382" s="1089"/>
      <c r="E2382" s="1089"/>
      <c r="F2382" s="1089"/>
    </row>
    <row r="2383" spans="2:6" ht="11.1" customHeight="1" x14ac:dyDescent="0.15">
      <c r="B2383" s="1088"/>
      <c r="C2383" s="1089"/>
      <c r="D2383" s="1089"/>
      <c r="E2383" s="1089"/>
      <c r="F2383" s="1089"/>
    </row>
    <row r="2384" spans="2:6" ht="11.1" customHeight="1" x14ac:dyDescent="0.15">
      <c r="B2384" s="1088"/>
      <c r="C2384" s="1089"/>
      <c r="D2384" s="1089"/>
      <c r="E2384" s="1089"/>
      <c r="F2384" s="1089"/>
    </row>
    <row r="2385" spans="2:6" ht="11.1" customHeight="1" x14ac:dyDescent="0.15">
      <c r="B2385" s="1088"/>
      <c r="C2385" s="1089"/>
      <c r="D2385" s="1089"/>
      <c r="E2385" s="1089"/>
      <c r="F2385" s="1089"/>
    </row>
    <row r="2386" spans="2:6" ht="11.1" customHeight="1" x14ac:dyDescent="0.15">
      <c r="B2386" s="1088"/>
      <c r="C2386" s="1089"/>
      <c r="D2386" s="1089"/>
      <c r="E2386" s="1089"/>
      <c r="F2386" s="1089"/>
    </row>
    <row r="2387" spans="2:6" ht="11.1" customHeight="1" x14ac:dyDescent="0.15">
      <c r="B2387" s="1088"/>
      <c r="C2387" s="1089"/>
      <c r="D2387" s="1089"/>
      <c r="E2387" s="1089"/>
      <c r="F2387" s="1089"/>
    </row>
    <row r="2388" spans="2:6" ht="11.1" customHeight="1" x14ac:dyDescent="0.15">
      <c r="B2388" s="1090" t="s">
        <v>445</v>
      </c>
      <c r="C2388" s="1091" t="s">
        <v>386</v>
      </c>
      <c r="D2388" s="1091"/>
      <c r="E2388" s="1091"/>
      <c r="F2388" s="1091"/>
    </row>
    <row r="2389" spans="2:6" ht="11.1" customHeight="1" x14ac:dyDescent="0.15">
      <c r="B2389" s="1090"/>
      <c r="C2389" s="1091"/>
      <c r="D2389" s="1091"/>
      <c r="E2389" s="1091"/>
      <c r="F2389" s="1091"/>
    </row>
    <row r="2390" spans="2:6" ht="11.1" customHeight="1" x14ac:dyDescent="0.15">
      <c r="B2390" s="1090"/>
      <c r="C2390" s="1091"/>
      <c r="D2390" s="1091"/>
      <c r="E2390" s="1091"/>
      <c r="F2390" s="1091"/>
    </row>
    <row r="2391" spans="2:6" ht="11.1" customHeight="1" x14ac:dyDescent="0.15">
      <c r="B2391" s="1090"/>
      <c r="C2391" s="1091"/>
      <c r="D2391" s="1091"/>
      <c r="E2391" s="1091"/>
      <c r="F2391" s="1091"/>
    </row>
    <row r="2392" spans="2:6" ht="11.1" customHeight="1" x14ac:dyDescent="0.15">
      <c r="B2392" s="1090"/>
      <c r="C2392" s="1091"/>
      <c r="D2392" s="1091"/>
      <c r="E2392" s="1091"/>
      <c r="F2392" s="1091"/>
    </row>
    <row r="2393" spans="2:6" ht="11.1" customHeight="1" x14ac:dyDescent="0.15">
      <c r="B2393" s="1090"/>
      <c r="C2393" s="1091"/>
      <c r="D2393" s="1091"/>
      <c r="E2393" s="1091" t="b">
        <v>0</v>
      </c>
      <c r="F2393" s="1091"/>
    </row>
    <row r="2394" spans="2:6" ht="11.1" customHeight="1" x14ac:dyDescent="0.15">
      <c r="B2394" s="1090"/>
      <c r="C2394" s="1091"/>
      <c r="D2394" s="1091"/>
      <c r="E2394" s="1091" t="b">
        <v>0</v>
      </c>
      <c r="F2394" s="1091"/>
    </row>
    <row r="2395" spans="2:6" ht="11.1" customHeight="1" x14ac:dyDescent="0.15">
      <c r="B2395" s="1090"/>
      <c r="C2395" s="1091"/>
      <c r="D2395" s="1091"/>
      <c r="E2395" s="1091"/>
      <c r="F2395" s="1091"/>
    </row>
    <row r="2396" spans="2:6" ht="11.1" customHeight="1" x14ac:dyDescent="0.15">
      <c r="B2396" s="1090"/>
      <c r="C2396" s="1091"/>
      <c r="D2396" s="1091"/>
      <c r="E2396" s="1091"/>
      <c r="F2396" s="1091"/>
    </row>
    <row r="2397" spans="2:6" ht="11.1" customHeight="1" x14ac:dyDescent="0.15">
      <c r="B2397" s="1090"/>
      <c r="C2397" s="1091"/>
      <c r="D2397" s="1091"/>
      <c r="E2397" s="1091"/>
      <c r="F2397" s="1091"/>
    </row>
    <row r="2398" spans="2:6" ht="11.1" customHeight="1" x14ac:dyDescent="0.15">
      <c r="B2398" s="1090"/>
      <c r="C2398" s="1091"/>
      <c r="D2398" s="1091"/>
      <c r="E2398" s="1091"/>
      <c r="F2398" s="1091"/>
    </row>
    <row r="2399" spans="2:6" ht="11.1" customHeight="1" x14ac:dyDescent="0.15">
      <c r="B2399" s="1090"/>
      <c r="C2399" s="1091"/>
      <c r="D2399" s="1091"/>
      <c r="E2399" s="1091"/>
      <c r="F2399" s="1091"/>
    </row>
    <row r="2400" spans="2:6" ht="11.1" customHeight="1" x14ac:dyDescent="0.15">
      <c r="B2400" s="1090"/>
      <c r="C2400" s="1091"/>
      <c r="D2400" s="1091"/>
      <c r="E2400" s="1091" t="b">
        <v>1</v>
      </c>
      <c r="F2400" s="1091"/>
    </row>
    <row r="2401" spans="2:6" ht="11.1" customHeight="1" x14ac:dyDescent="0.15">
      <c r="B2401" s="1090"/>
      <c r="C2401" s="1091"/>
      <c r="D2401" s="1091"/>
      <c r="E2401" s="1091"/>
      <c r="F2401" s="1091"/>
    </row>
    <row r="2402" spans="2:6" ht="11.1" customHeight="1" x14ac:dyDescent="0.15">
      <c r="B2402" s="1090"/>
      <c r="C2402" s="1091"/>
      <c r="D2402" s="1091"/>
      <c r="E2402" s="1091"/>
      <c r="F2402" s="1091"/>
    </row>
    <row r="2403" spans="2:6" ht="11.1" customHeight="1" x14ac:dyDescent="0.15">
      <c r="B2403" s="1090"/>
      <c r="C2403" s="1091"/>
      <c r="D2403" s="1091"/>
      <c r="E2403" s="1091"/>
      <c r="F2403" s="1091"/>
    </row>
    <row r="2404" spans="2:6" ht="11.1" customHeight="1" x14ac:dyDescent="0.15">
      <c r="B2404" s="1090"/>
      <c r="C2404" s="1091"/>
      <c r="D2404" s="1091"/>
      <c r="E2404" s="1091"/>
      <c r="F2404" s="1091"/>
    </row>
    <row r="2405" spans="2:6" ht="11.1" customHeight="1" x14ac:dyDescent="0.15">
      <c r="B2405" s="1090"/>
      <c r="C2405" s="1091"/>
      <c r="D2405" s="1091"/>
      <c r="E2405" s="1091"/>
      <c r="F2405" s="1091"/>
    </row>
    <row r="2406" spans="2:6" ht="11.1" customHeight="1" x14ac:dyDescent="0.15">
      <c r="B2406" s="1090"/>
      <c r="C2406" s="1091"/>
      <c r="D2406" s="1091"/>
      <c r="E2406" s="1091"/>
      <c r="F2406" s="1091"/>
    </row>
    <row r="2407" spans="2:6" ht="11.1" customHeight="1" x14ac:dyDescent="0.15">
      <c r="B2407" s="1090"/>
      <c r="C2407" s="1091"/>
      <c r="D2407" s="1091"/>
      <c r="E2407" s="1091"/>
      <c r="F2407" s="1091"/>
    </row>
    <row r="2408" spans="2:6" ht="11.1" customHeight="1" x14ac:dyDescent="0.15">
      <c r="B2408" s="1090"/>
      <c r="C2408" s="1091"/>
      <c r="D2408" s="1091"/>
      <c r="E2408" s="1091"/>
      <c r="F2408" s="1091"/>
    </row>
    <row r="2409" spans="2:6" ht="11.1" customHeight="1" x14ac:dyDescent="0.15">
      <c r="B2409" s="1090"/>
      <c r="C2409" s="1091"/>
      <c r="D2409" s="1091"/>
      <c r="E2409" s="1091"/>
      <c r="F2409" s="1091"/>
    </row>
    <row r="2410" spans="2:6" ht="11.1" customHeight="1" x14ac:dyDescent="0.15">
      <c r="B2410" s="1090"/>
      <c r="C2410" s="1091"/>
      <c r="D2410" s="1091"/>
      <c r="E2410" s="1091"/>
      <c r="F2410" s="1091"/>
    </row>
    <row r="2411" spans="2:6" ht="11.1" customHeight="1" x14ac:dyDescent="0.15">
      <c r="B2411" s="1090"/>
      <c r="C2411" s="1091"/>
      <c r="D2411" s="1091"/>
      <c r="E2411" s="1091"/>
      <c r="F2411" s="1091"/>
    </row>
    <row r="2412" spans="2:6" ht="11.1" customHeight="1" x14ac:dyDescent="0.15">
      <c r="B2412" s="1090"/>
      <c r="C2412" s="1091"/>
      <c r="D2412" s="1091"/>
      <c r="E2412" s="1091"/>
      <c r="F2412" s="1091"/>
    </row>
    <row r="2413" spans="2:6" ht="11.1" customHeight="1" x14ac:dyDescent="0.15">
      <c r="B2413" s="1090"/>
      <c r="C2413" s="1091"/>
      <c r="D2413" s="1091"/>
      <c r="E2413" s="1091"/>
      <c r="F2413" s="1091"/>
    </row>
    <row r="2414" spans="2:6" ht="11.1" customHeight="1" x14ac:dyDescent="0.15">
      <c r="B2414" s="1090"/>
      <c r="C2414" s="1091"/>
      <c r="D2414" s="1091"/>
      <c r="E2414" s="1091"/>
      <c r="F2414" s="1091"/>
    </row>
    <row r="2415" spans="2:6" ht="11.1" customHeight="1" x14ac:dyDescent="0.15">
      <c r="B2415" s="1090"/>
      <c r="C2415" s="1091"/>
      <c r="D2415" s="1091"/>
      <c r="E2415" s="1091"/>
      <c r="F2415" s="1091"/>
    </row>
    <row r="2416" spans="2:6" ht="11.1" customHeight="1" x14ac:dyDescent="0.15">
      <c r="B2416" s="1090"/>
      <c r="C2416" s="1091"/>
      <c r="D2416" s="1091"/>
      <c r="E2416" s="1091"/>
      <c r="F2416" s="1091"/>
    </row>
    <row r="2417" spans="2:10" ht="11.1" customHeight="1" x14ac:dyDescent="0.15">
      <c r="B2417" s="1090"/>
      <c r="C2417" s="1091"/>
      <c r="D2417" s="1091"/>
      <c r="E2417" s="1091"/>
      <c r="F2417" s="1091"/>
    </row>
    <row r="2419" spans="2:10" x14ac:dyDescent="0.15">
      <c r="B2419" s="240" t="s">
        <v>425</v>
      </c>
      <c r="F2419" s="277">
        <f>$E$6</f>
        <v>0</v>
      </c>
    </row>
    <row r="2420" spans="2:10" ht="30" customHeight="1" x14ac:dyDescent="0.15">
      <c r="B2420" s="241" t="s">
        <v>142</v>
      </c>
      <c r="C2420" s="242" t="s">
        <v>143</v>
      </c>
      <c r="D2420" s="243" t="s">
        <v>197</v>
      </c>
      <c r="E2420" s="244" t="s">
        <v>385</v>
      </c>
      <c r="F2420" s="245" t="s">
        <v>223</v>
      </c>
    </row>
    <row r="2421" spans="2:10" ht="39.950000000000003" customHeight="1" x14ac:dyDescent="0.15">
      <c r="B2421" s="174"/>
      <c r="C2421" s="246" t="str">
        <f>IFERROR(VLOOKUP(B2421,'補助事業概要説明書(別添１)１～２'!$C$58:$D$97,2,0)," ")</f>
        <v xml:space="preserve"> </v>
      </c>
      <c r="D2421" s="246" t="str">
        <f>IFERROR(VLOOKUP(B2421,'補助事業概要説明書(別添１)１～２'!$C$58:$E$97,3,0)," ")</f>
        <v xml:space="preserve"> </v>
      </c>
      <c r="E2421" s="247" t="str">
        <f>IFERROR(VLOOKUP(B2421,'補助事業概要説明書(別添１)１～２'!$C$58:$F$97,4,0)," ")</f>
        <v xml:space="preserve"> </v>
      </c>
      <c r="F2421" s="247" t="str">
        <f>IFERROR(VLOOKUP(B2421,'補助事業概要説明書(別添１)１～２'!$C$58:$G$97,5,0)," ")</f>
        <v xml:space="preserve"> </v>
      </c>
    </row>
    <row r="2422" spans="2:10" ht="8.25" customHeight="1" x14ac:dyDescent="0.15"/>
    <row r="2423" spans="2:10" x14ac:dyDescent="0.15">
      <c r="B2423" s="240" t="s">
        <v>231</v>
      </c>
      <c r="E2423" s="248"/>
    </row>
    <row r="2424" spans="2:10" ht="16.5" customHeight="1" x14ac:dyDescent="0.15">
      <c r="B2424" s="1087" t="s">
        <v>227</v>
      </c>
      <c r="C2424" s="1087"/>
      <c r="D2424" s="1087"/>
      <c r="E2424" s="1087"/>
      <c r="F2424" s="1087"/>
    </row>
    <row r="2425" spans="2:10" x14ac:dyDescent="0.15">
      <c r="B2425" s="177" t="b">
        <v>1</v>
      </c>
      <c r="C2425" s="249"/>
    </row>
    <row r="2426" spans="2:10" x14ac:dyDescent="0.15">
      <c r="B2426" s="276" t="b">
        <v>1</v>
      </c>
      <c r="J2426" s="237"/>
    </row>
    <row r="2427" spans="2:10" s="322" customFormat="1" x14ac:dyDescent="0.15">
      <c r="B2427" s="463" t="s">
        <v>566</v>
      </c>
      <c r="E2427" s="464"/>
      <c r="F2427" s="465"/>
    </row>
    <row r="2428" spans="2:10" s="322" customFormat="1" ht="16.5" customHeight="1" x14ac:dyDescent="0.15">
      <c r="B2428" s="1092" t="s">
        <v>567</v>
      </c>
      <c r="C2428" s="1092"/>
      <c r="D2428" s="1092"/>
      <c r="E2428" s="1092"/>
      <c r="F2428" s="1092"/>
    </row>
    <row r="2429" spans="2:10" s="322" customFormat="1" x14ac:dyDescent="0.15">
      <c r="B2429" s="466" t="b">
        <v>1</v>
      </c>
      <c r="C2429" s="467"/>
      <c r="E2429" s="289"/>
      <c r="F2429" s="465"/>
    </row>
    <row r="2430" spans="2:10" s="322" customFormat="1" x14ac:dyDescent="0.15">
      <c r="B2430" s="276" t="b">
        <v>1</v>
      </c>
      <c r="E2430" s="289"/>
      <c r="F2430" s="465"/>
      <c r="J2430" s="289"/>
    </row>
    <row r="2431" spans="2:10" x14ac:dyDescent="0.15">
      <c r="B2431" s="240" t="s">
        <v>232</v>
      </c>
      <c r="C2431" s="249" t="s">
        <v>328</v>
      </c>
    </row>
    <row r="2432" spans="2:10" ht="11.1" customHeight="1" x14ac:dyDescent="0.15">
      <c r="B2432" s="1088" t="s">
        <v>235</v>
      </c>
      <c r="C2432" s="1089"/>
      <c r="D2432" s="1089"/>
      <c r="E2432" s="1089"/>
      <c r="F2432" s="1089"/>
    </row>
    <row r="2433" spans="2:6" ht="11.1" customHeight="1" x14ac:dyDescent="0.15">
      <c r="B2433" s="1088"/>
      <c r="C2433" s="1089"/>
      <c r="D2433" s="1089"/>
      <c r="E2433" s="1089"/>
      <c r="F2433" s="1089"/>
    </row>
    <row r="2434" spans="2:6" ht="11.1" customHeight="1" x14ac:dyDescent="0.15">
      <c r="B2434" s="1088"/>
      <c r="C2434" s="1089"/>
      <c r="D2434" s="1089"/>
      <c r="E2434" s="1089"/>
      <c r="F2434" s="1089"/>
    </row>
    <row r="2435" spans="2:6" ht="11.1" customHeight="1" x14ac:dyDescent="0.15">
      <c r="B2435" s="1088"/>
      <c r="C2435" s="1089"/>
      <c r="D2435" s="1089"/>
      <c r="E2435" s="1089"/>
      <c r="F2435" s="1089"/>
    </row>
    <row r="2436" spans="2:6" ht="11.1" customHeight="1" x14ac:dyDescent="0.15">
      <c r="B2436" s="1088"/>
      <c r="C2436" s="1089"/>
      <c r="D2436" s="1089"/>
      <c r="E2436" s="1089"/>
      <c r="F2436" s="1089"/>
    </row>
    <row r="2437" spans="2:6" ht="11.1" customHeight="1" x14ac:dyDescent="0.15">
      <c r="B2437" s="1088"/>
      <c r="C2437" s="1089"/>
      <c r="D2437" s="1089"/>
      <c r="E2437" s="1089"/>
      <c r="F2437" s="1089"/>
    </row>
    <row r="2438" spans="2:6" ht="11.1" customHeight="1" x14ac:dyDescent="0.15">
      <c r="B2438" s="1088"/>
      <c r="C2438" s="1089"/>
      <c r="D2438" s="1089"/>
      <c r="E2438" s="1089"/>
      <c r="F2438" s="1089"/>
    </row>
    <row r="2439" spans="2:6" ht="11.1" customHeight="1" x14ac:dyDescent="0.15">
      <c r="B2439" s="1088"/>
      <c r="C2439" s="1089"/>
      <c r="D2439" s="1089"/>
      <c r="E2439" s="1089"/>
      <c r="F2439" s="1089"/>
    </row>
    <row r="2440" spans="2:6" ht="11.1" customHeight="1" x14ac:dyDescent="0.15">
      <c r="B2440" s="1088"/>
      <c r="C2440" s="1089"/>
      <c r="D2440" s="1089"/>
      <c r="E2440" s="1089"/>
      <c r="F2440" s="1089"/>
    </row>
    <row r="2441" spans="2:6" ht="11.1" customHeight="1" x14ac:dyDescent="0.15">
      <c r="B2441" s="1088"/>
      <c r="C2441" s="1089"/>
      <c r="D2441" s="1089"/>
      <c r="E2441" s="1089"/>
      <c r="F2441" s="1089"/>
    </row>
    <row r="2442" spans="2:6" ht="11.1" customHeight="1" x14ac:dyDescent="0.15">
      <c r="B2442" s="1088"/>
      <c r="C2442" s="1089"/>
      <c r="D2442" s="1089"/>
      <c r="E2442" s="1089"/>
      <c r="F2442" s="1089"/>
    </row>
    <row r="2443" spans="2:6" ht="11.1" customHeight="1" x14ac:dyDescent="0.15">
      <c r="B2443" s="1088"/>
      <c r="C2443" s="1089"/>
      <c r="D2443" s="1089"/>
      <c r="E2443" s="1089"/>
      <c r="F2443" s="1089"/>
    </row>
    <row r="2444" spans="2:6" ht="11.1" customHeight="1" x14ac:dyDescent="0.15">
      <c r="B2444" s="1088"/>
      <c r="C2444" s="1089"/>
      <c r="D2444" s="1089"/>
      <c r="E2444" s="1089"/>
      <c r="F2444" s="1089"/>
    </row>
    <row r="2445" spans="2:6" ht="11.1" customHeight="1" x14ac:dyDescent="0.15">
      <c r="B2445" s="1088"/>
      <c r="C2445" s="1089"/>
      <c r="D2445" s="1089"/>
      <c r="E2445" s="1089"/>
      <c r="F2445" s="1089"/>
    </row>
    <row r="2446" spans="2:6" ht="11.1" customHeight="1" x14ac:dyDescent="0.15">
      <c r="B2446" s="1088"/>
      <c r="C2446" s="1089"/>
      <c r="D2446" s="1089"/>
      <c r="E2446" s="1089"/>
      <c r="F2446" s="1089"/>
    </row>
    <row r="2447" spans="2:6" ht="11.1" customHeight="1" x14ac:dyDescent="0.15">
      <c r="B2447" s="1088"/>
      <c r="C2447" s="1089"/>
      <c r="D2447" s="1089"/>
      <c r="E2447" s="1089"/>
      <c r="F2447" s="1089"/>
    </row>
    <row r="2448" spans="2:6" ht="11.1" customHeight="1" x14ac:dyDescent="0.15">
      <c r="B2448" s="1088"/>
      <c r="C2448" s="1089"/>
      <c r="D2448" s="1089"/>
      <c r="E2448" s="1089"/>
      <c r="F2448" s="1089"/>
    </row>
    <row r="2449" spans="2:6" ht="11.1" customHeight="1" x14ac:dyDescent="0.15">
      <c r="B2449" s="1088"/>
      <c r="C2449" s="1089"/>
      <c r="D2449" s="1089"/>
      <c r="E2449" s="1089"/>
      <c r="F2449" s="1089"/>
    </row>
    <row r="2450" spans="2:6" ht="11.1" customHeight="1" x14ac:dyDescent="0.15">
      <c r="B2450" s="1088"/>
      <c r="C2450" s="1089"/>
      <c r="D2450" s="1089"/>
      <c r="E2450" s="1089"/>
      <c r="F2450" s="1089"/>
    </row>
    <row r="2451" spans="2:6" ht="11.1" customHeight="1" x14ac:dyDescent="0.15">
      <c r="B2451" s="1088"/>
      <c r="C2451" s="1089"/>
      <c r="D2451" s="1089"/>
      <c r="E2451" s="1089"/>
      <c r="F2451" s="1089"/>
    </row>
    <row r="2452" spans="2:6" ht="11.1" customHeight="1" x14ac:dyDescent="0.15">
      <c r="B2452" s="1088"/>
      <c r="C2452" s="1089"/>
      <c r="D2452" s="1089"/>
      <c r="E2452" s="1089"/>
      <c r="F2452" s="1089"/>
    </row>
    <row r="2453" spans="2:6" ht="11.1" customHeight="1" x14ac:dyDescent="0.15">
      <c r="B2453" s="1088"/>
      <c r="C2453" s="1089"/>
      <c r="D2453" s="1089"/>
      <c r="E2453" s="1089"/>
      <c r="F2453" s="1089"/>
    </row>
    <row r="2454" spans="2:6" ht="11.1" customHeight="1" x14ac:dyDescent="0.15">
      <c r="B2454" s="1088"/>
      <c r="C2454" s="1089"/>
      <c r="D2454" s="1089"/>
      <c r="E2454" s="1089"/>
      <c r="F2454" s="1089"/>
    </row>
    <row r="2455" spans="2:6" ht="11.1" customHeight="1" x14ac:dyDescent="0.15">
      <c r="B2455" s="1088"/>
      <c r="C2455" s="1089"/>
      <c r="D2455" s="1089"/>
      <c r="E2455" s="1089"/>
      <c r="F2455" s="1089"/>
    </row>
    <row r="2456" spans="2:6" ht="11.1" customHeight="1" x14ac:dyDescent="0.15">
      <c r="B2456" s="1088"/>
      <c r="C2456" s="1089"/>
      <c r="D2456" s="1089"/>
      <c r="E2456" s="1089"/>
      <c r="F2456" s="1089"/>
    </row>
    <row r="2457" spans="2:6" ht="11.1" customHeight="1" x14ac:dyDescent="0.15">
      <c r="B2457" s="1088"/>
      <c r="C2457" s="1089"/>
      <c r="D2457" s="1089"/>
      <c r="E2457" s="1089"/>
      <c r="F2457" s="1089"/>
    </row>
    <row r="2458" spans="2:6" ht="11.1" customHeight="1" x14ac:dyDescent="0.15">
      <c r="B2458" s="1088"/>
      <c r="C2458" s="1089"/>
      <c r="D2458" s="1089"/>
      <c r="E2458" s="1089"/>
      <c r="F2458" s="1089"/>
    </row>
    <row r="2459" spans="2:6" ht="11.1" customHeight="1" x14ac:dyDescent="0.15">
      <c r="B2459" s="1088"/>
      <c r="C2459" s="1089"/>
      <c r="D2459" s="1089"/>
      <c r="E2459" s="1089"/>
      <c r="F2459" s="1089"/>
    </row>
    <row r="2460" spans="2:6" ht="11.1" customHeight="1" x14ac:dyDescent="0.15">
      <c r="B2460" s="1088"/>
      <c r="C2460" s="1089"/>
      <c r="D2460" s="1089"/>
      <c r="E2460" s="1089"/>
      <c r="F2460" s="1089"/>
    </row>
    <row r="2461" spans="2:6" ht="11.1" customHeight="1" x14ac:dyDescent="0.15">
      <c r="B2461" s="1088"/>
      <c r="C2461" s="1089"/>
      <c r="D2461" s="1089"/>
      <c r="E2461" s="1089"/>
      <c r="F2461" s="1089"/>
    </row>
    <row r="2462" spans="2:6" ht="11.1" customHeight="1" x14ac:dyDescent="0.15">
      <c r="B2462" s="1088" t="s">
        <v>234</v>
      </c>
      <c r="C2462" s="1089"/>
      <c r="D2462" s="1089"/>
      <c r="E2462" s="1089"/>
      <c r="F2462" s="1089"/>
    </row>
    <row r="2463" spans="2:6" ht="11.1" customHeight="1" x14ac:dyDescent="0.15">
      <c r="B2463" s="1088"/>
      <c r="C2463" s="1089"/>
      <c r="D2463" s="1089"/>
      <c r="E2463" s="1089"/>
      <c r="F2463" s="1089"/>
    </row>
    <row r="2464" spans="2:6" ht="11.1" customHeight="1" x14ac:dyDescent="0.15">
      <c r="B2464" s="1088"/>
      <c r="C2464" s="1089"/>
      <c r="D2464" s="1089"/>
      <c r="E2464" s="1089"/>
      <c r="F2464" s="1089"/>
    </row>
    <row r="2465" spans="2:6" ht="11.1" customHeight="1" x14ac:dyDescent="0.15">
      <c r="B2465" s="1088"/>
      <c r="C2465" s="1089"/>
      <c r="D2465" s="1089"/>
      <c r="E2465" s="1089"/>
      <c r="F2465" s="1089"/>
    </row>
    <row r="2466" spans="2:6" ht="11.1" customHeight="1" x14ac:dyDescent="0.15">
      <c r="B2466" s="1088"/>
      <c r="C2466" s="1089"/>
      <c r="D2466" s="1089"/>
      <c r="E2466" s="1089"/>
      <c r="F2466" s="1089"/>
    </row>
    <row r="2467" spans="2:6" ht="11.1" customHeight="1" x14ac:dyDescent="0.15">
      <c r="B2467" s="1088"/>
      <c r="C2467" s="1089"/>
      <c r="D2467" s="1089"/>
      <c r="E2467" s="1089"/>
      <c r="F2467" s="1089"/>
    </row>
    <row r="2468" spans="2:6" ht="11.1" customHeight="1" x14ac:dyDescent="0.15">
      <c r="B2468" s="1088"/>
      <c r="C2468" s="1089"/>
      <c r="D2468" s="1089"/>
      <c r="E2468" s="1089"/>
      <c r="F2468" s="1089"/>
    </row>
    <row r="2469" spans="2:6" ht="11.1" customHeight="1" x14ac:dyDescent="0.15">
      <c r="B2469" s="1088"/>
      <c r="C2469" s="1089"/>
      <c r="D2469" s="1089"/>
      <c r="E2469" s="1089"/>
      <c r="F2469" s="1089"/>
    </row>
    <row r="2470" spans="2:6" ht="11.1" customHeight="1" x14ac:dyDescent="0.15">
      <c r="B2470" s="1088"/>
      <c r="C2470" s="1089"/>
      <c r="D2470" s="1089"/>
      <c r="E2470" s="1089"/>
      <c r="F2470" s="1089"/>
    </row>
    <row r="2471" spans="2:6" ht="11.1" customHeight="1" x14ac:dyDescent="0.15">
      <c r="B2471" s="1088"/>
      <c r="C2471" s="1089"/>
      <c r="D2471" s="1089"/>
      <c r="E2471" s="1089"/>
      <c r="F2471" s="1089"/>
    </row>
    <row r="2472" spans="2:6" ht="11.1" customHeight="1" x14ac:dyDescent="0.15">
      <c r="B2472" s="1088"/>
      <c r="C2472" s="1089"/>
      <c r="D2472" s="1089"/>
      <c r="E2472" s="1089"/>
      <c r="F2472" s="1089"/>
    </row>
    <row r="2473" spans="2:6" ht="11.1" customHeight="1" x14ac:dyDescent="0.15">
      <c r="B2473" s="1088"/>
      <c r="C2473" s="1089"/>
      <c r="D2473" s="1089"/>
      <c r="E2473" s="1089"/>
      <c r="F2473" s="1089"/>
    </row>
    <row r="2474" spans="2:6" ht="11.1" customHeight="1" x14ac:dyDescent="0.15">
      <c r="B2474" s="1088"/>
      <c r="C2474" s="1089"/>
      <c r="D2474" s="1089"/>
      <c r="E2474" s="1089"/>
      <c r="F2474" s="1089"/>
    </row>
    <row r="2475" spans="2:6" ht="11.1" customHeight="1" x14ac:dyDescent="0.15">
      <c r="B2475" s="1088"/>
      <c r="C2475" s="1089"/>
      <c r="D2475" s="1089"/>
      <c r="E2475" s="1089"/>
      <c r="F2475" s="1089"/>
    </row>
    <row r="2476" spans="2:6" ht="11.1" customHeight="1" x14ac:dyDescent="0.15">
      <c r="B2476" s="1088"/>
      <c r="C2476" s="1089"/>
      <c r="D2476" s="1089"/>
      <c r="E2476" s="1089"/>
      <c r="F2476" s="1089"/>
    </row>
    <row r="2477" spans="2:6" ht="11.1" customHeight="1" x14ac:dyDescent="0.15">
      <c r="B2477" s="1088"/>
      <c r="C2477" s="1089"/>
      <c r="D2477" s="1089"/>
      <c r="E2477" s="1089"/>
      <c r="F2477" s="1089"/>
    </row>
    <row r="2478" spans="2:6" ht="11.1" customHeight="1" x14ac:dyDescent="0.15">
      <c r="B2478" s="1088"/>
      <c r="C2478" s="1089"/>
      <c r="D2478" s="1089"/>
      <c r="E2478" s="1089"/>
      <c r="F2478" s="1089"/>
    </row>
    <row r="2479" spans="2:6" ht="11.1" customHeight="1" x14ac:dyDescent="0.15">
      <c r="B2479" s="1088"/>
      <c r="C2479" s="1089"/>
      <c r="D2479" s="1089"/>
      <c r="E2479" s="1089"/>
      <c r="F2479" s="1089"/>
    </row>
    <row r="2480" spans="2:6" ht="11.1" customHeight="1" x14ac:dyDescent="0.15">
      <c r="B2480" s="1088"/>
      <c r="C2480" s="1089"/>
      <c r="D2480" s="1089"/>
      <c r="E2480" s="1089"/>
      <c r="F2480" s="1089"/>
    </row>
    <row r="2481" spans="2:6" ht="11.1" customHeight="1" x14ac:dyDescent="0.15">
      <c r="B2481" s="1088"/>
      <c r="C2481" s="1089"/>
      <c r="D2481" s="1089"/>
      <c r="E2481" s="1089"/>
      <c r="F2481" s="1089"/>
    </row>
    <row r="2482" spans="2:6" ht="11.1" customHeight="1" x14ac:dyDescent="0.15">
      <c r="B2482" s="1088"/>
      <c r="C2482" s="1089"/>
      <c r="D2482" s="1089"/>
      <c r="E2482" s="1089"/>
      <c r="F2482" s="1089"/>
    </row>
    <row r="2483" spans="2:6" ht="11.1" customHeight="1" x14ac:dyDescent="0.15">
      <c r="B2483" s="1088"/>
      <c r="C2483" s="1089"/>
      <c r="D2483" s="1089"/>
      <c r="E2483" s="1089"/>
      <c r="F2483" s="1089"/>
    </row>
    <row r="2484" spans="2:6" ht="11.1" customHeight="1" x14ac:dyDescent="0.15">
      <c r="B2484" s="1088"/>
      <c r="C2484" s="1089"/>
      <c r="D2484" s="1089"/>
      <c r="E2484" s="1089"/>
      <c r="F2484" s="1089"/>
    </row>
    <row r="2485" spans="2:6" ht="11.1" customHeight="1" x14ac:dyDescent="0.15">
      <c r="B2485" s="1088"/>
      <c r="C2485" s="1089"/>
      <c r="D2485" s="1089"/>
      <c r="E2485" s="1089"/>
      <c r="F2485" s="1089"/>
    </row>
    <row r="2486" spans="2:6" ht="11.1" customHeight="1" x14ac:dyDescent="0.15">
      <c r="B2486" s="1088"/>
      <c r="C2486" s="1089"/>
      <c r="D2486" s="1089"/>
      <c r="E2486" s="1089"/>
      <c r="F2486" s="1089"/>
    </row>
    <row r="2487" spans="2:6" ht="11.1" customHeight="1" x14ac:dyDescent="0.15">
      <c r="B2487" s="1088"/>
      <c r="C2487" s="1089"/>
      <c r="D2487" s="1089"/>
      <c r="E2487" s="1089"/>
      <c r="F2487" s="1089"/>
    </row>
    <row r="2488" spans="2:6" ht="11.1" customHeight="1" x14ac:dyDescent="0.15">
      <c r="B2488" s="1088"/>
      <c r="C2488" s="1089"/>
      <c r="D2488" s="1089"/>
      <c r="E2488" s="1089"/>
      <c r="F2488" s="1089"/>
    </row>
    <row r="2489" spans="2:6" ht="11.1" customHeight="1" x14ac:dyDescent="0.15">
      <c r="B2489" s="1088"/>
      <c r="C2489" s="1089"/>
      <c r="D2489" s="1089"/>
      <c r="E2489" s="1089"/>
      <c r="F2489" s="1089"/>
    </row>
    <row r="2490" spans="2:6" ht="11.1" customHeight="1" x14ac:dyDescent="0.15">
      <c r="B2490" s="1088"/>
      <c r="C2490" s="1089"/>
      <c r="D2490" s="1089"/>
      <c r="E2490" s="1089"/>
      <c r="F2490" s="1089"/>
    </row>
    <row r="2491" spans="2:6" ht="11.1" customHeight="1" x14ac:dyDescent="0.15">
      <c r="B2491" s="1088"/>
      <c r="C2491" s="1089"/>
      <c r="D2491" s="1089"/>
      <c r="E2491" s="1089"/>
      <c r="F2491" s="1089"/>
    </row>
    <row r="2492" spans="2:6" ht="11.1" customHeight="1" x14ac:dyDescent="0.15">
      <c r="B2492" s="1088" t="s">
        <v>236</v>
      </c>
      <c r="C2492" s="1089"/>
      <c r="D2492" s="1089"/>
      <c r="E2492" s="1089"/>
      <c r="F2492" s="1089"/>
    </row>
    <row r="2493" spans="2:6" ht="11.1" customHeight="1" x14ac:dyDescent="0.15">
      <c r="B2493" s="1088"/>
      <c r="C2493" s="1089"/>
      <c r="D2493" s="1089"/>
      <c r="E2493" s="1089"/>
      <c r="F2493" s="1089"/>
    </row>
    <row r="2494" spans="2:6" ht="11.1" customHeight="1" x14ac:dyDescent="0.15">
      <c r="B2494" s="1088"/>
      <c r="C2494" s="1089"/>
      <c r="D2494" s="1089"/>
      <c r="E2494" s="1089"/>
      <c r="F2494" s="1089"/>
    </row>
    <row r="2495" spans="2:6" ht="11.1" customHeight="1" x14ac:dyDescent="0.15">
      <c r="B2495" s="1088"/>
      <c r="C2495" s="1089"/>
      <c r="D2495" s="1089"/>
      <c r="E2495" s="1089"/>
      <c r="F2495" s="1089"/>
    </row>
    <row r="2496" spans="2:6" ht="11.1" customHeight="1" x14ac:dyDescent="0.15">
      <c r="B2496" s="1088"/>
      <c r="C2496" s="1089"/>
      <c r="D2496" s="1089"/>
      <c r="E2496" s="1089"/>
      <c r="F2496" s="1089"/>
    </row>
    <row r="2497" spans="2:6" ht="11.1" customHeight="1" x14ac:dyDescent="0.15">
      <c r="B2497" s="1088"/>
      <c r="C2497" s="1089"/>
      <c r="D2497" s="1089"/>
      <c r="E2497" s="1089"/>
      <c r="F2497" s="1089"/>
    </row>
    <row r="2498" spans="2:6" ht="11.1" customHeight="1" x14ac:dyDescent="0.15">
      <c r="B2498" s="1088"/>
      <c r="C2498" s="1089"/>
      <c r="D2498" s="1089"/>
      <c r="E2498" s="1089"/>
      <c r="F2498" s="1089"/>
    </row>
    <row r="2499" spans="2:6" ht="11.1" customHeight="1" x14ac:dyDescent="0.15">
      <c r="B2499" s="1088"/>
      <c r="C2499" s="1089"/>
      <c r="D2499" s="1089"/>
      <c r="E2499" s="1089"/>
      <c r="F2499" s="1089"/>
    </row>
    <row r="2500" spans="2:6" ht="11.1" customHeight="1" x14ac:dyDescent="0.15">
      <c r="B2500" s="1088"/>
      <c r="C2500" s="1089"/>
      <c r="D2500" s="1089"/>
      <c r="E2500" s="1089"/>
      <c r="F2500" s="1089"/>
    </row>
    <row r="2501" spans="2:6" ht="11.1" customHeight="1" x14ac:dyDescent="0.15">
      <c r="B2501" s="1088"/>
      <c r="C2501" s="1089"/>
      <c r="D2501" s="1089"/>
      <c r="E2501" s="1089"/>
      <c r="F2501" s="1089"/>
    </row>
    <row r="2502" spans="2:6" ht="11.1" customHeight="1" x14ac:dyDescent="0.15">
      <c r="B2502" s="1088"/>
      <c r="C2502" s="1089"/>
      <c r="D2502" s="1089"/>
      <c r="E2502" s="1089"/>
      <c r="F2502" s="1089"/>
    </row>
    <row r="2503" spans="2:6" ht="11.1" customHeight="1" x14ac:dyDescent="0.15">
      <c r="B2503" s="1088"/>
      <c r="C2503" s="1089"/>
      <c r="D2503" s="1089"/>
      <c r="E2503" s="1089"/>
      <c r="F2503" s="1089"/>
    </row>
    <row r="2504" spans="2:6" ht="11.1" customHeight="1" x14ac:dyDescent="0.15">
      <c r="B2504" s="1088"/>
      <c r="C2504" s="1089"/>
      <c r="D2504" s="1089"/>
      <c r="E2504" s="1089"/>
      <c r="F2504" s="1089"/>
    </row>
    <row r="2505" spans="2:6" ht="11.1" customHeight="1" x14ac:dyDescent="0.15">
      <c r="B2505" s="1088"/>
      <c r="C2505" s="1089"/>
      <c r="D2505" s="1089"/>
      <c r="E2505" s="1089"/>
      <c r="F2505" s="1089"/>
    </row>
    <row r="2506" spans="2:6" ht="11.1" customHeight="1" x14ac:dyDescent="0.15">
      <c r="B2506" s="1088"/>
      <c r="C2506" s="1089"/>
      <c r="D2506" s="1089"/>
      <c r="E2506" s="1089"/>
      <c r="F2506" s="1089"/>
    </row>
    <row r="2507" spans="2:6" ht="11.1" customHeight="1" x14ac:dyDescent="0.15">
      <c r="B2507" s="1088"/>
      <c r="C2507" s="1089"/>
      <c r="D2507" s="1089"/>
      <c r="E2507" s="1089"/>
      <c r="F2507" s="1089"/>
    </row>
    <row r="2508" spans="2:6" ht="11.1" customHeight="1" x14ac:dyDescent="0.15">
      <c r="B2508" s="1088"/>
      <c r="C2508" s="1089"/>
      <c r="D2508" s="1089"/>
      <c r="E2508" s="1089"/>
      <c r="F2508" s="1089"/>
    </row>
    <row r="2509" spans="2:6" ht="11.1" customHeight="1" x14ac:dyDescent="0.15">
      <c r="B2509" s="1088"/>
      <c r="C2509" s="1089"/>
      <c r="D2509" s="1089"/>
      <c r="E2509" s="1089"/>
      <c r="F2509" s="1089"/>
    </row>
    <row r="2510" spans="2:6" ht="11.1" customHeight="1" x14ac:dyDescent="0.15">
      <c r="B2510" s="1088"/>
      <c r="C2510" s="1089"/>
      <c r="D2510" s="1089"/>
      <c r="E2510" s="1089"/>
      <c r="F2510" s="1089"/>
    </row>
    <row r="2511" spans="2:6" ht="11.1" customHeight="1" x14ac:dyDescent="0.15">
      <c r="B2511" s="1088"/>
      <c r="C2511" s="1089"/>
      <c r="D2511" s="1089"/>
      <c r="E2511" s="1089"/>
      <c r="F2511" s="1089"/>
    </row>
    <row r="2512" spans="2:6" ht="11.1" customHeight="1" x14ac:dyDescent="0.15">
      <c r="B2512" s="1088"/>
      <c r="C2512" s="1089"/>
      <c r="D2512" s="1089"/>
      <c r="E2512" s="1089"/>
      <c r="F2512" s="1089"/>
    </row>
    <row r="2513" spans="2:6" ht="11.1" customHeight="1" x14ac:dyDescent="0.15">
      <c r="B2513" s="1088"/>
      <c r="C2513" s="1089"/>
      <c r="D2513" s="1089"/>
      <c r="E2513" s="1089"/>
      <c r="F2513" s="1089"/>
    </row>
    <row r="2514" spans="2:6" ht="11.1" customHeight="1" x14ac:dyDescent="0.15">
      <c r="B2514" s="1088"/>
      <c r="C2514" s="1089"/>
      <c r="D2514" s="1089"/>
      <c r="E2514" s="1089"/>
      <c r="F2514" s="1089"/>
    </row>
    <row r="2515" spans="2:6" ht="11.1" customHeight="1" x14ac:dyDescent="0.15">
      <c r="B2515" s="1088"/>
      <c r="C2515" s="1089"/>
      <c r="D2515" s="1089"/>
      <c r="E2515" s="1089"/>
      <c r="F2515" s="1089"/>
    </row>
    <row r="2516" spans="2:6" ht="11.1" customHeight="1" x14ac:dyDescent="0.15">
      <c r="B2516" s="1088"/>
      <c r="C2516" s="1089"/>
      <c r="D2516" s="1089"/>
      <c r="E2516" s="1089"/>
      <c r="F2516" s="1089"/>
    </row>
    <row r="2517" spans="2:6" ht="11.1" customHeight="1" x14ac:dyDescent="0.15">
      <c r="B2517" s="1088"/>
      <c r="C2517" s="1089"/>
      <c r="D2517" s="1089"/>
      <c r="E2517" s="1089"/>
      <c r="F2517" s="1089"/>
    </row>
    <row r="2518" spans="2:6" ht="11.1" customHeight="1" x14ac:dyDescent="0.15">
      <c r="B2518" s="1088"/>
      <c r="C2518" s="1089"/>
      <c r="D2518" s="1089"/>
      <c r="E2518" s="1089"/>
      <c r="F2518" s="1089"/>
    </row>
    <row r="2519" spans="2:6" ht="11.1" customHeight="1" x14ac:dyDescent="0.15">
      <c r="B2519" s="1088"/>
      <c r="C2519" s="1089"/>
      <c r="D2519" s="1089"/>
      <c r="E2519" s="1089"/>
      <c r="F2519" s="1089"/>
    </row>
    <row r="2520" spans="2:6" ht="11.1" customHeight="1" x14ac:dyDescent="0.15">
      <c r="B2520" s="1088"/>
      <c r="C2520" s="1089"/>
      <c r="D2520" s="1089"/>
      <c r="E2520" s="1089"/>
      <c r="F2520" s="1089"/>
    </row>
    <row r="2521" spans="2:6" ht="11.1" customHeight="1" x14ac:dyDescent="0.15">
      <c r="B2521" s="1088"/>
      <c r="C2521" s="1089"/>
      <c r="D2521" s="1089"/>
      <c r="E2521" s="1089"/>
      <c r="F2521" s="1089"/>
    </row>
    <row r="2522" spans="2:6" ht="11.1" customHeight="1" x14ac:dyDescent="0.15">
      <c r="B2522" s="1090" t="s">
        <v>445</v>
      </c>
      <c r="C2522" s="1091" t="s">
        <v>386</v>
      </c>
      <c r="D2522" s="1091"/>
      <c r="E2522" s="1091"/>
      <c r="F2522" s="1091"/>
    </row>
    <row r="2523" spans="2:6" ht="11.1" customHeight="1" x14ac:dyDescent="0.15">
      <c r="B2523" s="1090"/>
      <c r="C2523" s="1091"/>
      <c r="D2523" s="1091"/>
      <c r="E2523" s="1091"/>
      <c r="F2523" s="1091"/>
    </row>
    <row r="2524" spans="2:6" ht="11.1" customHeight="1" x14ac:dyDescent="0.15">
      <c r="B2524" s="1090"/>
      <c r="C2524" s="1091"/>
      <c r="D2524" s="1091"/>
      <c r="E2524" s="1091"/>
      <c r="F2524" s="1091"/>
    </row>
    <row r="2525" spans="2:6" ht="11.1" customHeight="1" x14ac:dyDescent="0.15">
      <c r="B2525" s="1090"/>
      <c r="C2525" s="1091"/>
      <c r="D2525" s="1091"/>
      <c r="E2525" s="1091"/>
      <c r="F2525" s="1091"/>
    </row>
    <row r="2526" spans="2:6" ht="11.1" customHeight="1" x14ac:dyDescent="0.15">
      <c r="B2526" s="1090"/>
      <c r="C2526" s="1091"/>
      <c r="D2526" s="1091"/>
      <c r="E2526" s="1091"/>
      <c r="F2526" s="1091"/>
    </row>
    <row r="2527" spans="2:6" ht="11.1" customHeight="1" x14ac:dyDescent="0.15">
      <c r="B2527" s="1090"/>
      <c r="C2527" s="1091"/>
      <c r="D2527" s="1091"/>
      <c r="E2527" s="1091" t="b">
        <v>0</v>
      </c>
      <c r="F2527" s="1091"/>
    </row>
    <row r="2528" spans="2:6" ht="11.1" customHeight="1" x14ac:dyDescent="0.15">
      <c r="B2528" s="1090"/>
      <c r="C2528" s="1091"/>
      <c r="D2528" s="1091"/>
      <c r="E2528" s="1091" t="b">
        <v>0</v>
      </c>
      <c r="F2528" s="1091"/>
    </row>
    <row r="2529" spans="2:6" ht="11.1" customHeight="1" x14ac:dyDescent="0.15">
      <c r="B2529" s="1090"/>
      <c r="C2529" s="1091"/>
      <c r="D2529" s="1091"/>
      <c r="E2529" s="1091"/>
      <c r="F2529" s="1091"/>
    </row>
    <row r="2530" spans="2:6" ht="11.1" customHeight="1" x14ac:dyDescent="0.15">
      <c r="B2530" s="1090"/>
      <c r="C2530" s="1091"/>
      <c r="D2530" s="1091"/>
      <c r="E2530" s="1091"/>
      <c r="F2530" s="1091"/>
    </row>
    <row r="2531" spans="2:6" ht="11.1" customHeight="1" x14ac:dyDescent="0.15">
      <c r="B2531" s="1090"/>
      <c r="C2531" s="1091"/>
      <c r="D2531" s="1091"/>
      <c r="E2531" s="1091"/>
      <c r="F2531" s="1091"/>
    </row>
    <row r="2532" spans="2:6" ht="11.1" customHeight="1" x14ac:dyDescent="0.15">
      <c r="B2532" s="1090"/>
      <c r="C2532" s="1091"/>
      <c r="D2532" s="1091"/>
      <c r="E2532" s="1091"/>
      <c r="F2532" s="1091"/>
    </row>
    <row r="2533" spans="2:6" ht="11.1" customHeight="1" x14ac:dyDescent="0.15">
      <c r="B2533" s="1090"/>
      <c r="C2533" s="1091"/>
      <c r="D2533" s="1091"/>
      <c r="E2533" s="1091"/>
      <c r="F2533" s="1091"/>
    </row>
    <row r="2534" spans="2:6" ht="11.1" customHeight="1" x14ac:dyDescent="0.15">
      <c r="B2534" s="1090"/>
      <c r="C2534" s="1091"/>
      <c r="D2534" s="1091"/>
      <c r="E2534" s="1091" t="b">
        <v>1</v>
      </c>
      <c r="F2534" s="1091"/>
    </row>
    <row r="2535" spans="2:6" ht="11.1" customHeight="1" x14ac:dyDescent="0.15">
      <c r="B2535" s="1090"/>
      <c r="C2535" s="1091"/>
      <c r="D2535" s="1091"/>
      <c r="E2535" s="1091"/>
      <c r="F2535" s="1091"/>
    </row>
    <row r="2536" spans="2:6" ht="11.1" customHeight="1" x14ac:dyDescent="0.15">
      <c r="B2536" s="1090"/>
      <c r="C2536" s="1091"/>
      <c r="D2536" s="1091"/>
      <c r="E2536" s="1091"/>
      <c r="F2536" s="1091"/>
    </row>
    <row r="2537" spans="2:6" ht="11.1" customHeight="1" x14ac:dyDescent="0.15">
      <c r="B2537" s="1090"/>
      <c r="C2537" s="1091"/>
      <c r="D2537" s="1091"/>
      <c r="E2537" s="1091"/>
      <c r="F2537" s="1091"/>
    </row>
    <row r="2538" spans="2:6" ht="11.1" customHeight="1" x14ac:dyDescent="0.15">
      <c r="B2538" s="1090"/>
      <c r="C2538" s="1091"/>
      <c r="D2538" s="1091"/>
      <c r="E2538" s="1091"/>
      <c r="F2538" s="1091"/>
    </row>
    <row r="2539" spans="2:6" ht="11.1" customHeight="1" x14ac:dyDescent="0.15">
      <c r="B2539" s="1090"/>
      <c r="C2539" s="1091"/>
      <c r="D2539" s="1091"/>
      <c r="E2539" s="1091"/>
      <c r="F2539" s="1091"/>
    </row>
    <row r="2540" spans="2:6" ht="11.1" customHeight="1" x14ac:dyDescent="0.15">
      <c r="B2540" s="1090"/>
      <c r="C2540" s="1091"/>
      <c r="D2540" s="1091"/>
      <c r="E2540" s="1091"/>
      <c r="F2540" s="1091"/>
    </row>
    <row r="2541" spans="2:6" ht="11.1" customHeight="1" x14ac:dyDescent="0.15">
      <c r="B2541" s="1090"/>
      <c r="C2541" s="1091"/>
      <c r="D2541" s="1091"/>
      <c r="E2541" s="1091"/>
      <c r="F2541" s="1091"/>
    </row>
    <row r="2542" spans="2:6" ht="11.1" customHeight="1" x14ac:dyDescent="0.15">
      <c r="B2542" s="1090"/>
      <c r="C2542" s="1091"/>
      <c r="D2542" s="1091"/>
      <c r="E2542" s="1091"/>
      <c r="F2542" s="1091"/>
    </row>
    <row r="2543" spans="2:6" ht="11.1" customHeight="1" x14ac:dyDescent="0.15">
      <c r="B2543" s="1090"/>
      <c r="C2543" s="1091"/>
      <c r="D2543" s="1091"/>
      <c r="E2543" s="1091"/>
      <c r="F2543" s="1091"/>
    </row>
    <row r="2544" spans="2:6" ht="11.1" customHeight="1" x14ac:dyDescent="0.15">
      <c r="B2544" s="1090"/>
      <c r="C2544" s="1091"/>
      <c r="D2544" s="1091"/>
      <c r="E2544" s="1091"/>
      <c r="F2544" s="1091"/>
    </row>
    <row r="2545" spans="2:10" ht="11.1" customHeight="1" x14ac:dyDescent="0.15">
      <c r="B2545" s="1090"/>
      <c r="C2545" s="1091"/>
      <c r="D2545" s="1091"/>
      <c r="E2545" s="1091"/>
      <c r="F2545" s="1091"/>
    </row>
    <row r="2546" spans="2:10" ht="11.1" customHeight="1" x14ac:dyDescent="0.15">
      <c r="B2546" s="1090"/>
      <c r="C2546" s="1091"/>
      <c r="D2546" s="1091"/>
      <c r="E2546" s="1091"/>
      <c r="F2546" s="1091"/>
    </row>
    <row r="2547" spans="2:10" ht="11.1" customHeight="1" x14ac:dyDescent="0.15">
      <c r="B2547" s="1090"/>
      <c r="C2547" s="1091"/>
      <c r="D2547" s="1091"/>
      <c r="E2547" s="1091"/>
      <c r="F2547" s="1091"/>
    </row>
    <row r="2548" spans="2:10" ht="11.1" customHeight="1" x14ac:dyDescent="0.15">
      <c r="B2548" s="1090"/>
      <c r="C2548" s="1091"/>
      <c r="D2548" s="1091"/>
      <c r="E2548" s="1091"/>
      <c r="F2548" s="1091"/>
    </row>
    <row r="2549" spans="2:10" ht="11.1" customHeight="1" x14ac:dyDescent="0.15">
      <c r="B2549" s="1090"/>
      <c r="C2549" s="1091"/>
      <c r="D2549" s="1091"/>
      <c r="E2549" s="1091"/>
      <c r="F2549" s="1091"/>
    </row>
    <row r="2550" spans="2:10" ht="11.1" customHeight="1" x14ac:dyDescent="0.15">
      <c r="B2550" s="1090"/>
      <c r="C2550" s="1091"/>
      <c r="D2550" s="1091"/>
      <c r="E2550" s="1091"/>
      <c r="F2550" s="1091"/>
    </row>
    <row r="2551" spans="2:10" ht="11.1" customHeight="1" x14ac:dyDescent="0.15">
      <c r="B2551" s="1090"/>
      <c r="C2551" s="1091"/>
      <c r="D2551" s="1091"/>
      <c r="E2551" s="1091"/>
      <c r="F2551" s="1091"/>
    </row>
    <row r="2553" spans="2:10" x14ac:dyDescent="0.15">
      <c r="B2553" s="240" t="s">
        <v>426</v>
      </c>
      <c r="F2553" s="277">
        <f>$E$6</f>
        <v>0</v>
      </c>
    </row>
    <row r="2554" spans="2:10" ht="30" customHeight="1" x14ac:dyDescent="0.15">
      <c r="B2554" s="241" t="s">
        <v>142</v>
      </c>
      <c r="C2554" s="242" t="s">
        <v>143</v>
      </c>
      <c r="D2554" s="243" t="s">
        <v>197</v>
      </c>
      <c r="E2554" s="244" t="s">
        <v>385</v>
      </c>
      <c r="F2554" s="245" t="s">
        <v>223</v>
      </c>
    </row>
    <row r="2555" spans="2:10" ht="39.950000000000003" customHeight="1" x14ac:dyDescent="0.15">
      <c r="B2555" s="174"/>
      <c r="C2555" s="246" t="str">
        <f>IFERROR(VLOOKUP(B2555,'補助事業概要説明書(別添１)１～２'!$C$58:$D$97,2,0)," ")</f>
        <v xml:space="preserve"> </v>
      </c>
      <c r="D2555" s="246" t="str">
        <f>IFERROR(VLOOKUP(B2555,'補助事業概要説明書(別添１)１～２'!$C$58:$E$97,3,0)," ")</f>
        <v xml:space="preserve"> </v>
      </c>
      <c r="E2555" s="247" t="str">
        <f>IFERROR(VLOOKUP(B2555,'補助事業概要説明書(別添１)１～２'!$C$58:$F$97,4,0)," ")</f>
        <v xml:space="preserve"> </v>
      </c>
      <c r="F2555" s="247" t="str">
        <f>IFERROR(VLOOKUP(B2555,'補助事業概要説明書(別添１)１～２'!$C$58:$G$97,5,0)," ")</f>
        <v xml:space="preserve"> </v>
      </c>
    </row>
    <row r="2556" spans="2:10" ht="8.25" customHeight="1" x14ac:dyDescent="0.15"/>
    <row r="2557" spans="2:10" x14ac:dyDescent="0.15">
      <c r="B2557" s="240" t="s">
        <v>231</v>
      </c>
      <c r="E2557" s="248"/>
    </row>
    <row r="2558" spans="2:10" ht="16.5" customHeight="1" x14ac:dyDescent="0.15">
      <c r="B2558" s="1087" t="s">
        <v>227</v>
      </c>
      <c r="C2558" s="1087"/>
      <c r="D2558" s="1087"/>
      <c r="E2558" s="1087"/>
      <c r="F2558" s="1087"/>
    </row>
    <row r="2559" spans="2:10" x14ac:dyDescent="0.15">
      <c r="B2559" s="177" t="b">
        <v>1</v>
      </c>
      <c r="C2559" s="249"/>
    </row>
    <row r="2560" spans="2:10" x14ac:dyDescent="0.15">
      <c r="B2560" s="276" t="b">
        <v>1</v>
      </c>
      <c r="J2560" s="237"/>
    </row>
    <row r="2561" spans="2:10" s="322" customFormat="1" x14ac:dyDescent="0.15">
      <c r="B2561" s="463" t="s">
        <v>566</v>
      </c>
      <c r="E2561" s="464"/>
      <c r="F2561" s="465"/>
    </row>
    <row r="2562" spans="2:10" s="322" customFormat="1" ht="16.5" customHeight="1" x14ac:dyDescent="0.15">
      <c r="B2562" s="1092" t="s">
        <v>567</v>
      </c>
      <c r="C2562" s="1092"/>
      <c r="D2562" s="1092"/>
      <c r="E2562" s="1092"/>
      <c r="F2562" s="1092"/>
    </row>
    <row r="2563" spans="2:10" s="322" customFormat="1" x14ac:dyDescent="0.15">
      <c r="B2563" s="466" t="b">
        <v>1</v>
      </c>
      <c r="C2563" s="467"/>
      <c r="E2563" s="289"/>
      <c r="F2563" s="465"/>
    </row>
    <row r="2564" spans="2:10" s="322" customFormat="1" x14ac:dyDescent="0.15">
      <c r="B2564" s="276" t="b">
        <v>1</v>
      </c>
      <c r="E2564" s="289"/>
      <c r="F2564" s="465"/>
      <c r="J2564" s="289"/>
    </row>
    <row r="2565" spans="2:10" x14ac:dyDescent="0.15">
      <c r="B2565" s="240" t="s">
        <v>232</v>
      </c>
      <c r="C2565" s="249" t="s">
        <v>328</v>
      </c>
    </row>
    <row r="2566" spans="2:10" ht="11.1" customHeight="1" x14ac:dyDescent="0.15">
      <c r="B2566" s="1088" t="s">
        <v>235</v>
      </c>
      <c r="C2566" s="1089"/>
      <c r="D2566" s="1089"/>
      <c r="E2566" s="1089"/>
      <c r="F2566" s="1089"/>
    </row>
    <row r="2567" spans="2:10" ht="11.1" customHeight="1" x14ac:dyDescent="0.15">
      <c r="B2567" s="1088"/>
      <c r="C2567" s="1089"/>
      <c r="D2567" s="1089"/>
      <c r="E2567" s="1089"/>
      <c r="F2567" s="1089"/>
    </row>
    <row r="2568" spans="2:10" ht="11.1" customHeight="1" x14ac:dyDescent="0.15">
      <c r="B2568" s="1088"/>
      <c r="C2568" s="1089"/>
      <c r="D2568" s="1089"/>
      <c r="E2568" s="1089"/>
      <c r="F2568" s="1089"/>
    </row>
    <row r="2569" spans="2:10" ht="11.1" customHeight="1" x14ac:dyDescent="0.15">
      <c r="B2569" s="1088"/>
      <c r="C2569" s="1089"/>
      <c r="D2569" s="1089"/>
      <c r="E2569" s="1089"/>
      <c r="F2569" s="1089"/>
    </row>
    <row r="2570" spans="2:10" ht="11.1" customHeight="1" x14ac:dyDescent="0.15">
      <c r="B2570" s="1088"/>
      <c r="C2570" s="1089"/>
      <c r="D2570" s="1089"/>
      <c r="E2570" s="1089"/>
      <c r="F2570" s="1089"/>
    </row>
    <row r="2571" spans="2:10" ht="11.1" customHeight="1" x14ac:dyDescent="0.15">
      <c r="B2571" s="1088"/>
      <c r="C2571" s="1089"/>
      <c r="D2571" s="1089"/>
      <c r="E2571" s="1089"/>
      <c r="F2571" s="1089"/>
    </row>
    <row r="2572" spans="2:10" ht="11.1" customHeight="1" x14ac:dyDescent="0.15">
      <c r="B2572" s="1088"/>
      <c r="C2572" s="1089"/>
      <c r="D2572" s="1089"/>
      <c r="E2572" s="1089"/>
      <c r="F2572" s="1089"/>
    </row>
    <row r="2573" spans="2:10" ht="11.1" customHeight="1" x14ac:dyDescent="0.15">
      <c r="B2573" s="1088"/>
      <c r="C2573" s="1089"/>
      <c r="D2573" s="1089"/>
      <c r="E2573" s="1089"/>
      <c r="F2573" s="1089"/>
    </row>
    <row r="2574" spans="2:10" ht="11.1" customHeight="1" x14ac:dyDescent="0.15">
      <c r="B2574" s="1088"/>
      <c r="C2574" s="1089"/>
      <c r="D2574" s="1089"/>
      <c r="E2574" s="1089"/>
      <c r="F2574" s="1089"/>
    </row>
    <row r="2575" spans="2:10" ht="11.1" customHeight="1" x14ac:dyDescent="0.15">
      <c r="B2575" s="1088"/>
      <c r="C2575" s="1089"/>
      <c r="D2575" s="1089"/>
      <c r="E2575" s="1089"/>
      <c r="F2575" s="1089"/>
    </row>
    <row r="2576" spans="2:10" ht="11.1" customHeight="1" x14ac:dyDescent="0.15">
      <c r="B2576" s="1088"/>
      <c r="C2576" s="1089"/>
      <c r="D2576" s="1089"/>
      <c r="E2576" s="1089"/>
      <c r="F2576" s="1089"/>
    </row>
    <row r="2577" spans="2:6" ht="11.1" customHeight="1" x14ac:dyDescent="0.15">
      <c r="B2577" s="1088"/>
      <c r="C2577" s="1089"/>
      <c r="D2577" s="1089"/>
      <c r="E2577" s="1089"/>
      <c r="F2577" s="1089"/>
    </row>
    <row r="2578" spans="2:6" ht="11.1" customHeight="1" x14ac:dyDescent="0.15">
      <c r="B2578" s="1088"/>
      <c r="C2578" s="1089"/>
      <c r="D2578" s="1089"/>
      <c r="E2578" s="1089"/>
      <c r="F2578" s="1089"/>
    </row>
    <row r="2579" spans="2:6" ht="11.1" customHeight="1" x14ac:dyDescent="0.15">
      <c r="B2579" s="1088"/>
      <c r="C2579" s="1089"/>
      <c r="D2579" s="1089"/>
      <c r="E2579" s="1089"/>
      <c r="F2579" s="1089"/>
    </row>
    <row r="2580" spans="2:6" ht="11.1" customHeight="1" x14ac:dyDescent="0.15">
      <c r="B2580" s="1088"/>
      <c r="C2580" s="1089"/>
      <c r="D2580" s="1089"/>
      <c r="E2580" s="1089"/>
      <c r="F2580" s="1089"/>
    </row>
    <row r="2581" spans="2:6" ht="11.1" customHeight="1" x14ac:dyDescent="0.15">
      <c r="B2581" s="1088"/>
      <c r="C2581" s="1089"/>
      <c r="D2581" s="1089"/>
      <c r="E2581" s="1089"/>
      <c r="F2581" s="1089"/>
    </row>
    <row r="2582" spans="2:6" ht="11.1" customHeight="1" x14ac:dyDescent="0.15">
      <c r="B2582" s="1088"/>
      <c r="C2582" s="1089"/>
      <c r="D2582" s="1089"/>
      <c r="E2582" s="1089"/>
      <c r="F2582" s="1089"/>
    </row>
    <row r="2583" spans="2:6" ht="11.1" customHeight="1" x14ac:dyDescent="0.15">
      <c r="B2583" s="1088"/>
      <c r="C2583" s="1089"/>
      <c r="D2583" s="1089"/>
      <c r="E2583" s="1089"/>
      <c r="F2583" s="1089"/>
    </row>
    <row r="2584" spans="2:6" ht="11.1" customHeight="1" x14ac:dyDescent="0.15">
      <c r="B2584" s="1088"/>
      <c r="C2584" s="1089"/>
      <c r="D2584" s="1089"/>
      <c r="E2584" s="1089"/>
      <c r="F2584" s="1089"/>
    </row>
    <row r="2585" spans="2:6" ht="11.1" customHeight="1" x14ac:dyDescent="0.15">
      <c r="B2585" s="1088"/>
      <c r="C2585" s="1089"/>
      <c r="D2585" s="1089"/>
      <c r="E2585" s="1089"/>
      <c r="F2585" s="1089"/>
    </row>
    <row r="2586" spans="2:6" ht="11.1" customHeight="1" x14ac:dyDescent="0.15">
      <c r="B2586" s="1088"/>
      <c r="C2586" s="1089"/>
      <c r="D2586" s="1089"/>
      <c r="E2586" s="1089"/>
      <c r="F2586" s="1089"/>
    </row>
    <row r="2587" spans="2:6" ht="11.1" customHeight="1" x14ac:dyDescent="0.15">
      <c r="B2587" s="1088"/>
      <c r="C2587" s="1089"/>
      <c r="D2587" s="1089"/>
      <c r="E2587" s="1089"/>
      <c r="F2587" s="1089"/>
    </row>
    <row r="2588" spans="2:6" ht="11.1" customHeight="1" x14ac:dyDescent="0.15">
      <c r="B2588" s="1088"/>
      <c r="C2588" s="1089"/>
      <c r="D2588" s="1089"/>
      <c r="E2588" s="1089"/>
      <c r="F2588" s="1089"/>
    </row>
    <row r="2589" spans="2:6" ht="11.1" customHeight="1" x14ac:dyDescent="0.15">
      <c r="B2589" s="1088"/>
      <c r="C2589" s="1089"/>
      <c r="D2589" s="1089"/>
      <c r="E2589" s="1089"/>
      <c r="F2589" s="1089"/>
    </row>
    <row r="2590" spans="2:6" ht="11.1" customHeight="1" x14ac:dyDescent="0.15">
      <c r="B2590" s="1088"/>
      <c r="C2590" s="1089"/>
      <c r="D2590" s="1089"/>
      <c r="E2590" s="1089"/>
      <c r="F2590" s="1089"/>
    </row>
    <row r="2591" spans="2:6" ht="11.1" customHeight="1" x14ac:dyDescent="0.15">
      <c r="B2591" s="1088"/>
      <c r="C2591" s="1089"/>
      <c r="D2591" s="1089"/>
      <c r="E2591" s="1089"/>
      <c r="F2591" s="1089"/>
    </row>
    <row r="2592" spans="2:6" ht="11.1" customHeight="1" x14ac:dyDescent="0.15">
      <c r="B2592" s="1088"/>
      <c r="C2592" s="1089"/>
      <c r="D2592" s="1089"/>
      <c r="E2592" s="1089"/>
      <c r="F2592" s="1089"/>
    </row>
    <row r="2593" spans="2:6" ht="11.1" customHeight="1" x14ac:dyDescent="0.15">
      <c r="B2593" s="1088"/>
      <c r="C2593" s="1089"/>
      <c r="D2593" s="1089"/>
      <c r="E2593" s="1089"/>
      <c r="F2593" s="1089"/>
    </row>
    <row r="2594" spans="2:6" ht="11.1" customHeight="1" x14ac:dyDescent="0.15">
      <c r="B2594" s="1088"/>
      <c r="C2594" s="1089"/>
      <c r="D2594" s="1089"/>
      <c r="E2594" s="1089"/>
      <c r="F2594" s="1089"/>
    </row>
    <row r="2595" spans="2:6" ht="11.1" customHeight="1" x14ac:dyDescent="0.15">
      <c r="B2595" s="1088"/>
      <c r="C2595" s="1089"/>
      <c r="D2595" s="1089"/>
      <c r="E2595" s="1089"/>
      <c r="F2595" s="1089"/>
    </row>
    <row r="2596" spans="2:6" ht="11.1" customHeight="1" x14ac:dyDescent="0.15">
      <c r="B2596" s="1088" t="s">
        <v>234</v>
      </c>
      <c r="C2596" s="1089"/>
      <c r="D2596" s="1089"/>
      <c r="E2596" s="1089"/>
      <c r="F2596" s="1089"/>
    </row>
    <row r="2597" spans="2:6" ht="11.1" customHeight="1" x14ac:dyDescent="0.15">
      <c r="B2597" s="1088"/>
      <c r="C2597" s="1089"/>
      <c r="D2597" s="1089"/>
      <c r="E2597" s="1089"/>
      <c r="F2597" s="1089"/>
    </row>
    <row r="2598" spans="2:6" ht="11.1" customHeight="1" x14ac:dyDescent="0.15">
      <c r="B2598" s="1088"/>
      <c r="C2598" s="1089"/>
      <c r="D2598" s="1089"/>
      <c r="E2598" s="1089"/>
      <c r="F2598" s="1089"/>
    </row>
    <row r="2599" spans="2:6" ht="11.1" customHeight="1" x14ac:dyDescent="0.15">
      <c r="B2599" s="1088"/>
      <c r="C2599" s="1089"/>
      <c r="D2599" s="1089"/>
      <c r="E2599" s="1089"/>
      <c r="F2599" s="1089"/>
    </row>
    <row r="2600" spans="2:6" ht="11.1" customHeight="1" x14ac:dyDescent="0.15">
      <c r="B2600" s="1088"/>
      <c r="C2600" s="1089"/>
      <c r="D2600" s="1089"/>
      <c r="E2600" s="1089"/>
      <c r="F2600" s="1089"/>
    </row>
    <row r="2601" spans="2:6" ht="11.1" customHeight="1" x14ac:dyDescent="0.15">
      <c r="B2601" s="1088"/>
      <c r="C2601" s="1089"/>
      <c r="D2601" s="1089"/>
      <c r="E2601" s="1089"/>
      <c r="F2601" s="1089"/>
    </row>
    <row r="2602" spans="2:6" ht="11.1" customHeight="1" x14ac:dyDescent="0.15">
      <c r="B2602" s="1088"/>
      <c r="C2602" s="1089"/>
      <c r="D2602" s="1089"/>
      <c r="E2602" s="1089"/>
      <c r="F2602" s="1089"/>
    </row>
    <row r="2603" spans="2:6" ht="11.1" customHeight="1" x14ac:dyDescent="0.15">
      <c r="B2603" s="1088"/>
      <c r="C2603" s="1089"/>
      <c r="D2603" s="1089"/>
      <c r="E2603" s="1089"/>
      <c r="F2603" s="1089"/>
    </row>
    <row r="2604" spans="2:6" ht="11.1" customHeight="1" x14ac:dyDescent="0.15">
      <c r="B2604" s="1088"/>
      <c r="C2604" s="1089"/>
      <c r="D2604" s="1089"/>
      <c r="E2604" s="1089"/>
      <c r="F2604" s="1089"/>
    </row>
    <row r="2605" spans="2:6" ht="11.1" customHeight="1" x14ac:dyDescent="0.15">
      <c r="B2605" s="1088"/>
      <c r="C2605" s="1089"/>
      <c r="D2605" s="1089"/>
      <c r="E2605" s="1089"/>
      <c r="F2605" s="1089"/>
    </row>
    <row r="2606" spans="2:6" ht="11.1" customHeight="1" x14ac:dyDescent="0.15">
      <c r="B2606" s="1088"/>
      <c r="C2606" s="1089"/>
      <c r="D2606" s="1089"/>
      <c r="E2606" s="1089"/>
      <c r="F2606" s="1089"/>
    </row>
    <row r="2607" spans="2:6" ht="11.1" customHeight="1" x14ac:dyDescent="0.15">
      <c r="B2607" s="1088"/>
      <c r="C2607" s="1089"/>
      <c r="D2607" s="1089"/>
      <c r="E2607" s="1089"/>
      <c r="F2607" s="1089"/>
    </row>
    <row r="2608" spans="2:6" ht="11.1" customHeight="1" x14ac:dyDescent="0.15">
      <c r="B2608" s="1088"/>
      <c r="C2608" s="1089"/>
      <c r="D2608" s="1089"/>
      <c r="E2608" s="1089"/>
      <c r="F2608" s="1089"/>
    </row>
    <row r="2609" spans="2:6" ht="11.1" customHeight="1" x14ac:dyDescent="0.15">
      <c r="B2609" s="1088"/>
      <c r="C2609" s="1089"/>
      <c r="D2609" s="1089"/>
      <c r="E2609" s="1089"/>
      <c r="F2609" s="1089"/>
    </row>
    <row r="2610" spans="2:6" ht="11.1" customHeight="1" x14ac:dyDescent="0.15">
      <c r="B2610" s="1088"/>
      <c r="C2610" s="1089"/>
      <c r="D2610" s="1089"/>
      <c r="E2610" s="1089"/>
      <c r="F2610" s="1089"/>
    </row>
    <row r="2611" spans="2:6" ht="11.1" customHeight="1" x14ac:dyDescent="0.15">
      <c r="B2611" s="1088"/>
      <c r="C2611" s="1089"/>
      <c r="D2611" s="1089"/>
      <c r="E2611" s="1089"/>
      <c r="F2611" s="1089"/>
    </row>
    <row r="2612" spans="2:6" ht="11.1" customHeight="1" x14ac:dyDescent="0.15">
      <c r="B2612" s="1088"/>
      <c r="C2612" s="1089"/>
      <c r="D2612" s="1089"/>
      <c r="E2612" s="1089"/>
      <c r="F2612" s="1089"/>
    </row>
    <row r="2613" spans="2:6" ht="11.1" customHeight="1" x14ac:dyDescent="0.15">
      <c r="B2613" s="1088"/>
      <c r="C2613" s="1089"/>
      <c r="D2613" s="1089"/>
      <c r="E2613" s="1089"/>
      <c r="F2613" s="1089"/>
    </row>
    <row r="2614" spans="2:6" ht="11.1" customHeight="1" x14ac:dyDescent="0.15">
      <c r="B2614" s="1088"/>
      <c r="C2614" s="1089"/>
      <c r="D2614" s="1089"/>
      <c r="E2614" s="1089"/>
      <c r="F2614" s="1089"/>
    </row>
    <row r="2615" spans="2:6" ht="11.1" customHeight="1" x14ac:dyDescent="0.15">
      <c r="B2615" s="1088"/>
      <c r="C2615" s="1089"/>
      <c r="D2615" s="1089"/>
      <c r="E2615" s="1089"/>
      <c r="F2615" s="1089"/>
    </row>
    <row r="2616" spans="2:6" ht="11.1" customHeight="1" x14ac:dyDescent="0.15">
      <c r="B2616" s="1088"/>
      <c r="C2616" s="1089"/>
      <c r="D2616" s="1089"/>
      <c r="E2616" s="1089"/>
      <c r="F2616" s="1089"/>
    </row>
    <row r="2617" spans="2:6" ht="11.1" customHeight="1" x14ac:dyDescent="0.15">
      <c r="B2617" s="1088"/>
      <c r="C2617" s="1089"/>
      <c r="D2617" s="1089"/>
      <c r="E2617" s="1089"/>
      <c r="F2617" s="1089"/>
    </row>
    <row r="2618" spans="2:6" ht="11.1" customHeight="1" x14ac:dyDescent="0.15">
      <c r="B2618" s="1088"/>
      <c r="C2618" s="1089"/>
      <c r="D2618" s="1089"/>
      <c r="E2618" s="1089"/>
      <c r="F2618" s="1089"/>
    </row>
    <row r="2619" spans="2:6" ht="11.1" customHeight="1" x14ac:dyDescent="0.15">
      <c r="B2619" s="1088"/>
      <c r="C2619" s="1089"/>
      <c r="D2619" s="1089"/>
      <c r="E2619" s="1089"/>
      <c r="F2619" s="1089"/>
    </row>
    <row r="2620" spans="2:6" ht="11.1" customHeight="1" x14ac:dyDescent="0.15">
      <c r="B2620" s="1088"/>
      <c r="C2620" s="1089"/>
      <c r="D2620" s="1089"/>
      <c r="E2620" s="1089"/>
      <c r="F2620" s="1089"/>
    </row>
    <row r="2621" spans="2:6" ht="11.1" customHeight="1" x14ac:dyDescent="0.15">
      <c r="B2621" s="1088"/>
      <c r="C2621" s="1089"/>
      <c r="D2621" s="1089"/>
      <c r="E2621" s="1089"/>
      <c r="F2621" s="1089"/>
    </row>
    <row r="2622" spans="2:6" ht="11.1" customHeight="1" x14ac:dyDescent="0.15">
      <c r="B2622" s="1088"/>
      <c r="C2622" s="1089"/>
      <c r="D2622" s="1089"/>
      <c r="E2622" s="1089"/>
      <c r="F2622" s="1089"/>
    </row>
    <row r="2623" spans="2:6" ht="11.1" customHeight="1" x14ac:dyDescent="0.15">
      <c r="B2623" s="1088"/>
      <c r="C2623" s="1089"/>
      <c r="D2623" s="1089"/>
      <c r="E2623" s="1089"/>
      <c r="F2623" s="1089"/>
    </row>
    <row r="2624" spans="2:6" ht="11.1" customHeight="1" x14ac:dyDescent="0.15">
      <c r="B2624" s="1088"/>
      <c r="C2624" s="1089"/>
      <c r="D2624" s="1089"/>
      <c r="E2624" s="1089"/>
      <c r="F2624" s="1089"/>
    </row>
    <row r="2625" spans="2:6" ht="11.1" customHeight="1" x14ac:dyDescent="0.15">
      <c r="B2625" s="1088"/>
      <c r="C2625" s="1089"/>
      <c r="D2625" s="1089"/>
      <c r="E2625" s="1089"/>
      <c r="F2625" s="1089"/>
    </row>
    <row r="2626" spans="2:6" ht="11.1" customHeight="1" x14ac:dyDescent="0.15">
      <c r="B2626" s="1088" t="s">
        <v>236</v>
      </c>
      <c r="C2626" s="1089"/>
      <c r="D2626" s="1089"/>
      <c r="E2626" s="1089"/>
      <c r="F2626" s="1089"/>
    </row>
    <row r="2627" spans="2:6" ht="11.1" customHeight="1" x14ac:dyDescent="0.15">
      <c r="B2627" s="1088"/>
      <c r="C2627" s="1089"/>
      <c r="D2627" s="1089"/>
      <c r="E2627" s="1089"/>
      <c r="F2627" s="1089"/>
    </row>
    <row r="2628" spans="2:6" ht="11.1" customHeight="1" x14ac:dyDescent="0.15">
      <c r="B2628" s="1088"/>
      <c r="C2628" s="1089"/>
      <c r="D2628" s="1089"/>
      <c r="E2628" s="1089"/>
      <c r="F2628" s="1089"/>
    </row>
    <row r="2629" spans="2:6" ht="11.1" customHeight="1" x14ac:dyDescent="0.15">
      <c r="B2629" s="1088"/>
      <c r="C2629" s="1089"/>
      <c r="D2629" s="1089"/>
      <c r="E2629" s="1089"/>
      <c r="F2629" s="1089"/>
    </row>
    <row r="2630" spans="2:6" ht="11.1" customHeight="1" x14ac:dyDescent="0.15">
      <c r="B2630" s="1088"/>
      <c r="C2630" s="1089"/>
      <c r="D2630" s="1089"/>
      <c r="E2630" s="1089"/>
      <c r="F2630" s="1089"/>
    </row>
    <row r="2631" spans="2:6" ht="11.1" customHeight="1" x14ac:dyDescent="0.15">
      <c r="B2631" s="1088"/>
      <c r="C2631" s="1089"/>
      <c r="D2631" s="1089"/>
      <c r="E2631" s="1089"/>
      <c r="F2631" s="1089"/>
    </row>
    <row r="2632" spans="2:6" ht="11.1" customHeight="1" x14ac:dyDescent="0.15">
      <c r="B2632" s="1088"/>
      <c r="C2632" s="1089"/>
      <c r="D2632" s="1089"/>
      <c r="E2632" s="1089"/>
      <c r="F2632" s="1089"/>
    </row>
    <row r="2633" spans="2:6" ht="11.1" customHeight="1" x14ac:dyDescent="0.15">
      <c r="B2633" s="1088"/>
      <c r="C2633" s="1089"/>
      <c r="D2633" s="1089"/>
      <c r="E2633" s="1089"/>
      <c r="F2633" s="1089"/>
    </row>
    <row r="2634" spans="2:6" ht="11.1" customHeight="1" x14ac:dyDescent="0.15">
      <c r="B2634" s="1088"/>
      <c r="C2634" s="1089"/>
      <c r="D2634" s="1089"/>
      <c r="E2634" s="1089"/>
      <c r="F2634" s="1089"/>
    </row>
    <row r="2635" spans="2:6" ht="11.1" customHeight="1" x14ac:dyDescent="0.15">
      <c r="B2635" s="1088"/>
      <c r="C2635" s="1089"/>
      <c r="D2635" s="1089"/>
      <c r="E2635" s="1089"/>
      <c r="F2635" s="1089"/>
    </row>
    <row r="2636" spans="2:6" ht="11.1" customHeight="1" x14ac:dyDescent="0.15">
      <c r="B2636" s="1088"/>
      <c r="C2636" s="1089"/>
      <c r="D2636" s="1089"/>
      <c r="E2636" s="1089"/>
      <c r="F2636" s="1089"/>
    </row>
    <row r="2637" spans="2:6" ht="11.1" customHeight="1" x14ac:dyDescent="0.15">
      <c r="B2637" s="1088"/>
      <c r="C2637" s="1089"/>
      <c r="D2637" s="1089"/>
      <c r="E2637" s="1089"/>
      <c r="F2637" s="1089"/>
    </row>
    <row r="2638" spans="2:6" ht="11.1" customHeight="1" x14ac:dyDescent="0.15">
      <c r="B2638" s="1088"/>
      <c r="C2638" s="1089"/>
      <c r="D2638" s="1089"/>
      <c r="E2638" s="1089"/>
      <c r="F2638" s="1089"/>
    </row>
    <row r="2639" spans="2:6" ht="11.1" customHeight="1" x14ac:dyDescent="0.15">
      <c r="B2639" s="1088"/>
      <c r="C2639" s="1089"/>
      <c r="D2639" s="1089"/>
      <c r="E2639" s="1089"/>
      <c r="F2639" s="1089"/>
    </row>
    <row r="2640" spans="2:6" ht="11.1" customHeight="1" x14ac:dyDescent="0.15">
      <c r="B2640" s="1088"/>
      <c r="C2640" s="1089"/>
      <c r="D2640" s="1089"/>
      <c r="E2640" s="1089"/>
      <c r="F2640" s="1089"/>
    </row>
    <row r="2641" spans="2:6" ht="11.1" customHeight="1" x14ac:dyDescent="0.15">
      <c r="B2641" s="1088"/>
      <c r="C2641" s="1089"/>
      <c r="D2641" s="1089"/>
      <c r="E2641" s="1089"/>
      <c r="F2641" s="1089"/>
    </row>
    <row r="2642" spans="2:6" ht="11.1" customHeight="1" x14ac:dyDescent="0.15">
      <c r="B2642" s="1088"/>
      <c r="C2642" s="1089"/>
      <c r="D2642" s="1089"/>
      <c r="E2642" s="1089"/>
      <c r="F2642" s="1089"/>
    </row>
    <row r="2643" spans="2:6" ht="11.1" customHeight="1" x14ac:dyDescent="0.15">
      <c r="B2643" s="1088"/>
      <c r="C2643" s="1089"/>
      <c r="D2643" s="1089"/>
      <c r="E2643" s="1089"/>
      <c r="F2643" s="1089"/>
    </row>
    <row r="2644" spans="2:6" ht="11.1" customHeight="1" x14ac:dyDescent="0.15">
      <c r="B2644" s="1088"/>
      <c r="C2644" s="1089"/>
      <c r="D2644" s="1089"/>
      <c r="E2644" s="1089"/>
      <c r="F2644" s="1089"/>
    </row>
    <row r="2645" spans="2:6" ht="11.1" customHeight="1" x14ac:dyDescent="0.15">
      <c r="B2645" s="1088"/>
      <c r="C2645" s="1089"/>
      <c r="D2645" s="1089"/>
      <c r="E2645" s="1089"/>
      <c r="F2645" s="1089"/>
    </row>
    <row r="2646" spans="2:6" ht="11.1" customHeight="1" x14ac:dyDescent="0.15">
      <c r="B2646" s="1088"/>
      <c r="C2646" s="1089"/>
      <c r="D2646" s="1089"/>
      <c r="E2646" s="1089"/>
      <c r="F2646" s="1089"/>
    </row>
    <row r="2647" spans="2:6" ht="11.1" customHeight="1" x14ac:dyDescent="0.15">
      <c r="B2647" s="1088"/>
      <c r="C2647" s="1089"/>
      <c r="D2647" s="1089"/>
      <c r="E2647" s="1089"/>
      <c r="F2647" s="1089"/>
    </row>
    <row r="2648" spans="2:6" ht="11.1" customHeight="1" x14ac:dyDescent="0.15">
      <c r="B2648" s="1088"/>
      <c r="C2648" s="1089"/>
      <c r="D2648" s="1089"/>
      <c r="E2648" s="1089"/>
      <c r="F2648" s="1089"/>
    </row>
    <row r="2649" spans="2:6" ht="11.1" customHeight="1" x14ac:dyDescent="0.15">
      <c r="B2649" s="1088"/>
      <c r="C2649" s="1089"/>
      <c r="D2649" s="1089"/>
      <c r="E2649" s="1089"/>
      <c r="F2649" s="1089"/>
    </row>
    <row r="2650" spans="2:6" ht="11.1" customHeight="1" x14ac:dyDescent="0.15">
      <c r="B2650" s="1088"/>
      <c r="C2650" s="1089"/>
      <c r="D2650" s="1089"/>
      <c r="E2650" s="1089"/>
      <c r="F2650" s="1089"/>
    </row>
    <row r="2651" spans="2:6" ht="11.1" customHeight="1" x14ac:dyDescent="0.15">
      <c r="B2651" s="1088"/>
      <c r="C2651" s="1089"/>
      <c r="D2651" s="1089"/>
      <c r="E2651" s="1089"/>
      <c r="F2651" s="1089"/>
    </row>
    <row r="2652" spans="2:6" ht="11.1" customHeight="1" x14ac:dyDescent="0.15">
      <c r="B2652" s="1088"/>
      <c r="C2652" s="1089"/>
      <c r="D2652" s="1089"/>
      <c r="E2652" s="1089"/>
      <c r="F2652" s="1089"/>
    </row>
    <row r="2653" spans="2:6" ht="11.1" customHeight="1" x14ac:dyDescent="0.15">
      <c r="B2653" s="1088"/>
      <c r="C2653" s="1089"/>
      <c r="D2653" s="1089"/>
      <c r="E2653" s="1089"/>
      <c r="F2653" s="1089"/>
    </row>
    <row r="2654" spans="2:6" ht="11.1" customHeight="1" x14ac:dyDescent="0.15">
      <c r="B2654" s="1088"/>
      <c r="C2654" s="1089"/>
      <c r="D2654" s="1089"/>
      <c r="E2654" s="1089"/>
      <c r="F2654" s="1089"/>
    </row>
    <row r="2655" spans="2:6" ht="11.1" customHeight="1" x14ac:dyDescent="0.15">
      <c r="B2655" s="1088"/>
      <c r="C2655" s="1089"/>
      <c r="D2655" s="1089"/>
      <c r="E2655" s="1089"/>
      <c r="F2655" s="1089"/>
    </row>
    <row r="2656" spans="2:6" ht="11.1" customHeight="1" x14ac:dyDescent="0.15">
      <c r="B2656" s="1090" t="s">
        <v>445</v>
      </c>
      <c r="C2656" s="1091" t="s">
        <v>386</v>
      </c>
      <c r="D2656" s="1091"/>
      <c r="E2656" s="1091"/>
      <c r="F2656" s="1091"/>
    </row>
    <row r="2657" spans="2:6" ht="11.1" customHeight="1" x14ac:dyDescent="0.15">
      <c r="B2657" s="1090"/>
      <c r="C2657" s="1091"/>
      <c r="D2657" s="1091"/>
      <c r="E2657" s="1091"/>
      <c r="F2657" s="1091"/>
    </row>
    <row r="2658" spans="2:6" ht="11.1" customHeight="1" x14ac:dyDescent="0.15">
      <c r="B2658" s="1090"/>
      <c r="C2658" s="1091"/>
      <c r="D2658" s="1091"/>
      <c r="E2658" s="1091"/>
      <c r="F2658" s="1091"/>
    </row>
    <row r="2659" spans="2:6" ht="11.1" customHeight="1" x14ac:dyDescent="0.15">
      <c r="B2659" s="1090"/>
      <c r="C2659" s="1091"/>
      <c r="D2659" s="1091"/>
      <c r="E2659" s="1091"/>
      <c r="F2659" s="1091"/>
    </row>
    <row r="2660" spans="2:6" ht="11.1" customHeight="1" x14ac:dyDescent="0.15">
      <c r="B2660" s="1090"/>
      <c r="C2660" s="1091"/>
      <c r="D2660" s="1091"/>
      <c r="E2660" s="1091"/>
      <c r="F2660" s="1091"/>
    </row>
    <row r="2661" spans="2:6" ht="11.1" customHeight="1" x14ac:dyDescent="0.15">
      <c r="B2661" s="1090"/>
      <c r="C2661" s="1091"/>
      <c r="D2661" s="1091"/>
      <c r="E2661" s="1091" t="b">
        <v>0</v>
      </c>
      <c r="F2661" s="1091"/>
    </row>
    <row r="2662" spans="2:6" ht="11.1" customHeight="1" x14ac:dyDescent="0.15">
      <c r="B2662" s="1090"/>
      <c r="C2662" s="1091"/>
      <c r="D2662" s="1091"/>
      <c r="E2662" s="1091" t="b">
        <v>0</v>
      </c>
      <c r="F2662" s="1091"/>
    </row>
    <row r="2663" spans="2:6" ht="11.1" customHeight="1" x14ac:dyDescent="0.15">
      <c r="B2663" s="1090"/>
      <c r="C2663" s="1091"/>
      <c r="D2663" s="1091"/>
      <c r="E2663" s="1091"/>
      <c r="F2663" s="1091"/>
    </row>
    <row r="2664" spans="2:6" ht="11.1" customHeight="1" x14ac:dyDescent="0.15">
      <c r="B2664" s="1090"/>
      <c r="C2664" s="1091"/>
      <c r="D2664" s="1091"/>
      <c r="E2664" s="1091"/>
      <c r="F2664" s="1091"/>
    </row>
    <row r="2665" spans="2:6" ht="11.1" customHeight="1" x14ac:dyDescent="0.15">
      <c r="B2665" s="1090"/>
      <c r="C2665" s="1091"/>
      <c r="D2665" s="1091"/>
      <c r="E2665" s="1091"/>
      <c r="F2665" s="1091"/>
    </row>
    <row r="2666" spans="2:6" ht="11.1" customHeight="1" x14ac:dyDescent="0.15">
      <c r="B2666" s="1090"/>
      <c r="C2666" s="1091"/>
      <c r="D2666" s="1091"/>
      <c r="E2666" s="1091"/>
      <c r="F2666" s="1091"/>
    </row>
    <row r="2667" spans="2:6" ht="11.1" customHeight="1" x14ac:dyDescent="0.15">
      <c r="B2667" s="1090"/>
      <c r="C2667" s="1091"/>
      <c r="D2667" s="1091"/>
      <c r="E2667" s="1091"/>
      <c r="F2667" s="1091"/>
    </row>
    <row r="2668" spans="2:6" ht="11.1" customHeight="1" x14ac:dyDescent="0.15">
      <c r="B2668" s="1090"/>
      <c r="C2668" s="1091"/>
      <c r="D2668" s="1091"/>
      <c r="E2668" s="1091" t="b">
        <v>1</v>
      </c>
      <c r="F2668" s="1091"/>
    </row>
    <row r="2669" spans="2:6" ht="11.1" customHeight="1" x14ac:dyDescent="0.15">
      <c r="B2669" s="1090"/>
      <c r="C2669" s="1091"/>
      <c r="D2669" s="1091"/>
      <c r="E2669" s="1091"/>
      <c r="F2669" s="1091"/>
    </row>
    <row r="2670" spans="2:6" ht="11.1" customHeight="1" x14ac:dyDescent="0.15">
      <c r="B2670" s="1090"/>
      <c r="C2670" s="1091"/>
      <c r="D2670" s="1091"/>
      <c r="E2670" s="1091"/>
      <c r="F2670" s="1091"/>
    </row>
    <row r="2671" spans="2:6" ht="11.1" customHeight="1" x14ac:dyDescent="0.15">
      <c r="B2671" s="1090"/>
      <c r="C2671" s="1091"/>
      <c r="D2671" s="1091"/>
      <c r="E2671" s="1091"/>
      <c r="F2671" s="1091"/>
    </row>
    <row r="2672" spans="2:6" ht="11.1" customHeight="1" x14ac:dyDescent="0.15">
      <c r="B2672" s="1090"/>
      <c r="C2672" s="1091"/>
      <c r="D2672" s="1091"/>
      <c r="E2672" s="1091"/>
      <c r="F2672" s="1091"/>
    </row>
    <row r="2673" spans="2:6" ht="11.1" customHeight="1" x14ac:dyDescent="0.15">
      <c r="B2673" s="1090"/>
      <c r="C2673" s="1091"/>
      <c r="D2673" s="1091"/>
      <c r="E2673" s="1091"/>
      <c r="F2673" s="1091"/>
    </row>
    <row r="2674" spans="2:6" ht="11.1" customHeight="1" x14ac:dyDescent="0.15">
      <c r="B2674" s="1090"/>
      <c r="C2674" s="1091"/>
      <c r="D2674" s="1091"/>
      <c r="E2674" s="1091"/>
      <c r="F2674" s="1091"/>
    </row>
    <row r="2675" spans="2:6" ht="11.1" customHeight="1" x14ac:dyDescent="0.15">
      <c r="B2675" s="1090"/>
      <c r="C2675" s="1091"/>
      <c r="D2675" s="1091"/>
      <c r="E2675" s="1091"/>
      <c r="F2675" s="1091"/>
    </row>
    <row r="2676" spans="2:6" ht="11.1" customHeight="1" x14ac:dyDescent="0.15">
      <c r="B2676" s="1090"/>
      <c r="C2676" s="1091"/>
      <c r="D2676" s="1091"/>
      <c r="E2676" s="1091"/>
      <c r="F2676" s="1091"/>
    </row>
    <row r="2677" spans="2:6" ht="11.1" customHeight="1" x14ac:dyDescent="0.15">
      <c r="B2677" s="1090"/>
      <c r="C2677" s="1091"/>
      <c r="D2677" s="1091"/>
      <c r="E2677" s="1091"/>
      <c r="F2677" s="1091"/>
    </row>
    <row r="2678" spans="2:6" ht="11.1" customHeight="1" x14ac:dyDescent="0.15">
      <c r="B2678" s="1090"/>
      <c r="C2678" s="1091"/>
      <c r="D2678" s="1091"/>
      <c r="E2678" s="1091"/>
      <c r="F2678" s="1091"/>
    </row>
    <row r="2679" spans="2:6" ht="11.1" customHeight="1" x14ac:dyDescent="0.15">
      <c r="B2679" s="1090"/>
      <c r="C2679" s="1091"/>
      <c r="D2679" s="1091"/>
      <c r="E2679" s="1091"/>
      <c r="F2679" s="1091"/>
    </row>
    <row r="2680" spans="2:6" ht="11.1" customHeight="1" x14ac:dyDescent="0.15">
      <c r="B2680" s="1090"/>
      <c r="C2680" s="1091"/>
      <c r="D2680" s="1091"/>
      <c r="E2680" s="1091"/>
      <c r="F2680" s="1091"/>
    </row>
    <row r="2681" spans="2:6" ht="11.1" customHeight="1" x14ac:dyDescent="0.15">
      <c r="B2681" s="1090"/>
      <c r="C2681" s="1091"/>
      <c r="D2681" s="1091"/>
      <c r="E2681" s="1091"/>
      <c r="F2681" s="1091"/>
    </row>
    <row r="2682" spans="2:6" ht="11.1" customHeight="1" x14ac:dyDescent="0.15">
      <c r="B2682" s="1090"/>
      <c r="C2682" s="1091"/>
      <c r="D2682" s="1091"/>
      <c r="E2682" s="1091"/>
      <c r="F2682" s="1091"/>
    </row>
    <row r="2683" spans="2:6" ht="11.1" customHeight="1" x14ac:dyDescent="0.15">
      <c r="B2683" s="1090"/>
      <c r="C2683" s="1091"/>
      <c r="D2683" s="1091"/>
      <c r="E2683" s="1091"/>
      <c r="F2683" s="1091"/>
    </row>
    <row r="2684" spans="2:6" ht="11.1" customHeight="1" x14ac:dyDescent="0.15">
      <c r="B2684" s="1090"/>
      <c r="C2684" s="1091"/>
      <c r="D2684" s="1091"/>
      <c r="E2684" s="1091"/>
      <c r="F2684" s="1091"/>
    </row>
    <row r="2685" spans="2:6" ht="11.1" customHeight="1" x14ac:dyDescent="0.15">
      <c r="B2685" s="1090"/>
      <c r="C2685" s="1091"/>
      <c r="D2685" s="1091"/>
      <c r="E2685" s="1091"/>
      <c r="F2685" s="1091"/>
    </row>
  </sheetData>
  <sheetProtection algorithmName="SHA-512" hashValue="PoZ2xnqIHf1y+EVNjEEU2fauoN0M5O8A9SPLDsLYFOuMDNgUWnVEQJ2KA+y4Cv7voKcim0iXZdBWNiWL6NZD4Q==" saltValue="+kNlQ4QhywpM58TS+Sa0cg==" spinCount="100000" sheet="1" insertColumns="0" insertRows="0" deleteColumns="0" deleteRows="0"/>
  <mergeCells count="203">
    <mergeCell ref="B2294:F2294"/>
    <mergeCell ref="B2428:F2428"/>
    <mergeCell ref="B2562:F2562"/>
    <mergeCell ref="B284:F284"/>
    <mergeCell ref="B418:F418"/>
    <mergeCell ref="B552:F552"/>
    <mergeCell ref="B686:F686"/>
    <mergeCell ref="B820:F820"/>
    <mergeCell ref="B954:F954"/>
    <mergeCell ref="B1088:F1088"/>
    <mergeCell ref="B1222:F1222"/>
    <mergeCell ref="B1356:F1356"/>
    <mergeCell ref="B288:B317"/>
    <mergeCell ref="C288:F317"/>
    <mergeCell ref="B318:B347"/>
    <mergeCell ref="C318:F347"/>
    <mergeCell ref="B414:F414"/>
    <mergeCell ref="B422:B451"/>
    <mergeCell ref="C422:F451"/>
    <mergeCell ref="B452:B481"/>
    <mergeCell ref="B2254:B2283"/>
    <mergeCell ref="C2254:F2283"/>
    <mergeCell ref="C2164:F2193"/>
    <mergeCell ref="B2194:B2223"/>
    <mergeCell ref="B184:B213"/>
    <mergeCell ref="C184:F213"/>
    <mergeCell ref="B154:B183"/>
    <mergeCell ref="C154:F183"/>
    <mergeCell ref="H5:P5"/>
    <mergeCell ref="E5:F5"/>
    <mergeCell ref="E6:F6"/>
    <mergeCell ref="B12:F12"/>
    <mergeCell ref="B214:B243"/>
    <mergeCell ref="C214:F243"/>
    <mergeCell ref="B20:B49"/>
    <mergeCell ref="C20:F49"/>
    <mergeCell ref="C50:F79"/>
    <mergeCell ref="B50:B79"/>
    <mergeCell ref="B80:B109"/>
    <mergeCell ref="C80:F109"/>
    <mergeCell ref="C110:F139"/>
    <mergeCell ref="B110:B139"/>
    <mergeCell ref="B146:F146"/>
    <mergeCell ref="B16:F16"/>
    <mergeCell ref="B150:F150"/>
    <mergeCell ref="B244:B273"/>
    <mergeCell ref="C244:F273"/>
    <mergeCell ref="B2558:F2558"/>
    <mergeCell ref="B1084:F1084"/>
    <mergeCell ref="B950:F950"/>
    <mergeCell ref="C988:F1017"/>
    <mergeCell ref="B816:F816"/>
    <mergeCell ref="B824:B853"/>
    <mergeCell ref="C824:F853"/>
    <mergeCell ref="B682:F682"/>
    <mergeCell ref="B690:B719"/>
    <mergeCell ref="C690:F719"/>
    <mergeCell ref="B720:B749"/>
    <mergeCell ref="C720:F749"/>
    <mergeCell ref="B482:B511"/>
    <mergeCell ref="C482:F511"/>
    <mergeCell ref="B348:B377"/>
    <mergeCell ref="B512:B541"/>
    <mergeCell ref="C512:F541"/>
    <mergeCell ref="C452:F481"/>
    <mergeCell ref="C348:F377"/>
    <mergeCell ref="B378:B407"/>
    <mergeCell ref="C378:F407"/>
    <mergeCell ref="B280:F280"/>
    <mergeCell ref="B2566:B2595"/>
    <mergeCell ref="C2566:F2595"/>
    <mergeCell ref="B958:B987"/>
    <mergeCell ref="C958:F987"/>
    <mergeCell ref="B988:B1017"/>
    <mergeCell ref="B548:F548"/>
    <mergeCell ref="B556:B585"/>
    <mergeCell ref="C556:F585"/>
    <mergeCell ref="B1152:B1181"/>
    <mergeCell ref="C1152:F1181"/>
    <mergeCell ref="B1018:B1047"/>
    <mergeCell ref="C1018:F1047"/>
    <mergeCell ref="B750:B779"/>
    <mergeCell ref="B1092:B1121"/>
    <mergeCell ref="C1092:F1121"/>
    <mergeCell ref="B1122:B1151"/>
    <mergeCell ref="C1122:F1151"/>
    <mergeCell ref="B2298:B2327"/>
    <mergeCell ref="C2298:F2327"/>
    <mergeCell ref="B2328:B2357"/>
    <mergeCell ref="C2328:F2357"/>
    <mergeCell ref="B780:B809"/>
    <mergeCell ref="C780:F809"/>
    <mergeCell ref="B1822:B1851"/>
    <mergeCell ref="B2656:B2685"/>
    <mergeCell ref="C2656:F2685"/>
    <mergeCell ref="B1182:B1211"/>
    <mergeCell ref="C1182:F1211"/>
    <mergeCell ref="B1048:B1077"/>
    <mergeCell ref="C1048:F1077"/>
    <mergeCell ref="B2424:F2424"/>
    <mergeCell ref="B2432:B2461"/>
    <mergeCell ref="C2432:F2461"/>
    <mergeCell ref="B2462:B2491"/>
    <mergeCell ref="C2462:F2491"/>
    <mergeCell ref="B2492:B2521"/>
    <mergeCell ref="C2492:F2521"/>
    <mergeCell ref="B2522:B2551"/>
    <mergeCell ref="C2522:F2551"/>
    <mergeCell ref="B2290:F2290"/>
    <mergeCell ref="B2596:B2625"/>
    <mergeCell ref="C2596:F2625"/>
    <mergeCell ref="B2358:B2387"/>
    <mergeCell ref="C2358:F2387"/>
    <mergeCell ref="B2388:B2417"/>
    <mergeCell ref="C2388:F2417"/>
    <mergeCell ref="B2156:F2156"/>
    <mergeCell ref="B2164:B2193"/>
    <mergeCell ref="B2626:B2655"/>
    <mergeCell ref="C2626:F2655"/>
    <mergeCell ref="B854:B883"/>
    <mergeCell ref="C854:F883"/>
    <mergeCell ref="B884:B913"/>
    <mergeCell ref="C884:F913"/>
    <mergeCell ref="B914:B943"/>
    <mergeCell ref="C914:F943"/>
    <mergeCell ref="B586:B615"/>
    <mergeCell ref="C586:F615"/>
    <mergeCell ref="B616:B645"/>
    <mergeCell ref="C616:F645"/>
    <mergeCell ref="C750:F779"/>
    <mergeCell ref="B646:B675"/>
    <mergeCell ref="C646:F675"/>
    <mergeCell ref="B1956:B1985"/>
    <mergeCell ref="C1956:F1985"/>
    <mergeCell ref="B1986:B2015"/>
    <mergeCell ref="C1986:F2015"/>
    <mergeCell ref="B1754:F1754"/>
    <mergeCell ref="B1762:B1791"/>
    <mergeCell ref="C1762:F1791"/>
    <mergeCell ref="B1792:B1821"/>
    <mergeCell ref="C1792:F1821"/>
    <mergeCell ref="C2194:F2223"/>
    <mergeCell ref="B2224:B2253"/>
    <mergeCell ref="C2224:F2253"/>
    <mergeCell ref="C1822:F1851"/>
    <mergeCell ref="B1852:B1881"/>
    <mergeCell ref="C1852:F1881"/>
    <mergeCell ref="B1888:F1888"/>
    <mergeCell ref="B1896:B1925"/>
    <mergeCell ref="C1896:F1925"/>
    <mergeCell ref="B1926:B1955"/>
    <mergeCell ref="C1926:F1955"/>
    <mergeCell ref="B2022:F2022"/>
    <mergeCell ref="B2030:B2059"/>
    <mergeCell ref="C2030:F2059"/>
    <mergeCell ref="B2060:B2089"/>
    <mergeCell ref="C2060:F2089"/>
    <mergeCell ref="B2090:B2119"/>
    <mergeCell ref="C2090:F2119"/>
    <mergeCell ref="B2120:B2149"/>
    <mergeCell ref="C2120:F2149"/>
    <mergeCell ref="B2026:F2026"/>
    <mergeCell ref="B2160:F2160"/>
    <mergeCell ref="B1688:B1717"/>
    <mergeCell ref="C1688:F1717"/>
    <mergeCell ref="B1718:B1747"/>
    <mergeCell ref="C1718:F1747"/>
    <mergeCell ref="B1758:F1758"/>
    <mergeCell ref="B1892:F1892"/>
    <mergeCell ref="B1620:F1620"/>
    <mergeCell ref="B1628:B1657"/>
    <mergeCell ref="C1628:F1657"/>
    <mergeCell ref="B1658:B1687"/>
    <mergeCell ref="C1658:F1687"/>
    <mergeCell ref="B1554:B1583"/>
    <mergeCell ref="C1554:F1583"/>
    <mergeCell ref="B1584:B1613"/>
    <mergeCell ref="C1584:F1613"/>
    <mergeCell ref="B1490:F1490"/>
    <mergeCell ref="B1624:F1624"/>
    <mergeCell ref="B1352:F1352"/>
    <mergeCell ref="B1360:B1389"/>
    <mergeCell ref="C1360:F1389"/>
    <mergeCell ref="B1390:B1419"/>
    <mergeCell ref="C1390:F1419"/>
    <mergeCell ref="B1420:B1449"/>
    <mergeCell ref="C1420:F1449"/>
    <mergeCell ref="B1450:B1479"/>
    <mergeCell ref="C1450:F1479"/>
    <mergeCell ref="B1486:F1486"/>
    <mergeCell ref="B1494:B1523"/>
    <mergeCell ref="C1494:F1523"/>
    <mergeCell ref="B1524:B1553"/>
    <mergeCell ref="C1524:F1553"/>
    <mergeCell ref="B1218:F1218"/>
    <mergeCell ref="B1226:B1255"/>
    <mergeCell ref="C1226:F1255"/>
    <mergeCell ref="B1256:B1285"/>
    <mergeCell ref="C1256:F1285"/>
    <mergeCell ref="B1286:B1315"/>
    <mergeCell ref="C1286:F1315"/>
    <mergeCell ref="B1316:B1345"/>
    <mergeCell ref="C1316:F1345"/>
  </mergeCells>
  <phoneticPr fontId="1"/>
  <conditionalFormatting sqref="E6">
    <cfRule type="cellIs" dxfId="140" priority="287" operator="equal">
      <formula>0</formula>
    </cfRule>
  </conditionalFormatting>
  <conditionalFormatting sqref="B9">
    <cfRule type="containsBlanks" dxfId="139" priority="286">
      <formula>LEN(TRIM(B9))=0</formula>
    </cfRule>
  </conditionalFormatting>
  <conditionalFormatting sqref="C9">
    <cfRule type="containsBlanks" dxfId="138" priority="288">
      <formula>LEN(TRIM(C9))=0</formula>
    </cfRule>
  </conditionalFormatting>
  <conditionalFormatting sqref="D9">
    <cfRule type="containsBlanks" dxfId="137" priority="281">
      <formula>LEN(TRIM(D9))=0</formula>
    </cfRule>
  </conditionalFormatting>
  <conditionalFormatting sqref="B13">
    <cfRule type="containsBlanks" dxfId="136" priority="278">
      <formula>LEN(TRIM(B13))=0</formula>
    </cfRule>
  </conditionalFormatting>
  <conditionalFormatting sqref="F9">
    <cfRule type="containsBlanks" dxfId="135" priority="275">
      <formula>LEN(TRIM(F9))=0</formula>
    </cfRule>
  </conditionalFormatting>
  <conditionalFormatting sqref="E9">
    <cfRule type="containsBlanks" dxfId="134" priority="232">
      <formula>LEN(TRIM(E9))=0</formula>
    </cfRule>
  </conditionalFormatting>
  <conditionalFormatting sqref="B147">
    <cfRule type="containsBlanks" dxfId="133" priority="228">
      <formula>LEN(TRIM(B147))=0</formula>
    </cfRule>
  </conditionalFormatting>
  <conditionalFormatting sqref="B2559">
    <cfRule type="containsBlanks" dxfId="132" priority="222">
      <formula>LEN(TRIM(B2559))=0</formula>
    </cfRule>
  </conditionalFormatting>
  <conditionalFormatting sqref="B1085">
    <cfRule type="containsBlanks" dxfId="131" priority="215">
      <formula>LEN(TRIM(B1085))=0</formula>
    </cfRule>
  </conditionalFormatting>
  <conditionalFormatting sqref="B951">
    <cfRule type="containsBlanks" dxfId="130" priority="209">
      <formula>LEN(TRIM(B951))=0</formula>
    </cfRule>
  </conditionalFormatting>
  <conditionalFormatting sqref="B817">
    <cfRule type="containsBlanks" dxfId="129" priority="203">
      <formula>LEN(TRIM(B817))=0</formula>
    </cfRule>
  </conditionalFormatting>
  <conditionalFormatting sqref="B683">
    <cfRule type="containsBlanks" dxfId="128" priority="197">
      <formula>LEN(TRIM(B683))=0</formula>
    </cfRule>
  </conditionalFormatting>
  <conditionalFormatting sqref="B549">
    <cfRule type="containsBlanks" dxfId="127" priority="191">
      <formula>LEN(TRIM(B549))=0</formula>
    </cfRule>
  </conditionalFormatting>
  <conditionalFormatting sqref="B415">
    <cfRule type="containsBlanks" dxfId="126" priority="185">
      <formula>LEN(TRIM(B415))=0</formula>
    </cfRule>
  </conditionalFormatting>
  <conditionalFormatting sqref="B281">
    <cfRule type="containsBlanks" dxfId="125" priority="179">
      <formula>LEN(TRIM(B281))=0</formula>
    </cfRule>
  </conditionalFormatting>
  <conditionalFormatting sqref="B2425">
    <cfRule type="containsBlanks" dxfId="124" priority="173">
      <formula>LEN(TRIM(B2425))=0</formula>
    </cfRule>
  </conditionalFormatting>
  <conditionalFormatting sqref="B2291">
    <cfRule type="containsBlanks" dxfId="123" priority="167">
      <formula>LEN(TRIM(B2291))=0</formula>
    </cfRule>
  </conditionalFormatting>
  <conditionalFormatting sqref="B2157">
    <cfRule type="containsBlanks" dxfId="122" priority="161">
      <formula>LEN(TRIM(B2157))=0</formula>
    </cfRule>
  </conditionalFormatting>
  <conditionalFormatting sqref="B2023">
    <cfRule type="containsBlanks" dxfId="121" priority="155">
      <formula>LEN(TRIM(B2023))=0</formula>
    </cfRule>
  </conditionalFormatting>
  <conditionalFormatting sqref="B1889">
    <cfRule type="containsBlanks" dxfId="120" priority="149">
      <formula>LEN(TRIM(B1889))=0</formula>
    </cfRule>
  </conditionalFormatting>
  <conditionalFormatting sqref="B1755">
    <cfRule type="containsBlanks" dxfId="119" priority="143">
      <formula>LEN(TRIM(B1755))=0</formula>
    </cfRule>
  </conditionalFormatting>
  <conditionalFormatting sqref="B1621">
    <cfRule type="containsBlanks" dxfId="118" priority="137">
      <formula>LEN(TRIM(B1621))=0</formula>
    </cfRule>
  </conditionalFormatting>
  <conditionalFormatting sqref="B1487">
    <cfRule type="containsBlanks" dxfId="117" priority="131">
      <formula>LEN(TRIM(B1487))=0</formula>
    </cfRule>
  </conditionalFormatting>
  <conditionalFormatting sqref="B1353">
    <cfRule type="containsBlanks" dxfId="116" priority="125">
      <formula>LEN(TRIM(B1353))=0</formula>
    </cfRule>
  </conditionalFormatting>
  <conditionalFormatting sqref="B1219">
    <cfRule type="containsBlanks" dxfId="115" priority="119">
      <formula>LEN(TRIM(B1219))=0</formula>
    </cfRule>
  </conditionalFormatting>
  <conditionalFormatting sqref="B143">
    <cfRule type="containsBlanks" dxfId="114" priority="114">
      <formula>LEN(TRIM(B143))=0</formula>
    </cfRule>
  </conditionalFormatting>
  <conditionalFormatting sqref="C143">
    <cfRule type="containsBlanks" dxfId="113" priority="115">
      <formula>LEN(TRIM(C143))=0</formula>
    </cfRule>
  </conditionalFormatting>
  <conditionalFormatting sqref="D143">
    <cfRule type="containsBlanks" dxfId="112" priority="113">
      <formula>LEN(TRIM(D143))=0</formula>
    </cfRule>
  </conditionalFormatting>
  <conditionalFormatting sqref="F143">
    <cfRule type="containsBlanks" dxfId="111" priority="112">
      <formula>LEN(TRIM(F143))=0</formula>
    </cfRule>
  </conditionalFormatting>
  <conditionalFormatting sqref="E143">
    <cfRule type="containsBlanks" dxfId="110" priority="111">
      <formula>LEN(TRIM(E143))=0</formula>
    </cfRule>
  </conditionalFormatting>
  <conditionalFormatting sqref="B277">
    <cfRule type="containsBlanks" dxfId="109" priority="109">
      <formula>LEN(TRIM(B277))=0</formula>
    </cfRule>
  </conditionalFormatting>
  <conditionalFormatting sqref="C277">
    <cfRule type="containsBlanks" dxfId="108" priority="110">
      <formula>LEN(TRIM(C277))=0</formula>
    </cfRule>
  </conditionalFormatting>
  <conditionalFormatting sqref="D277">
    <cfRule type="containsBlanks" dxfId="107" priority="108">
      <formula>LEN(TRIM(D277))=0</formula>
    </cfRule>
  </conditionalFormatting>
  <conditionalFormatting sqref="F277">
    <cfRule type="containsBlanks" dxfId="106" priority="107">
      <formula>LEN(TRIM(F277))=0</formula>
    </cfRule>
  </conditionalFormatting>
  <conditionalFormatting sqref="E277">
    <cfRule type="containsBlanks" dxfId="105" priority="106">
      <formula>LEN(TRIM(E277))=0</formula>
    </cfRule>
  </conditionalFormatting>
  <conditionalFormatting sqref="B411">
    <cfRule type="containsBlanks" dxfId="104" priority="104">
      <formula>LEN(TRIM(B411))=0</formula>
    </cfRule>
  </conditionalFormatting>
  <conditionalFormatting sqref="C411">
    <cfRule type="containsBlanks" dxfId="103" priority="105">
      <formula>LEN(TRIM(C411))=0</formula>
    </cfRule>
  </conditionalFormatting>
  <conditionalFormatting sqref="D411">
    <cfRule type="containsBlanks" dxfId="102" priority="103">
      <formula>LEN(TRIM(D411))=0</formula>
    </cfRule>
  </conditionalFormatting>
  <conditionalFormatting sqref="F411">
    <cfRule type="containsBlanks" dxfId="101" priority="102">
      <formula>LEN(TRIM(F411))=0</formula>
    </cfRule>
  </conditionalFormatting>
  <conditionalFormatting sqref="E411">
    <cfRule type="containsBlanks" dxfId="100" priority="101">
      <formula>LEN(TRIM(E411))=0</formula>
    </cfRule>
  </conditionalFormatting>
  <conditionalFormatting sqref="B545">
    <cfRule type="containsBlanks" dxfId="99" priority="99">
      <formula>LEN(TRIM(B545))=0</formula>
    </cfRule>
  </conditionalFormatting>
  <conditionalFormatting sqref="C545">
    <cfRule type="containsBlanks" dxfId="98" priority="100">
      <formula>LEN(TRIM(C545))=0</formula>
    </cfRule>
  </conditionalFormatting>
  <conditionalFormatting sqref="D545">
    <cfRule type="containsBlanks" dxfId="97" priority="98">
      <formula>LEN(TRIM(D545))=0</formula>
    </cfRule>
  </conditionalFormatting>
  <conditionalFormatting sqref="F545">
    <cfRule type="containsBlanks" dxfId="96" priority="97">
      <formula>LEN(TRIM(F545))=0</formula>
    </cfRule>
  </conditionalFormatting>
  <conditionalFormatting sqref="E545">
    <cfRule type="containsBlanks" dxfId="95" priority="96">
      <formula>LEN(TRIM(E545))=0</formula>
    </cfRule>
  </conditionalFormatting>
  <conditionalFormatting sqref="B679">
    <cfRule type="containsBlanks" dxfId="94" priority="94">
      <formula>LEN(TRIM(B679))=0</formula>
    </cfRule>
  </conditionalFormatting>
  <conditionalFormatting sqref="C679">
    <cfRule type="containsBlanks" dxfId="93" priority="95">
      <formula>LEN(TRIM(C679))=0</formula>
    </cfRule>
  </conditionalFormatting>
  <conditionalFormatting sqref="D679">
    <cfRule type="containsBlanks" dxfId="92" priority="93">
      <formula>LEN(TRIM(D679))=0</formula>
    </cfRule>
  </conditionalFormatting>
  <conditionalFormatting sqref="F679">
    <cfRule type="containsBlanks" dxfId="91" priority="92">
      <formula>LEN(TRIM(F679))=0</formula>
    </cfRule>
  </conditionalFormatting>
  <conditionalFormatting sqref="E679">
    <cfRule type="containsBlanks" dxfId="90" priority="91">
      <formula>LEN(TRIM(E679))=0</formula>
    </cfRule>
  </conditionalFormatting>
  <conditionalFormatting sqref="B813">
    <cfRule type="containsBlanks" dxfId="89" priority="89">
      <formula>LEN(TRIM(B813))=0</formula>
    </cfRule>
  </conditionalFormatting>
  <conditionalFormatting sqref="C813">
    <cfRule type="containsBlanks" dxfId="88" priority="90">
      <formula>LEN(TRIM(C813))=0</formula>
    </cfRule>
  </conditionalFormatting>
  <conditionalFormatting sqref="D813">
    <cfRule type="containsBlanks" dxfId="87" priority="88">
      <formula>LEN(TRIM(D813))=0</formula>
    </cfRule>
  </conditionalFormatting>
  <conditionalFormatting sqref="F813">
    <cfRule type="containsBlanks" dxfId="86" priority="87">
      <formula>LEN(TRIM(F813))=0</formula>
    </cfRule>
  </conditionalFormatting>
  <conditionalFormatting sqref="E813">
    <cfRule type="containsBlanks" dxfId="85" priority="86">
      <formula>LEN(TRIM(E813))=0</formula>
    </cfRule>
  </conditionalFormatting>
  <conditionalFormatting sqref="B947">
    <cfRule type="containsBlanks" dxfId="84" priority="84">
      <formula>LEN(TRIM(B947))=0</formula>
    </cfRule>
  </conditionalFormatting>
  <conditionalFormatting sqref="C947">
    <cfRule type="containsBlanks" dxfId="83" priority="85">
      <formula>LEN(TRIM(C947))=0</formula>
    </cfRule>
  </conditionalFormatting>
  <conditionalFormatting sqref="D947">
    <cfRule type="containsBlanks" dxfId="82" priority="83">
      <formula>LEN(TRIM(D947))=0</formula>
    </cfRule>
  </conditionalFormatting>
  <conditionalFormatting sqref="F947">
    <cfRule type="containsBlanks" dxfId="81" priority="82">
      <formula>LEN(TRIM(F947))=0</formula>
    </cfRule>
  </conditionalFormatting>
  <conditionalFormatting sqref="E947">
    <cfRule type="containsBlanks" dxfId="80" priority="81">
      <formula>LEN(TRIM(E947))=0</formula>
    </cfRule>
  </conditionalFormatting>
  <conditionalFormatting sqref="B1081">
    <cfRule type="containsBlanks" dxfId="79" priority="79">
      <formula>LEN(TRIM(B1081))=0</formula>
    </cfRule>
  </conditionalFormatting>
  <conditionalFormatting sqref="C1081">
    <cfRule type="containsBlanks" dxfId="78" priority="80">
      <formula>LEN(TRIM(C1081))=0</formula>
    </cfRule>
  </conditionalFormatting>
  <conditionalFormatting sqref="D1081">
    <cfRule type="containsBlanks" dxfId="77" priority="78">
      <formula>LEN(TRIM(D1081))=0</formula>
    </cfRule>
  </conditionalFormatting>
  <conditionalFormatting sqref="F1081">
    <cfRule type="containsBlanks" dxfId="76" priority="77">
      <formula>LEN(TRIM(F1081))=0</formula>
    </cfRule>
  </conditionalFormatting>
  <conditionalFormatting sqref="E1081">
    <cfRule type="containsBlanks" dxfId="75" priority="76">
      <formula>LEN(TRIM(E1081))=0</formula>
    </cfRule>
  </conditionalFormatting>
  <conditionalFormatting sqref="B1215">
    <cfRule type="containsBlanks" dxfId="74" priority="74">
      <formula>LEN(TRIM(B1215))=0</formula>
    </cfRule>
  </conditionalFormatting>
  <conditionalFormatting sqref="C1215">
    <cfRule type="containsBlanks" dxfId="73" priority="75">
      <formula>LEN(TRIM(C1215))=0</formula>
    </cfRule>
  </conditionalFormatting>
  <conditionalFormatting sqref="D1215">
    <cfRule type="containsBlanks" dxfId="72" priority="73">
      <formula>LEN(TRIM(D1215))=0</formula>
    </cfRule>
  </conditionalFormatting>
  <conditionalFormatting sqref="F1215">
    <cfRule type="containsBlanks" dxfId="71" priority="72">
      <formula>LEN(TRIM(F1215))=0</formula>
    </cfRule>
  </conditionalFormatting>
  <conditionalFormatting sqref="E1215">
    <cfRule type="containsBlanks" dxfId="70" priority="71">
      <formula>LEN(TRIM(E1215))=0</formula>
    </cfRule>
  </conditionalFormatting>
  <conditionalFormatting sqref="B1349">
    <cfRule type="containsBlanks" dxfId="69" priority="69">
      <formula>LEN(TRIM(B1349))=0</formula>
    </cfRule>
  </conditionalFormatting>
  <conditionalFormatting sqref="C1349">
    <cfRule type="containsBlanks" dxfId="68" priority="70">
      <formula>LEN(TRIM(C1349))=0</formula>
    </cfRule>
  </conditionalFormatting>
  <conditionalFormatting sqref="D1349">
    <cfRule type="containsBlanks" dxfId="67" priority="68">
      <formula>LEN(TRIM(D1349))=0</formula>
    </cfRule>
  </conditionalFormatting>
  <conditionalFormatting sqref="F1349">
    <cfRule type="containsBlanks" dxfId="66" priority="67">
      <formula>LEN(TRIM(F1349))=0</formula>
    </cfRule>
  </conditionalFormatting>
  <conditionalFormatting sqref="E1349">
    <cfRule type="containsBlanks" dxfId="65" priority="66">
      <formula>LEN(TRIM(E1349))=0</formula>
    </cfRule>
  </conditionalFormatting>
  <conditionalFormatting sqref="B1483">
    <cfRule type="containsBlanks" dxfId="64" priority="64">
      <formula>LEN(TRIM(B1483))=0</formula>
    </cfRule>
  </conditionalFormatting>
  <conditionalFormatting sqref="C1483">
    <cfRule type="containsBlanks" dxfId="63" priority="65">
      <formula>LEN(TRIM(C1483))=0</formula>
    </cfRule>
  </conditionalFormatting>
  <conditionalFormatting sqref="D1483">
    <cfRule type="containsBlanks" dxfId="62" priority="63">
      <formula>LEN(TRIM(D1483))=0</formula>
    </cfRule>
  </conditionalFormatting>
  <conditionalFormatting sqref="F1483">
    <cfRule type="containsBlanks" dxfId="61" priority="62">
      <formula>LEN(TRIM(F1483))=0</formula>
    </cfRule>
  </conditionalFormatting>
  <conditionalFormatting sqref="E1483">
    <cfRule type="containsBlanks" dxfId="60" priority="61">
      <formula>LEN(TRIM(E1483))=0</formula>
    </cfRule>
  </conditionalFormatting>
  <conditionalFormatting sqref="B1617">
    <cfRule type="containsBlanks" dxfId="59" priority="59">
      <formula>LEN(TRIM(B1617))=0</formula>
    </cfRule>
  </conditionalFormatting>
  <conditionalFormatting sqref="C1617">
    <cfRule type="containsBlanks" dxfId="58" priority="60">
      <formula>LEN(TRIM(C1617))=0</formula>
    </cfRule>
  </conditionalFormatting>
  <conditionalFormatting sqref="D1617">
    <cfRule type="containsBlanks" dxfId="57" priority="58">
      <formula>LEN(TRIM(D1617))=0</formula>
    </cfRule>
  </conditionalFormatting>
  <conditionalFormatting sqref="F1617">
    <cfRule type="containsBlanks" dxfId="56" priority="57">
      <formula>LEN(TRIM(F1617))=0</formula>
    </cfRule>
  </conditionalFormatting>
  <conditionalFormatting sqref="E1617">
    <cfRule type="containsBlanks" dxfId="55" priority="56">
      <formula>LEN(TRIM(E1617))=0</formula>
    </cfRule>
  </conditionalFormatting>
  <conditionalFormatting sqref="B1751">
    <cfRule type="containsBlanks" dxfId="54" priority="54">
      <formula>LEN(TRIM(B1751))=0</formula>
    </cfRule>
  </conditionalFormatting>
  <conditionalFormatting sqref="C1751">
    <cfRule type="containsBlanks" dxfId="53" priority="55">
      <formula>LEN(TRIM(C1751))=0</formula>
    </cfRule>
  </conditionalFormatting>
  <conditionalFormatting sqref="D1751">
    <cfRule type="containsBlanks" dxfId="52" priority="53">
      <formula>LEN(TRIM(D1751))=0</formula>
    </cfRule>
  </conditionalFormatting>
  <conditionalFormatting sqref="F1751">
    <cfRule type="containsBlanks" dxfId="51" priority="52">
      <formula>LEN(TRIM(F1751))=0</formula>
    </cfRule>
  </conditionalFormatting>
  <conditionalFormatting sqref="E1751">
    <cfRule type="containsBlanks" dxfId="50" priority="51">
      <formula>LEN(TRIM(E1751))=0</formula>
    </cfRule>
  </conditionalFormatting>
  <conditionalFormatting sqref="B1885">
    <cfRule type="containsBlanks" dxfId="49" priority="49">
      <formula>LEN(TRIM(B1885))=0</formula>
    </cfRule>
  </conditionalFormatting>
  <conditionalFormatting sqref="C1885">
    <cfRule type="containsBlanks" dxfId="48" priority="50">
      <formula>LEN(TRIM(C1885))=0</formula>
    </cfRule>
  </conditionalFormatting>
  <conditionalFormatting sqref="D1885">
    <cfRule type="containsBlanks" dxfId="47" priority="48">
      <formula>LEN(TRIM(D1885))=0</formula>
    </cfRule>
  </conditionalFormatting>
  <conditionalFormatting sqref="F1885">
    <cfRule type="containsBlanks" dxfId="46" priority="47">
      <formula>LEN(TRIM(F1885))=0</formula>
    </cfRule>
  </conditionalFormatting>
  <conditionalFormatting sqref="E1885">
    <cfRule type="containsBlanks" dxfId="45" priority="46">
      <formula>LEN(TRIM(E1885))=0</formula>
    </cfRule>
  </conditionalFormatting>
  <conditionalFormatting sqref="B2019">
    <cfRule type="containsBlanks" dxfId="44" priority="44">
      <formula>LEN(TRIM(B2019))=0</formula>
    </cfRule>
  </conditionalFormatting>
  <conditionalFormatting sqref="C2019">
    <cfRule type="containsBlanks" dxfId="43" priority="45">
      <formula>LEN(TRIM(C2019))=0</formula>
    </cfRule>
  </conditionalFormatting>
  <conditionalFormatting sqref="D2019">
    <cfRule type="containsBlanks" dxfId="42" priority="43">
      <formula>LEN(TRIM(D2019))=0</formula>
    </cfRule>
  </conditionalFormatting>
  <conditionalFormatting sqref="F2019">
    <cfRule type="containsBlanks" dxfId="41" priority="42">
      <formula>LEN(TRIM(F2019))=0</formula>
    </cfRule>
  </conditionalFormatting>
  <conditionalFormatting sqref="E2019">
    <cfRule type="containsBlanks" dxfId="40" priority="41">
      <formula>LEN(TRIM(E2019))=0</formula>
    </cfRule>
  </conditionalFormatting>
  <conditionalFormatting sqref="B2153">
    <cfRule type="containsBlanks" dxfId="39" priority="39">
      <formula>LEN(TRIM(B2153))=0</formula>
    </cfRule>
  </conditionalFormatting>
  <conditionalFormatting sqref="C2153">
    <cfRule type="containsBlanks" dxfId="38" priority="40">
      <formula>LEN(TRIM(C2153))=0</formula>
    </cfRule>
  </conditionalFormatting>
  <conditionalFormatting sqref="D2153">
    <cfRule type="containsBlanks" dxfId="37" priority="38">
      <formula>LEN(TRIM(D2153))=0</formula>
    </cfRule>
  </conditionalFormatting>
  <conditionalFormatting sqref="F2153">
    <cfRule type="containsBlanks" dxfId="36" priority="37">
      <formula>LEN(TRIM(F2153))=0</formula>
    </cfRule>
  </conditionalFormatting>
  <conditionalFormatting sqref="E2153">
    <cfRule type="containsBlanks" dxfId="35" priority="36">
      <formula>LEN(TRIM(E2153))=0</formula>
    </cfRule>
  </conditionalFormatting>
  <conditionalFormatting sqref="B2287">
    <cfRule type="containsBlanks" dxfId="34" priority="34">
      <formula>LEN(TRIM(B2287))=0</formula>
    </cfRule>
  </conditionalFormatting>
  <conditionalFormatting sqref="C2287">
    <cfRule type="containsBlanks" dxfId="33" priority="35">
      <formula>LEN(TRIM(C2287))=0</formula>
    </cfRule>
  </conditionalFormatting>
  <conditionalFormatting sqref="D2287">
    <cfRule type="containsBlanks" dxfId="32" priority="33">
      <formula>LEN(TRIM(D2287))=0</formula>
    </cfRule>
  </conditionalFormatting>
  <conditionalFormatting sqref="F2287">
    <cfRule type="containsBlanks" dxfId="31" priority="32">
      <formula>LEN(TRIM(F2287))=0</formula>
    </cfRule>
  </conditionalFormatting>
  <conditionalFormatting sqref="E2287">
    <cfRule type="containsBlanks" dxfId="30" priority="31">
      <formula>LEN(TRIM(E2287))=0</formula>
    </cfRule>
  </conditionalFormatting>
  <conditionalFormatting sqref="B2421">
    <cfRule type="containsBlanks" dxfId="29" priority="29">
      <formula>LEN(TRIM(B2421))=0</formula>
    </cfRule>
  </conditionalFormatting>
  <conditionalFormatting sqref="C2421">
    <cfRule type="containsBlanks" dxfId="28" priority="30">
      <formula>LEN(TRIM(C2421))=0</formula>
    </cfRule>
  </conditionalFormatting>
  <conditionalFormatting sqref="D2421">
    <cfRule type="containsBlanks" dxfId="27" priority="28">
      <formula>LEN(TRIM(D2421))=0</formula>
    </cfRule>
  </conditionalFormatting>
  <conditionalFormatting sqref="F2421">
    <cfRule type="containsBlanks" dxfId="26" priority="27">
      <formula>LEN(TRIM(F2421))=0</formula>
    </cfRule>
  </conditionalFormatting>
  <conditionalFormatting sqref="E2421">
    <cfRule type="containsBlanks" dxfId="25" priority="26">
      <formula>LEN(TRIM(E2421))=0</formula>
    </cfRule>
  </conditionalFormatting>
  <conditionalFormatting sqref="B2555">
    <cfRule type="containsBlanks" dxfId="24" priority="24">
      <formula>LEN(TRIM(B2555))=0</formula>
    </cfRule>
  </conditionalFormatting>
  <conditionalFormatting sqref="C2555">
    <cfRule type="containsBlanks" dxfId="23" priority="25">
      <formula>LEN(TRIM(C2555))=0</formula>
    </cfRule>
  </conditionalFormatting>
  <conditionalFormatting sqref="D2555">
    <cfRule type="containsBlanks" dxfId="22" priority="23">
      <formula>LEN(TRIM(D2555))=0</formula>
    </cfRule>
  </conditionalFormatting>
  <conditionalFormatting sqref="F2555">
    <cfRule type="containsBlanks" dxfId="21" priority="22">
      <formula>LEN(TRIM(F2555))=0</formula>
    </cfRule>
  </conditionalFormatting>
  <conditionalFormatting sqref="E2555">
    <cfRule type="containsBlanks" dxfId="20" priority="21">
      <formula>LEN(TRIM(E2555))=0</formula>
    </cfRule>
  </conditionalFormatting>
  <conditionalFormatting sqref="B17">
    <cfRule type="containsBlanks" dxfId="19" priority="20">
      <formula>LEN(TRIM(B17))=0</formula>
    </cfRule>
  </conditionalFormatting>
  <conditionalFormatting sqref="B151">
    <cfRule type="containsBlanks" dxfId="18" priority="19">
      <formula>LEN(TRIM(B151))=0</formula>
    </cfRule>
  </conditionalFormatting>
  <conditionalFormatting sqref="B285">
    <cfRule type="containsBlanks" dxfId="17" priority="18">
      <formula>LEN(TRIM(B285))=0</formula>
    </cfRule>
  </conditionalFormatting>
  <conditionalFormatting sqref="B419">
    <cfRule type="containsBlanks" dxfId="16" priority="17">
      <formula>LEN(TRIM(B419))=0</formula>
    </cfRule>
  </conditionalFormatting>
  <conditionalFormatting sqref="B553">
    <cfRule type="containsBlanks" dxfId="15" priority="16">
      <formula>LEN(TRIM(B553))=0</formula>
    </cfRule>
  </conditionalFormatting>
  <conditionalFormatting sqref="B687">
    <cfRule type="containsBlanks" dxfId="14" priority="15">
      <formula>LEN(TRIM(B687))=0</formula>
    </cfRule>
  </conditionalFormatting>
  <conditionalFormatting sqref="B821">
    <cfRule type="containsBlanks" dxfId="13" priority="14">
      <formula>LEN(TRIM(B821))=0</formula>
    </cfRule>
  </conditionalFormatting>
  <conditionalFormatting sqref="B955">
    <cfRule type="containsBlanks" dxfId="12" priority="13">
      <formula>LEN(TRIM(B955))=0</formula>
    </cfRule>
  </conditionalFormatting>
  <conditionalFormatting sqref="B1089">
    <cfRule type="containsBlanks" dxfId="11" priority="12">
      <formula>LEN(TRIM(B1089))=0</formula>
    </cfRule>
  </conditionalFormatting>
  <conditionalFormatting sqref="B1223">
    <cfRule type="containsBlanks" dxfId="10" priority="11">
      <formula>LEN(TRIM(B1223))=0</formula>
    </cfRule>
  </conditionalFormatting>
  <conditionalFormatting sqref="B1357">
    <cfRule type="containsBlanks" dxfId="9" priority="10">
      <formula>LEN(TRIM(B1357))=0</formula>
    </cfRule>
  </conditionalFormatting>
  <conditionalFormatting sqref="B1491">
    <cfRule type="containsBlanks" dxfId="8" priority="9">
      <formula>LEN(TRIM(B1491))=0</formula>
    </cfRule>
  </conditionalFormatting>
  <conditionalFormatting sqref="B1625">
    <cfRule type="containsBlanks" dxfId="7" priority="8">
      <formula>LEN(TRIM(B1625))=0</formula>
    </cfRule>
  </conditionalFormatting>
  <conditionalFormatting sqref="B1759">
    <cfRule type="containsBlanks" dxfId="6" priority="7">
      <formula>LEN(TRIM(B1759))=0</formula>
    </cfRule>
  </conditionalFormatting>
  <conditionalFormatting sqref="B1893">
    <cfRule type="containsBlanks" dxfId="5" priority="6">
      <formula>LEN(TRIM(B1893))=0</formula>
    </cfRule>
  </conditionalFormatting>
  <conditionalFormatting sqref="B2027">
    <cfRule type="containsBlanks" dxfId="4" priority="5">
      <formula>LEN(TRIM(B2027))=0</formula>
    </cfRule>
  </conditionalFormatting>
  <conditionalFormatting sqref="B2161">
    <cfRule type="containsBlanks" dxfId="3" priority="4">
      <formula>LEN(TRIM(B2161))=0</formula>
    </cfRule>
  </conditionalFormatting>
  <conditionalFormatting sqref="B2295">
    <cfRule type="containsBlanks" dxfId="2" priority="3">
      <formula>LEN(TRIM(B2295))=0</formula>
    </cfRule>
  </conditionalFormatting>
  <conditionalFormatting sqref="B2429">
    <cfRule type="containsBlanks" dxfId="1" priority="2">
      <formula>LEN(TRIM(B2429))=0</formula>
    </cfRule>
  </conditionalFormatting>
  <conditionalFormatting sqref="B2563">
    <cfRule type="containsBlanks" dxfId="0" priority="1">
      <formula>LEN(TRIM(B2563))=0</formula>
    </cfRule>
  </conditionalFormatting>
  <dataValidations count="2">
    <dataValidation type="list" allowBlank="1" showDropDown="1" showInputMessage="1" showErrorMessage="1" sqref="B13 B147 B2559 B1085 B951 B817 B683 B549 B415 B281 B2425 B2291 B2157 B2023 B1889 B1755 B1621 B1487 B1353 B1219 B17 B151 B285 B419 B553 B687 B821 B955 B1089 B1223 B1357 B1491 B1625 B1759 B1893 B2027 B2161 B2295 B2429 B2563" xr:uid="{A8C47887-74E8-40D8-B7B8-FCBBFCFACE38}">
      <formula1>"TRUE,FALSE"</formula1>
    </dataValidation>
    <dataValidation type="list" allowBlank="1" showInputMessage="1" showErrorMessage="1" sqref="B1081 B9 B2421 B947 B813 B679 B545 B411 B277 B143 B2287 B2153 B2019 B1885 B1751 B1617 B1483 B1349 B1215 B2555" xr:uid="{359D5B52-F1EF-4B38-A8AC-8F5AF1ED84BB}">
      <formula1>拠点</formula1>
    </dataValidation>
  </dataValidations>
  <pageMargins left="0.74803149606299213" right="0.15748031496062992" top="0.55118110236220474" bottom="0.43307086614173229" header="0.31496062992125984" footer="0.15748031496062992"/>
  <pageSetup paperSize="9" scale="92" fitToHeight="0" orientation="portrait" r:id="rId1"/>
  <rowBreaks count="39" manualBreakCount="39">
    <brk id="79" min="1" max="5" man="1"/>
    <brk id="139" min="1" max="5" man="1"/>
    <brk id="213" min="1" max="5" man="1"/>
    <brk id="273" min="1" max="5" man="1"/>
    <brk id="347" min="1" max="5" man="1"/>
    <brk id="407" min="1" max="5" man="1"/>
    <brk id="481" min="1" max="5" man="1"/>
    <brk id="541" min="1" max="5" man="1"/>
    <brk id="615" min="1" max="5" man="1"/>
    <brk id="675" min="1" max="5" man="1"/>
    <brk id="749" min="1" max="5" man="1"/>
    <brk id="809" min="1" max="5" man="1"/>
    <brk id="883" min="1" max="5" man="1"/>
    <brk id="943" min="1" max="5" man="1"/>
    <brk id="1017" min="1" max="5" man="1"/>
    <brk id="1077" min="1" max="5" man="1"/>
    <brk id="1151" min="1" max="5" man="1"/>
    <brk id="1211" min="1" max="5" man="1"/>
    <brk id="1285" min="1" max="5" man="1"/>
    <brk id="1345" min="1" max="5" man="1"/>
    <brk id="1419" min="1" max="5" man="1"/>
    <brk id="1479" min="1" max="5" man="1"/>
    <brk id="1553" min="1" max="5" man="1"/>
    <brk id="1613" min="1" max="5" man="1"/>
    <brk id="1687" min="1" max="5" man="1"/>
    <brk id="1747" min="1" max="5" man="1"/>
    <brk id="1821" min="1" max="5" man="1"/>
    <brk id="1881" min="1" max="5" man="1"/>
    <brk id="1955" min="1" max="5" man="1"/>
    <brk id="2015" min="1" max="5" man="1"/>
    <brk id="2089" min="1" max="5" man="1"/>
    <brk id="2149" min="1" max="5" man="1"/>
    <brk id="2223" min="1" max="5" man="1"/>
    <brk id="2283" min="1" max="5" man="1"/>
    <brk id="2357" min="1" max="5" man="1"/>
    <brk id="2417" min="1" max="5" man="1"/>
    <brk id="2491" min="1" max="5" man="1"/>
    <brk id="2551" min="1" max="5" man="1"/>
    <brk id="262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72" r:id="rId4" name="Check Box 8">
              <controlPr defaultSize="0" autoFill="0" autoLine="0" autoPict="0">
                <anchor moveWithCells="1">
                  <from>
                    <xdr:col>1</xdr:col>
                    <xdr:colOff>161925</xdr:colOff>
                    <xdr:row>12</xdr:row>
                    <xdr:rowOff>47625</xdr:rowOff>
                  </from>
                  <to>
                    <xdr:col>1</xdr:col>
                    <xdr:colOff>771525</xdr:colOff>
                    <xdr:row>13</xdr:row>
                    <xdr:rowOff>95250</xdr:rowOff>
                  </to>
                </anchor>
              </controlPr>
            </control>
          </mc:Choice>
        </mc:AlternateContent>
        <mc:AlternateContent xmlns:mc="http://schemas.openxmlformats.org/markup-compatibility/2006">
          <mc:Choice Requires="x14">
            <control shapeId="36875" r:id="rId5" name="Check Box 11">
              <controlPr defaultSize="0" autoFill="0" autoLine="0" autoPict="0">
                <anchor moveWithCells="1">
                  <from>
                    <xdr:col>1</xdr:col>
                    <xdr:colOff>857250</xdr:colOff>
                    <xdr:row>12</xdr:row>
                    <xdr:rowOff>47625</xdr:rowOff>
                  </from>
                  <to>
                    <xdr:col>1</xdr:col>
                    <xdr:colOff>1466850</xdr:colOff>
                    <xdr:row>13</xdr:row>
                    <xdr:rowOff>95250</xdr:rowOff>
                  </to>
                </anchor>
              </controlPr>
            </control>
          </mc:Choice>
        </mc:AlternateContent>
        <mc:AlternateContent xmlns:mc="http://schemas.openxmlformats.org/markup-compatibility/2006">
          <mc:Choice Requires="x14">
            <control shapeId="36906" r:id="rId6" name="Check Box 42">
              <controlPr defaultSize="0" autoFill="0" autoLine="0" autoPict="0">
                <anchor moveWithCells="1">
                  <from>
                    <xdr:col>1</xdr:col>
                    <xdr:colOff>161925</xdr:colOff>
                    <xdr:row>146</xdr:row>
                    <xdr:rowOff>47625</xdr:rowOff>
                  </from>
                  <to>
                    <xdr:col>1</xdr:col>
                    <xdr:colOff>771525</xdr:colOff>
                    <xdr:row>147</xdr:row>
                    <xdr:rowOff>95250</xdr:rowOff>
                  </to>
                </anchor>
              </controlPr>
            </control>
          </mc:Choice>
        </mc:AlternateContent>
        <mc:AlternateContent xmlns:mc="http://schemas.openxmlformats.org/markup-compatibility/2006">
          <mc:Choice Requires="x14">
            <control shapeId="36907" r:id="rId7" name="Check Box 43">
              <controlPr defaultSize="0" autoFill="0" autoLine="0" autoPict="0">
                <anchor moveWithCells="1">
                  <from>
                    <xdr:col>1</xdr:col>
                    <xdr:colOff>857250</xdr:colOff>
                    <xdr:row>146</xdr:row>
                    <xdr:rowOff>47625</xdr:rowOff>
                  </from>
                  <to>
                    <xdr:col>1</xdr:col>
                    <xdr:colOff>1466850</xdr:colOff>
                    <xdr:row>147</xdr:row>
                    <xdr:rowOff>95250</xdr:rowOff>
                  </to>
                </anchor>
              </controlPr>
            </control>
          </mc:Choice>
        </mc:AlternateContent>
        <mc:AlternateContent xmlns:mc="http://schemas.openxmlformats.org/markup-compatibility/2006">
          <mc:Choice Requires="x14">
            <control shapeId="36908" r:id="rId8" name="Check Box 44">
              <controlPr defaultSize="0" autoFill="0" autoLine="0" autoPict="0">
                <anchor moveWithCells="1">
                  <from>
                    <xdr:col>1</xdr:col>
                    <xdr:colOff>161925</xdr:colOff>
                    <xdr:row>2558</xdr:row>
                    <xdr:rowOff>47625</xdr:rowOff>
                  </from>
                  <to>
                    <xdr:col>1</xdr:col>
                    <xdr:colOff>771525</xdr:colOff>
                    <xdr:row>2559</xdr:row>
                    <xdr:rowOff>95250</xdr:rowOff>
                  </to>
                </anchor>
              </controlPr>
            </control>
          </mc:Choice>
        </mc:AlternateContent>
        <mc:AlternateContent xmlns:mc="http://schemas.openxmlformats.org/markup-compatibility/2006">
          <mc:Choice Requires="x14">
            <control shapeId="36909" r:id="rId9" name="Check Box 45">
              <controlPr defaultSize="0" autoFill="0" autoLine="0" autoPict="0">
                <anchor moveWithCells="1">
                  <from>
                    <xdr:col>1</xdr:col>
                    <xdr:colOff>857250</xdr:colOff>
                    <xdr:row>2558</xdr:row>
                    <xdr:rowOff>47625</xdr:rowOff>
                  </from>
                  <to>
                    <xdr:col>1</xdr:col>
                    <xdr:colOff>1466850</xdr:colOff>
                    <xdr:row>2559</xdr:row>
                    <xdr:rowOff>95250</xdr:rowOff>
                  </to>
                </anchor>
              </controlPr>
            </control>
          </mc:Choice>
        </mc:AlternateContent>
        <mc:AlternateContent xmlns:mc="http://schemas.openxmlformats.org/markup-compatibility/2006">
          <mc:Choice Requires="x14">
            <control shapeId="36912" r:id="rId10" name="Check Box 48">
              <controlPr defaultSize="0" autoFill="0" autoLine="0" autoPict="0">
                <anchor moveWithCells="1">
                  <from>
                    <xdr:col>1</xdr:col>
                    <xdr:colOff>161925</xdr:colOff>
                    <xdr:row>1084</xdr:row>
                    <xdr:rowOff>47625</xdr:rowOff>
                  </from>
                  <to>
                    <xdr:col>1</xdr:col>
                    <xdr:colOff>771525</xdr:colOff>
                    <xdr:row>1085</xdr:row>
                    <xdr:rowOff>95250</xdr:rowOff>
                  </to>
                </anchor>
              </controlPr>
            </control>
          </mc:Choice>
        </mc:AlternateContent>
        <mc:AlternateContent xmlns:mc="http://schemas.openxmlformats.org/markup-compatibility/2006">
          <mc:Choice Requires="x14">
            <control shapeId="36913" r:id="rId11" name="Check Box 49">
              <controlPr defaultSize="0" autoFill="0" autoLine="0" autoPict="0">
                <anchor moveWithCells="1">
                  <from>
                    <xdr:col>1</xdr:col>
                    <xdr:colOff>857250</xdr:colOff>
                    <xdr:row>1084</xdr:row>
                    <xdr:rowOff>47625</xdr:rowOff>
                  </from>
                  <to>
                    <xdr:col>1</xdr:col>
                    <xdr:colOff>1466850</xdr:colOff>
                    <xdr:row>1085</xdr:row>
                    <xdr:rowOff>95250</xdr:rowOff>
                  </to>
                </anchor>
              </controlPr>
            </control>
          </mc:Choice>
        </mc:AlternateContent>
        <mc:AlternateContent xmlns:mc="http://schemas.openxmlformats.org/markup-compatibility/2006">
          <mc:Choice Requires="x14">
            <control shapeId="36914" r:id="rId12" name="Check Box 50">
              <controlPr defaultSize="0" autoFill="0" autoLine="0" autoPict="0">
                <anchor moveWithCells="1">
                  <from>
                    <xdr:col>1</xdr:col>
                    <xdr:colOff>161925</xdr:colOff>
                    <xdr:row>950</xdr:row>
                    <xdr:rowOff>47625</xdr:rowOff>
                  </from>
                  <to>
                    <xdr:col>1</xdr:col>
                    <xdr:colOff>771525</xdr:colOff>
                    <xdr:row>951</xdr:row>
                    <xdr:rowOff>95250</xdr:rowOff>
                  </to>
                </anchor>
              </controlPr>
            </control>
          </mc:Choice>
        </mc:AlternateContent>
        <mc:AlternateContent xmlns:mc="http://schemas.openxmlformats.org/markup-compatibility/2006">
          <mc:Choice Requires="x14">
            <control shapeId="36915" r:id="rId13" name="Check Box 51">
              <controlPr defaultSize="0" autoFill="0" autoLine="0" autoPict="0">
                <anchor moveWithCells="1">
                  <from>
                    <xdr:col>1</xdr:col>
                    <xdr:colOff>857250</xdr:colOff>
                    <xdr:row>950</xdr:row>
                    <xdr:rowOff>47625</xdr:rowOff>
                  </from>
                  <to>
                    <xdr:col>1</xdr:col>
                    <xdr:colOff>1466850</xdr:colOff>
                    <xdr:row>951</xdr:row>
                    <xdr:rowOff>95250</xdr:rowOff>
                  </to>
                </anchor>
              </controlPr>
            </control>
          </mc:Choice>
        </mc:AlternateContent>
        <mc:AlternateContent xmlns:mc="http://schemas.openxmlformats.org/markup-compatibility/2006">
          <mc:Choice Requires="x14">
            <control shapeId="36916" r:id="rId14" name="Check Box 52">
              <controlPr defaultSize="0" autoFill="0" autoLine="0" autoPict="0">
                <anchor moveWithCells="1">
                  <from>
                    <xdr:col>1</xdr:col>
                    <xdr:colOff>161925</xdr:colOff>
                    <xdr:row>816</xdr:row>
                    <xdr:rowOff>47625</xdr:rowOff>
                  </from>
                  <to>
                    <xdr:col>1</xdr:col>
                    <xdr:colOff>771525</xdr:colOff>
                    <xdr:row>817</xdr:row>
                    <xdr:rowOff>95250</xdr:rowOff>
                  </to>
                </anchor>
              </controlPr>
            </control>
          </mc:Choice>
        </mc:AlternateContent>
        <mc:AlternateContent xmlns:mc="http://schemas.openxmlformats.org/markup-compatibility/2006">
          <mc:Choice Requires="x14">
            <control shapeId="36917" r:id="rId15" name="Check Box 53">
              <controlPr defaultSize="0" autoFill="0" autoLine="0" autoPict="0">
                <anchor moveWithCells="1">
                  <from>
                    <xdr:col>1</xdr:col>
                    <xdr:colOff>857250</xdr:colOff>
                    <xdr:row>816</xdr:row>
                    <xdr:rowOff>47625</xdr:rowOff>
                  </from>
                  <to>
                    <xdr:col>1</xdr:col>
                    <xdr:colOff>1466850</xdr:colOff>
                    <xdr:row>817</xdr:row>
                    <xdr:rowOff>95250</xdr:rowOff>
                  </to>
                </anchor>
              </controlPr>
            </control>
          </mc:Choice>
        </mc:AlternateContent>
        <mc:AlternateContent xmlns:mc="http://schemas.openxmlformats.org/markup-compatibility/2006">
          <mc:Choice Requires="x14">
            <control shapeId="36918" r:id="rId16" name="Check Box 54">
              <controlPr defaultSize="0" autoFill="0" autoLine="0" autoPict="0">
                <anchor moveWithCells="1">
                  <from>
                    <xdr:col>1</xdr:col>
                    <xdr:colOff>161925</xdr:colOff>
                    <xdr:row>682</xdr:row>
                    <xdr:rowOff>47625</xdr:rowOff>
                  </from>
                  <to>
                    <xdr:col>1</xdr:col>
                    <xdr:colOff>771525</xdr:colOff>
                    <xdr:row>683</xdr:row>
                    <xdr:rowOff>95250</xdr:rowOff>
                  </to>
                </anchor>
              </controlPr>
            </control>
          </mc:Choice>
        </mc:AlternateContent>
        <mc:AlternateContent xmlns:mc="http://schemas.openxmlformats.org/markup-compatibility/2006">
          <mc:Choice Requires="x14">
            <control shapeId="36919" r:id="rId17" name="Check Box 55">
              <controlPr defaultSize="0" autoFill="0" autoLine="0" autoPict="0">
                <anchor moveWithCells="1">
                  <from>
                    <xdr:col>1</xdr:col>
                    <xdr:colOff>857250</xdr:colOff>
                    <xdr:row>682</xdr:row>
                    <xdr:rowOff>47625</xdr:rowOff>
                  </from>
                  <to>
                    <xdr:col>1</xdr:col>
                    <xdr:colOff>1466850</xdr:colOff>
                    <xdr:row>683</xdr:row>
                    <xdr:rowOff>95250</xdr:rowOff>
                  </to>
                </anchor>
              </controlPr>
            </control>
          </mc:Choice>
        </mc:AlternateContent>
        <mc:AlternateContent xmlns:mc="http://schemas.openxmlformats.org/markup-compatibility/2006">
          <mc:Choice Requires="x14">
            <control shapeId="36920" r:id="rId18" name="Check Box 56">
              <controlPr defaultSize="0" autoFill="0" autoLine="0" autoPict="0">
                <anchor moveWithCells="1">
                  <from>
                    <xdr:col>1</xdr:col>
                    <xdr:colOff>161925</xdr:colOff>
                    <xdr:row>548</xdr:row>
                    <xdr:rowOff>47625</xdr:rowOff>
                  </from>
                  <to>
                    <xdr:col>1</xdr:col>
                    <xdr:colOff>771525</xdr:colOff>
                    <xdr:row>549</xdr:row>
                    <xdr:rowOff>95250</xdr:rowOff>
                  </to>
                </anchor>
              </controlPr>
            </control>
          </mc:Choice>
        </mc:AlternateContent>
        <mc:AlternateContent xmlns:mc="http://schemas.openxmlformats.org/markup-compatibility/2006">
          <mc:Choice Requires="x14">
            <control shapeId="36921" r:id="rId19" name="Check Box 57">
              <controlPr defaultSize="0" autoFill="0" autoLine="0" autoPict="0">
                <anchor moveWithCells="1">
                  <from>
                    <xdr:col>1</xdr:col>
                    <xdr:colOff>857250</xdr:colOff>
                    <xdr:row>548</xdr:row>
                    <xdr:rowOff>47625</xdr:rowOff>
                  </from>
                  <to>
                    <xdr:col>1</xdr:col>
                    <xdr:colOff>1466850</xdr:colOff>
                    <xdr:row>549</xdr:row>
                    <xdr:rowOff>95250</xdr:rowOff>
                  </to>
                </anchor>
              </controlPr>
            </control>
          </mc:Choice>
        </mc:AlternateContent>
        <mc:AlternateContent xmlns:mc="http://schemas.openxmlformats.org/markup-compatibility/2006">
          <mc:Choice Requires="x14">
            <control shapeId="36922" r:id="rId20" name="Check Box 58">
              <controlPr defaultSize="0" autoFill="0" autoLine="0" autoPict="0">
                <anchor moveWithCells="1">
                  <from>
                    <xdr:col>1</xdr:col>
                    <xdr:colOff>161925</xdr:colOff>
                    <xdr:row>414</xdr:row>
                    <xdr:rowOff>47625</xdr:rowOff>
                  </from>
                  <to>
                    <xdr:col>1</xdr:col>
                    <xdr:colOff>771525</xdr:colOff>
                    <xdr:row>415</xdr:row>
                    <xdr:rowOff>95250</xdr:rowOff>
                  </to>
                </anchor>
              </controlPr>
            </control>
          </mc:Choice>
        </mc:AlternateContent>
        <mc:AlternateContent xmlns:mc="http://schemas.openxmlformats.org/markup-compatibility/2006">
          <mc:Choice Requires="x14">
            <control shapeId="36923" r:id="rId21" name="Check Box 59">
              <controlPr defaultSize="0" autoFill="0" autoLine="0" autoPict="0">
                <anchor moveWithCells="1">
                  <from>
                    <xdr:col>1</xdr:col>
                    <xdr:colOff>857250</xdr:colOff>
                    <xdr:row>414</xdr:row>
                    <xdr:rowOff>47625</xdr:rowOff>
                  </from>
                  <to>
                    <xdr:col>1</xdr:col>
                    <xdr:colOff>1466850</xdr:colOff>
                    <xdr:row>415</xdr:row>
                    <xdr:rowOff>95250</xdr:rowOff>
                  </to>
                </anchor>
              </controlPr>
            </control>
          </mc:Choice>
        </mc:AlternateContent>
        <mc:AlternateContent xmlns:mc="http://schemas.openxmlformats.org/markup-compatibility/2006">
          <mc:Choice Requires="x14">
            <control shapeId="36924" r:id="rId22" name="Check Box 60">
              <controlPr defaultSize="0" autoFill="0" autoLine="0" autoPict="0">
                <anchor moveWithCells="1">
                  <from>
                    <xdr:col>1</xdr:col>
                    <xdr:colOff>161925</xdr:colOff>
                    <xdr:row>280</xdr:row>
                    <xdr:rowOff>47625</xdr:rowOff>
                  </from>
                  <to>
                    <xdr:col>1</xdr:col>
                    <xdr:colOff>771525</xdr:colOff>
                    <xdr:row>281</xdr:row>
                    <xdr:rowOff>95250</xdr:rowOff>
                  </to>
                </anchor>
              </controlPr>
            </control>
          </mc:Choice>
        </mc:AlternateContent>
        <mc:AlternateContent xmlns:mc="http://schemas.openxmlformats.org/markup-compatibility/2006">
          <mc:Choice Requires="x14">
            <control shapeId="36925" r:id="rId23" name="Check Box 61">
              <controlPr defaultSize="0" autoFill="0" autoLine="0" autoPict="0">
                <anchor moveWithCells="1">
                  <from>
                    <xdr:col>1</xdr:col>
                    <xdr:colOff>857250</xdr:colOff>
                    <xdr:row>280</xdr:row>
                    <xdr:rowOff>47625</xdr:rowOff>
                  </from>
                  <to>
                    <xdr:col>1</xdr:col>
                    <xdr:colOff>1466850</xdr:colOff>
                    <xdr:row>281</xdr:row>
                    <xdr:rowOff>95250</xdr:rowOff>
                  </to>
                </anchor>
              </controlPr>
            </control>
          </mc:Choice>
        </mc:AlternateContent>
        <mc:AlternateContent xmlns:mc="http://schemas.openxmlformats.org/markup-compatibility/2006">
          <mc:Choice Requires="x14">
            <control shapeId="36926" r:id="rId24" name="Check Box 62">
              <controlPr defaultSize="0" autoFill="0" autoLine="0" autoPict="0">
                <anchor moveWithCells="1">
                  <from>
                    <xdr:col>1</xdr:col>
                    <xdr:colOff>161925</xdr:colOff>
                    <xdr:row>2424</xdr:row>
                    <xdr:rowOff>47625</xdr:rowOff>
                  </from>
                  <to>
                    <xdr:col>1</xdr:col>
                    <xdr:colOff>771525</xdr:colOff>
                    <xdr:row>2425</xdr:row>
                    <xdr:rowOff>95250</xdr:rowOff>
                  </to>
                </anchor>
              </controlPr>
            </control>
          </mc:Choice>
        </mc:AlternateContent>
        <mc:AlternateContent xmlns:mc="http://schemas.openxmlformats.org/markup-compatibility/2006">
          <mc:Choice Requires="x14">
            <control shapeId="36927" r:id="rId25" name="Check Box 63">
              <controlPr defaultSize="0" autoFill="0" autoLine="0" autoPict="0">
                <anchor moveWithCells="1">
                  <from>
                    <xdr:col>1</xdr:col>
                    <xdr:colOff>857250</xdr:colOff>
                    <xdr:row>2424</xdr:row>
                    <xdr:rowOff>47625</xdr:rowOff>
                  </from>
                  <to>
                    <xdr:col>1</xdr:col>
                    <xdr:colOff>1466850</xdr:colOff>
                    <xdr:row>2425</xdr:row>
                    <xdr:rowOff>95250</xdr:rowOff>
                  </to>
                </anchor>
              </controlPr>
            </control>
          </mc:Choice>
        </mc:AlternateContent>
        <mc:AlternateContent xmlns:mc="http://schemas.openxmlformats.org/markup-compatibility/2006">
          <mc:Choice Requires="x14">
            <control shapeId="36928" r:id="rId26" name="Check Box 64">
              <controlPr defaultSize="0" autoFill="0" autoLine="0" autoPict="0">
                <anchor moveWithCells="1">
                  <from>
                    <xdr:col>1</xdr:col>
                    <xdr:colOff>161925</xdr:colOff>
                    <xdr:row>2290</xdr:row>
                    <xdr:rowOff>47625</xdr:rowOff>
                  </from>
                  <to>
                    <xdr:col>1</xdr:col>
                    <xdr:colOff>771525</xdr:colOff>
                    <xdr:row>2291</xdr:row>
                    <xdr:rowOff>95250</xdr:rowOff>
                  </to>
                </anchor>
              </controlPr>
            </control>
          </mc:Choice>
        </mc:AlternateContent>
        <mc:AlternateContent xmlns:mc="http://schemas.openxmlformats.org/markup-compatibility/2006">
          <mc:Choice Requires="x14">
            <control shapeId="36929" r:id="rId27" name="Check Box 65">
              <controlPr defaultSize="0" autoFill="0" autoLine="0" autoPict="0">
                <anchor moveWithCells="1">
                  <from>
                    <xdr:col>1</xdr:col>
                    <xdr:colOff>857250</xdr:colOff>
                    <xdr:row>2290</xdr:row>
                    <xdr:rowOff>47625</xdr:rowOff>
                  </from>
                  <to>
                    <xdr:col>1</xdr:col>
                    <xdr:colOff>1466850</xdr:colOff>
                    <xdr:row>2291</xdr:row>
                    <xdr:rowOff>95250</xdr:rowOff>
                  </to>
                </anchor>
              </controlPr>
            </control>
          </mc:Choice>
        </mc:AlternateContent>
        <mc:AlternateContent xmlns:mc="http://schemas.openxmlformats.org/markup-compatibility/2006">
          <mc:Choice Requires="x14">
            <control shapeId="36930" r:id="rId28" name="Check Box 66">
              <controlPr defaultSize="0" autoFill="0" autoLine="0" autoPict="0">
                <anchor moveWithCells="1">
                  <from>
                    <xdr:col>1</xdr:col>
                    <xdr:colOff>161925</xdr:colOff>
                    <xdr:row>2156</xdr:row>
                    <xdr:rowOff>47625</xdr:rowOff>
                  </from>
                  <to>
                    <xdr:col>1</xdr:col>
                    <xdr:colOff>771525</xdr:colOff>
                    <xdr:row>2157</xdr:row>
                    <xdr:rowOff>95250</xdr:rowOff>
                  </to>
                </anchor>
              </controlPr>
            </control>
          </mc:Choice>
        </mc:AlternateContent>
        <mc:AlternateContent xmlns:mc="http://schemas.openxmlformats.org/markup-compatibility/2006">
          <mc:Choice Requires="x14">
            <control shapeId="36931" r:id="rId29" name="Check Box 67">
              <controlPr defaultSize="0" autoFill="0" autoLine="0" autoPict="0">
                <anchor moveWithCells="1">
                  <from>
                    <xdr:col>1</xdr:col>
                    <xdr:colOff>857250</xdr:colOff>
                    <xdr:row>2156</xdr:row>
                    <xdr:rowOff>47625</xdr:rowOff>
                  </from>
                  <to>
                    <xdr:col>1</xdr:col>
                    <xdr:colOff>1466850</xdr:colOff>
                    <xdr:row>2157</xdr:row>
                    <xdr:rowOff>95250</xdr:rowOff>
                  </to>
                </anchor>
              </controlPr>
            </control>
          </mc:Choice>
        </mc:AlternateContent>
        <mc:AlternateContent xmlns:mc="http://schemas.openxmlformats.org/markup-compatibility/2006">
          <mc:Choice Requires="x14">
            <control shapeId="36932" r:id="rId30" name="Check Box 68">
              <controlPr defaultSize="0" autoFill="0" autoLine="0" autoPict="0">
                <anchor moveWithCells="1">
                  <from>
                    <xdr:col>1</xdr:col>
                    <xdr:colOff>161925</xdr:colOff>
                    <xdr:row>2022</xdr:row>
                    <xdr:rowOff>47625</xdr:rowOff>
                  </from>
                  <to>
                    <xdr:col>1</xdr:col>
                    <xdr:colOff>771525</xdr:colOff>
                    <xdr:row>2023</xdr:row>
                    <xdr:rowOff>95250</xdr:rowOff>
                  </to>
                </anchor>
              </controlPr>
            </control>
          </mc:Choice>
        </mc:AlternateContent>
        <mc:AlternateContent xmlns:mc="http://schemas.openxmlformats.org/markup-compatibility/2006">
          <mc:Choice Requires="x14">
            <control shapeId="36933" r:id="rId31" name="Check Box 69">
              <controlPr defaultSize="0" autoFill="0" autoLine="0" autoPict="0">
                <anchor moveWithCells="1">
                  <from>
                    <xdr:col>1</xdr:col>
                    <xdr:colOff>857250</xdr:colOff>
                    <xdr:row>2022</xdr:row>
                    <xdr:rowOff>47625</xdr:rowOff>
                  </from>
                  <to>
                    <xdr:col>1</xdr:col>
                    <xdr:colOff>1466850</xdr:colOff>
                    <xdr:row>2023</xdr:row>
                    <xdr:rowOff>95250</xdr:rowOff>
                  </to>
                </anchor>
              </controlPr>
            </control>
          </mc:Choice>
        </mc:AlternateContent>
        <mc:AlternateContent xmlns:mc="http://schemas.openxmlformats.org/markup-compatibility/2006">
          <mc:Choice Requires="x14">
            <control shapeId="36934" r:id="rId32" name="Check Box 70">
              <controlPr defaultSize="0" autoFill="0" autoLine="0" autoPict="0">
                <anchor moveWithCells="1">
                  <from>
                    <xdr:col>1</xdr:col>
                    <xdr:colOff>161925</xdr:colOff>
                    <xdr:row>1888</xdr:row>
                    <xdr:rowOff>47625</xdr:rowOff>
                  </from>
                  <to>
                    <xdr:col>1</xdr:col>
                    <xdr:colOff>771525</xdr:colOff>
                    <xdr:row>1889</xdr:row>
                    <xdr:rowOff>95250</xdr:rowOff>
                  </to>
                </anchor>
              </controlPr>
            </control>
          </mc:Choice>
        </mc:AlternateContent>
        <mc:AlternateContent xmlns:mc="http://schemas.openxmlformats.org/markup-compatibility/2006">
          <mc:Choice Requires="x14">
            <control shapeId="36935" r:id="rId33" name="Check Box 71">
              <controlPr defaultSize="0" autoFill="0" autoLine="0" autoPict="0">
                <anchor moveWithCells="1">
                  <from>
                    <xdr:col>1</xdr:col>
                    <xdr:colOff>857250</xdr:colOff>
                    <xdr:row>1888</xdr:row>
                    <xdr:rowOff>47625</xdr:rowOff>
                  </from>
                  <to>
                    <xdr:col>1</xdr:col>
                    <xdr:colOff>1466850</xdr:colOff>
                    <xdr:row>1889</xdr:row>
                    <xdr:rowOff>95250</xdr:rowOff>
                  </to>
                </anchor>
              </controlPr>
            </control>
          </mc:Choice>
        </mc:AlternateContent>
        <mc:AlternateContent xmlns:mc="http://schemas.openxmlformats.org/markup-compatibility/2006">
          <mc:Choice Requires="x14">
            <control shapeId="36936" r:id="rId34" name="Check Box 72">
              <controlPr defaultSize="0" autoFill="0" autoLine="0" autoPict="0">
                <anchor moveWithCells="1">
                  <from>
                    <xdr:col>1</xdr:col>
                    <xdr:colOff>161925</xdr:colOff>
                    <xdr:row>1754</xdr:row>
                    <xdr:rowOff>47625</xdr:rowOff>
                  </from>
                  <to>
                    <xdr:col>1</xdr:col>
                    <xdr:colOff>771525</xdr:colOff>
                    <xdr:row>1755</xdr:row>
                    <xdr:rowOff>95250</xdr:rowOff>
                  </to>
                </anchor>
              </controlPr>
            </control>
          </mc:Choice>
        </mc:AlternateContent>
        <mc:AlternateContent xmlns:mc="http://schemas.openxmlformats.org/markup-compatibility/2006">
          <mc:Choice Requires="x14">
            <control shapeId="36937" r:id="rId35" name="Check Box 73">
              <controlPr defaultSize="0" autoFill="0" autoLine="0" autoPict="0">
                <anchor moveWithCells="1">
                  <from>
                    <xdr:col>1</xdr:col>
                    <xdr:colOff>857250</xdr:colOff>
                    <xdr:row>1754</xdr:row>
                    <xdr:rowOff>47625</xdr:rowOff>
                  </from>
                  <to>
                    <xdr:col>1</xdr:col>
                    <xdr:colOff>1466850</xdr:colOff>
                    <xdr:row>1755</xdr:row>
                    <xdr:rowOff>95250</xdr:rowOff>
                  </to>
                </anchor>
              </controlPr>
            </control>
          </mc:Choice>
        </mc:AlternateContent>
        <mc:AlternateContent xmlns:mc="http://schemas.openxmlformats.org/markup-compatibility/2006">
          <mc:Choice Requires="x14">
            <control shapeId="36938" r:id="rId36" name="Check Box 74">
              <controlPr defaultSize="0" autoFill="0" autoLine="0" autoPict="0">
                <anchor moveWithCells="1">
                  <from>
                    <xdr:col>1</xdr:col>
                    <xdr:colOff>161925</xdr:colOff>
                    <xdr:row>1620</xdr:row>
                    <xdr:rowOff>47625</xdr:rowOff>
                  </from>
                  <to>
                    <xdr:col>1</xdr:col>
                    <xdr:colOff>771525</xdr:colOff>
                    <xdr:row>1621</xdr:row>
                    <xdr:rowOff>95250</xdr:rowOff>
                  </to>
                </anchor>
              </controlPr>
            </control>
          </mc:Choice>
        </mc:AlternateContent>
        <mc:AlternateContent xmlns:mc="http://schemas.openxmlformats.org/markup-compatibility/2006">
          <mc:Choice Requires="x14">
            <control shapeId="36939" r:id="rId37" name="Check Box 75">
              <controlPr defaultSize="0" autoFill="0" autoLine="0" autoPict="0">
                <anchor moveWithCells="1">
                  <from>
                    <xdr:col>1</xdr:col>
                    <xdr:colOff>857250</xdr:colOff>
                    <xdr:row>1620</xdr:row>
                    <xdr:rowOff>47625</xdr:rowOff>
                  </from>
                  <to>
                    <xdr:col>1</xdr:col>
                    <xdr:colOff>1466850</xdr:colOff>
                    <xdr:row>1621</xdr:row>
                    <xdr:rowOff>95250</xdr:rowOff>
                  </to>
                </anchor>
              </controlPr>
            </control>
          </mc:Choice>
        </mc:AlternateContent>
        <mc:AlternateContent xmlns:mc="http://schemas.openxmlformats.org/markup-compatibility/2006">
          <mc:Choice Requires="x14">
            <control shapeId="36940" r:id="rId38" name="Check Box 76">
              <controlPr defaultSize="0" autoFill="0" autoLine="0" autoPict="0">
                <anchor moveWithCells="1">
                  <from>
                    <xdr:col>1</xdr:col>
                    <xdr:colOff>161925</xdr:colOff>
                    <xdr:row>1486</xdr:row>
                    <xdr:rowOff>47625</xdr:rowOff>
                  </from>
                  <to>
                    <xdr:col>1</xdr:col>
                    <xdr:colOff>771525</xdr:colOff>
                    <xdr:row>1487</xdr:row>
                    <xdr:rowOff>95250</xdr:rowOff>
                  </to>
                </anchor>
              </controlPr>
            </control>
          </mc:Choice>
        </mc:AlternateContent>
        <mc:AlternateContent xmlns:mc="http://schemas.openxmlformats.org/markup-compatibility/2006">
          <mc:Choice Requires="x14">
            <control shapeId="36941" r:id="rId39" name="Check Box 77">
              <controlPr defaultSize="0" autoFill="0" autoLine="0" autoPict="0">
                <anchor moveWithCells="1">
                  <from>
                    <xdr:col>1</xdr:col>
                    <xdr:colOff>857250</xdr:colOff>
                    <xdr:row>1486</xdr:row>
                    <xdr:rowOff>47625</xdr:rowOff>
                  </from>
                  <to>
                    <xdr:col>1</xdr:col>
                    <xdr:colOff>1466850</xdr:colOff>
                    <xdr:row>1487</xdr:row>
                    <xdr:rowOff>95250</xdr:rowOff>
                  </to>
                </anchor>
              </controlPr>
            </control>
          </mc:Choice>
        </mc:AlternateContent>
        <mc:AlternateContent xmlns:mc="http://schemas.openxmlformats.org/markup-compatibility/2006">
          <mc:Choice Requires="x14">
            <control shapeId="36942" r:id="rId40" name="Check Box 78">
              <controlPr defaultSize="0" autoFill="0" autoLine="0" autoPict="0">
                <anchor moveWithCells="1">
                  <from>
                    <xdr:col>1</xdr:col>
                    <xdr:colOff>161925</xdr:colOff>
                    <xdr:row>1352</xdr:row>
                    <xdr:rowOff>47625</xdr:rowOff>
                  </from>
                  <to>
                    <xdr:col>1</xdr:col>
                    <xdr:colOff>771525</xdr:colOff>
                    <xdr:row>1353</xdr:row>
                    <xdr:rowOff>95250</xdr:rowOff>
                  </to>
                </anchor>
              </controlPr>
            </control>
          </mc:Choice>
        </mc:AlternateContent>
        <mc:AlternateContent xmlns:mc="http://schemas.openxmlformats.org/markup-compatibility/2006">
          <mc:Choice Requires="x14">
            <control shapeId="36943" r:id="rId41" name="Check Box 79">
              <controlPr defaultSize="0" autoFill="0" autoLine="0" autoPict="0">
                <anchor moveWithCells="1">
                  <from>
                    <xdr:col>1</xdr:col>
                    <xdr:colOff>857250</xdr:colOff>
                    <xdr:row>1352</xdr:row>
                    <xdr:rowOff>47625</xdr:rowOff>
                  </from>
                  <to>
                    <xdr:col>1</xdr:col>
                    <xdr:colOff>1466850</xdr:colOff>
                    <xdr:row>1353</xdr:row>
                    <xdr:rowOff>95250</xdr:rowOff>
                  </to>
                </anchor>
              </controlPr>
            </control>
          </mc:Choice>
        </mc:AlternateContent>
        <mc:AlternateContent xmlns:mc="http://schemas.openxmlformats.org/markup-compatibility/2006">
          <mc:Choice Requires="x14">
            <control shapeId="36944" r:id="rId42" name="Check Box 80">
              <controlPr defaultSize="0" autoFill="0" autoLine="0" autoPict="0">
                <anchor moveWithCells="1">
                  <from>
                    <xdr:col>1</xdr:col>
                    <xdr:colOff>161925</xdr:colOff>
                    <xdr:row>1218</xdr:row>
                    <xdr:rowOff>47625</xdr:rowOff>
                  </from>
                  <to>
                    <xdr:col>1</xdr:col>
                    <xdr:colOff>771525</xdr:colOff>
                    <xdr:row>1219</xdr:row>
                    <xdr:rowOff>95250</xdr:rowOff>
                  </to>
                </anchor>
              </controlPr>
            </control>
          </mc:Choice>
        </mc:AlternateContent>
        <mc:AlternateContent xmlns:mc="http://schemas.openxmlformats.org/markup-compatibility/2006">
          <mc:Choice Requires="x14">
            <control shapeId="36945" r:id="rId43" name="Check Box 81">
              <controlPr defaultSize="0" autoFill="0" autoLine="0" autoPict="0">
                <anchor moveWithCells="1">
                  <from>
                    <xdr:col>1</xdr:col>
                    <xdr:colOff>857250</xdr:colOff>
                    <xdr:row>1218</xdr:row>
                    <xdr:rowOff>47625</xdr:rowOff>
                  </from>
                  <to>
                    <xdr:col>1</xdr:col>
                    <xdr:colOff>1466850</xdr:colOff>
                    <xdr:row>1219</xdr:row>
                    <xdr:rowOff>95250</xdr:rowOff>
                  </to>
                </anchor>
              </controlPr>
            </control>
          </mc:Choice>
        </mc:AlternateContent>
        <mc:AlternateContent xmlns:mc="http://schemas.openxmlformats.org/markup-compatibility/2006">
          <mc:Choice Requires="x14">
            <control shapeId="36946" r:id="rId44" name="Check Box 82">
              <controlPr defaultSize="0" autoFill="0" autoLine="0" autoPict="0">
                <anchor moveWithCells="1">
                  <from>
                    <xdr:col>1</xdr:col>
                    <xdr:colOff>161925</xdr:colOff>
                    <xdr:row>16</xdr:row>
                    <xdr:rowOff>47625</xdr:rowOff>
                  </from>
                  <to>
                    <xdr:col>1</xdr:col>
                    <xdr:colOff>771525</xdr:colOff>
                    <xdr:row>17</xdr:row>
                    <xdr:rowOff>95250</xdr:rowOff>
                  </to>
                </anchor>
              </controlPr>
            </control>
          </mc:Choice>
        </mc:AlternateContent>
        <mc:AlternateContent xmlns:mc="http://schemas.openxmlformats.org/markup-compatibility/2006">
          <mc:Choice Requires="x14">
            <control shapeId="36947" r:id="rId45" name="Check Box 83">
              <controlPr defaultSize="0" autoFill="0" autoLine="0" autoPict="0">
                <anchor moveWithCells="1">
                  <from>
                    <xdr:col>1</xdr:col>
                    <xdr:colOff>857250</xdr:colOff>
                    <xdr:row>16</xdr:row>
                    <xdr:rowOff>47625</xdr:rowOff>
                  </from>
                  <to>
                    <xdr:col>1</xdr:col>
                    <xdr:colOff>1466850</xdr:colOff>
                    <xdr:row>17</xdr:row>
                    <xdr:rowOff>95250</xdr:rowOff>
                  </to>
                </anchor>
              </controlPr>
            </control>
          </mc:Choice>
        </mc:AlternateContent>
        <mc:AlternateContent xmlns:mc="http://schemas.openxmlformats.org/markup-compatibility/2006">
          <mc:Choice Requires="x14">
            <control shapeId="36954" r:id="rId46" name="Check Box 90">
              <controlPr defaultSize="0" autoFill="0" autoLine="0" autoPict="0">
                <anchor moveWithCells="1">
                  <from>
                    <xdr:col>1</xdr:col>
                    <xdr:colOff>161925</xdr:colOff>
                    <xdr:row>150</xdr:row>
                    <xdr:rowOff>47625</xdr:rowOff>
                  </from>
                  <to>
                    <xdr:col>1</xdr:col>
                    <xdr:colOff>771525</xdr:colOff>
                    <xdr:row>151</xdr:row>
                    <xdr:rowOff>95250</xdr:rowOff>
                  </to>
                </anchor>
              </controlPr>
            </control>
          </mc:Choice>
        </mc:AlternateContent>
        <mc:AlternateContent xmlns:mc="http://schemas.openxmlformats.org/markup-compatibility/2006">
          <mc:Choice Requires="x14">
            <control shapeId="36955" r:id="rId47" name="Check Box 91">
              <controlPr defaultSize="0" autoFill="0" autoLine="0" autoPict="0">
                <anchor moveWithCells="1">
                  <from>
                    <xdr:col>1</xdr:col>
                    <xdr:colOff>857250</xdr:colOff>
                    <xdr:row>150</xdr:row>
                    <xdr:rowOff>47625</xdr:rowOff>
                  </from>
                  <to>
                    <xdr:col>1</xdr:col>
                    <xdr:colOff>1466850</xdr:colOff>
                    <xdr:row>151</xdr:row>
                    <xdr:rowOff>95250</xdr:rowOff>
                  </to>
                </anchor>
              </controlPr>
            </control>
          </mc:Choice>
        </mc:AlternateContent>
        <mc:AlternateContent xmlns:mc="http://schemas.openxmlformats.org/markup-compatibility/2006">
          <mc:Choice Requires="x14">
            <control shapeId="36962" r:id="rId48" name="Check Box 98">
              <controlPr defaultSize="0" autoFill="0" autoLine="0" autoPict="0">
                <anchor moveWithCells="1">
                  <from>
                    <xdr:col>1</xdr:col>
                    <xdr:colOff>161925</xdr:colOff>
                    <xdr:row>284</xdr:row>
                    <xdr:rowOff>47625</xdr:rowOff>
                  </from>
                  <to>
                    <xdr:col>1</xdr:col>
                    <xdr:colOff>771525</xdr:colOff>
                    <xdr:row>285</xdr:row>
                    <xdr:rowOff>95250</xdr:rowOff>
                  </to>
                </anchor>
              </controlPr>
            </control>
          </mc:Choice>
        </mc:AlternateContent>
        <mc:AlternateContent xmlns:mc="http://schemas.openxmlformats.org/markup-compatibility/2006">
          <mc:Choice Requires="x14">
            <control shapeId="36963" r:id="rId49" name="Check Box 99">
              <controlPr defaultSize="0" autoFill="0" autoLine="0" autoPict="0">
                <anchor moveWithCells="1">
                  <from>
                    <xdr:col>1</xdr:col>
                    <xdr:colOff>857250</xdr:colOff>
                    <xdr:row>284</xdr:row>
                    <xdr:rowOff>47625</xdr:rowOff>
                  </from>
                  <to>
                    <xdr:col>1</xdr:col>
                    <xdr:colOff>1466850</xdr:colOff>
                    <xdr:row>285</xdr:row>
                    <xdr:rowOff>95250</xdr:rowOff>
                  </to>
                </anchor>
              </controlPr>
            </control>
          </mc:Choice>
        </mc:AlternateContent>
        <mc:AlternateContent xmlns:mc="http://schemas.openxmlformats.org/markup-compatibility/2006">
          <mc:Choice Requires="x14">
            <control shapeId="36970" r:id="rId50" name="Check Box 106">
              <controlPr defaultSize="0" autoFill="0" autoLine="0" autoPict="0">
                <anchor moveWithCells="1">
                  <from>
                    <xdr:col>1</xdr:col>
                    <xdr:colOff>161925</xdr:colOff>
                    <xdr:row>418</xdr:row>
                    <xdr:rowOff>47625</xdr:rowOff>
                  </from>
                  <to>
                    <xdr:col>1</xdr:col>
                    <xdr:colOff>771525</xdr:colOff>
                    <xdr:row>419</xdr:row>
                    <xdr:rowOff>95250</xdr:rowOff>
                  </to>
                </anchor>
              </controlPr>
            </control>
          </mc:Choice>
        </mc:AlternateContent>
        <mc:AlternateContent xmlns:mc="http://schemas.openxmlformats.org/markup-compatibility/2006">
          <mc:Choice Requires="x14">
            <control shapeId="36971" r:id="rId51" name="Check Box 107">
              <controlPr defaultSize="0" autoFill="0" autoLine="0" autoPict="0">
                <anchor moveWithCells="1">
                  <from>
                    <xdr:col>1</xdr:col>
                    <xdr:colOff>857250</xdr:colOff>
                    <xdr:row>418</xdr:row>
                    <xdr:rowOff>47625</xdr:rowOff>
                  </from>
                  <to>
                    <xdr:col>1</xdr:col>
                    <xdr:colOff>1466850</xdr:colOff>
                    <xdr:row>419</xdr:row>
                    <xdr:rowOff>95250</xdr:rowOff>
                  </to>
                </anchor>
              </controlPr>
            </control>
          </mc:Choice>
        </mc:AlternateContent>
        <mc:AlternateContent xmlns:mc="http://schemas.openxmlformats.org/markup-compatibility/2006">
          <mc:Choice Requires="x14">
            <control shapeId="36978" r:id="rId52" name="Check Box 114">
              <controlPr defaultSize="0" autoFill="0" autoLine="0" autoPict="0">
                <anchor moveWithCells="1">
                  <from>
                    <xdr:col>1</xdr:col>
                    <xdr:colOff>161925</xdr:colOff>
                    <xdr:row>552</xdr:row>
                    <xdr:rowOff>47625</xdr:rowOff>
                  </from>
                  <to>
                    <xdr:col>1</xdr:col>
                    <xdr:colOff>771525</xdr:colOff>
                    <xdr:row>553</xdr:row>
                    <xdr:rowOff>95250</xdr:rowOff>
                  </to>
                </anchor>
              </controlPr>
            </control>
          </mc:Choice>
        </mc:AlternateContent>
        <mc:AlternateContent xmlns:mc="http://schemas.openxmlformats.org/markup-compatibility/2006">
          <mc:Choice Requires="x14">
            <control shapeId="36979" r:id="rId53" name="Check Box 115">
              <controlPr defaultSize="0" autoFill="0" autoLine="0" autoPict="0">
                <anchor moveWithCells="1">
                  <from>
                    <xdr:col>1</xdr:col>
                    <xdr:colOff>857250</xdr:colOff>
                    <xdr:row>552</xdr:row>
                    <xdr:rowOff>47625</xdr:rowOff>
                  </from>
                  <to>
                    <xdr:col>1</xdr:col>
                    <xdr:colOff>1466850</xdr:colOff>
                    <xdr:row>553</xdr:row>
                    <xdr:rowOff>95250</xdr:rowOff>
                  </to>
                </anchor>
              </controlPr>
            </control>
          </mc:Choice>
        </mc:AlternateContent>
        <mc:AlternateContent xmlns:mc="http://schemas.openxmlformats.org/markup-compatibility/2006">
          <mc:Choice Requires="x14">
            <control shapeId="36986" r:id="rId54" name="Check Box 122">
              <controlPr defaultSize="0" autoFill="0" autoLine="0" autoPict="0">
                <anchor moveWithCells="1">
                  <from>
                    <xdr:col>1</xdr:col>
                    <xdr:colOff>161925</xdr:colOff>
                    <xdr:row>686</xdr:row>
                    <xdr:rowOff>47625</xdr:rowOff>
                  </from>
                  <to>
                    <xdr:col>1</xdr:col>
                    <xdr:colOff>771525</xdr:colOff>
                    <xdr:row>687</xdr:row>
                    <xdr:rowOff>95250</xdr:rowOff>
                  </to>
                </anchor>
              </controlPr>
            </control>
          </mc:Choice>
        </mc:AlternateContent>
        <mc:AlternateContent xmlns:mc="http://schemas.openxmlformats.org/markup-compatibility/2006">
          <mc:Choice Requires="x14">
            <control shapeId="36987" r:id="rId55" name="Check Box 123">
              <controlPr defaultSize="0" autoFill="0" autoLine="0" autoPict="0">
                <anchor moveWithCells="1">
                  <from>
                    <xdr:col>1</xdr:col>
                    <xdr:colOff>857250</xdr:colOff>
                    <xdr:row>686</xdr:row>
                    <xdr:rowOff>47625</xdr:rowOff>
                  </from>
                  <to>
                    <xdr:col>1</xdr:col>
                    <xdr:colOff>1466850</xdr:colOff>
                    <xdr:row>687</xdr:row>
                    <xdr:rowOff>95250</xdr:rowOff>
                  </to>
                </anchor>
              </controlPr>
            </control>
          </mc:Choice>
        </mc:AlternateContent>
        <mc:AlternateContent xmlns:mc="http://schemas.openxmlformats.org/markup-compatibility/2006">
          <mc:Choice Requires="x14">
            <control shapeId="36994" r:id="rId56" name="Check Box 130">
              <controlPr defaultSize="0" autoFill="0" autoLine="0" autoPict="0">
                <anchor moveWithCells="1">
                  <from>
                    <xdr:col>1</xdr:col>
                    <xdr:colOff>161925</xdr:colOff>
                    <xdr:row>820</xdr:row>
                    <xdr:rowOff>47625</xdr:rowOff>
                  </from>
                  <to>
                    <xdr:col>1</xdr:col>
                    <xdr:colOff>771525</xdr:colOff>
                    <xdr:row>821</xdr:row>
                    <xdr:rowOff>95250</xdr:rowOff>
                  </to>
                </anchor>
              </controlPr>
            </control>
          </mc:Choice>
        </mc:AlternateContent>
        <mc:AlternateContent xmlns:mc="http://schemas.openxmlformats.org/markup-compatibility/2006">
          <mc:Choice Requires="x14">
            <control shapeId="36995" r:id="rId57" name="Check Box 131">
              <controlPr defaultSize="0" autoFill="0" autoLine="0" autoPict="0">
                <anchor moveWithCells="1">
                  <from>
                    <xdr:col>1</xdr:col>
                    <xdr:colOff>857250</xdr:colOff>
                    <xdr:row>820</xdr:row>
                    <xdr:rowOff>47625</xdr:rowOff>
                  </from>
                  <to>
                    <xdr:col>1</xdr:col>
                    <xdr:colOff>1466850</xdr:colOff>
                    <xdr:row>821</xdr:row>
                    <xdr:rowOff>95250</xdr:rowOff>
                  </to>
                </anchor>
              </controlPr>
            </control>
          </mc:Choice>
        </mc:AlternateContent>
        <mc:AlternateContent xmlns:mc="http://schemas.openxmlformats.org/markup-compatibility/2006">
          <mc:Choice Requires="x14">
            <control shapeId="37002" r:id="rId58" name="Check Box 138">
              <controlPr defaultSize="0" autoFill="0" autoLine="0" autoPict="0">
                <anchor moveWithCells="1">
                  <from>
                    <xdr:col>1</xdr:col>
                    <xdr:colOff>161925</xdr:colOff>
                    <xdr:row>954</xdr:row>
                    <xdr:rowOff>47625</xdr:rowOff>
                  </from>
                  <to>
                    <xdr:col>1</xdr:col>
                    <xdr:colOff>771525</xdr:colOff>
                    <xdr:row>955</xdr:row>
                    <xdr:rowOff>95250</xdr:rowOff>
                  </to>
                </anchor>
              </controlPr>
            </control>
          </mc:Choice>
        </mc:AlternateContent>
        <mc:AlternateContent xmlns:mc="http://schemas.openxmlformats.org/markup-compatibility/2006">
          <mc:Choice Requires="x14">
            <control shapeId="37003" r:id="rId59" name="Check Box 139">
              <controlPr defaultSize="0" autoFill="0" autoLine="0" autoPict="0">
                <anchor moveWithCells="1">
                  <from>
                    <xdr:col>1</xdr:col>
                    <xdr:colOff>857250</xdr:colOff>
                    <xdr:row>954</xdr:row>
                    <xdr:rowOff>47625</xdr:rowOff>
                  </from>
                  <to>
                    <xdr:col>1</xdr:col>
                    <xdr:colOff>1466850</xdr:colOff>
                    <xdr:row>955</xdr:row>
                    <xdr:rowOff>95250</xdr:rowOff>
                  </to>
                </anchor>
              </controlPr>
            </control>
          </mc:Choice>
        </mc:AlternateContent>
        <mc:AlternateContent xmlns:mc="http://schemas.openxmlformats.org/markup-compatibility/2006">
          <mc:Choice Requires="x14">
            <control shapeId="37010" r:id="rId60" name="Check Box 146">
              <controlPr defaultSize="0" autoFill="0" autoLine="0" autoPict="0">
                <anchor moveWithCells="1">
                  <from>
                    <xdr:col>1</xdr:col>
                    <xdr:colOff>161925</xdr:colOff>
                    <xdr:row>1088</xdr:row>
                    <xdr:rowOff>47625</xdr:rowOff>
                  </from>
                  <to>
                    <xdr:col>1</xdr:col>
                    <xdr:colOff>771525</xdr:colOff>
                    <xdr:row>1089</xdr:row>
                    <xdr:rowOff>95250</xdr:rowOff>
                  </to>
                </anchor>
              </controlPr>
            </control>
          </mc:Choice>
        </mc:AlternateContent>
        <mc:AlternateContent xmlns:mc="http://schemas.openxmlformats.org/markup-compatibility/2006">
          <mc:Choice Requires="x14">
            <control shapeId="37011" r:id="rId61" name="Check Box 147">
              <controlPr defaultSize="0" autoFill="0" autoLine="0" autoPict="0">
                <anchor moveWithCells="1">
                  <from>
                    <xdr:col>1</xdr:col>
                    <xdr:colOff>857250</xdr:colOff>
                    <xdr:row>1088</xdr:row>
                    <xdr:rowOff>47625</xdr:rowOff>
                  </from>
                  <to>
                    <xdr:col>1</xdr:col>
                    <xdr:colOff>1466850</xdr:colOff>
                    <xdr:row>1089</xdr:row>
                    <xdr:rowOff>95250</xdr:rowOff>
                  </to>
                </anchor>
              </controlPr>
            </control>
          </mc:Choice>
        </mc:AlternateContent>
        <mc:AlternateContent xmlns:mc="http://schemas.openxmlformats.org/markup-compatibility/2006">
          <mc:Choice Requires="x14">
            <control shapeId="37018" r:id="rId62" name="Check Box 154">
              <controlPr defaultSize="0" autoFill="0" autoLine="0" autoPict="0">
                <anchor moveWithCells="1">
                  <from>
                    <xdr:col>1</xdr:col>
                    <xdr:colOff>161925</xdr:colOff>
                    <xdr:row>1222</xdr:row>
                    <xdr:rowOff>47625</xdr:rowOff>
                  </from>
                  <to>
                    <xdr:col>1</xdr:col>
                    <xdr:colOff>771525</xdr:colOff>
                    <xdr:row>1223</xdr:row>
                    <xdr:rowOff>95250</xdr:rowOff>
                  </to>
                </anchor>
              </controlPr>
            </control>
          </mc:Choice>
        </mc:AlternateContent>
        <mc:AlternateContent xmlns:mc="http://schemas.openxmlformats.org/markup-compatibility/2006">
          <mc:Choice Requires="x14">
            <control shapeId="37019" r:id="rId63" name="Check Box 155">
              <controlPr defaultSize="0" autoFill="0" autoLine="0" autoPict="0">
                <anchor moveWithCells="1">
                  <from>
                    <xdr:col>1</xdr:col>
                    <xdr:colOff>857250</xdr:colOff>
                    <xdr:row>1222</xdr:row>
                    <xdr:rowOff>47625</xdr:rowOff>
                  </from>
                  <to>
                    <xdr:col>1</xdr:col>
                    <xdr:colOff>1466850</xdr:colOff>
                    <xdr:row>1223</xdr:row>
                    <xdr:rowOff>95250</xdr:rowOff>
                  </to>
                </anchor>
              </controlPr>
            </control>
          </mc:Choice>
        </mc:AlternateContent>
        <mc:AlternateContent xmlns:mc="http://schemas.openxmlformats.org/markup-compatibility/2006">
          <mc:Choice Requires="x14">
            <control shapeId="37026" r:id="rId64" name="Check Box 162">
              <controlPr defaultSize="0" autoFill="0" autoLine="0" autoPict="0">
                <anchor moveWithCells="1">
                  <from>
                    <xdr:col>1</xdr:col>
                    <xdr:colOff>161925</xdr:colOff>
                    <xdr:row>1356</xdr:row>
                    <xdr:rowOff>47625</xdr:rowOff>
                  </from>
                  <to>
                    <xdr:col>1</xdr:col>
                    <xdr:colOff>771525</xdr:colOff>
                    <xdr:row>1357</xdr:row>
                    <xdr:rowOff>95250</xdr:rowOff>
                  </to>
                </anchor>
              </controlPr>
            </control>
          </mc:Choice>
        </mc:AlternateContent>
        <mc:AlternateContent xmlns:mc="http://schemas.openxmlformats.org/markup-compatibility/2006">
          <mc:Choice Requires="x14">
            <control shapeId="37027" r:id="rId65" name="Check Box 163">
              <controlPr defaultSize="0" autoFill="0" autoLine="0" autoPict="0">
                <anchor moveWithCells="1">
                  <from>
                    <xdr:col>1</xdr:col>
                    <xdr:colOff>857250</xdr:colOff>
                    <xdr:row>1356</xdr:row>
                    <xdr:rowOff>47625</xdr:rowOff>
                  </from>
                  <to>
                    <xdr:col>1</xdr:col>
                    <xdr:colOff>1466850</xdr:colOff>
                    <xdr:row>1357</xdr:row>
                    <xdr:rowOff>95250</xdr:rowOff>
                  </to>
                </anchor>
              </controlPr>
            </control>
          </mc:Choice>
        </mc:AlternateContent>
        <mc:AlternateContent xmlns:mc="http://schemas.openxmlformats.org/markup-compatibility/2006">
          <mc:Choice Requires="x14">
            <control shapeId="37034" r:id="rId66" name="Check Box 170">
              <controlPr defaultSize="0" autoFill="0" autoLine="0" autoPict="0">
                <anchor moveWithCells="1">
                  <from>
                    <xdr:col>1</xdr:col>
                    <xdr:colOff>161925</xdr:colOff>
                    <xdr:row>1490</xdr:row>
                    <xdr:rowOff>47625</xdr:rowOff>
                  </from>
                  <to>
                    <xdr:col>1</xdr:col>
                    <xdr:colOff>771525</xdr:colOff>
                    <xdr:row>1491</xdr:row>
                    <xdr:rowOff>95250</xdr:rowOff>
                  </to>
                </anchor>
              </controlPr>
            </control>
          </mc:Choice>
        </mc:AlternateContent>
        <mc:AlternateContent xmlns:mc="http://schemas.openxmlformats.org/markup-compatibility/2006">
          <mc:Choice Requires="x14">
            <control shapeId="37035" r:id="rId67" name="Check Box 171">
              <controlPr defaultSize="0" autoFill="0" autoLine="0" autoPict="0">
                <anchor moveWithCells="1">
                  <from>
                    <xdr:col>1</xdr:col>
                    <xdr:colOff>857250</xdr:colOff>
                    <xdr:row>1490</xdr:row>
                    <xdr:rowOff>47625</xdr:rowOff>
                  </from>
                  <to>
                    <xdr:col>1</xdr:col>
                    <xdr:colOff>1466850</xdr:colOff>
                    <xdr:row>1491</xdr:row>
                    <xdr:rowOff>95250</xdr:rowOff>
                  </to>
                </anchor>
              </controlPr>
            </control>
          </mc:Choice>
        </mc:AlternateContent>
        <mc:AlternateContent xmlns:mc="http://schemas.openxmlformats.org/markup-compatibility/2006">
          <mc:Choice Requires="x14">
            <control shapeId="37040" r:id="rId68" name="Check Box 176">
              <controlPr defaultSize="0" autoFill="0" autoLine="0" autoPict="0">
                <anchor moveWithCells="1">
                  <from>
                    <xdr:col>1</xdr:col>
                    <xdr:colOff>161925</xdr:colOff>
                    <xdr:row>1624</xdr:row>
                    <xdr:rowOff>47625</xdr:rowOff>
                  </from>
                  <to>
                    <xdr:col>1</xdr:col>
                    <xdr:colOff>771525</xdr:colOff>
                    <xdr:row>1625</xdr:row>
                    <xdr:rowOff>95250</xdr:rowOff>
                  </to>
                </anchor>
              </controlPr>
            </control>
          </mc:Choice>
        </mc:AlternateContent>
        <mc:AlternateContent xmlns:mc="http://schemas.openxmlformats.org/markup-compatibility/2006">
          <mc:Choice Requires="x14">
            <control shapeId="37041" r:id="rId69" name="Check Box 177">
              <controlPr defaultSize="0" autoFill="0" autoLine="0" autoPict="0">
                <anchor moveWithCells="1">
                  <from>
                    <xdr:col>1</xdr:col>
                    <xdr:colOff>857250</xdr:colOff>
                    <xdr:row>1624</xdr:row>
                    <xdr:rowOff>47625</xdr:rowOff>
                  </from>
                  <to>
                    <xdr:col>1</xdr:col>
                    <xdr:colOff>1466850</xdr:colOff>
                    <xdr:row>1625</xdr:row>
                    <xdr:rowOff>95250</xdr:rowOff>
                  </to>
                </anchor>
              </controlPr>
            </control>
          </mc:Choice>
        </mc:AlternateContent>
        <mc:AlternateContent xmlns:mc="http://schemas.openxmlformats.org/markup-compatibility/2006">
          <mc:Choice Requires="x14">
            <control shapeId="37048" r:id="rId70" name="Check Box 184">
              <controlPr defaultSize="0" autoFill="0" autoLine="0" autoPict="0">
                <anchor moveWithCells="1">
                  <from>
                    <xdr:col>1</xdr:col>
                    <xdr:colOff>161925</xdr:colOff>
                    <xdr:row>1758</xdr:row>
                    <xdr:rowOff>47625</xdr:rowOff>
                  </from>
                  <to>
                    <xdr:col>1</xdr:col>
                    <xdr:colOff>771525</xdr:colOff>
                    <xdr:row>1759</xdr:row>
                    <xdr:rowOff>95250</xdr:rowOff>
                  </to>
                </anchor>
              </controlPr>
            </control>
          </mc:Choice>
        </mc:AlternateContent>
        <mc:AlternateContent xmlns:mc="http://schemas.openxmlformats.org/markup-compatibility/2006">
          <mc:Choice Requires="x14">
            <control shapeId="37049" r:id="rId71" name="Check Box 185">
              <controlPr defaultSize="0" autoFill="0" autoLine="0" autoPict="0">
                <anchor moveWithCells="1">
                  <from>
                    <xdr:col>1</xdr:col>
                    <xdr:colOff>857250</xdr:colOff>
                    <xdr:row>1758</xdr:row>
                    <xdr:rowOff>47625</xdr:rowOff>
                  </from>
                  <to>
                    <xdr:col>1</xdr:col>
                    <xdr:colOff>1466850</xdr:colOff>
                    <xdr:row>1759</xdr:row>
                    <xdr:rowOff>95250</xdr:rowOff>
                  </to>
                </anchor>
              </controlPr>
            </control>
          </mc:Choice>
        </mc:AlternateContent>
        <mc:AlternateContent xmlns:mc="http://schemas.openxmlformats.org/markup-compatibility/2006">
          <mc:Choice Requires="x14">
            <control shapeId="37056" r:id="rId72" name="Check Box 192">
              <controlPr defaultSize="0" autoFill="0" autoLine="0" autoPict="0">
                <anchor moveWithCells="1">
                  <from>
                    <xdr:col>1</xdr:col>
                    <xdr:colOff>161925</xdr:colOff>
                    <xdr:row>1892</xdr:row>
                    <xdr:rowOff>47625</xdr:rowOff>
                  </from>
                  <to>
                    <xdr:col>1</xdr:col>
                    <xdr:colOff>771525</xdr:colOff>
                    <xdr:row>1893</xdr:row>
                    <xdr:rowOff>95250</xdr:rowOff>
                  </to>
                </anchor>
              </controlPr>
            </control>
          </mc:Choice>
        </mc:AlternateContent>
        <mc:AlternateContent xmlns:mc="http://schemas.openxmlformats.org/markup-compatibility/2006">
          <mc:Choice Requires="x14">
            <control shapeId="37057" r:id="rId73" name="Check Box 193">
              <controlPr defaultSize="0" autoFill="0" autoLine="0" autoPict="0">
                <anchor moveWithCells="1">
                  <from>
                    <xdr:col>1</xdr:col>
                    <xdr:colOff>857250</xdr:colOff>
                    <xdr:row>1892</xdr:row>
                    <xdr:rowOff>47625</xdr:rowOff>
                  </from>
                  <to>
                    <xdr:col>1</xdr:col>
                    <xdr:colOff>1466850</xdr:colOff>
                    <xdr:row>1893</xdr:row>
                    <xdr:rowOff>95250</xdr:rowOff>
                  </to>
                </anchor>
              </controlPr>
            </control>
          </mc:Choice>
        </mc:AlternateContent>
        <mc:AlternateContent xmlns:mc="http://schemas.openxmlformats.org/markup-compatibility/2006">
          <mc:Choice Requires="x14">
            <control shapeId="37064" r:id="rId74" name="Check Box 200">
              <controlPr defaultSize="0" autoFill="0" autoLine="0" autoPict="0">
                <anchor moveWithCells="1">
                  <from>
                    <xdr:col>1</xdr:col>
                    <xdr:colOff>161925</xdr:colOff>
                    <xdr:row>2026</xdr:row>
                    <xdr:rowOff>47625</xdr:rowOff>
                  </from>
                  <to>
                    <xdr:col>1</xdr:col>
                    <xdr:colOff>771525</xdr:colOff>
                    <xdr:row>2027</xdr:row>
                    <xdr:rowOff>95250</xdr:rowOff>
                  </to>
                </anchor>
              </controlPr>
            </control>
          </mc:Choice>
        </mc:AlternateContent>
        <mc:AlternateContent xmlns:mc="http://schemas.openxmlformats.org/markup-compatibility/2006">
          <mc:Choice Requires="x14">
            <control shapeId="37065" r:id="rId75" name="Check Box 201">
              <controlPr defaultSize="0" autoFill="0" autoLine="0" autoPict="0">
                <anchor moveWithCells="1">
                  <from>
                    <xdr:col>1</xdr:col>
                    <xdr:colOff>857250</xdr:colOff>
                    <xdr:row>2026</xdr:row>
                    <xdr:rowOff>47625</xdr:rowOff>
                  </from>
                  <to>
                    <xdr:col>1</xdr:col>
                    <xdr:colOff>1466850</xdr:colOff>
                    <xdr:row>2027</xdr:row>
                    <xdr:rowOff>95250</xdr:rowOff>
                  </to>
                </anchor>
              </controlPr>
            </control>
          </mc:Choice>
        </mc:AlternateContent>
        <mc:AlternateContent xmlns:mc="http://schemas.openxmlformats.org/markup-compatibility/2006">
          <mc:Choice Requires="x14">
            <control shapeId="37072" r:id="rId76" name="Check Box 208">
              <controlPr defaultSize="0" autoFill="0" autoLine="0" autoPict="0">
                <anchor moveWithCells="1">
                  <from>
                    <xdr:col>1</xdr:col>
                    <xdr:colOff>161925</xdr:colOff>
                    <xdr:row>2160</xdr:row>
                    <xdr:rowOff>47625</xdr:rowOff>
                  </from>
                  <to>
                    <xdr:col>1</xdr:col>
                    <xdr:colOff>771525</xdr:colOff>
                    <xdr:row>2161</xdr:row>
                    <xdr:rowOff>95250</xdr:rowOff>
                  </to>
                </anchor>
              </controlPr>
            </control>
          </mc:Choice>
        </mc:AlternateContent>
        <mc:AlternateContent xmlns:mc="http://schemas.openxmlformats.org/markup-compatibility/2006">
          <mc:Choice Requires="x14">
            <control shapeId="37073" r:id="rId77" name="Check Box 209">
              <controlPr defaultSize="0" autoFill="0" autoLine="0" autoPict="0">
                <anchor moveWithCells="1">
                  <from>
                    <xdr:col>1</xdr:col>
                    <xdr:colOff>857250</xdr:colOff>
                    <xdr:row>2160</xdr:row>
                    <xdr:rowOff>47625</xdr:rowOff>
                  </from>
                  <to>
                    <xdr:col>1</xdr:col>
                    <xdr:colOff>1466850</xdr:colOff>
                    <xdr:row>2161</xdr:row>
                    <xdr:rowOff>95250</xdr:rowOff>
                  </to>
                </anchor>
              </controlPr>
            </control>
          </mc:Choice>
        </mc:AlternateContent>
        <mc:AlternateContent xmlns:mc="http://schemas.openxmlformats.org/markup-compatibility/2006">
          <mc:Choice Requires="x14">
            <control shapeId="37080" r:id="rId78" name="Check Box 216">
              <controlPr defaultSize="0" autoFill="0" autoLine="0" autoPict="0">
                <anchor moveWithCells="1">
                  <from>
                    <xdr:col>1</xdr:col>
                    <xdr:colOff>161925</xdr:colOff>
                    <xdr:row>2294</xdr:row>
                    <xdr:rowOff>47625</xdr:rowOff>
                  </from>
                  <to>
                    <xdr:col>1</xdr:col>
                    <xdr:colOff>771525</xdr:colOff>
                    <xdr:row>2295</xdr:row>
                    <xdr:rowOff>95250</xdr:rowOff>
                  </to>
                </anchor>
              </controlPr>
            </control>
          </mc:Choice>
        </mc:AlternateContent>
        <mc:AlternateContent xmlns:mc="http://schemas.openxmlformats.org/markup-compatibility/2006">
          <mc:Choice Requires="x14">
            <control shapeId="37081" r:id="rId79" name="Check Box 217">
              <controlPr defaultSize="0" autoFill="0" autoLine="0" autoPict="0">
                <anchor moveWithCells="1">
                  <from>
                    <xdr:col>1</xdr:col>
                    <xdr:colOff>857250</xdr:colOff>
                    <xdr:row>2294</xdr:row>
                    <xdr:rowOff>47625</xdr:rowOff>
                  </from>
                  <to>
                    <xdr:col>1</xdr:col>
                    <xdr:colOff>1466850</xdr:colOff>
                    <xdr:row>2295</xdr:row>
                    <xdr:rowOff>95250</xdr:rowOff>
                  </to>
                </anchor>
              </controlPr>
            </control>
          </mc:Choice>
        </mc:AlternateContent>
        <mc:AlternateContent xmlns:mc="http://schemas.openxmlformats.org/markup-compatibility/2006">
          <mc:Choice Requires="x14">
            <control shapeId="37088" r:id="rId80" name="Check Box 224">
              <controlPr defaultSize="0" autoFill="0" autoLine="0" autoPict="0">
                <anchor moveWithCells="1">
                  <from>
                    <xdr:col>1</xdr:col>
                    <xdr:colOff>161925</xdr:colOff>
                    <xdr:row>2428</xdr:row>
                    <xdr:rowOff>47625</xdr:rowOff>
                  </from>
                  <to>
                    <xdr:col>1</xdr:col>
                    <xdr:colOff>771525</xdr:colOff>
                    <xdr:row>2429</xdr:row>
                    <xdr:rowOff>95250</xdr:rowOff>
                  </to>
                </anchor>
              </controlPr>
            </control>
          </mc:Choice>
        </mc:AlternateContent>
        <mc:AlternateContent xmlns:mc="http://schemas.openxmlformats.org/markup-compatibility/2006">
          <mc:Choice Requires="x14">
            <control shapeId="37089" r:id="rId81" name="Check Box 225">
              <controlPr defaultSize="0" autoFill="0" autoLine="0" autoPict="0">
                <anchor moveWithCells="1">
                  <from>
                    <xdr:col>1</xdr:col>
                    <xdr:colOff>857250</xdr:colOff>
                    <xdr:row>2428</xdr:row>
                    <xdr:rowOff>47625</xdr:rowOff>
                  </from>
                  <to>
                    <xdr:col>1</xdr:col>
                    <xdr:colOff>1466850</xdr:colOff>
                    <xdr:row>2429</xdr:row>
                    <xdr:rowOff>95250</xdr:rowOff>
                  </to>
                </anchor>
              </controlPr>
            </control>
          </mc:Choice>
        </mc:AlternateContent>
        <mc:AlternateContent xmlns:mc="http://schemas.openxmlformats.org/markup-compatibility/2006">
          <mc:Choice Requires="x14">
            <control shapeId="37096" r:id="rId82" name="Check Box 232">
              <controlPr defaultSize="0" autoFill="0" autoLine="0" autoPict="0">
                <anchor moveWithCells="1">
                  <from>
                    <xdr:col>1</xdr:col>
                    <xdr:colOff>161925</xdr:colOff>
                    <xdr:row>2562</xdr:row>
                    <xdr:rowOff>47625</xdr:rowOff>
                  </from>
                  <to>
                    <xdr:col>1</xdr:col>
                    <xdr:colOff>771525</xdr:colOff>
                    <xdr:row>2563</xdr:row>
                    <xdr:rowOff>95250</xdr:rowOff>
                  </to>
                </anchor>
              </controlPr>
            </control>
          </mc:Choice>
        </mc:AlternateContent>
        <mc:AlternateContent xmlns:mc="http://schemas.openxmlformats.org/markup-compatibility/2006">
          <mc:Choice Requires="x14">
            <control shapeId="37097" r:id="rId83" name="Check Box 233">
              <controlPr defaultSize="0" autoFill="0" autoLine="0" autoPict="0">
                <anchor moveWithCells="1">
                  <from>
                    <xdr:col>1</xdr:col>
                    <xdr:colOff>857250</xdr:colOff>
                    <xdr:row>2562</xdr:row>
                    <xdr:rowOff>47625</xdr:rowOff>
                  </from>
                  <to>
                    <xdr:col>1</xdr:col>
                    <xdr:colOff>1466850</xdr:colOff>
                    <xdr:row>2563</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C266-6ED8-4520-8D30-E13DEDC03AA7}">
  <sheetPr codeName="Sheet10"/>
  <dimension ref="A1:J52"/>
  <sheetViews>
    <sheetView zoomScaleNormal="100" workbookViewId="0"/>
  </sheetViews>
  <sheetFormatPr defaultRowHeight="13.5" x14ac:dyDescent="0.15"/>
  <cols>
    <col min="1" max="1" width="9" style="58" customWidth="1"/>
    <col min="2" max="6" width="9" style="58"/>
    <col min="7" max="7" width="13" style="58" bestFit="1" customWidth="1"/>
    <col min="8" max="246" width="9" style="58"/>
    <col min="247" max="247" width="9.25" style="58" bestFit="1" customWidth="1"/>
    <col min="248" max="502" width="9" style="58"/>
    <col min="503" max="503" width="9.25" style="58" bestFit="1" customWidth="1"/>
    <col min="504" max="758" width="9" style="58"/>
    <col min="759" max="759" width="9.25" style="58" bestFit="1" customWidth="1"/>
    <col min="760" max="1014" width="9" style="58"/>
    <col min="1015" max="1015" width="9.25" style="58" bestFit="1" customWidth="1"/>
    <col min="1016" max="1270" width="9" style="58"/>
    <col min="1271" max="1271" width="9.25" style="58" bestFit="1" customWidth="1"/>
    <col min="1272" max="1526" width="9" style="58"/>
    <col min="1527" max="1527" width="9.25" style="58" bestFit="1" customWidth="1"/>
    <col min="1528" max="1782" width="9" style="58"/>
    <col min="1783" max="1783" width="9.25" style="58" bestFit="1" customWidth="1"/>
    <col min="1784" max="2038" width="9" style="58"/>
    <col min="2039" max="2039" width="9.25" style="58" bestFit="1" customWidth="1"/>
    <col min="2040" max="2294" width="9" style="58"/>
    <col min="2295" max="2295" width="9.25" style="58" bestFit="1" customWidth="1"/>
    <col min="2296" max="2550" width="9" style="58"/>
    <col min="2551" max="2551" width="9.25" style="58" bestFit="1" customWidth="1"/>
    <col min="2552" max="2806" width="9" style="58"/>
    <col min="2807" max="2807" width="9.25" style="58" bestFit="1" customWidth="1"/>
    <col min="2808" max="3062" width="9" style="58"/>
    <col min="3063" max="3063" width="9.25" style="58" bestFit="1" customWidth="1"/>
    <col min="3064" max="3318" width="9" style="58"/>
    <col min="3319" max="3319" width="9.25" style="58" bestFit="1" customWidth="1"/>
    <col min="3320" max="3574" width="9" style="58"/>
    <col min="3575" max="3575" width="9.25" style="58" bestFit="1" customWidth="1"/>
    <col min="3576" max="3830" width="9" style="58"/>
    <col min="3831" max="3831" width="9.25" style="58" bestFit="1" customWidth="1"/>
    <col min="3832" max="4086" width="9" style="58"/>
    <col min="4087" max="4087" width="9.25" style="58" bestFit="1" customWidth="1"/>
    <col min="4088" max="4342" width="9" style="58"/>
    <col min="4343" max="4343" width="9.25" style="58" bestFit="1" customWidth="1"/>
    <col min="4344" max="4598" width="9" style="58"/>
    <col min="4599" max="4599" width="9.25" style="58" bestFit="1" customWidth="1"/>
    <col min="4600" max="4854" width="9" style="58"/>
    <col min="4855" max="4855" width="9.25" style="58" bestFit="1" customWidth="1"/>
    <col min="4856" max="5110" width="9" style="58"/>
    <col min="5111" max="5111" width="9.25" style="58" bestFit="1" customWidth="1"/>
    <col min="5112" max="5366" width="9" style="58"/>
    <col min="5367" max="5367" width="9.25" style="58" bestFit="1" customWidth="1"/>
    <col min="5368" max="5622" width="9" style="58"/>
    <col min="5623" max="5623" width="9.25" style="58" bestFit="1" customWidth="1"/>
    <col min="5624" max="5878" width="9" style="58"/>
    <col min="5879" max="5879" width="9.25" style="58" bestFit="1" customWidth="1"/>
    <col min="5880" max="6134" width="9" style="58"/>
    <col min="6135" max="6135" width="9.25" style="58" bestFit="1" customWidth="1"/>
    <col min="6136" max="6390" width="9" style="58"/>
    <col min="6391" max="6391" width="9.25" style="58" bestFit="1" customWidth="1"/>
    <col min="6392" max="6646" width="9" style="58"/>
    <col min="6647" max="6647" width="9.25" style="58" bestFit="1" customWidth="1"/>
    <col min="6648" max="6902" width="9" style="58"/>
    <col min="6903" max="6903" width="9.25" style="58" bestFit="1" customWidth="1"/>
    <col min="6904" max="7158" width="9" style="58"/>
    <col min="7159" max="7159" width="9.25" style="58" bestFit="1" customWidth="1"/>
    <col min="7160" max="7414" width="9" style="58"/>
    <col min="7415" max="7415" width="9.25" style="58" bestFit="1" customWidth="1"/>
    <col min="7416" max="7670" width="9" style="58"/>
    <col min="7671" max="7671" width="9.25" style="58" bestFit="1" customWidth="1"/>
    <col min="7672" max="7926" width="9" style="58"/>
    <col min="7927" max="7927" width="9.25" style="58" bestFit="1" customWidth="1"/>
    <col min="7928" max="8182" width="9" style="58"/>
    <col min="8183" max="8183" width="9.25" style="58" bestFit="1" customWidth="1"/>
    <col min="8184" max="8438" width="9" style="58"/>
    <col min="8439" max="8439" width="9.25" style="58" bestFit="1" customWidth="1"/>
    <col min="8440" max="8694" width="9" style="58"/>
    <col min="8695" max="8695" width="9.25" style="58" bestFit="1" customWidth="1"/>
    <col min="8696" max="8950" width="9" style="58"/>
    <col min="8951" max="8951" width="9.25" style="58" bestFit="1" customWidth="1"/>
    <col min="8952" max="9206" width="9" style="58"/>
    <col min="9207" max="9207" width="9.25" style="58" bestFit="1" customWidth="1"/>
    <col min="9208" max="9462" width="9" style="58"/>
    <col min="9463" max="9463" width="9.25" style="58" bestFit="1" customWidth="1"/>
    <col min="9464" max="9718" width="9" style="58"/>
    <col min="9719" max="9719" width="9.25" style="58" bestFit="1" customWidth="1"/>
    <col min="9720" max="9974" width="9" style="58"/>
    <col min="9975" max="9975" width="9.25" style="58" bestFit="1" customWidth="1"/>
    <col min="9976" max="10230" width="9" style="58"/>
    <col min="10231" max="10231" width="9.25" style="58" bestFit="1" customWidth="1"/>
    <col min="10232" max="10486" width="9" style="58"/>
    <col min="10487" max="10487" width="9.25" style="58" bestFit="1" customWidth="1"/>
    <col min="10488" max="10742" width="9" style="58"/>
    <col min="10743" max="10743" width="9.25" style="58" bestFit="1" customWidth="1"/>
    <col min="10744" max="10998" width="9" style="58"/>
    <col min="10999" max="10999" width="9.25" style="58" bestFit="1" customWidth="1"/>
    <col min="11000" max="11254" width="9" style="58"/>
    <col min="11255" max="11255" width="9.25" style="58" bestFit="1" customWidth="1"/>
    <col min="11256" max="11510" width="9" style="58"/>
    <col min="11511" max="11511" width="9.25" style="58" bestFit="1" customWidth="1"/>
    <col min="11512" max="11766" width="9" style="58"/>
    <col min="11767" max="11767" width="9.25" style="58" bestFit="1" customWidth="1"/>
    <col min="11768" max="12022" width="9" style="58"/>
    <col min="12023" max="12023" width="9.25" style="58" bestFit="1" customWidth="1"/>
    <col min="12024" max="12278" width="9" style="58"/>
    <col min="12279" max="12279" width="9.25" style="58" bestFit="1" customWidth="1"/>
    <col min="12280" max="12534" width="9" style="58"/>
    <col min="12535" max="12535" width="9.25" style="58" bestFit="1" customWidth="1"/>
    <col min="12536" max="12790" width="9" style="58"/>
    <col min="12791" max="12791" width="9.25" style="58" bestFit="1" customWidth="1"/>
    <col min="12792" max="13046" width="9" style="58"/>
    <col min="13047" max="13047" width="9.25" style="58" bestFit="1" customWidth="1"/>
    <col min="13048" max="13302" width="9" style="58"/>
    <col min="13303" max="13303" width="9.25" style="58" bestFit="1" customWidth="1"/>
    <col min="13304" max="13558" width="9" style="58"/>
    <col min="13559" max="13559" width="9.25" style="58" bestFit="1" customWidth="1"/>
    <col min="13560" max="13814" width="9" style="58"/>
    <col min="13815" max="13815" width="9.25" style="58" bestFit="1" customWidth="1"/>
    <col min="13816" max="14070" width="9" style="58"/>
    <col min="14071" max="14071" width="9.25" style="58" bestFit="1" customWidth="1"/>
    <col min="14072" max="14326" width="9" style="58"/>
    <col min="14327" max="14327" width="9.25" style="58" bestFit="1" customWidth="1"/>
    <col min="14328" max="14582" width="9" style="58"/>
    <col min="14583" max="14583" width="9.25" style="58" bestFit="1" customWidth="1"/>
    <col min="14584" max="14838" width="9" style="58"/>
    <col min="14839" max="14839" width="9.25" style="58" bestFit="1" customWidth="1"/>
    <col min="14840" max="15094" width="9" style="58"/>
    <col min="15095" max="15095" width="9.25" style="58" bestFit="1" customWidth="1"/>
    <col min="15096" max="15350" width="9" style="58"/>
    <col min="15351" max="15351" width="9.25" style="58" bestFit="1" customWidth="1"/>
    <col min="15352" max="15606" width="9" style="58"/>
    <col min="15607" max="15607" width="9.25" style="58" bestFit="1" customWidth="1"/>
    <col min="15608" max="15862" width="9" style="58"/>
    <col min="15863" max="15863" width="9.25" style="58" bestFit="1" customWidth="1"/>
    <col min="15864" max="16118" width="9" style="58"/>
    <col min="16119" max="16119" width="9.25" style="58" bestFit="1" customWidth="1"/>
    <col min="16120" max="16377" width="9" style="58"/>
    <col min="16378" max="16384" width="9" style="58" customWidth="1"/>
  </cols>
  <sheetData>
    <row r="1" spans="1:10" x14ac:dyDescent="0.15">
      <c r="C1" s="58" t="s">
        <v>165</v>
      </c>
      <c r="D1" s="58" t="s">
        <v>166</v>
      </c>
    </row>
    <row r="2" spans="1:10" x14ac:dyDescent="0.15">
      <c r="A2" s="119" t="s">
        <v>226</v>
      </c>
      <c r="B2" s="57" t="s">
        <v>65</v>
      </c>
      <c r="C2" s="57" t="s">
        <v>66</v>
      </c>
      <c r="D2" s="57" t="s">
        <v>67</v>
      </c>
      <c r="G2" s="57" t="s">
        <v>68</v>
      </c>
      <c r="H2" s="57" t="s">
        <v>69</v>
      </c>
      <c r="I2" s="57" t="s">
        <v>32</v>
      </c>
      <c r="J2" s="57" t="s">
        <v>65</v>
      </c>
    </row>
    <row r="3" spans="1:10" x14ac:dyDescent="0.15">
      <c r="B3" s="58">
        <v>1</v>
      </c>
      <c r="C3" s="58">
        <v>360</v>
      </c>
      <c r="D3" s="58">
        <v>480</v>
      </c>
      <c r="G3" s="59">
        <v>1</v>
      </c>
      <c r="I3" s="58">
        <v>480</v>
      </c>
      <c r="J3" s="58">
        <v>1</v>
      </c>
    </row>
    <row r="4" spans="1:10" x14ac:dyDescent="0.15">
      <c r="B4" s="58">
        <v>2</v>
      </c>
      <c r="C4" s="118">
        <v>420</v>
      </c>
      <c r="D4" s="58">
        <v>560</v>
      </c>
      <c r="G4" s="118">
        <v>84420</v>
      </c>
      <c r="I4" s="58">
        <v>560</v>
      </c>
      <c r="J4" s="58">
        <v>2</v>
      </c>
    </row>
    <row r="5" spans="1:10" x14ac:dyDescent="0.15">
      <c r="B5" s="58">
        <v>3</v>
      </c>
      <c r="C5" s="58">
        <v>480</v>
      </c>
      <c r="D5" s="58">
        <v>650</v>
      </c>
      <c r="G5" s="118">
        <v>97820</v>
      </c>
      <c r="I5" s="58">
        <v>650</v>
      </c>
      <c r="J5" s="58">
        <v>3</v>
      </c>
    </row>
    <row r="6" spans="1:10" x14ac:dyDescent="0.15">
      <c r="B6" s="58">
        <v>4</v>
      </c>
      <c r="C6" s="58">
        <v>540</v>
      </c>
      <c r="D6" s="58">
        <v>730</v>
      </c>
      <c r="G6" s="118">
        <v>111220</v>
      </c>
      <c r="I6" s="58">
        <v>730</v>
      </c>
      <c r="J6" s="58">
        <v>4</v>
      </c>
    </row>
    <row r="7" spans="1:10" x14ac:dyDescent="0.15">
      <c r="B7" s="58">
        <v>5</v>
      </c>
      <c r="C7" s="58">
        <v>610</v>
      </c>
      <c r="D7" s="58">
        <v>810</v>
      </c>
      <c r="G7" s="118">
        <v>124620</v>
      </c>
      <c r="I7" s="58">
        <v>810</v>
      </c>
      <c r="J7" s="58">
        <v>5</v>
      </c>
    </row>
    <row r="8" spans="1:10" x14ac:dyDescent="0.15">
      <c r="B8" s="58">
        <v>6</v>
      </c>
      <c r="C8" s="58">
        <v>640</v>
      </c>
      <c r="D8" s="58">
        <v>860</v>
      </c>
      <c r="G8" s="118">
        <v>135340</v>
      </c>
      <c r="I8" s="58">
        <v>860</v>
      </c>
      <c r="J8" s="58">
        <v>6</v>
      </c>
    </row>
    <row r="9" spans="1:10" x14ac:dyDescent="0.15">
      <c r="B9" s="58">
        <v>7</v>
      </c>
      <c r="C9" s="118">
        <v>680</v>
      </c>
      <c r="D9" s="58">
        <v>910</v>
      </c>
      <c r="G9" s="118">
        <v>143380</v>
      </c>
      <c r="I9" s="58">
        <v>910</v>
      </c>
      <c r="J9" s="58">
        <v>7</v>
      </c>
    </row>
    <row r="10" spans="1:10" x14ac:dyDescent="0.15">
      <c r="B10" s="58">
        <v>8</v>
      </c>
      <c r="C10" s="58">
        <v>730</v>
      </c>
      <c r="D10" s="58">
        <v>980</v>
      </c>
      <c r="G10" s="118">
        <v>152760</v>
      </c>
      <c r="I10" s="58">
        <v>980</v>
      </c>
      <c r="J10" s="58">
        <v>8</v>
      </c>
    </row>
    <row r="11" spans="1:10" x14ac:dyDescent="0.15">
      <c r="B11" s="58">
        <v>9</v>
      </c>
      <c r="C11" s="58">
        <v>780</v>
      </c>
      <c r="D11" s="118">
        <v>1050</v>
      </c>
      <c r="G11" s="118">
        <v>163480</v>
      </c>
      <c r="I11" s="118">
        <v>1050</v>
      </c>
      <c r="J11" s="58">
        <v>9</v>
      </c>
    </row>
    <row r="12" spans="1:10" x14ac:dyDescent="0.15">
      <c r="B12" s="58">
        <v>10</v>
      </c>
      <c r="C12" s="118">
        <v>830</v>
      </c>
      <c r="D12" s="118">
        <v>1110</v>
      </c>
      <c r="G12" s="118">
        <v>174200</v>
      </c>
      <c r="I12" s="118">
        <v>1110</v>
      </c>
      <c r="J12" s="58">
        <v>10</v>
      </c>
    </row>
    <row r="13" spans="1:10" x14ac:dyDescent="0.15">
      <c r="B13" s="58">
        <v>11</v>
      </c>
      <c r="C13" s="118">
        <v>880</v>
      </c>
      <c r="D13" s="118">
        <v>1180</v>
      </c>
      <c r="G13" s="118">
        <v>184920</v>
      </c>
      <c r="I13" s="118">
        <v>1180</v>
      </c>
      <c r="J13" s="58">
        <v>11</v>
      </c>
    </row>
    <row r="14" spans="1:10" x14ac:dyDescent="0.15">
      <c r="B14" s="58">
        <v>12</v>
      </c>
      <c r="C14" s="58">
        <v>930</v>
      </c>
      <c r="D14" s="118">
        <v>1250</v>
      </c>
      <c r="G14" s="118">
        <v>195640</v>
      </c>
      <c r="I14" s="118">
        <v>1250</v>
      </c>
      <c r="J14" s="58">
        <v>12</v>
      </c>
    </row>
    <row r="15" spans="1:10" x14ac:dyDescent="0.15">
      <c r="B15" s="58">
        <v>13</v>
      </c>
      <c r="C15" s="118">
        <v>990</v>
      </c>
      <c r="D15" s="118">
        <v>1330</v>
      </c>
      <c r="G15" s="118">
        <v>207700</v>
      </c>
      <c r="I15" s="118">
        <v>1330</v>
      </c>
      <c r="J15" s="58">
        <v>13</v>
      </c>
    </row>
    <row r="16" spans="1:10" x14ac:dyDescent="0.15">
      <c r="B16" s="58">
        <v>14</v>
      </c>
      <c r="C16" s="118">
        <v>1050</v>
      </c>
      <c r="D16" s="118">
        <v>1420</v>
      </c>
      <c r="G16" s="118">
        <v>221100</v>
      </c>
      <c r="I16" s="118">
        <v>1420</v>
      </c>
      <c r="J16" s="58">
        <v>14</v>
      </c>
    </row>
    <row r="17" spans="2:10" x14ac:dyDescent="0.15">
      <c r="B17" s="58">
        <v>15</v>
      </c>
      <c r="C17" s="118">
        <v>1120</v>
      </c>
      <c r="D17" s="118">
        <v>1500</v>
      </c>
      <c r="G17" s="118">
        <v>234500</v>
      </c>
      <c r="I17" s="118">
        <v>1500</v>
      </c>
      <c r="J17" s="58">
        <v>15</v>
      </c>
    </row>
    <row r="18" spans="2:10" x14ac:dyDescent="0.15">
      <c r="B18" s="58">
        <v>16</v>
      </c>
      <c r="C18" s="118">
        <v>1180</v>
      </c>
      <c r="D18" s="118">
        <v>1580</v>
      </c>
      <c r="G18" s="118">
        <v>247900</v>
      </c>
      <c r="I18" s="118">
        <v>1580</v>
      </c>
      <c r="J18" s="58">
        <v>16</v>
      </c>
    </row>
    <row r="19" spans="2:10" x14ac:dyDescent="0.15">
      <c r="B19" s="58">
        <v>17</v>
      </c>
      <c r="C19" s="118">
        <v>1240</v>
      </c>
      <c r="D19" s="118">
        <v>1670</v>
      </c>
      <c r="G19" s="118">
        <v>261300</v>
      </c>
      <c r="I19" s="118">
        <v>1670</v>
      </c>
      <c r="J19" s="58">
        <v>17</v>
      </c>
    </row>
    <row r="20" spans="2:10" x14ac:dyDescent="0.15">
      <c r="B20" s="58">
        <v>18</v>
      </c>
      <c r="C20" s="118">
        <v>1370</v>
      </c>
      <c r="D20" s="118">
        <v>1830</v>
      </c>
      <c r="G20" s="118">
        <v>281400</v>
      </c>
      <c r="I20" s="118">
        <v>1830</v>
      </c>
      <c r="J20" s="58">
        <v>18</v>
      </c>
    </row>
    <row r="21" spans="2:10" x14ac:dyDescent="0.15">
      <c r="B21" s="58">
        <v>19</v>
      </c>
      <c r="C21" s="118">
        <v>1490</v>
      </c>
      <c r="D21" s="118">
        <v>2000</v>
      </c>
      <c r="G21" s="118">
        <v>308200</v>
      </c>
      <c r="I21" s="118">
        <v>2000</v>
      </c>
      <c r="J21" s="58">
        <v>19</v>
      </c>
    </row>
    <row r="22" spans="2:10" x14ac:dyDescent="0.15">
      <c r="B22" s="58">
        <v>20</v>
      </c>
      <c r="C22" s="118">
        <v>1620</v>
      </c>
      <c r="D22" s="118">
        <v>2170</v>
      </c>
      <c r="G22" s="118">
        <v>335000</v>
      </c>
      <c r="I22" s="118">
        <v>2170</v>
      </c>
      <c r="J22" s="58">
        <v>20</v>
      </c>
    </row>
    <row r="23" spans="2:10" x14ac:dyDescent="0.15">
      <c r="B23" s="58">
        <v>21</v>
      </c>
      <c r="C23" s="118">
        <v>1740</v>
      </c>
      <c r="D23" s="118">
        <v>2330</v>
      </c>
      <c r="G23" s="118">
        <v>361800</v>
      </c>
      <c r="I23" s="118">
        <v>2330</v>
      </c>
      <c r="J23" s="58">
        <v>21</v>
      </c>
    </row>
    <row r="24" spans="2:10" x14ac:dyDescent="0.15">
      <c r="B24" s="58">
        <v>22</v>
      </c>
      <c r="C24" s="118">
        <v>1870</v>
      </c>
      <c r="D24" s="118">
        <v>2500</v>
      </c>
      <c r="G24" s="118">
        <v>388600</v>
      </c>
      <c r="I24" s="118">
        <v>2500</v>
      </c>
      <c r="J24" s="58">
        <v>22</v>
      </c>
    </row>
    <row r="25" spans="2:10" x14ac:dyDescent="0.15">
      <c r="B25" s="58">
        <v>23</v>
      </c>
      <c r="C25" s="118">
        <v>1990</v>
      </c>
      <c r="D25" s="118">
        <v>2670</v>
      </c>
      <c r="G25" s="118">
        <v>415400</v>
      </c>
      <c r="I25" s="118">
        <v>2670</v>
      </c>
      <c r="J25" s="58">
        <v>23</v>
      </c>
    </row>
    <row r="26" spans="2:10" x14ac:dyDescent="0.15">
      <c r="B26" s="58">
        <v>24</v>
      </c>
      <c r="C26" s="118">
        <v>2110</v>
      </c>
      <c r="D26" s="118">
        <v>2840</v>
      </c>
      <c r="G26" s="118">
        <v>442200</v>
      </c>
      <c r="I26" s="118">
        <v>2840</v>
      </c>
      <c r="J26" s="58">
        <v>24</v>
      </c>
    </row>
    <row r="27" spans="2:10" x14ac:dyDescent="0.15">
      <c r="B27" s="58">
        <v>25</v>
      </c>
      <c r="C27" s="118">
        <v>2240</v>
      </c>
      <c r="D27" s="118">
        <v>3000</v>
      </c>
      <c r="G27" s="118">
        <v>469000</v>
      </c>
      <c r="I27" s="118">
        <v>3000</v>
      </c>
      <c r="J27" s="58">
        <v>25</v>
      </c>
    </row>
    <row r="28" spans="2:10" x14ac:dyDescent="0.15">
      <c r="B28" s="58">
        <v>26</v>
      </c>
      <c r="C28" s="118">
        <v>2360</v>
      </c>
      <c r="D28" s="118">
        <v>3170</v>
      </c>
      <c r="G28" s="118">
        <v>495800</v>
      </c>
      <c r="I28" s="118">
        <v>3170</v>
      </c>
      <c r="J28" s="58">
        <v>26</v>
      </c>
    </row>
    <row r="29" spans="2:10" x14ac:dyDescent="0.15">
      <c r="B29" s="58">
        <v>27</v>
      </c>
      <c r="C29" s="118">
        <v>2550</v>
      </c>
      <c r="D29" s="118">
        <v>3420</v>
      </c>
      <c r="G29" s="118">
        <v>529300</v>
      </c>
      <c r="I29" s="118">
        <v>3420</v>
      </c>
      <c r="J29" s="58">
        <v>27</v>
      </c>
    </row>
    <row r="30" spans="2:10" x14ac:dyDescent="0.15">
      <c r="B30" s="58">
        <v>28</v>
      </c>
      <c r="C30" s="118">
        <v>2740</v>
      </c>
      <c r="D30" s="118">
        <v>3670</v>
      </c>
      <c r="G30" s="118">
        <v>569500</v>
      </c>
      <c r="I30" s="118">
        <v>3670</v>
      </c>
      <c r="J30" s="58">
        <v>28</v>
      </c>
    </row>
    <row r="31" spans="2:10" x14ac:dyDescent="0.15">
      <c r="B31" s="58">
        <v>29</v>
      </c>
      <c r="C31" s="118">
        <v>2930</v>
      </c>
      <c r="D31" s="118">
        <v>3920</v>
      </c>
      <c r="G31" s="118">
        <v>609700</v>
      </c>
      <c r="I31" s="118">
        <v>3920</v>
      </c>
      <c r="J31" s="58">
        <v>29</v>
      </c>
    </row>
    <row r="32" spans="2:10" x14ac:dyDescent="0.15">
      <c r="B32" s="58">
        <v>30</v>
      </c>
      <c r="C32" s="118">
        <v>3110</v>
      </c>
      <c r="D32" s="118">
        <v>4170</v>
      </c>
      <c r="G32" s="118">
        <v>649900</v>
      </c>
      <c r="I32" s="118">
        <v>4170</v>
      </c>
      <c r="J32" s="58">
        <v>30</v>
      </c>
    </row>
    <row r="33" spans="2:10" x14ac:dyDescent="0.15">
      <c r="B33" s="58">
        <v>31</v>
      </c>
      <c r="C33" s="118">
        <v>3300</v>
      </c>
      <c r="D33" s="118">
        <v>4420</v>
      </c>
      <c r="G33" s="118">
        <v>690100</v>
      </c>
      <c r="I33" s="118">
        <v>4420</v>
      </c>
      <c r="J33" s="58">
        <v>31</v>
      </c>
    </row>
    <row r="34" spans="2:10" x14ac:dyDescent="0.15">
      <c r="B34" s="58">
        <v>32</v>
      </c>
      <c r="C34" s="118">
        <v>3490</v>
      </c>
      <c r="D34" s="118">
        <v>4670</v>
      </c>
      <c r="G34" s="118">
        <v>730300</v>
      </c>
      <c r="I34" s="118">
        <v>4670</v>
      </c>
      <c r="J34" s="58">
        <v>32</v>
      </c>
    </row>
    <row r="35" spans="2:10" x14ac:dyDescent="0.15">
      <c r="B35" s="58">
        <v>33</v>
      </c>
      <c r="C35" s="118">
        <v>3670</v>
      </c>
      <c r="D35" s="118">
        <v>4920</v>
      </c>
      <c r="G35" s="118">
        <v>770500</v>
      </c>
      <c r="I35" s="118">
        <v>4920</v>
      </c>
      <c r="J35" s="58">
        <v>33</v>
      </c>
    </row>
    <row r="36" spans="2:10" x14ac:dyDescent="0.15">
      <c r="B36" s="58">
        <v>34</v>
      </c>
      <c r="C36" s="118">
        <v>3860</v>
      </c>
      <c r="D36" s="118">
        <v>5170</v>
      </c>
      <c r="G36" s="118">
        <v>810700</v>
      </c>
      <c r="I36" s="118">
        <v>5170</v>
      </c>
      <c r="J36" s="58">
        <v>34</v>
      </c>
    </row>
    <row r="37" spans="2:10" x14ac:dyDescent="0.15">
      <c r="B37" s="58">
        <v>35</v>
      </c>
      <c r="C37" s="118">
        <v>4050</v>
      </c>
      <c r="D37" s="118">
        <v>5430</v>
      </c>
      <c r="G37" s="118">
        <v>850900</v>
      </c>
      <c r="I37" s="118">
        <v>5430</v>
      </c>
      <c r="J37" s="58">
        <v>35</v>
      </c>
    </row>
    <row r="38" spans="2:10" x14ac:dyDescent="0.15">
      <c r="B38" s="58">
        <v>36</v>
      </c>
      <c r="C38" s="118">
        <v>4230</v>
      </c>
      <c r="D38" s="118">
        <v>5680</v>
      </c>
      <c r="G38" s="118">
        <v>891100</v>
      </c>
      <c r="I38" s="118">
        <v>5680</v>
      </c>
      <c r="J38" s="58">
        <v>36</v>
      </c>
    </row>
    <row r="39" spans="2:10" x14ac:dyDescent="0.15">
      <c r="B39" s="58">
        <v>37</v>
      </c>
      <c r="C39" s="118">
        <v>4420</v>
      </c>
      <c r="D39" s="118">
        <v>5930</v>
      </c>
      <c r="G39" s="118">
        <v>931300</v>
      </c>
      <c r="I39" s="118">
        <v>5930</v>
      </c>
      <c r="J39" s="58">
        <v>37</v>
      </c>
    </row>
    <row r="40" spans="2:10" x14ac:dyDescent="0.15">
      <c r="B40" s="58">
        <v>38</v>
      </c>
      <c r="C40" s="118">
        <v>4670</v>
      </c>
      <c r="D40" s="118">
        <v>6260</v>
      </c>
      <c r="G40" s="118">
        <v>978200</v>
      </c>
      <c r="I40" s="118">
        <v>6260</v>
      </c>
      <c r="J40" s="58">
        <v>38</v>
      </c>
    </row>
    <row r="41" spans="2:10" x14ac:dyDescent="0.15">
      <c r="B41" s="58">
        <v>39</v>
      </c>
      <c r="C41" s="118">
        <v>4920</v>
      </c>
      <c r="D41" s="118">
        <v>6590</v>
      </c>
      <c r="G41" s="118">
        <v>1031800</v>
      </c>
      <c r="I41" s="118">
        <v>6590</v>
      </c>
      <c r="J41" s="58">
        <v>39</v>
      </c>
    </row>
    <row r="42" spans="2:10" x14ac:dyDescent="0.15">
      <c r="B42" s="58">
        <v>40</v>
      </c>
      <c r="C42" s="118">
        <v>5170</v>
      </c>
      <c r="D42" s="118">
        <v>6930</v>
      </c>
      <c r="G42" s="118">
        <v>1085400</v>
      </c>
      <c r="I42" s="118">
        <v>6930</v>
      </c>
      <c r="J42" s="58">
        <v>40</v>
      </c>
    </row>
    <row r="43" spans="2:10" x14ac:dyDescent="0.15">
      <c r="B43" s="58">
        <v>41</v>
      </c>
      <c r="C43" s="118">
        <v>5480</v>
      </c>
      <c r="D43" s="118">
        <v>7350</v>
      </c>
      <c r="G43" s="118">
        <v>1145700</v>
      </c>
      <c r="I43" s="118">
        <v>7350</v>
      </c>
      <c r="J43" s="58">
        <v>41</v>
      </c>
    </row>
    <row r="44" spans="2:10" x14ac:dyDescent="0.15">
      <c r="B44" s="58">
        <v>42</v>
      </c>
      <c r="C44" s="118">
        <v>5790</v>
      </c>
      <c r="D44" s="118">
        <v>7760</v>
      </c>
      <c r="G44" s="118">
        <v>1212700</v>
      </c>
      <c r="I44" s="118">
        <v>7760</v>
      </c>
      <c r="J44" s="58">
        <v>42</v>
      </c>
    </row>
    <row r="45" spans="2:10" x14ac:dyDescent="0.15">
      <c r="B45" s="58">
        <v>43</v>
      </c>
      <c r="C45" s="118">
        <v>6100</v>
      </c>
      <c r="D45" s="118">
        <v>8180</v>
      </c>
      <c r="G45" s="118">
        <v>1279700</v>
      </c>
      <c r="I45" s="118">
        <v>8180</v>
      </c>
      <c r="J45" s="58">
        <v>43</v>
      </c>
    </row>
    <row r="46" spans="2:10" x14ac:dyDescent="0.15">
      <c r="B46" s="58">
        <v>44</v>
      </c>
      <c r="C46" s="118">
        <v>6420</v>
      </c>
      <c r="D46" s="118">
        <v>8600</v>
      </c>
      <c r="G46" s="118">
        <v>1346700</v>
      </c>
      <c r="I46" s="118">
        <v>8600</v>
      </c>
      <c r="J46" s="58">
        <v>44</v>
      </c>
    </row>
    <row r="47" spans="2:10" x14ac:dyDescent="0.15">
      <c r="B47" s="58">
        <v>45</v>
      </c>
      <c r="C47" s="118">
        <v>6790</v>
      </c>
      <c r="D47" s="118">
        <v>9100</v>
      </c>
      <c r="G47" s="118">
        <v>1413700</v>
      </c>
      <c r="I47" s="118">
        <v>9100</v>
      </c>
      <c r="J47" s="58">
        <v>45</v>
      </c>
    </row>
    <row r="48" spans="2:10" x14ac:dyDescent="0.15">
      <c r="B48" s="58">
        <v>46</v>
      </c>
      <c r="C48" s="118">
        <v>7160</v>
      </c>
      <c r="D48" s="118">
        <v>9600</v>
      </c>
      <c r="G48" s="118">
        <v>1494100</v>
      </c>
      <c r="I48" s="118">
        <v>9600</v>
      </c>
      <c r="J48" s="58">
        <v>46</v>
      </c>
    </row>
    <row r="49" spans="2:10" x14ac:dyDescent="0.15">
      <c r="B49" s="58">
        <v>47</v>
      </c>
      <c r="C49" s="118">
        <v>7540</v>
      </c>
      <c r="D49" s="118">
        <v>10100</v>
      </c>
      <c r="G49" s="118">
        <v>1574500</v>
      </c>
      <c r="I49" s="118">
        <v>10100</v>
      </c>
      <c r="J49" s="58">
        <v>47</v>
      </c>
    </row>
    <row r="50" spans="2:10" x14ac:dyDescent="0.15">
      <c r="B50" s="58">
        <v>48</v>
      </c>
      <c r="C50" s="118">
        <v>7910</v>
      </c>
      <c r="D50" s="118">
        <v>10600</v>
      </c>
      <c r="G50" s="118">
        <v>1654900</v>
      </c>
      <c r="I50" s="118">
        <v>10600</v>
      </c>
      <c r="J50" s="58">
        <v>48</v>
      </c>
    </row>
    <row r="51" spans="2:10" x14ac:dyDescent="0.15">
      <c r="B51" s="58">
        <v>49</v>
      </c>
      <c r="C51" s="118">
        <v>8290</v>
      </c>
      <c r="D51" s="118">
        <v>11110</v>
      </c>
      <c r="G51" s="118">
        <v>1735300</v>
      </c>
      <c r="I51" s="118">
        <v>11110</v>
      </c>
      <c r="J51" s="58">
        <v>49</v>
      </c>
    </row>
    <row r="52" spans="2:10" x14ac:dyDescent="0.15">
      <c r="B52" s="58">
        <v>50</v>
      </c>
      <c r="C52" s="118">
        <v>8660</v>
      </c>
      <c r="D52" s="118">
        <v>11610</v>
      </c>
      <c r="G52" s="118">
        <v>1815700</v>
      </c>
      <c r="I52" s="118">
        <v>11610</v>
      </c>
      <c r="J52" s="58">
        <v>50</v>
      </c>
    </row>
  </sheetData>
  <sheetProtection insertColumns="0" insertRows="0" deleteColumns="0" deleteRow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78F6-4AF7-4C49-9639-68AC4C70094F}">
  <dimension ref="A1:BP13"/>
  <sheetViews>
    <sheetView topLeftCell="AR1" workbookViewId="0">
      <selection activeCell="BO13" sqref="BO13"/>
    </sheetView>
  </sheetViews>
  <sheetFormatPr defaultRowHeight="13.5" x14ac:dyDescent="0.15"/>
  <cols>
    <col min="7" max="7" width="15.625" bestFit="1" customWidth="1"/>
    <col min="8" max="8" width="10.5" bestFit="1" customWidth="1"/>
  </cols>
  <sheetData>
    <row r="1" spans="1:68" ht="33.75" x14ac:dyDescent="0.15">
      <c r="A1" s="425" t="s">
        <v>495</v>
      </c>
      <c r="B1" s="426" t="s">
        <v>496</v>
      </c>
      <c r="C1" s="427" t="s">
        <v>77</v>
      </c>
      <c r="D1" s="428" t="s">
        <v>497</v>
      </c>
      <c r="E1" s="429" t="s">
        <v>498</v>
      </c>
      <c r="F1" s="429" t="s">
        <v>499</v>
      </c>
      <c r="G1" s="430" t="s">
        <v>168</v>
      </c>
      <c r="H1" s="429" t="s">
        <v>500</v>
      </c>
      <c r="I1" s="431" t="s">
        <v>501</v>
      </c>
      <c r="J1" s="432" t="s">
        <v>502</v>
      </c>
      <c r="K1" s="433" t="s">
        <v>503</v>
      </c>
      <c r="L1" s="431" t="s">
        <v>193</v>
      </c>
      <c r="M1" s="433" t="s">
        <v>382</v>
      </c>
      <c r="N1" s="431" t="s">
        <v>504</v>
      </c>
      <c r="O1" s="432" t="s">
        <v>505</v>
      </c>
      <c r="P1" s="432" t="s">
        <v>506</v>
      </c>
      <c r="Q1" s="433" t="s">
        <v>507</v>
      </c>
      <c r="R1" s="434" t="s">
        <v>508</v>
      </c>
      <c r="S1" s="435" t="s">
        <v>509</v>
      </c>
      <c r="T1" s="436" t="s">
        <v>239</v>
      </c>
      <c r="U1" s="437" t="s">
        <v>510</v>
      </c>
      <c r="V1" s="437" t="s">
        <v>511</v>
      </c>
      <c r="W1" s="438" t="s">
        <v>512</v>
      </c>
      <c r="X1" s="439" t="s">
        <v>513</v>
      </c>
      <c r="Y1" s="439" t="s">
        <v>514</v>
      </c>
      <c r="Z1" s="438" t="s">
        <v>362</v>
      </c>
      <c r="AA1" s="439" t="s">
        <v>515</v>
      </c>
      <c r="AB1" s="440" t="s">
        <v>516</v>
      </c>
      <c r="AC1" s="440" t="s">
        <v>517</v>
      </c>
      <c r="AD1" s="440" t="s">
        <v>518</v>
      </c>
      <c r="AE1" s="440" t="s">
        <v>519</v>
      </c>
      <c r="AF1" s="438" t="s">
        <v>520</v>
      </c>
      <c r="AG1" s="439" t="s">
        <v>521</v>
      </c>
      <c r="AH1" s="440" t="s">
        <v>522</v>
      </c>
      <c r="AI1" s="440" t="s">
        <v>523</v>
      </c>
      <c r="AJ1" s="440" t="s">
        <v>524</v>
      </c>
      <c r="AK1" s="441" t="s">
        <v>525</v>
      </c>
      <c r="AL1" s="442" t="s">
        <v>526</v>
      </c>
      <c r="AM1" s="443" t="s">
        <v>527</v>
      </c>
      <c r="AN1" s="444" t="s">
        <v>325</v>
      </c>
      <c r="AO1" s="445" t="s">
        <v>528</v>
      </c>
      <c r="AP1" s="445" t="s">
        <v>529</v>
      </c>
      <c r="AQ1" s="445" t="s">
        <v>530</v>
      </c>
      <c r="AR1" s="445" t="s">
        <v>531</v>
      </c>
      <c r="AS1" s="446" t="s">
        <v>532</v>
      </c>
      <c r="AT1" s="447" t="s">
        <v>533</v>
      </c>
      <c r="AU1" s="447" t="s">
        <v>534</v>
      </c>
      <c r="AV1" s="448" t="s">
        <v>535</v>
      </c>
      <c r="AW1" s="449" t="s">
        <v>536</v>
      </c>
      <c r="AX1" s="449" t="s">
        <v>537</v>
      </c>
      <c r="AY1" s="449" t="s">
        <v>538</v>
      </c>
      <c r="AZ1" s="449" t="s">
        <v>539</v>
      </c>
      <c r="BA1" s="449" t="s">
        <v>540</v>
      </c>
      <c r="BB1" s="449" t="s">
        <v>541</v>
      </c>
      <c r="BC1" s="449" t="s">
        <v>542</v>
      </c>
      <c r="BD1" s="449" t="s">
        <v>543</v>
      </c>
      <c r="BE1" s="449" t="s">
        <v>544</v>
      </c>
      <c r="BF1" s="449" t="s">
        <v>545</v>
      </c>
      <c r="BG1" s="450" t="s">
        <v>546</v>
      </c>
      <c r="BH1" s="451" t="s">
        <v>547</v>
      </c>
      <c r="BI1" s="452" t="s">
        <v>548</v>
      </c>
      <c r="BJ1" s="450" t="s">
        <v>549</v>
      </c>
      <c r="BK1" s="451" t="s">
        <v>550</v>
      </c>
      <c r="BL1" s="452" t="s">
        <v>551</v>
      </c>
      <c r="BM1" s="453" t="s">
        <v>360</v>
      </c>
      <c r="BN1" s="454" t="s">
        <v>552</v>
      </c>
      <c r="BO1" s="455" t="s">
        <v>553</v>
      </c>
      <c r="BP1" s="456" t="s">
        <v>554</v>
      </c>
    </row>
    <row r="2" spans="1:68" x14ac:dyDescent="0.15">
      <c r="F2">
        <f>'補助事業概要説明書(別添１)１～２'!$E$6</f>
        <v>0</v>
      </c>
      <c r="G2" s="457">
        <f>'補助事業概要説明書(別添１)１～２'!$E$7</f>
        <v>0</v>
      </c>
      <c r="H2" s="458">
        <f>'補助事業概要説明書(別添１)１～２'!$E$5</f>
        <v>0</v>
      </c>
      <c r="I2" s="458">
        <f>'補助事業概要説明書(別添１)１～２'!$E$10</f>
        <v>0</v>
      </c>
      <c r="J2" s="458" t="str">
        <f>IF(MID('補助事業概要説明書(別添１)１～２'!$E$11, 4, 1)="県", LEFT('補助事業概要説明書(別添１)１～２'!$E$11, 4), LEFT('補助事業概要説明書(別添１)１～２'!$E$11, 3))</f>
        <v/>
      </c>
      <c r="K2" t="str">
        <f>DBCS(MID('補助事業概要説明書(別添１)１～２'!$E$11,LEN(J2)+1,LEN('補助事業概要説明書(別添１)１～２'!$E$11)-LEN(J2)))</f>
        <v/>
      </c>
      <c r="L2" s="458">
        <f>'補助事業概要説明書(別添１)１～２'!$E$9</f>
        <v>0</v>
      </c>
      <c r="M2" s="458">
        <f>'補助事業概要説明書(別添１)１～２'!$E$8</f>
        <v>0</v>
      </c>
      <c r="N2">
        <f>'補助事業概要説明書(別添１)１～２'!$D$29</f>
        <v>0</v>
      </c>
      <c r="O2">
        <f>'補助事業概要説明書(別添１)１～２'!$B$29</f>
        <v>0</v>
      </c>
      <c r="P2" t="e">
        <f>VLOOKUP("本部",'補助事業概要説明書(別添１)１～２'!$B$58:$G$97,6,0)</f>
        <v>#N/A</v>
      </c>
      <c r="Q2" t="e">
        <f>VLOOKUP("本部",'補助事業概要説明書(別添１)１～２'!$A$58:$G$97,7,0)</f>
        <v>#N/A</v>
      </c>
      <c r="R2">
        <f>'支出計画書(別添２－２)'!$G$6</f>
        <v>0</v>
      </c>
      <c r="S2">
        <f>'支出計画書(別添２－２)'!$G$9</f>
        <v>0</v>
      </c>
      <c r="T2" s="458">
        <f>'補助事業概要説明書(別添１)１～２'!$E$13</f>
        <v>0</v>
      </c>
      <c r="U2" s="458" t="str">
        <f>'補助事業概要説明書(別添１)１～２'!$E$14&amp;" "&amp;'補助事業概要説明書(別添１)１～２'!$E$15&amp;" "&amp;'補助事業概要説明書(別添１)１～２'!$E$16&amp;" "&amp;'補助事業概要説明書(別添１)１～２'!$E$17&amp;" "&amp;'補助事業概要説明書(別添１)１～２'!$E$18&amp;" "&amp;'補助事業概要説明書(別添１)１～２'!$E$19&amp;" "&amp;'補助事業概要説明書(別添１)１～２'!$E$20&amp;" "&amp;'補助事業概要説明書(別添１)１～２'!$E$21&amp;" "&amp;'補助事業概要説明書(別添１)１～２'!$E$22&amp;" "&amp;'補助事業概要説明書(別添１)１～２'!$E$23</f>
        <v xml:space="preserve">         </v>
      </c>
      <c r="V2" s="458" t="str">
        <f>'補助事業概要説明書(別添１)１～２'!$E$103&amp;" "&amp;'補助事業概要説明書(別添１)１～２'!$E$113&amp;" "&amp;'補助事業概要説明書(別添１)１～２'!$E$123&amp;" "&amp;'補助事業概要説明書(別添１)１～２'!$E$133&amp;" "&amp;'補助事業概要説明書(別添１)１～２'!$E$143&amp;" "&amp;'補助事業概要説明書(別添１)１～２'!$E$153&amp;" "&amp;'補助事業概要説明書(別添１)１～２'!$E$163&amp;" "&amp;'補助事業概要説明書(別添１)１～２'!$E$173&amp;" "&amp;'補助事業概要説明書(別添１)１～２'!$E$183&amp;" "&amp;'補助事業概要説明書(別添１)１～２'!$E$193&amp;" "&amp;'補助事業概要説明書(別添１)１～２'!$E$203&amp;" "&amp;'補助事業概要説明書(別添１)１～２'!$E$213&amp;" "&amp;'補助事業概要説明書(別添１)１～２'!$E$223&amp;" "&amp;'補助事業概要説明書(別添１)１～２'!$E$233&amp;" "&amp;'補助事業概要説明書(別添１)１～２'!$E$243</f>
        <v xml:space="preserve">              </v>
      </c>
      <c r="W2">
        <f>'補助事業概要説明書(別添１)３'!$E$35</f>
        <v>1</v>
      </c>
      <c r="X2">
        <f>'補助事業概要説明書(別添１)３'!$E$36</f>
        <v>0</v>
      </c>
      <c r="Y2">
        <f>Z2+AF2</f>
        <v>0</v>
      </c>
      <c r="Z2">
        <f>'補助事業概要説明書(別添１)３'!$E$37</f>
        <v>0</v>
      </c>
      <c r="AA2">
        <f>SUM(AB2:AD2)</f>
        <v>0</v>
      </c>
      <c r="AB2">
        <f>COUNTIFS('専門家一覧(別添３)'!$C$10:$C$284,"内部",'専門家一覧(別添３)'!$K$10:$K$284,"熱")</f>
        <v>0</v>
      </c>
      <c r="AC2">
        <f>COUNTIFS('専門家一覧(別添３)'!$C$10:$C$284,"内部",'専門家一覧(別添３)'!$K$10:$K$284,"電気")</f>
        <v>0</v>
      </c>
      <c r="AD2">
        <f>COUNTIFS('専門家一覧(別添３)'!$C$10:$C$284,"内部",'専門家一覧(別添３)'!$K$10:$K$284,"両方")</f>
        <v>0</v>
      </c>
      <c r="AE2">
        <f>COUNTIFS('専門家一覧(別添３)'!$C$10:$C$284,"内部",'専門家一覧(別添３)'!$N$10:$N$284,1)</f>
        <v>0</v>
      </c>
      <c r="AF2">
        <f>'補助事業概要説明書(別添１)３'!$E$38</f>
        <v>0</v>
      </c>
      <c r="AG2">
        <f>SUM(AH2:AJ2)</f>
        <v>0</v>
      </c>
      <c r="AH2">
        <f>COUNTIFS('専門家一覧(別添３)'!$C$10:$C$284,"外部",'専門家一覧(別添３)'!$K$10:$K$284,"熱")</f>
        <v>0</v>
      </c>
      <c r="AI2">
        <f>COUNTIFS('専門家一覧(別添３)'!$C$10:$C$284,"外部",'専門家一覧(別添３)'!$K$10:$K$284,"電気")</f>
        <v>0</v>
      </c>
      <c r="AJ2">
        <f>COUNTIFS('専門家一覧(別添３)'!$C$10:$C$284,"外部",'専門家一覧(別添３)'!$K$10:$K$284,"両方")</f>
        <v>0</v>
      </c>
      <c r="AK2">
        <f>COUNTIFS('専門家一覧(別添３)'!$C$10:$C$284,"外部",'専門家一覧(別添３)'!$N$10:$N$284,1)</f>
        <v>0</v>
      </c>
      <c r="AL2" s="459">
        <f>'支出計画書(別添２－２)'!$E$684</f>
        <v>0</v>
      </c>
      <c r="AM2" s="460">
        <f>'支出計画書(別添２－２)'!$E$692</f>
        <v>0</v>
      </c>
      <c r="AN2" s="460">
        <f ca="1">'支出計画書(別添２－２)'!E691</f>
        <v>0</v>
      </c>
      <c r="AO2" s="460">
        <f>'支出計画書(別添２－２)'!$E$687</f>
        <v>0</v>
      </c>
      <c r="AP2" s="460">
        <f>'支出計画書(別添２－２)'!$E$688</f>
        <v>0</v>
      </c>
      <c r="AQ2" s="460">
        <f>'支出計画書(別添２－２)'!$E$689</f>
        <v>0</v>
      </c>
      <c r="AR2" s="460">
        <f>'支出計画書(別添２－２)'!$E$690</f>
        <v>0</v>
      </c>
      <c r="AS2">
        <f ca="1">SUMIF('支出計画書(別添２－２)'!D267:F367,"実施回数",'支出計画書(別添２－２)'!E267:E367)</f>
        <v>0</v>
      </c>
      <c r="AT2">
        <f ca="1">SUMIF('支出計画書(別添２－２)'!D378:F478,"実施回数",'支出計画書(別添２－２)'!E378:E478)</f>
        <v>0</v>
      </c>
      <c r="AU2">
        <f ca="1">SUMIF('支出計画書(別添２－２)'!D489:F562,"実施回数",'支出計画書(別添２－２)'!E489:E562)</f>
        <v>0</v>
      </c>
      <c r="AV2">
        <f ca="1">SUMIF('支出計画書(別添２－２)'!D570:F643,"実施回数",'支出計画書(別添２－２)'!E570:E643)</f>
        <v>0</v>
      </c>
      <c r="AW2" s="460">
        <f>'支出計画書(別添２－２)'!$E$685</f>
        <v>0</v>
      </c>
      <c r="AX2" s="460">
        <f>'支出計画書(別添２－２)'!$E$686</f>
        <v>0</v>
      </c>
      <c r="AY2" s="460">
        <f ca="1">SUMIF('支出計画書(別添２－２)'!P:Q,"診断前謝金",'支出計画書(別添２－２)'!Q:Q)</f>
        <v>0</v>
      </c>
      <c r="AZ2" s="460">
        <f ca="1">SUMIF('支出計画書(別添２－２)'!R:S,"診断前旅費",'支出計画書(別添２－２)'!S:S)</f>
        <v>0</v>
      </c>
      <c r="BA2" s="460">
        <f ca="1">SUMIF('支出計画書(別添２－２)'!P:Q,"診断謝金",'支出計画書(別添２－２)'!Q:Q)</f>
        <v>0</v>
      </c>
      <c r="BB2" s="460">
        <f ca="1">SUMIF('支出計画書(別添２－２)'!R:S,"診断旅費",'支出計画書(別添２－２)'!S:S)</f>
        <v>0</v>
      </c>
      <c r="BC2" s="460">
        <f ca="1">SUMIF('支出計画書(別添２－２)'!P:Q,"支援前謝金",'支出計画書(別添２－２)'!Q:Q)</f>
        <v>0</v>
      </c>
      <c r="BD2" s="460">
        <f ca="1">SUMIF('支出計画書(別添２－２)'!R:S,"支援前旅費",'支出計画書(別添２－２)'!S:S)</f>
        <v>0</v>
      </c>
      <c r="BE2" s="460">
        <f ca="1">SUMIF('支出計画書(別添２－２)'!P:Q,"支援謝金",'支出計画書(別添２－２)'!Q:Q)</f>
        <v>0</v>
      </c>
      <c r="BF2" s="460">
        <f ca="1">SUMIF('支出計画書(別添２－２)'!R:S,"支援旅費",'支出計画書(別添２－２)'!S:S)</f>
        <v>0</v>
      </c>
      <c r="BG2">
        <f>SUMIF('支出計画書(別添２－２)'!P:P,"診断",'支出計画書(別添２－２)'!T:T)</f>
        <v>0</v>
      </c>
      <c r="BH2">
        <f ca="1">SUMIF('支出計画書(別添２－２)'!P:V,"診断",'支出計画書(別添２－２)'!V:V)</f>
        <v>0</v>
      </c>
      <c r="BI2" s="460">
        <f ca="1">SUMIF('支出計画書(別添２－２)'!P:W,"診断",'支出計画書(別添２－２)'!W:W)</f>
        <v>0</v>
      </c>
      <c r="BJ2">
        <f>SUMIF('支出計画書(別添２－２)'!P:P,"支援",'支出計画書(別添２－２)'!T:T)</f>
        <v>0</v>
      </c>
      <c r="BK2">
        <f ca="1">SUMIF('支出計画書(別添２－２)'!P:V,"支援",'支出計画書(別添２－２)'!V:V)</f>
        <v>0</v>
      </c>
      <c r="BL2" s="460">
        <f ca="1">SUMIF('支出計画書(別添２－２)'!P:W,"支援",'支出計画書(別添２－２)'!W:W)</f>
        <v>0</v>
      </c>
      <c r="BM2" s="460">
        <f>'支出計画書(別添２－２)'!$E$693</f>
        <v>0</v>
      </c>
      <c r="BN2" s="459">
        <f>'支出計画書(別添２－２)'!$E$684</f>
        <v>0</v>
      </c>
      <c r="BO2" s="460">
        <f ca="1">'支出計画書(別添２－２)'!$E$694</f>
        <v>0</v>
      </c>
      <c r="BP2" s="460">
        <f ca="1">'支出計画書(別添２－２)'!$E$695</f>
        <v>0</v>
      </c>
    </row>
    <row r="3" spans="1:68" x14ac:dyDescent="0.15">
      <c r="AK3" t="s">
        <v>555</v>
      </c>
    </row>
    <row r="4" spans="1:68" x14ac:dyDescent="0.15">
      <c r="AK4" cm="1">
        <f t="array" ref="AK4">_xlfn.UNIQUE(地域)</f>
        <v>0</v>
      </c>
      <c r="AL4" s="460">
        <f ca="1">SUMIF('支出計画書(別添２－２)'!$E$196:$J$225,DB用集計!AK4,'支出計画書(別添２－２)'!$J$196:$J$225)+SUMIFS('支出計画書(別添２－２)'!$K$229:$K$263,'支出計画書(別添２－２)'!$C$229:$C$263,"職員*",'支出計画書(別添２－２)'!$E$229:$E$263,DB用集計!AK4)</f>
        <v>0</v>
      </c>
      <c r="AM4" s="459">
        <f>SUMIFS('支出計画書(別添２－２)'!$K$229:$K$263,'支出計画書(別添２－２)'!$C$229:$C$263,"事務補助員",'支出計画書(別添２－２)'!$E$229:$E$263,DB用集計!AK4)</f>
        <v>0</v>
      </c>
      <c r="AN4" s="460">
        <f ca="1">SUMIFS('支出計画書(別添２－２)'!$K$196:$K$225,'支出計画書(別添２－２)'!$C$196:$C$225,"職員*",'支出計画書(別添２－２)'!$E$196:$E$225,DB用集計!AK4)+SUMIF('支出計画書(別添２－２)'!$C$267:$K$643,DB用集計!AK4,'支出計画書(別添２－２)'!$I$267:$I$643)</f>
        <v>0</v>
      </c>
      <c r="AO4" s="460">
        <f ca="1">SUMIF('支出計画書(別添２－２)'!$C$267:$K$374,DB用集計!AK4,'支出計画書(別添２－２)'!$K$267:$K$374)-SUMIF('支出計画書(別添２－２)'!$C$267:$K$374,DB用集計!AK4,'支出計画書(別添２－２)'!$I$267:$I$374)</f>
        <v>0</v>
      </c>
      <c r="AP4" s="460">
        <f ca="1">SUMIF('支出計画書(別添２－２)'!$C$378:$K$485,DB用集計!AK4,'支出計画書(別添２－２)'!$K$378:$K$485)-SUMIF('支出計画書(別添２－２)'!$C$378:$K$485,DB用集計!AK4,'支出計画書(別添２－２)'!$I$378:$I$485)</f>
        <v>0</v>
      </c>
      <c r="AQ4" s="460">
        <f ca="1">SUMIF('支出計画書(別添２－２)'!$C$489:$K$566,DB用集計!AK4,'支出計画書(別添２－２)'!$K$489:$K$566)-SUMIF('支出計画書(別添２－２)'!$C$489:$K$566,DB用集計!AK4,'支出計画書(別添２－２)'!$I$489:$I$566)</f>
        <v>0</v>
      </c>
      <c r="AR4" s="460">
        <f ca="1">SUMIF('支出計画書(別添２－２)'!$C$570:$K$647,DB用集計!AK4,'支出計画書(別添２－２)'!$K$570:$K$647)-SUMIF('支出計画書(別添２－２)'!$C$570:$K$647,DB用集計!AK4,'支出計画書(別添２－２)'!$I$570:$I$647)</f>
        <v>0</v>
      </c>
      <c r="AS4">
        <f ca="1">SUMIF('支出計画書(別添２－２)'!$C$267:$K$374,DB用集計!AK4,'支出計画書(別添２－２)'!$E$267:$E$374)</f>
        <v>0</v>
      </c>
      <c r="AT4">
        <f ca="1">SUMIF('支出計画書(別添２－２)'!$C$378:$K$485,DB用集計!AK4,'支出計画書(別添２－２)'!$E$378:$E$485)</f>
        <v>0</v>
      </c>
      <c r="AU4">
        <f ca="1">SUMIF('支出計画書(別添２－２)'!$C$489:$K$566,DB用集計!AK4,'支出計画書(別添２－２)'!$E$489:$E$566)</f>
        <v>0</v>
      </c>
      <c r="AV4">
        <f ca="1">SUMIF('支出計画書(別添２－２)'!$C$570:$K$647,DB用集計!AK4,'支出計画書(別添２－２)'!$E$570:$E$647)</f>
        <v>0</v>
      </c>
      <c r="AW4" s="459">
        <f ca="1">SUMIF('支出計画書(別添２－２)'!$C$12:$E$189,DB用集計!AK4,'支出計画書(別添２－２)'!$E$12:$E$189)</f>
        <v>0</v>
      </c>
      <c r="AX4">
        <f ca="1">SUMIF('支出計画書(別添２－２)'!$C$12:$G$189,DB用集計!AK4,'支出計画書(別添２－２)'!$G$12:$G$189)</f>
        <v>0</v>
      </c>
      <c r="AY4" s="460">
        <f>SUMIFS('支出計画書(別添２－２)'!$Q:$Q,'支出計画書(別添２－２)'!$O:$O,DB用集計!$AK4,'支出計画書(別添２－２)'!$P:$P,"診断前謝金")</f>
        <v>0</v>
      </c>
      <c r="AZ4" s="460">
        <f>SUMIFS('支出計画書(別添２－２)'!$S:$S,'支出計画書(別添２－２)'!$O:$O,DB用集計!$AK4,'支出計画書(別添２－２)'!$R:$R,"診断前旅費")</f>
        <v>0</v>
      </c>
      <c r="BA4" s="460">
        <f>SUMIFS('支出計画書(別添２－２)'!$Q:$Q,'支出計画書(別添２－２)'!$O:$O,DB用集計!$AK4,'支出計画書(別添２－２)'!$P:$P,"診断謝金")</f>
        <v>0</v>
      </c>
      <c r="BB4" s="460">
        <f>SUMIFS('支出計画書(別添２－２)'!$S:$S,'支出計画書(別添２－２)'!$O:$O,DB用集計!$AK4,'支出計画書(別添２－２)'!$R:$R,"診断旅費")</f>
        <v>0</v>
      </c>
      <c r="BC4" s="460">
        <f>SUMIFS('支出計画書(別添２－２)'!$Q:$Q,'支出計画書(別添２－２)'!$O:$O,DB用集計!$AK4,'支出計画書(別添２－２)'!$P:$P,"支援前謝金")</f>
        <v>0</v>
      </c>
      <c r="BD4" s="460">
        <f>SUMIFS('支出計画書(別添２－２)'!$S:$S,'支出計画書(別添２－２)'!$O:$O,DB用集計!$AK4,'支出計画書(別添２－２)'!$R:$R,"支援前旅費")</f>
        <v>0</v>
      </c>
      <c r="BE4" s="460">
        <f>SUMIFS('支出計画書(別添２－２)'!$Q:$Q,'支出計画書(別添２－２)'!$O:$O,DB用集計!$AK4,'支出計画書(別添２－２)'!$P:$P,"支援謝金")</f>
        <v>0</v>
      </c>
      <c r="BF4" s="460">
        <f>SUMIFS('支出計画書(別添２－２)'!$S:$S,'支出計画書(別添２－２)'!$O:$O,DB用集計!$AK4,'支出計画書(別添２－２)'!$R:$R,"支援旅費")</f>
        <v>0</v>
      </c>
      <c r="BG4">
        <f>SUMIFS('支出計画書(別添２－２)'!T:T,'支出計画書(別添２－２)'!O:O,DB用集計!AK4,'支出計画書(別添２－２)'!P:P,"診断")</f>
        <v>0</v>
      </c>
      <c r="BH4">
        <f>SUMIFS('支出計画書(別添２－２)'!$V:$V,'支出計画書(別添２－２)'!$O:$O,DB用集計!$AK4,'支出計画書(別添２－２)'!$P:$P,"診断")</f>
        <v>0</v>
      </c>
      <c r="BI4">
        <f>SUMIFS('支出計画書(別添２－２)'!$W:$W,'支出計画書(別添２－２)'!$O:$O,DB用集計!$AK4,'支出計画書(別添２－２)'!$P:$P,"診断")</f>
        <v>0</v>
      </c>
      <c r="BJ4">
        <f>SUMIFS('支出計画書(別添２－２)'!T:T,'支出計画書(別添２－２)'!O:O,DB用集計!AK4,'支出計画書(別添２－２)'!P:P,"支援")</f>
        <v>0</v>
      </c>
      <c r="BK4">
        <f>SUMIFS('支出計画書(別添２－２)'!$V:$V,'支出計画書(別添２－２)'!$O:$O,DB用集計!$AK4,'支出計画書(別添２－２)'!$P:$P,"支援")</f>
        <v>0</v>
      </c>
      <c r="BL4">
        <f>SUMIFS('支出計画書(別添２－２)'!$W:$W,'支出計画書(別添２－２)'!$O:$O,DB用集計!$AK4,'支出計画書(別添２－２)'!$P:$P,"支援")</f>
        <v>0</v>
      </c>
      <c r="BM4">
        <f ca="1">SUMIF('支出計画書(別添２－２)'!$B$654:$G$678,DB用集計!AK4,'支出計画書(別添２－２)'!$G$654:$G$678)</f>
        <v>0</v>
      </c>
      <c r="BN4" s="460">
        <f ca="1">SUM(AL4)</f>
        <v>0</v>
      </c>
      <c r="BO4" s="459">
        <f ca="1">SUM(AM4:AR4,AW4:AX4,BM4)</f>
        <v>0</v>
      </c>
      <c r="BP4" s="460">
        <f ca="1">SUM(BN4:BO4)</f>
        <v>0</v>
      </c>
    </row>
    <row r="5" spans="1:68" x14ac:dyDescent="0.15">
      <c r="AL5" s="460">
        <f ca="1">SUMIF('支出計画書(別添２－２)'!$E$196:$J$225,DB用集計!AK5,'支出計画書(別添２－２)'!$J$196:$J$225)+SUMIFS('支出計画書(別添２－２)'!$K$229:$K$263,'支出計画書(別添２－２)'!$C$229:$C$263,"職員*",'支出計画書(別添２－２)'!$E$229:$E$263,DB用集計!AK5)</f>
        <v>0</v>
      </c>
      <c r="AM5" s="459">
        <f>SUMIFS('支出計画書(別添２－２)'!$K$229:$K$263,'支出計画書(別添２－２)'!$C$229:$C$263,"事務補助員",'支出計画書(別添２－２)'!$E$229:$E$263,DB用集計!AK5)</f>
        <v>0</v>
      </c>
      <c r="AN5" s="460">
        <f ca="1">SUMIFS('支出計画書(別添２－２)'!$K$196:$K$225,'支出計画書(別添２－２)'!$C$196:$C$225,"職員*",'支出計画書(別添２－２)'!$E$196:$E$225,DB用集計!AK5)+SUMIF('支出計画書(別添２－２)'!$C$267:$K$643,DB用集計!AK5,'支出計画書(別添２－２)'!$I$267:$I$643)</f>
        <v>0</v>
      </c>
      <c r="AO5" s="460">
        <f ca="1">SUMIF('支出計画書(別添２－２)'!$C$267:$K$374,DB用集計!AK5,'支出計画書(別添２－２)'!$K$267:$K$374)-SUMIF('支出計画書(別添２－２)'!$C$267:$K$374,DB用集計!AK5,'支出計画書(別添２－２)'!$I$267:$I$374)</f>
        <v>0</v>
      </c>
      <c r="AP5" s="460">
        <f ca="1">SUMIF('支出計画書(別添２－２)'!$C$378:$K$485,DB用集計!AK5,'支出計画書(別添２－２)'!$K$378:$K$485)-SUMIF('支出計画書(別添２－２)'!$C$378:$K$485,DB用集計!AK5,'支出計画書(別添２－２)'!$I$378:$I$485)</f>
        <v>0</v>
      </c>
      <c r="AQ5" s="460">
        <f ca="1">SUMIF('支出計画書(別添２－２)'!$C$489:$K$566,DB用集計!AK5,'支出計画書(別添２－２)'!$K$489:$K$566)-SUMIF('支出計画書(別添２－２)'!$C$489:$K$566,DB用集計!AK5,'支出計画書(別添２－２)'!$I$489:$I$566)</f>
        <v>0</v>
      </c>
      <c r="AR5" s="460">
        <f ca="1">SUMIF('支出計画書(別添２－２)'!$C$570:$K$647,DB用集計!AK5,'支出計画書(別添２－２)'!$K$570:$K$647)-SUMIF('支出計画書(別添２－２)'!$C$570:$K$647,DB用集計!AK5,'支出計画書(別添２－２)'!$I$570:$I$647)</f>
        <v>0</v>
      </c>
      <c r="AS5">
        <f ca="1">SUMIF('支出計画書(別添２－２)'!$C$267:$K$374,DB用集計!AK5,'支出計画書(別添２－２)'!$E$267:$E$374)</f>
        <v>0</v>
      </c>
      <c r="AT5">
        <f ca="1">SUMIF('支出計画書(別添２－２)'!$C$378:$K$485,DB用集計!AK5,'支出計画書(別添２－２)'!$E$378:$E$485)</f>
        <v>0</v>
      </c>
      <c r="AU5">
        <f ca="1">SUMIF('支出計画書(別添２－２)'!$C$489:$K$566,DB用集計!AK5,'支出計画書(別添２－２)'!$E$489:$E$566)</f>
        <v>0</v>
      </c>
      <c r="AV5">
        <f ca="1">SUMIF('支出計画書(別添２－２)'!$C$570:$K$647,DB用集計!AK5,'支出計画書(別添２－２)'!$E$570:$E$647)</f>
        <v>0</v>
      </c>
      <c r="AW5" s="459">
        <f ca="1">SUMIF('支出計画書(別添２－２)'!$C$12:$E$189,DB用集計!AK5,'支出計画書(別添２－２)'!$E$12:$E$189)</f>
        <v>0</v>
      </c>
      <c r="AX5">
        <f ca="1">SUMIF('支出計画書(別添２－２)'!$C$12:$G$189,DB用集計!AK5,'支出計画書(別添２－２)'!$G$12:$G$189)</f>
        <v>0</v>
      </c>
      <c r="AY5" s="460">
        <f>SUMIFS('支出計画書(別添２－２)'!$Q:$Q,'支出計画書(別添２－２)'!$O:$O,DB用集計!$AK5,'支出計画書(別添２－２)'!$P:$P,"診断前謝金")</f>
        <v>0</v>
      </c>
      <c r="AZ5" s="460">
        <f>SUMIFS('支出計画書(別添２－２)'!$S:$S,'支出計画書(別添２－２)'!$O:$O,DB用集計!$AK5,'支出計画書(別添２－２)'!$R:$R,"診断前旅費")</f>
        <v>0</v>
      </c>
      <c r="BA5" s="460">
        <f>SUMIFS('支出計画書(別添２－２)'!$Q:$Q,'支出計画書(別添２－２)'!$O:$O,DB用集計!$AK5,'支出計画書(別添２－２)'!$P:$P,"診断謝金")</f>
        <v>0</v>
      </c>
      <c r="BB5" s="460">
        <f>SUMIFS('支出計画書(別添２－２)'!$S:$S,'支出計画書(別添２－２)'!$O:$O,DB用集計!$AK5,'支出計画書(別添２－２)'!$R:$R,"診断旅費")</f>
        <v>0</v>
      </c>
      <c r="BC5" s="460">
        <f>SUMIFS('支出計画書(別添２－２)'!$Q:$Q,'支出計画書(別添２－２)'!$O:$O,DB用集計!$AK5,'支出計画書(別添２－２)'!$P:$P,"支援前謝金")</f>
        <v>0</v>
      </c>
      <c r="BD5" s="460">
        <f>SUMIFS('支出計画書(別添２－２)'!$S:$S,'支出計画書(別添２－２)'!$O:$O,DB用集計!$AK5,'支出計画書(別添２－２)'!$R:$R,"支援前旅費")</f>
        <v>0</v>
      </c>
      <c r="BE5" s="460">
        <f>SUMIFS('支出計画書(別添２－２)'!$Q:$Q,'支出計画書(別添２－２)'!$O:$O,DB用集計!$AK5,'支出計画書(別添２－２)'!$P:$P,"支援謝金")</f>
        <v>0</v>
      </c>
      <c r="BF5" s="460">
        <f>SUMIFS('支出計画書(別添２－２)'!$S:$S,'支出計画書(別添２－２)'!$O:$O,DB用集計!$AK5,'支出計画書(別添２－２)'!$R:$R,"支援旅費")</f>
        <v>0</v>
      </c>
      <c r="BG5">
        <f>SUMIFS('支出計画書(別添２－２)'!T:T,'支出計画書(別添２－２)'!O:O,DB用集計!AK5,'支出計画書(別添２－２)'!P:P,"診断")</f>
        <v>0</v>
      </c>
      <c r="BH5">
        <f>SUMIFS('支出計画書(別添２－２)'!$V:$V,'支出計画書(別添２－２)'!$O:$O,DB用集計!$AK5,'支出計画書(別添２－２)'!$P:$P,"診断")</f>
        <v>0</v>
      </c>
      <c r="BI5">
        <f>SUMIFS('支出計画書(別添２－２)'!$W:$W,'支出計画書(別添２－２)'!$O:$O,DB用集計!$AK5,'支出計画書(別添２－２)'!$P:$P,"診断")</f>
        <v>0</v>
      </c>
      <c r="BJ5">
        <f>SUMIFS('支出計画書(別添２－２)'!T:T,'支出計画書(別添２－２)'!O:O,DB用集計!AK5,'支出計画書(別添２－２)'!P:P,"支援")</f>
        <v>0</v>
      </c>
      <c r="BK5">
        <f>SUMIFS('支出計画書(別添２－２)'!$V:$V,'支出計画書(別添２－２)'!$O:$O,DB用集計!$AK5,'支出計画書(別添２－２)'!$P:$P,"支援")</f>
        <v>0</v>
      </c>
      <c r="BL5">
        <f>SUMIFS('支出計画書(別添２－２)'!$W:$W,'支出計画書(別添２－２)'!$O:$O,DB用集計!$AK5,'支出計画書(別添２－２)'!$P:$P,"支援")</f>
        <v>0</v>
      </c>
      <c r="BM5">
        <f ca="1">SUMIF('支出計画書(別添２－２)'!$B$654:$G$678,DB用集計!AK5,'支出計画書(別添２－２)'!$G$654:$G$678)</f>
        <v>0</v>
      </c>
      <c r="BN5" s="460">
        <f t="shared" ref="BN5:BN8" ca="1" si="0">SUM(AL5)</f>
        <v>0</v>
      </c>
      <c r="BO5" s="459">
        <f t="shared" ref="BO5:BO13" ca="1" si="1">SUM(AM5:AR5,AW5:AX5,BM5)</f>
        <v>0</v>
      </c>
      <c r="BP5" s="460">
        <f t="shared" ref="BP5:BP8" ca="1" si="2">SUM(BN5:BO5)</f>
        <v>0</v>
      </c>
    </row>
    <row r="6" spans="1:68" x14ac:dyDescent="0.15">
      <c r="AL6" s="460">
        <f ca="1">SUMIF('支出計画書(別添２－２)'!$E$196:$J$225,DB用集計!AK6,'支出計画書(別添２－２)'!$J$196:$J$225)+SUMIFS('支出計画書(別添２－２)'!$K$229:$K$263,'支出計画書(別添２－２)'!$C$229:$C$263,"職員*",'支出計画書(別添２－２)'!$E$229:$E$263,DB用集計!AK6)</f>
        <v>0</v>
      </c>
      <c r="AM6" s="459">
        <f>SUMIFS('支出計画書(別添２－２)'!$K$229:$K$263,'支出計画書(別添２－２)'!$C$229:$C$263,"事務補助員",'支出計画書(別添２－２)'!$E$229:$E$263,DB用集計!AK6)</f>
        <v>0</v>
      </c>
      <c r="AN6" s="460">
        <f ca="1">SUMIFS('支出計画書(別添２－２)'!$K$196:$K$225,'支出計画書(別添２－２)'!$C$196:$C$225,"職員*",'支出計画書(別添２－２)'!$E$196:$E$225,DB用集計!AK6)+SUMIF('支出計画書(別添２－２)'!$C$267:$K$643,DB用集計!AK6,'支出計画書(別添２－２)'!$I$267:$I$643)</f>
        <v>0</v>
      </c>
      <c r="AO6" s="460">
        <f ca="1">SUMIF('支出計画書(別添２－２)'!$C$267:$K$374,DB用集計!AK6,'支出計画書(別添２－２)'!$K$267:$K$374)-SUMIF('支出計画書(別添２－２)'!$C$267:$K$374,DB用集計!AK6,'支出計画書(別添２－２)'!$I$267:$I$374)</f>
        <v>0</v>
      </c>
      <c r="AP6" s="460">
        <f ca="1">SUMIF('支出計画書(別添２－２)'!$C$378:$K$485,DB用集計!AK6,'支出計画書(別添２－２)'!$K$378:$K$485)-SUMIF('支出計画書(別添２－２)'!$C$378:$K$485,DB用集計!AK6,'支出計画書(別添２－２)'!$I$378:$I$485)</f>
        <v>0</v>
      </c>
      <c r="AQ6" s="460">
        <f ca="1">SUMIF('支出計画書(別添２－２)'!$C$489:$K$566,DB用集計!AK6,'支出計画書(別添２－２)'!$K$489:$K$566)-SUMIF('支出計画書(別添２－２)'!$C$489:$K$566,DB用集計!AK6,'支出計画書(別添２－２)'!$I$489:$I$566)</f>
        <v>0</v>
      </c>
      <c r="AR6" s="460">
        <f ca="1">SUMIF('支出計画書(別添２－２)'!$C$570:$K$647,DB用集計!AK6,'支出計画書(別添２－２)'!$K$570:$K$647)-SUMIF('支出計画書(別添２－２)'!$C$570:$K$647,DB用集計!AK6,'支出計画書(別添２－２)'!$I$570:$I$647)</f>
        <v>0</v>
      </c>
      <c r="AS6">
        <f ca="1">SUMIF('支出計画書(別添２－２)'!$C$267:$K$374,DB用集計!AK6,'支出計画書(別添２－２)'!$E$267:$E$374)</f>
        <v>0</v>
      </c>
      <c r="AT6">
        <f ca="1">SUMIF('支出計画書(別添２－２)'!$C$378:$K$485,DB用集計!AK6,'支出計画書(別添２－２)'!$E$378:$E$485)</f>
        <v>0</v>
      </c>
      <c r="AU6">
        <f ca="1">SUMIF('支出計画書(別添２－２)'!$C$489:$K$566,DB用集計!AK6,'支出計画書(別添２－２)'!$E$489:$E$566)</f>
        <v>0</v>
      </c>
      <c r="AV6">
        <f ca="1">SUMIF('支出計画書(別添２－２)'!$C$570:$K$647,DB用集計!AK6,'支出計画書(別添２－２)'!$E$570:$E$647)</f>
        <v>0</v>
      </c>
      <c r="AW6" s="459">
        <f ca="1">SUMIF('支出計画書(別添２－２)'!$C$12:$E$189,DB用集計!AK6,'支出計画書(別添２－２)'!$E$12:$E$189)</f>
        <v>0</v>
      </c>
      <c r="AX6">
        <f ca="1">SUMIF('支出計画書(別添２－２)'!$C$12:$G$189,DB用集計!AK6,'支出計画書(別添２－２)'!$G$12:$G$189)</f>
        <v>0</v>
      </c>
      <c r="AY6" s="460">
        <f>SUMIFS('支出計画書(別添２－２)'!$Q:$Q,'支出計画書(別添２－２)'!$O:$O,DB用集計!$AK6,'支出計画書(別添２－２)'!$P:$P,"診断前謝金")</f>
        <v>0</v>
      </c>
      <c r="AZ6" s="460">
        <f>SUMIFS('支出計画書(別添２－２)'!$S:$S,'支出計画書(別添２－２)'!$O:$O,DB用集計!$AK6,'支出計画書(別添２－２)'!$R:$R,"診断前旅費")</f>
        <v>0</v>
      </c>
      <c r="BA6" s="460">
        <f>SUMIFS('支出計画書(別添２－２)'!$Q:$Q,'支出計画書(別添２－２)'!$O:$O,DB用集計!$AK6,'支出計画書(別添２－２)'!$P:$P,"診断謝金")</f>
        <v>0</v>
      </c>
      <c r="BB6" s="460">
        <f>SUMIFS('支出計画書(別添２－２)'!$S:$S,'支出計画書(別添２－２)'!$O:$O,DB用集計!$AK6,'支出計画書(別添２－２)'!$R:$R,"診断旅費")</f>
        <v>0</v>
      </c>
      <c r="BC6" s="460">
        <f>SUMIFS('支出計画書(別添２－２)'!$Q:$Q,'支出計画書(別添２－２)'!$O:$O,DB用集計!$AK6,'支出計画書(別添２－２)'!$P:$P,"支援前謝金")</f>
        <v>0</v>
      </c>
      <c r="BD6" s="460">
        <f>SUMIFS('支出計画書(別添２－２)'!$S:$S,'支出計画書(別添２－２)'!$O:$O,DB用集計!$AK6,'支出計画書(別添２－２)'!$R:$R,"支援前旅費")</f>
        <v>0</v>
      </c>
      <c r="BE6" s="460">
        <f>SUMIFS('支出計画書(別添２－２)'!$Q:$Q,'支出計画書(別添２－２)'!$O:$O,DB用集計!$AK6,'支出計画書(別添２－２)'!$P:$P,"支援謝金")</f>
        <v>0</v>
      </c>
      <c r="BF6" s="460">
        <f>SUMIFS('支出計画書(別添２－２)'!$S:$S,'支出計画書(別添２－２)'!$O:$O,DB用集計!$AK6,'支出計画書(別添２－２)'!$R:$R,"支援旅費")</f>
        <v>0</v>
      </c>
      <c r="BG6">
        <f>SUMIFS('支出計画書(別添２－２)'!T:T,'支出計画書(別添２－２)'!O:O,DB用集計!AK6,'支出計画書(別添２－２)'!P:P,"診断")</f>
        <v>0</v>
      </c>
      <c r="BH6">
        <f>SUMIFS('支出計画書(別添２－２)'!$V:$V,'支出計画書(別添２－２)'!$O:$O,DB用集計!$AK6,'支出計画書(別添２－２)'!$P:$P,"診断")</f>
        <v>0</v>
      </c>
      <c r="BI6">
        <f>SUMIFS('支出計画書(別添２－２)'!$W:$W,'支出計画書(別添２－２)'!$O:$O,DB用集計!$AK6,'支出計画書(別添２－２)'!$P:$P,"診断")</f>
        <v>0</v>
      </c>
      <c r="BJ6">
        <f>SUMIFS('支出計画書(別添２－２)'!T:T,'支出計画書(別添２－２)'!O:O,DB用集計!AK6,'支出計画書(別添２－２)'!P:P,"支援")</f>
        <v>0</v>
      </c>
      <c r="BK6">
        <f>SUMIFS('支出計画書(別添２－２)'!$V:$V,'支出計画書(別添２－２)'!$O:$O,DB用集計!$AK6,'支出計画書(別添２－２)'!$P:$P,"支援")</f>
        <v>0</v>
      </c>
      <c r="BL6">
        <f>SUMIFS('支出計画書(別添２－２)'!$W:$W,'支出計画書(別添２－２)'!$O:$O,DB用集計!$AK6,'支出計画書(別添２－２)'!$P:$P,"支援")</f>
        <v>0</v>
      </c>
      <c r="BM6">
        <f ca="1">SUMIF('支出計画書(別添２－２)'!$B$654:$G$678,DB用集計!AK6,'支出計画書(別添２－２)'!$G$654:$G$678)</f>
        <v>0</v>
      </c>
      <c r="BN6" s="460">
        <f t="shared" ca="1" si="0"/>
        <v>0</v>
      </c>
      <c r="BO6" s="459">
        <f t="shared" ca="1" si="1"/>
        <v>0</v>
      </c>
      <c r="BP6" s="460">
        <f t="shared" ca="1" si="2"/>
        <v>0</v>
      </c>
    </row>
    <row r="7" spans="1:68" x14ac:dyDescent="0.15">
      <c r="AL7" s="460">
        <f ca="1">SUMIF('支出計画書(別添２－２)'!$E$196:$J$225,DB用集計!AK7,'支出計画書(別添２－２)'!$J$196:$J$225)+SUMIFS('支出計画書(別添２－２)'!$K$229:$K$263,'支出計画書(別添２－２)'!$C$229:$C$263,"職員*",'支出計画書(別添２－２)'!$E$229:$E$263,DB用集計!AK7)</f>
        <v>0</v>
      </c>
      <c r="AM7" s="459">
        <f>SUMIFS('支出計画書(別添２－２)'!$K$229:$K$263,'支出計画書(別添２－２)'!$C$229:$C$263,"事務補助員",'支出計画書(別添２－２)'!$E$229:$E$263,DB用集計!AK7)</f>
        <v>0</v>
      </c>
      <c r="AN7" s="460">
        <f ca="1">SUMIFS('支出計画書(別添２－２)'!$K$196:$K$225,'支出計画書(別添２－２)'!$C$196:$C$225,"職員*",'支出計画書(別添２－２)'!$E$196:$E$225,DB用集計!AK7)+SUMIF('支出計画書(別添２－２)'!$C$267:$K$643,DB用集計!AK7,'支出計画書(別添２－２)'!$I$267:$I$643)</f>
        <v>0</v>
      </c>
      <c r="AO7" s="460">
        <f ca="1">SUMIF('支出計画書(別添２－２)'!$C$267:$K$374,DB用集計!AK7,'支出計画書(別添２－２)'!$K$267:$K$374)-SUMIF('支出計画書(別添２－２)'!$C$267:$K$374,DB用集計!AK7,'支出計画書(別添２－２)'!$I$267:$I$374)</f>
        <v>0</v>
      </c>
      <c r="AP7" s="460">
        <f ca="1">SUMIF('支出計画書(別添２－２)'!$C$378:$K$485,DB用集計!AK7,'支出計画書(別添２－２)'!$K$378:$K$485)-SUMIF('支出計画書(別添２－２)'!$C$378:$K$485,DB用集計!AK7,'支出計画書(別添２－２)'!$I$378:$I$485)</f>
        <v>0</v>
      </c>
      <c r="AQ7" s="460">
        <f ca="1">SUMIF('支出計画書(別添２－２)'!$C$489:$K$566,DB用集計!AK7,'支出計画書(別添２－２)'!$K$489:$K$566)-SUMIF('支出計画書(別添２－２)'!$C$489:$K$566,DB用集計!AK7,'支出計画書(別添２－２)'!$I$489:$I$566)</f>
        <v>0</v>
      </c>
      <c r="AR7" s="460">
        <f ca="1">SUMIF('支出計画書(別添２－２)'!$C$570:$K$647,DB用集計!AK7,'支出計画書(別添２－２)'!$K$570:$K$647)-SUMIF('支出計画書(別添２－２)'!$C$570:$K$647,DB用集計!AK7,'支出計画書(別添２－２)'!$I$570:$I$647)</f>
        <v>0</v>
      </c>
      <c r="AS7">
        <f ca="1">SUMIF('支出計画書(別添２－２)'!$C$267:$K$374,DB用集計!AK7,'支出計画書(別添２－２)'!$E$267:$E$374)</f>
        <v>0</v>
      </c>
      <c r="AT7">
        <f ca="1">SUMIF('支出計画書(別添２－２)'!$C$378:$K$485,DB用集計!AK7,'支出計画書(別添２－２)'!$E$378:$E$485)</f>
        <v>0</v>
      </c>
      <c r="AU7">
        <f ca="1">SUMIF('支出計画書(別添２－２)'!$C$489:$K$566,DB用集計!AK7,'支出計画書(別添２－２)'!$E$489:$E$566)</f>
        <v>0</v>
      </c>
      <c r="AV7">
        <f ca="1">SUMIF('支出計画書(別添２－２)'!$C$570:$K$647,DB用集計!AK7,'支出計画書(別添２－２)'!$E$570:$E$647)</f>
        <v>0</v>
      </c>
      <c r="AW7" s="459">
        <f ca="1">SUMIF('支出計画書(別添２－２)'!$C$12:$E$189,DB用集計!AK7,'支出計画書(別添２－２)'!$E$12:$E$189)</f>
        <v>0</v>
      </c>
      <c r="AX7">
        <f ca="1">SUMIF('支出計画書(別添２－２)'!$C$12:$G$189,DB用集計!AK7,'支出計画書(別添２－２)'!$G$12:$G$189)</f>
        <v>0</v>
      </c>
      <c r="AY7" s="460">
        <f>SUMIFS('支出計画書(別添２－２)'!$Q:$Q,'支出計画書(別添２－２)'!$O:$O,DB用集計!$AK7,'支出計画書(別添２－２)'!$P:$P,"診断前謝金")</f>
        <v>0</v>
      </c>
      <c r="AZ7" s="460">
        <f>SUMIFS('支出計画書(別添２－２)'!$S:$S,'支出計画書(別添２－２)'!$O:$O,DB用集計!$AK7,'支出計画書(別添２－２)'!$R:$R,"診断前旅費")</f>
        <v>0</v>
      </c>
      <c r="BA7" s="460">
        <f>SUMIFS('支出計画書(別添２－２)'!$Q:$Q,'支出計画書(別添２－２)'!$O:$O,DB用集計!$AK7,'支出計画書(別添２－２)'!$P:$P,"診断謝金")</f>
        <v>0</v>
      </c>
      <c r="BB7" s="460">
        <f>SUMIFS('支出計画書(別添２－２)'!$S:$S,'支出計画書(別添２－２)'!$O:$O,DB用集計!$AK7,'支出計画書(別添２－２)'!$R:$R,"診断旅費")</f>
        <v>0</v>
      </c>
      <c r="BC7" s="460">
        <f>SUMIFS('支出計画書(別添２－２)'!$Q:$Q,'支出計画書(別添２－２)'!$O:$O,DB用集計!$AK7,'支出計画書(別添２－２)'!$P:$P,"支援前謝金")</f>
        <v>0</v>
      </c>
      <c r="BD7" s="460">
        <f>SUMIFS('支出計画書(別添２－２)'!$S:$S,'支出計画書(別添２－２)'!$O:$O,DB用集計!$AK7,'支出計画書(別添２－２)'!$R:$R,"支援前旅費")</f>
        <v>0</v>
      </c>
      <c r="BE7" s="460">
        <f>SUMIFS('支出計画書(別添２－２)'!$Q:$Q,'支出計画書(別添２－２)'!$O:$O,DB用集計!$AK7,'支出計画書(別添２－２)'!$P:$P,"支援謝金")</f>
        <v>0</v>
      </c>
      <c r="BF7" s="460">
        <f>SUMIFS('支出計画書(別添２－２)'!$S:$S,'支出計画書(別添２－２)'!$O:$O,DB用集計!$AK7,'支出計画書(別添２－２)'!$R:$R,"支援旅費")</f>
        <v>0</v>
      </c>
      <c r="BG7">
        <f>SUMIFS('支出計画書(別添２－２)'!T:T,'支出計画書(別添２－２)'!O:O,DB用集計!AK7,'支出計画書(別添２－２)'!P:P,"診断")</f>
        <v>0</v>
      </c>
      <c r="BH7">
        <f>SUMIFS('支出計画書(別添２－２)'!$V:$V,'支出計画書(別添２－２)'!$O:$O,DB用集計!$AK7,'支出計画書(別添２－２)'!$P:$P,"診断")</f>
        <v>0</v>
      </c>
      <c r="BI7">
        <f>SUMIFS('支出計画書(別添２－２)'!$W:$W,'支出計画書(別添２－２)'!$O:$O,DB用集計!$AK7,'支出計画書(別添２－２)'!$P:$P,"診断")</f>
        <v>0</v>
      </c>
      <c r="BJ7">
        <f>SUMIFS('支出計画書(別添２－２)'!T:T,'支出計画書(別添２－２)'!O:O,DB用集計!AK7,'支出計画書(別添２－２)'!P:P,"支援")</f>
        <v>0</v>
      </c>
      <c r="BK7">
        <f>SUMIFS('支出計画書(別添２－２)'!$V:$V,'支出計画書(別添２－２)'!$O:$O,DB用集計!$AK7,'支出計画書(別添２－２)'!$P:$P,"支援")</f>
        <v>0</v>
      </c>
      <c r="BL7">
        <f>SUMIFS('支出計画書(別添２－２)'!$W:$W,'支出計画書(別添２－２)'!$O:$O,DB用集計!$AK7,'支出計画書(別添２－２)'!$P:$P,"支援")</f>
        <v>0</v>
      </c>
      <c r="BM7">
        <f ca="1">SUMIF('支出計画書(別添２－２)'!$B$654:$G$678,DB用集計!AK7,'支出計画書(別添２－２)'!$G$654:$G$678)</f>
        <v>0</v>
      </c>
      <c r="BN7" s="460">
        <f t="shared" ca="1" si="0"/>
        <v>0</v>
      </c>
      <c r="BO7" s="459">
        <f t="shared" ca="1" si="1"/>
        <v>0</v>
      </c>
      <c r="BP7" s="460">
        <f t="shared" ca="1" si="2"/>
        <v>0</v>
      </c>
    </row>
    <row r="8" spans="1:68" x14ac:dyDescent="0.15">
      <c r="AL8" s="460">
        <f ca="1">SUMIF('支出計画書(別添２－２)'!$E$196:$J$225,DB用集計!AK8,'支出計画書(別添２－２)'!$J$196:$J$225)+SUMIFS('支出計画書(別添２－２)'!$K$229:$K$263,'支出計画書(別添２－２)'!$C$229:$C$263,"職員*",'支出計画書(別添２－２)'!$E$229:$E$263,DB用集計!AK8)</f>
        <v>0</v>
      </c>
      <c r="AM8" s="459">
        <f>SUMIFS('支出計画書(別添２－２)'!$K$229:$K$263,'支出計画書(別添２－２)'!$C$229:$C$263,"事務補助員",'支出計画書(別添２－２)'!$E$229:$E$263,DB用集計!AK8)</f>
        <v>0</v>
      </c>
      <c r="AN8" s="460">
        <f ca="1">SUMIFS('支出計画書(別添２－２)'!$K$196:$K$225,'支出計画書(別添２－２)'!$C$196:$C$225,"職員*",'支出計画書(別添２－２)'!$E$196:$E$225,DB用集計!AK8)+SUMIF('支出計画書(別添２－２)'!$C$267:$K$643,DB用集計!AK8,'支出計画書(別添２－２)'!$I$267:$I$643)</f>
        <v>0</v>
      </c>
      <c r="AO8" s="460">
        <f ca="1">SUMIF('支出計画書(別添２－２)'!$C$267:$K$374,DB用集計!AK8,'支出計画書(別添２－２)'!$K$267:$K$374)-SUMIF('支出計画書(別添２－２)'!$C$267:$K$374,DB用集計!AK8,'支出計画書(別添２－２)'!$I$267:$I$374)</f>
        <v>0</v>
      </c>
      <c r="AP8" s="460">
        <f ca="1">SUMIF('支出計画書(別添２－２)'!$C$378:$K$485,DB用集計!AK8,'支出計画書(別添２－２)'!$K$378:$K$485)-SUMIF('支出計画書(別添２－２)'!$C$378:$K$485,DB用集計!AK8,'支出計画書(別添２－２)'!$I$378:$I$485)</f>
        <v>0</v>
      </c>
      <c r="AQ8" s="460">
        <f ca="1">SUMIF('支出計画書(別添２－２)'!$C$489:$K$566,DB用集計!AK8,'支出計画書(別添２－２)'!$K$489:$K$566)-SUMIF('支出計画書(別添２－２)'!$C$489:$K$566,DB用集計!AK8,'支出計画書(別添２－２)'!$I$489:$I$566)</f>
        <v>0</v>
      </c>
      <c r="AR8" s="460">
        <f ca="1">SUMIF('支出計画書(別添２－２)'!$C$570:$K$647,DB用集計!AK8,'支出計画書(別添２－２)'!$K$570:$K$647)-SUMIF('支出計画書(別添２－２)'!$C$570:$K$647,DB用集計!AK8,'支出計画書(別添２－２)'!$I$570:$I$647)</f>
        <v>0</v>
      </c>
      <c r="AS8">
        <f ca="1">SUMIF('支出計画書(別添２－２)'!$C$267:$K$374,DB用集計!AK8,'支出計画書(別添２－２)'!$E$267:$E$374)</f>
        <v>0</v>
      </c>
      <c r="AT8">
        <f ca="1">SUMIF('支出計画書(別添２－２)'!$C$378:$K$485,DB用集計!AK8,'支出計画書(別添２－２)'!$E$378:$E$485)</f>
        <v>0</v>
      </c>
      <c r="AU8">
        <f ca="1">SUMIF('支出計画書(別添２－２)'!$C$489:$K$566,DB用集計!AK8,'支出計画書(別添２－２)'!$E$489:$E$566)</f>
        <v>0</v>
      </c>
      <c r="AV8">
        <f ca="1">SUMIF('支出計画書(別添２－２)'!$C$570:$K$647,DB用集計!AK8,'支出計画書(別添２－２)'!$E$570:$E$647)</f>
        <v>0</v>
      </c>
      <c r="AW8" s="459">
        <f ca="1">SUMIF('支出計画書(別添２－２)'!$C$12:$E$189,DB用集計!AK8,'支出計画書(別添２－２)'!$E$12:$E$189)</f>
        <v>0</v>
      </c>
      <c r="AX8">
        <f ca="1">SUMIF('支出計画書(別添２－２)'!$C$12:$G$189,DB用集計!AK8,'支出計画書(別添２－２)'!$G$12:$G$189)</f>
        <v>0</v>
      </c>
      <c r="AY8" s="460">
        <f>SUMIFS('支出計画書(別添２－２)'!$Q:$Q,'支出計画書(別添２－２)'!$O:$O,DB用集計!$AK8,'支出計画書(別添２－２)'!$P:$P,"診断前謝金")</f>
        <v>0</v>
      </c>
      <c r="AZ8" s="460">
        <f>SUMIFS('支出計画書(別添２－２)'!$S:$S,'支出計画書(別添２－２)'!$O:$O,DB用集計!$AK8,'支出計画書(別添２－２)'!$R:$R,"診断前旅費")</f>
        <v>0</v>
      </c>
      <c r="BA8" s="460">
        <f>SUMIFS('支出計画書(別添２－２)'!$Q:$Q,'支出計画書(別添２－２)'!$O:$O,DB用集計!$AK8,'支出計画書(別添２－２)'!$P:$P,"診断謝金")</f>
        <v>0</v>
      </c>
      <c r="BB8" s="460">
        <f>SUMIFS('支出計画書(別添２－２)'!$S:$S,'支出計画書(別添２－２)'!$O:$O,DB用集計!$AK8,'支出計画書(別添２－２)'!$R:$R,"診断旅費")</f>
        <v>0</v>
      </c>
      <c r="BC8" s="460">
        <f>SUMIFS('支出計画書(別添２－２)'!$Q:$Q,'支出計画書(別添２－２)'!$O:$O,DB用集計!$AK8,'支出計画書(別添２－２)'!$P:$P,"支援前謝金")</f>
        <v>0</v>
      </c>
      <c r="BD8" s="460">
        <f>SUMIFS('支出計画書(別添２－２)'!$S:$S,'支出計画書(別添２－２)'!$O:$O,DB用集計!$AK8,'支出計画書(別添２－２)'!$R:$R,"支援前旅費")</f>
        <v>0</v>
      </c>
      <c r="BE8" s="460">
        <f>SUMIFS('支出計画書(別添２－２)'!$Q:$Q,'支出計画書(別添２－２)'!$O:$O,DB用集計!$AK8,'支出計画書(別添２－２)'!$P:$P,"支援謝金")</f>
        <v>0</v>
      </c>
      <c r="BF8" s="460">
        <f>SUMIFS('支出計画書(別添２－２)'!$S:$S,'支出計画書(別添２－２)'!$O:$O,DB用集計!$AK8,'支出計画書(別添２－２)'!$R:$R,"支援旅費")</f>
        <v>0</v>
      </c>
      <c r="BG8">
        <f>SUMIFS('支出計画書(別添２－２)'!T:T,'支出計画書(別添２－２)'!O:O,DB用集計!AK8,'支出計画書(別添２－２)'!P:P,"診断")</f>
        <v>0</v>
      </c>
      <c r="BH8">
        <f>SUMIFS('支出計画書(別添２－２)'!$V:$V,'支出計画書(別添２－２)'!$O:$O,DB用集計!$AK8,'支出計画書(別添２－２)'!$P:$P,"診断")</f>
        <v>0</v>
      </c>
      <c r="BI8">
        <f>SUMIFS('支出計画書(別添２－２)'!$W:$W,'支出計画書(別添２－２)'!$O:$O,DB用集計!$AK8,'支出計画書(別添２－２)'!$P:$P,"診断")</f>
        <v>0</v>
      </c>
      <c r="BJ8">
        <f>SUMIFS('支出計画書(別添２－２)'!T:T,'支出計画書(別添２－２)'!O:O,DB用集計!AK8,'支出計画書(別添２－２)'!P:P,"支援")</f>
        <v>0</v>
      </c>
      <c r="BK8">
        <f>SUMIFS('支出計画書(別添２－２)'!$V:$V,'支出計画書(別添２－２)'!$O:$O,DB用集計!$AK8,'支出計画書(別添２－２)'!$P:$P,"支援")</f>
        <v>0</v>
      </c>
      <c r="BL8">
        <f>SUMIFS('支出計画書(別添２－２)'!$W:$W,'支出計画書(別添２－２)'!$O:$O,DB用集計!$AK8,'支出計画書(別添２－２)'!$P:$P,"支援")</f>
        <v>0</v>
      </c>
      <c r="BM8">
        <f ca="1">SUMIF('支出計画書(別添２－２)'!$B$654:$G$678,DB用集計!AK8,'支出計画書(別添２－２)'!$G$654:$G$678)</f>
        <v>0</v>
      </c>
      <c r="BN8" s="460">
        <f t="shared" ca="1" si="0"/>
        <v>0</v>
      </c>
      <c r="BO8" s="459">
        <f t="shared" ca="1" si="1"/>
        <v>0</v>
      </c>
      <c r="BP8" s="460">
        <f t="shared" ca="1" si="2"/>
        <v>0</v>
      </c>
    </row>
    <row r="9" spans="1:68" x14ac:dyDescent="0.15">
      <c r="AL9" s="460">
        <f ca="1">SUMIF('支出計画書(別添２－２)'!$E$196:$J$225,DB用集計!AK9,'支出計画書(別添２－２)'!$J$196:$J$225)+SUMIFS('支出計画書(別添２－２)'!$K$229:$K$263,'支出計画書(別添２－２)'!$C$229:$C$263,"職員*",'支出計画書(別添２－２)'!$E$229:$E$263,DB用集計!AK9)</f>
        <v>0</v>
      </c>
      <c r="AM9" s="459">
        <f>SUMIFS('支出計画書(別添２－２)'!$K$229:$K$263,'支出計画書(別添２－２)'!$C$229:$C$263,"事務補助員",'支出計画書(別添２－２)'!$E$229:$E$263,DB用集計!AK9)</f>
        <v>0</v>
      </c>
      <c r="AN9" s="460">
        <f ca="1">SUMIFS('支出計画書(別添２－２)'!$K$196:$K$225,'支出計画書(別添２－２)'!$C$196:$C$225,"職員*",'支出計画書(別添２－２)'!$E$196:$E$225,DB用集計!AK9)+SUMIF('支出計画書(別添２－２)'!$C$267:$K$643,DB用集計!AK9,'支出計画書(別添２－２)'!$I$267:$I$643)</f>
        <v>0</v>
      </c>
      <c r="AO9" s="460">
        <f ca="1">SUMIF('支出計画書(別添２－２)'!$C$267:$K$374,DB用集計!AK9,'支出計画書(別添２－２)'!$K$267:$K$374)-SUMIF('支出計画書(別添２－２)'!$C$267:$K$374,DB用集計!AK9,'支出計画書(別添２－２)'!$I$267:$I$374)</f>
        <v>0</v>
      </c>
      <c r="AP9" s="460">
        <f ca="1">SUMIF('支出計画書(別添２－２)'!$C$378:$K$485,DB用集計!AK9,'支出計画書(別添２－２)'!$K$378:$K$485)-SUMIF('支出計画書(別添２－２)'!$C$378:$K$485,DB用集計!AK9,'支出計画書(別添２－２)'!$I$378:$I$485)</f>
        <v>0</v>
      </c>
      <c r="AQ9" s="460">
        <f ca="1">SUMIF('支出計画書(別添２－２)'!$C$489:$K$566,DB用集計!AK9,'支出計画書(別添２－２)'!$K$489:$K$566)-SUMIF('支出計画書(別添２－２)'!$C$489:$K$566,DB用集計!AK9,'支出計画書(別添２－２)'!$I$489:$I$566)</f>
        <v>0</v>
      </c>
      <c r="AR9" s="460">
        <f ca="1">SUMIF('支出計画書(別添２－２)'!$C$570:$K$647,DB用集計!AK9,'支出計画書(別添２－２)'!$K$570:$K$647)-SUMIF('支出計画書(別添２－２)'!$C$570:$K$647,DB用集計!AK9,'支出計画書(別添２－２)'!$I$570:$I$647)</f>
        <v>0</v>
      </c>
      <c r="AS9">
        <f ca="1">SUMIF('支出計画書(別添２－２)'!$C$267:$K$374,DB用集計!AK9,'支出計画書(別添２－２)'!$E$267:$E$374)</f>
        <v>0</v>
      </c>
      <c r="AT9">
        <f ca="1">SUMIF('支出計画書(別添２－２)'!$C$378:$K$485,DB用集計!AK9,'支出計画書(別添２－２)'!$E$378:$E$485)</f>
        <v>0</v>
      </c>
      <c r="AU9">
        <f ca="1">SUMIF('支出計画書(別添２－２)'!$C$489:$K$566,DB用集計!AK9,'支出計画書(別添２－２)'!$E$489:$E$566)</f>
        <v>0</v>
      </c>
      <c r="AV9">
        <f ca="1">SUMIF('支出計画書(別添２－２)'!$C$570:$K$647,DB用集計!AK9,'支出計画書(別添２－２)'!$E$570:$E$647)</f>
        <v>0</v>
      </c>
      <c r="AW9" s="459">
        <f ca="1">SUMIF('支出計画書(別添２－２)'!$C$12:$E$189,DB用集計!AK9,'支出計画書(別添２－２)'!$E$12:$E$189)</f>
        <v>0</v>
      </c>
      <c r="AX9">
        <f ca="1">SUMIF('支出計画書(別添２－２)'!$C$12:$G$189,DB用集計!AK9,'支出計画書(別添２－２)'!$G$12:$G$189)</f>
        <v>0</v>
      </c>
      <c r="AY9" s="460">
        <f>SUMIFS('支出計画書(別添２－２)'!$Q:$Q,'支出計画書(別添２－２)'!$O:$O,DB用集計!$AK9,'支出計画書(別添２－２)'!$P:$P,"診断前謝金")</f>
        <v>0</v>
      </c>
      <c r="AZ9" s="460">
        <f>SUMIFS('支出計画書(別添２－２)'!$S:$S,'支出計画書(別添２－２)'!$O:$O,DB用集計!$AK9,'支出計画書(別添２－２)'!$R:$R,"診断前旅費")</f>
        <v>0</v>
      </c>
      <c r="BA9" s="460">
        <f>SUMIFS('支出計画書(別添２－２)'!$Q:$Q,'支出計画書(別添２－２)'!$O:$O,DB用集計!$AK9,'支出計画書(別添２－２)'!$P:$P,"診断謝金")</f>
        <v>0</v>
      </c>
      <c r="BB9" s="460">
        <f>SUMIFS('支出計画書(別添２－２)'!$S:$S,'支出計画書(別添２－２)'!$O:$O,DB用集計!$AK9,'支出計画書(別添２－２)'!$R:$R,"診断旅費")</f>
        <v>0</v>
      </c>
      <c r="BC9" s="460">
        <f>SUMIFS('支出計画書(別添２－２)'!$Q:$Q,'支出計画書(別添２－２)'!$O:$O,DB用集計!$AK9,'支出計画書(別添２－２)'!$P:$P,"支援前謝金")</f>
        <v>0</v>
      </c>
      <c r="BD9" s="460">
        <f>SUMIFS('支出計画書(別添２－２)'!$S:$S,'支出計画書(別添２－２)'!$O:$O,DB用集計!$AK9,'支出計画書(別添２－２)'!$R:$R,"支援前旅費")</f>
        <v>0</v>
      </c>
      <c r="BE9" s="460">
        <f>SUMIFS('支出計画書(別添２－２)'!$Q:$Q,'支出計画書(別添２－２)'!$O:$O,DB用集計!$AK9,'支出計画書(別添２－２)'!$P:$P,"支援謝金")</f>
        <v>0</v>
      </c>
      <c r="BF9" s="460">
        <f>SUMIFS('支出計画書(別添２－２)'!$S:$S,'支出計画書(別添２－２)'!$O:$O,DB用集計!$AK9,'支出計画書(別添２－２)'!$R:$R,"支援旅費")</f>
        <v>0</v>
      </c>
      <c r="BG9">
        <f>SUMIFS('支出計画書(別添２－２)'!T:T,'支出計画書(別添２－２)'!O:O,DB用集計!AK9,'支出計画書(別添２－２)'!P:P,"診断")</f>
        <v>0</v>
      </c>
      <c r="BH9">
        <f>SUMIFS('支出計画書(別添２－２)'!$V:$V,'支出計画書(別添２－２)'!$O:$O,DB用集計!$AK9,'支出計画書(別添２－２)'!$P:$P,"診断")</f>
        <v>0</v>
      </c>
      <c r="BI9">
        <f>SUMIFS('支出計画書(別添２－２)'!$W:$W,'支出計画書(別添２－２)'!$O:$O,DB用集計!$AK9,'支出計画書(別添２－２)'!$P:$P,"診断")</f>
        <v>0</v>
      </c>
      <c r="BJ9">
        <f>SUMIFS('支出計画書(別添２－２)'!T:T,'支出計画書(別添２－２)'!O:O,DB用集計!AK9,'支出計画書(別添２－２)'!P:P,"支援")</f>
        <v>0</v>
      </c>
      <c r="BK9">
        <f>SUMIFS('支出計画書(別添２－２)'!$V:$V,'支出計画書(別添２－２)'!$O:$O,DB用集計!$AK9,'支出計画書(別添２－２)'!$P:$P,"支援")</f>
        <v>0</v>
      </c>
      <c r="BL9">
        <f>SUMIFS('支出計画書(別添２－２)'!$W:$W,'支出計画書(別添２－２)'!$O:$O,DB用集計!$AK9,'支出計画書(別添２－２)'!$P:$P,"支援")</f>
        <v>0</v>
      </c>
      <c r="BM9">
        <f ca="1">SUMIF('支出計画書(別添２－２)'!$B$654:$G$678,DB用集計!AK9,'支出計画書(別添２－２)'!$G$654:$G$678)</f>
        <v>0</v>
      </c>
      <c r="BN9" s="460">
        <f t="shared" ref="BN9:BN13" ca="1" si="3">SUM(AL9)</f>
        <v>0</v>
      </c>
      <c r="BO9" s="459">
        <f t="shared" ca="1" si="1"/>
        <v>0</v>
      </c>
      <c r="BP9" s="460">
        <f t="shared" ref="BP9:BP13" ca="1" si="4">SUM(BN9:BO9)</f>
        <v>0</v>
      </c>
    </row>
    <row r="10" spans="1:68" x14ac:dyDescent="0.15">
      <c r="AL10" s="460">
        <f ca="1">SUMIF('支出計画書(別添２－２)'!$E$196:$J$225,DB用集計!AK10,'支出計画書(別添２－２)'!$J$196:$J$225)+SUMIFS('支出計画書(別添２－２)'!$K$229:$K$263,'支出計画書(別添２－２)'!$C$229:$C$263,"職員*",'支出計画書(別添２－２)'!$E$229:$E$263,DB用集計!AK10)</f>
        <v>0</v>
      </c>
      <c r="AM10" s="459">
        <f>SUMIFS('支出計画書(別添２－２)'!$K$229:$K$263,'支出計画書(別添２－２)'!$C$229:$C$263,"事務補助員",'支出計画書(別添２－２)'!$E$229:$E$263,DB用集計!AK10)</f>
        <v>0</v>
      </c>
      <c r="AN10" s="460">
        <f ca="1">SUMIFS('支出計画書(別添２－２)'!$K$196:$K$225,'支出計画書(別添２－２)'!$C$196:$C$225,"職員*",'支出計画書(別添２－２)'!$E$196:$E$225,DB用集計!AK10)+SUMIF('支出計画書(別添２－２)'!$C$267:$K$643,DB用集計!AK10,'支出計画書(別添２－２)'!$I$267:$I$643)</f>
        <v>0</v>
      </c>
      <c r="AO10" s="460">
        <f ca="1">SUMIF('支出計画書(別添２－２)'!$C$267:$K$374,DB用集計!AK10,'支出計画書(別添２－２)'!$K$267:$K$374)-SUMIF('支出計画書(別添２－２)'!$C$267:$K$374,DB用集計!AK10,'支出計画書(別添２－２)'!$I$267:$I$374)</f>
        <v>0</v>
      </c>
      <c r="AP10" s="460">
        <f ca="1">SUMIF('支出計画書(別添２－２)'!$C$378:$K$485,DB用集計!AK10,'支出計画書(別添２－２)'!$K$378:$K$485)-SUMIF('支出計画書(別添２－２)'!$C$378:$K$485,DB用集計!AK10,'支出計画書(別添２－２)'!$I$378:$I$485)</f>
        <v>0</v>
      </c>
      <c r="AQ10" s="460">
        <f ca="1">SUMIF('支出計画書(別添２－２)'!$C$489:$K$566,DB用集計!AK10,'支出計画書(別添２－２)'!$K$489:$K$566)-SUMIF('支出計画書(別添２－２)'!$C$489:$K$566,DB用集計!AK10,'支出計画書(別添２－２)'!$I$489:$I$566)</f>
        <v>0</v>
      </c>
      <c r="AR10" s="460">
        <f ca="1">SUMIF('支出計画書(別添２－２)'!$C$570:$K$647,DB用集計!AK10,'支出計画書(別添２－２)'!$K$570:$K$647)-SUMIF('支出計画書(別添２－２)'!$C$570:$K$647,DB用集計!AK10,'支出計画書(別添２－２)'!$I$570:$I$647)</f>
        <v>0</v>
      </c>
      <c r="AS10">
        <f ca="1">SUMIF('支出計画書(別添２－２)'!$C$267:$K$374,DB用集計!AK10,'支出計画書(別添２－２)'!$E$267:$E$374)</f>
        <v>0</v>
      </c>
      <c r="AT10">
        <f ca="1">SUMIF('支出計画書(別添２－２)'!$C$378:$K$485,DB用集計!AK10,'支出計画書(別添２－２)'!$E$378:$E$485)</f>
        <v>0</v>
      </c>
      <c r="AU10">
        <f ca="1">SUMIF('支出計画書(別添２－２)'!$C$489:$K$566,DB用集計!AK10,'支出計画書(別添２－２)'!$E$489:$E$566)</f>
        <v>0</v>
      </c>
      <c r="AV10">
        <f ca="1">SUMIF('支出計画書(別添２－２)'!$C$570:$K$647,DB用集計!AK10,'支出計画書(別添２－２)'!$E$570:$E$647)</f>
        <v>0</v>
      </c>
      <c r="AW10" s="459">
        <f ca="1">SUMIF('支出計画書(別添２－２)'!$C$12:$E$189,DB用集計!AK10,'支出計画書(別添２－２)'!$E$12:$E$189)</f>
        <v>0</v>
      </c>
      <c r="AX10">
        <f ca="1">SUMIF('支出計画書(別添２－２)'!$C$12:$G$189,DB用集計!AK10,'支出計画書(別添２－２)'!$G$12:$G$189)</f>
        <v>0</v>
      </c>
      <c r="AY10" s="460">
        <f>SUMIFS('支出計画書(別添２－２)'!$Q:$Q,'支出計画書(別添２－２)'!$O:$O,DB用集計!$AK10,'支出計画書(別添２－２)'!$P:$P,"診断前謝金")</f>
        <v>0</v>
      </c>
      <c r="AZ10" s="460">
        <f>SUMIFS('支出計画書(別添２－２)'!$S:$S,'支出計画書(別添２－２)'!$O:$O,DB用集計!$AK10,'支出計画書(別添２－２)'!$R:$R,"診断前旅費")</f>
        <v>0</v>
      </c>
      <c r="BA10" s="460">
        <f>SUMIFS('支出計画書(別添２－２)'!$Q:$Q,'支出計画書(別添２－２)'!$O:$O,DB用集計!$AK10,'支出計画書(別添２－２)'!$P:$P,"診断謝金")</f>
        <v>0</v>
      </c>
      <c r="BB10" s="460">
        <f>SUMIFS('支出計画書(別添２－２)'!$S:$S,'支出計画書(別添２－２)'!$O:$O,DB用集計!$AK10,'支出計画書(別添２－２)'!$R:$R,"診断旅費")</f>
        <v>0</v>
      </c>
      <c r="BC10" s="460">
        <f>SUMIFS('支出計画書(別添２－２)'!$Q:$Q,'支出計画書(別添２－２)'!$O:$O,DB用集計!$AK10,'支出計画書(別添２－２)'!$P:$P,"支援前謝金")</f>
        <v>0</v>
      </c>
      <c r="BD10" s="460">
        <f>SUMIFS('支出計画書(別添２－２)'!$S:$S,'支出計画書(別添２－２)'!$O:$O,DB用集計!$AK10,'支出計画書(別添２－２)'!$R:$R,"支援前旅費")</f>
        <v>0</v>
      </c>
      <c r="BE10" s="460">
        <f>SUMIFS('支出計画書(別添２－２)'!$Q:$Q,'支出計画書(別添２－２)'!$O:$O,DB用集計!$AK10,'支出計画書(別添２－２)'!$P:$P,"支援謝金")</f>
        <v>0</v>
      </c>
      <c r="BF10" s="460">
        <f>SUMIFS('支出計画書(別添２－２)'!$S:$S,'支出計画書(別添２－２)'!$O:$O,DB用集計!$AK10,'支出計画書(別添２－２)'!$R:$R,"支援旅費")</f>
        <v>0</v>
      </c>
      <c r="BG10">
        <f>SUMIFS('支出計画書(別添２－２)'!T:T,'支出計画書(別添２－２)'!O:O,DB用集計!AK10,'支出計画書(別添２－２)'!P:P,"診断")</f>
        <v>0</v>
      </c>
      <c r="BH10">
        <f>SUMIFS('支出計画書(別添２－２)'!$V:$V,'支出計画書(別添２－２)'!$O:$O,DB用集計!$AK10,'支出計画書(別添２－２)'!$P:$P,"診断")</f>
        <v>0</v>
      </c>
      <c r="BI10">
        <f>SUMIFS('支出計画書(別添２－２)'!$W:$W,'支出計画書(別添２－２)'!$O:$O,DB用集計!$AK10,'支出計画書(別添２－２)'!$P:$P,"診断")</f>
        <v>0</v>
      </c>
      <c r="BJ10">
        <f>SUMIFS('支出計画書(別添２－２)'!T:T,'支出計画書(別添２－２)'!O:O,DB用集計!AK10,'支出計画書(別添２－２)'!P:P,"支援")</f>
        <v>0</v>
      </c>
      <c r="BK10">
        <f>SUMIFS('支出計画書(別添２－２)'!$V:$V,'支出計画書(別添２－２)'!$O:$O,DB用集計!$AK10,'支出計画書(別添２－２)'!$P:$P,"支援")</f>
        <v>0</v>
      </c>
      <c r="BL10">
        <f>SUMIFS('支出計画書(別添２－２)'!$W:$W,'支出計画書(別添２－２)'!$O:$O,DB用集計!$AK10,'支出計画書(別添２－２)'!$P:$P,"支援")</f>
        <v>0</v>
      </c>
      <c r="BM10">
        <f ca="1">SUMIF('支出計画書(別添２－２)'!$B$654:$G$678,DB用集計!AK10,'支出計画書(別添２－２)'!$G$654:$G$678)</f>
        <v>0</v>
      </c>
      <c r="BN10" s="460">
        <f t="shared" ca="1" si="3"/>
        <v>0</v>
      </c>
      <c r="BO10" s="459">
        <f t="shared" ca="1" si="1"/>
        <v>0</v>
      </c>
      <c r="BP10" s="460">
        <f t="shared" ca="1" si="4"/>
        <v>0</v>
      </c>
    </row>
    <row r="11" spans="1:68" x14ac:dyDescent="0.15">
      <c r="AL11" s="460">
        <f ca="1">SUMIF('支出計画書(別添２－２)'!$E$196:$J$225,DB用集計!AK11,'支出計画書(別添２－２)'!$J$196:$J$225)+SUMIFS('支出計画書(別添２－２)'!$K$229:$K$263,'支出計画書(別添２－２)'!$C$229:$C$263,"職員*",'支出計画書(別添２－２)'!$E$229:$E$263,DB用集計!AK11)</f>
        <v>0</v>
      </c>
      <c r="AM11" s="459">
        <f>SUMIFS('支出計画書(別添２－２)'!$K$229:$K$263,'支出計画書(別添２－２)'!$C$229:$C$263,"事務補助員",'支出計画書(別添２－２)'!$E$229:$E$263,DB用集計!AK11)</f>
        <v>0</v>
      </c>
      <c r="AN11" s="460">
        <f ca="1">SUMIFS('支出計画書(別添２－２)'!$K$196:$K$225,'支出計画書(別添２－２)'!$C$196:$C$225,"職員*",'支出計画書(別添２－２)'!$E$196:$E$225,DB用集計!AK11)+SUMIF('支出計画書(別添２－２)'!$C$267:$K$643,DB用集計!AK11,'支出計画書(別添２－２)'!$I$267:$I$643)</f>
        <v>0</v>
      </c>
      <c r="AO11" s="460">
        <f ca="1">SUMIF('支出計画書(別添２－２)'!$C$267:$K$374,DB用集計!AK11,'支出計画書(別添２－２)'!$K$267:$K$374)-SUMIF('支出計画書(別添２－２)'!$C$267:$K$374,DB用集計!AK11,'支出計画書(別添２－２)'!$I$267:$I$374)</f>
        <v>0</v>
      </c>
      <c r="AP11" s="460">
        <f ca="1">SUMIF('支出計画書(別添２－２)'!$C$378:$K$485,DB用集計!AK11,'支出計画書(別添２－２)'!$K$378:$K$485)-SUMIF('支出計画書(別添２－２)'!$C$378:$K$485,DB用集計!AK11,'支出計画書(別添２－２)'!$I$378:$I$485)</f>
        <v>0</v>
      </c>
      <c r="AQ11" s="460">
        <f ca="1">SUMIF('支出計画書(別添２－２)'!$C$489:$K$566,DB用集計!AK11,'支出計画書(別添２－２)'!$K$489:$K$566)-SUMIF('支出計画書(別添２－２)'!$C$489:$K$566,DB用集計!AK11,'支出計画書(別添２－２)'!$I$489:$I$566)</f>
        <v>0</v>
      </c>
      <c r="AR11" s="460">
        <f ca="1">SUMIF('支出計画書(別添２－２)'!$C$570:$K$647,DB用集計!AK11,'支出計画書(別添２－２)'!$K$570:$K$647)-SUMIF('支出計画書(別添２－２)'!$C$570:$K$647,DB用集計!AK11,'支出計画書(別添２－２)'!$I$570:$I$647)</f>
        <v>0</v>
      </c>
      <c r="AS11">
        <f ca="1">SUMIF('支出計画書(別添２－２)'!$C$267:$K$374,DB用集計!AK11,'支出計画書(別添２－２)'!$E$267:$E$374)</f>
        <v>0</v>
      </c>
      <c r="AT11">
        <f ca="1">SUMIF('支出計画書(別添２－２)'!$C$378:$K$485,DB用集計!AK11,'支出計画書(別添２－２)'!$E$378:$E$485)</f>
        <v>0</v>
      </c>
      <c r="AU11">
        <f ca="1">SUMIF('支出計画書(別添２－２)'!$C$489:$K$566,DB用集計!AK11,'支出計画書(別添２－２)'!$E$489:$E$566)</f>
        <v>0</v>
      </c>
      <c r="AV11">
        <f ca="1">SUMIF('支出計画書(別添２－２)'!$C$570:$K$647,DB用集計!AK11,'支出計画書(別添２－２)'!$E$570:$E$647)</f>
        <v>0</v>
      </c>
      <c r="AW11" s="459">
        <f ca="1">SUMIF('支出計画書(別添２－２)'!$C$12:$E$189,DB用集計!AK11,'支出計画書(別添２－２)'!$E$12:$E$189)</f>
        <v>0</v>
      </c>
      <c r="AX11">
        <f ca="1">SUMIF('支出計画書(別添２－２)'!$C$12:$G$189,DB用集計!AK11,'支出計画書(別添２－２)'!$G$12:$G$189)</f>
        <v>0</v>
      </c>
      <c r="AY11" s="460">
        <f>SUMIFS('支出計画書(別添２－２)'!$Q:$Q,'支出計画書(別添２－２)'!$O:$O,DB用集計!$AK11,'支出計画書(別添２－２)'!$P:$P,"診断前謝金")</f>
        <v>0</v>
      </c>
      <c r="AZ11" s="460">
        <f>SUMIFS('支出計画書(別添２－２)'!$S:$S,'支出計画書(別添２－２)'!$O:$O,DB用集計!$AK11,'支出計画書(別添２－２)'!$R:$R,"診断前旅費")</f>
        <v>0</v>
      </c>
      <c r="BA11" s="460">
        <f>SUMIFS('支出計画書(別添２－２)'!$Q:$Q,'支出計画書(別添２－２)'!$O:$O,DB用集計!$AK11,'支出計画書(別添２－２)'!$P:$P,"診断謝金")</f>
        <v>0</v>
      </c>
      <c r="BB11" s="460">
        <f>SUMIFS('支出計画書(別添２－２)'!$S:$S,'支出計画書(別添２－２)'!$O:$O,DB用集計!$AK11,'支出計画書(別添２－２)'!$R:$R,"診断旅費")</f>
        <v>0</v>
      </c>
      <c r="BC11" s="460">
        <f>SUMIFS('支出計画書(別添２－２)'!$Q:$Q,'支出計画書(別添２－２)'!$O:$O,DB用集計!$AK11,'支出計画書(別添２－２)'!$P:$P,"支援前謝金")</f>
        <v>0</v>
      </c>
      <c r="BD11" s="460">
        <f>SUMIFS('支出計画書(別添２－２)'!$S:$S,'支出計画書(別添２－２)'!$O:$O,DB用集計!$AK11,'支出計画書(別添２－２)'!$R:$R,"支援前旅費")</f>
        <v>0</v>
      </c>
      <c r="BE11" s="460">
        <f>SUMIFS('支出計画書(別添２－２)'!$Q:$Q,'支出計画書(別添２－２)'!$O:$O,DB用集計!$AK11,'支出計画書(別添２－２)'!$P:$P,"支援謝金")</f>
        <v>0</v>
      </c>
      <c r="BF11" s="460">
        <f>SUMIFS('支出計画書(別添２－２)'!$S:$S,'支出計画書(別添２－２)'!$O:$O,DB用集計!$AK11,'支出計画書(別添２－２)'!$R:$R,"支援旅費")</f>
        <v>0</v>
      </c>
      <c r="BG11">
        <f>SUMIFS('支出計画書(別添２－２)'!T:T,'支出計画書(別添２－２)'!O:O,DB用集計!AK11,'支出計画書(別添２－２)'!P:P,"診断")</f>
        <v>0</v>
      </c>
      <c r="BH11">
        <f>SUMIFS('支出計画書(別添２－２)'!$V:$V,'支出計画書(別添２－２)'!$O:$O,DB用集計!$AK11,'支出計画書(別添２－２)'!$P:$P,"診断")</f>
        <v>0</v>
      </c>
      <c r="BI11">
        <f>SUMIFS('支出計画書(別添２－２)'!$W:$W,'支出計画書(別添２－２)'!$O:$O,DB用集計!$AK11,'支出計画書(別添２－２)'!$P:$P,"診断")</f>
        <v>0</v>
      </c>
      <c r="BJ11">
        <f>SUMIFS('支出計画書(別添２－２)'!T:T,'支出計画書(別添２－２)'!O:O,DB用集計!AK11,'支出計画書(別添２－２)'!P:P,"支援")</f>
        <v>0</v>
      </c>
      <c r="BK11">
        <f>SUMIFS('支出計画書(別添２－２)'!$V:$V,'支出計画書(別添２－２)'!$O:$O,DB用集計!$AK11,'支出計画書(別添２－２)'!$P:$P,"支援")</f>
        <v>0</v>
      </c>
      <c r="BL11">
        <f>SUMIFS('支出計画書(別添２－２)'!$W:$W,'支出計画書(別添２－２)'!$O:$O,DB用集計!$AK11,'支出計画書(別添２－２)'!$P:$P,"支援")</f>
        <v>0</v>
      </c>
      <c r="BM11">
        <f ca="1">SUMIF('支出計画書(別添２－２)'!$B$654:$G$678,DB用集計!AK11,'支出計画書(別添２－２)'!$G$654:$G$678)</f>
        <v>0</v>
      </c>
      <c r="BN11" s="460">
        <f t="shared" ca="1" si="3"/>
        <v>0</v>
      </c>
      <c r="BO11" s="459">
        <f t="shared" ca="1" si="1"/>
        <v>0</v>
      </c>
      <c r="BP11" s="460">
        <f t="shared" ca="1" si="4"/>
        <v>0</v>
      </c>
    </row>
    <row r="12" spans="1:68" x14ac:dyDescent="0.15">
      <c r="AL12" s="460">
        <f ca="1">SUMIF('支出計画書(別添２－２)'!$E$196:$J$225,DB用集計!AK12,'支出計画書(別添２－２)'!$J$196:$J$225)+SUMIFS('支出計画書(別添２－２)'!$K$229:$K$263,'支出計画書(別添２－２)'!$C$229:$C$263,"職員*",'支出計画書(別添２－２)'!$E$229:$E$263,DB用集計!AK12)</f>
        <v>0</v>
      </c>
      <c r="AM12" s="459">
        <f>SUMIFS('支出計画書(別添２－２)'!$K$229:$K$263,'支出計画書(別添２－２)'!$C$229:$C$263,"事務補助員",'支出計画書(別添２－２)'!$E$229:$E$263,DB用集計!AK12)</f>
        <v>0</v>
      </c>
      <c r="AN12" s="460">
        <f ca="1">SUMIFS('支出計画書(別添２－２)'!$K$196:$K$225,'支出計画書(別添２－２)'!$C$196:$C$225,"職員*",'支出計画書(別添２－２)'!$E$196:$E$225,DB用集計!AK12)+SUMIF('支出計画書(別添２－２)'!$C$267:$K$643,DB用集計!AK12,'支出計画書(別添２－２)'!$I$267:$I$643)</f>
        <v>0</v>
      </c>
      <c r="AO12" s="460">
        <f ca="1">SUMIF('支出計画書(別添２－２)'!$C$267:$K$374,DB用集計!AK12,'支出計画書(別添２－２)'!$K$267:$K$374)-SUMIF('支出計画書(別添２－２)'!$C$267:$K$374,DB用集計!AK12,'支出計画書(別添２－２)'!$I$267:$I$374)</f>
        <v>0</v>
      </c>
      <c r="AP12" s="460">
        <f ca="1">SUMIF('支出計画書(別添２－２)'!$C$378:$K$485,DB用集計!AK12,'支出計画書(別添２－２)'!$K$378:$K$485)-SUMIF('支出計画書(別添２－２)'!$C$378:$K$485,DB用集計!AK12,'支出計画書(別添２－２)'!$I$378:$I$485)</f>
        <v>0</v>
      </c>
      <c r="AQ12" s="460">
        <f ca="1">SUMIF('支出計画書(別添２－２)'!$C$489:$K$566,DB用集計!AK12,'支出計画書(別添２－２)'!$K$489:$K$566)-SUMIF('支出計画書(別添２－２)'!$C$489:$K$566,DB用集計!AK12,'支出計画書(別添２－２)'!$I$489:$I$566)</f>
        <v>0</v>
      </c>
      <c r="AR12" s="460">
        <f ca="1">SUMIF('支出計画書(別添２－２)'!$C$570:$K$647,DB用集計!AK12,'支出計画書(別添２－２)'!$K$570:$K$647)-SUMIF('支出計画書(別添２－２)'!$C$570:$K$647,DB用集計!AK12,'支出計画書(別添２－２)'!$I$570:$I$647)</f>
        <v>0</v>
      </c>
      <c r="AS12">
        <f ca="1">SUMIF('支出計画書(別添２－２)'!$C$267:$K$374,DB用集計!AK12,'支出計画書(別添２－２)'!$E$267:$E$374)</f>
        <v>0</v>
      </c>
      <c r="AT12">
        <f ca="1">SUMIF('支出計画書(別添２－２)'!$C$378:$K$485,DB用集計!AK12,'支出計画書(別添２－２)'!$E$378:$E$485)</f>
        <v>0</v>
      </c>
      <c r="AU12">
        <f ca="1">SUMIF('支出計画書(別添２－２)'!$C$489:$K$566,DB用集計!AK12,'支出計画書(別添２－２)'!$E$489:$E$566)</f>
        <v>0</v>
      </c>
      <c r="AV12">
        <f ca="1">SUMIF('支出計画書(別添２－２)'!$C$570:$K$647,DB用集計!AK12,'支出計画書(別添２－２)'!$E$570:$E$647)</f>
        <v>0</v>
      </c>
      <c r="AW12" s="459">
        <f ca="1">SUMIF('支出計画書(別添２－２)'!$C$12:$E$189,DB用集計!AK12,'支出計画書(別添２－２)'!$E$12:$E$189)</f>
        <v>0</v>
      </c>
      <c r="AX12">
        <f ca="1">SUMIF('支出計画書(別添２－２)'!$C$12:$G$189,DB用集計!AK12,'支出計画書(別添２－２)'!$G$12:$G$189)</f>
        <v>0</v>
      </c>
      <c r="AY12" s="460">
        <f>SUMIFS('支出計画書(別添２－２)'!$Q:$Q,'支出計画書(別添２－２)'!$O:$O,DB用集計!$AK12,'支出計画書(別添２－２)'!$P:$P,"診断前謝金")</f>
        <v>0</v>
      </c>
      <c r="AZ12" s="460">
        <f>SUMIFS('支出計画書(別添２－２)'!$S:$S,'支出計画書(別添２－２)'!$O:$O,DB用集計!$AK12,'支出計画書(別添２－２)'!$R:$R,"診断前旅費")</f>
        <v>0</v>
      </c>
      <c r="BA12" s="460">
        <f>SUMIFS('支出計画書(別添２－２)'!$Q:$Q,'支出計画書(別添２－２)'!$O:$O,DB用集計!$AK12,'支出計画書(別添２－２)'!$P:$P,"診断謝金")</f>
        <v>0</v>
      </c>
      <c r="BB12" s="460">
        <f>SUMIFS('支出計画書(別添２－２)'!$S:$S,'支出計画書(別添２－２)'!$O:$O,DB用集計!$AK12,'支出計画書(別添２－２)'!$R:$R,"診断旅費")</f>
        <v>0</v>
      </c>
      <c r="BC12" s="460">
        <f>SUMIFS('支出計画書(別添２－２)'!$Q:$Q,'支出計画書(別添２－２)'!$O:$O,DB用集計!$AK12,'支出計画書(別添２－２)'!$P:$P,"支援前謝金")</f>
        <v>0</v>
      </c>
      <c r="BD12" s="460">
        <f>SUMIFS('支出計画書(別添２－２)'!$S:$S,'支出計画書(別添２－２)'!$O:$O,DB用集計!$AK12,'支出計画書(別添２－２)'!$R:$R,"支援前旅費")</f>
        <v>0</v>
      </c>
      <c r="BE12" s="460">
        <f>SUMIFS('支出計画書(別添２－２)'!$Q:$Q,'支出計画書(別添２－２)'!$O:$O,DB用集計!$AK12,'支出計画書(別添２－２)'!$P:$P,"支援謝金")</f>
        <v>0</v>
      </c>
      <c r="BF12" s="460">
        <f>SUMIFS('支出計画書(別添２－２)'!$S:$S,'支出計画書(別添２－２)'!$O:$O,DB用集計!$AK12,'支出計画書(別添２－２)'!$R:$R,"支援旅費")</f>
        <v>0</v>
      </c>
      <c r="BG12">
        <f>SUMIFS('支出計画書(別添２－２)'!T:T,'支出計画書(別添２－２)'!O:O,DB用集計!AK12,'支出計画書(別添２－２)'!P:P,"診断")</f>
        <v>0</v>
      </c>
      <c r="BH12">
        <f>SUMIFS('支出計画書(別添２－２)'!$V:$V,'支出計画書(別添２－２)'!$O:$O,DB用集計!$AK12,'支出計画書(別添２－２)'!$P:$P,"診断")</f>
        <v>0</v>
      </c>
      <c r="BI12">
        <f>SUMIFS('支出計画書(別添２－２)'!$W:$W,'支出計画書(別添２－２)'!$O:$O,DB用集計!$AK12,'支出計画書(別添２－２)'!$P:$P,"診断")</f>
        <v>0</v>
      </c>
      <c r="BJ12">
        <f>SUMIFS('支出計画書(別添２－２)'!T:T,'支出計画書(別添２－２)'!O:O,DB用集計!AK12,'支出計画書(別添２－２)'!P:P,"支援")</f>
        <v>0</v>
      </c>
      <c r="BK12">
        <f>SUMIFS('支出計画書(別添２－２)'!$V:$V,'支出計画書(別添２－２)'!$O:$O,DB用集計!$AK12,'支出計画書(別添２－２)'!$P:$P,"支援")</f>
        <v>0</v>
      </c>
      <c r="BL12">
        <f>SUMIFS('支出計画書(別添２－２)'!$W:$W,'支出計画書(別添２－２)'!$O:$O,DB用集計!$AK12,'支出計画書(別添２－２)'!$P:$P,"支援")</f>
        <v>0</v>
      </c>
      <c r="BM12">
        <f ca="1">SUMIF('支出計画書(別添２－２)'!$B$654:$G$678,DB用集計!AK12,'支出計画書(別添２－２)'!$G$654:$G$678)</f>
        <v>0</v>
      </c>
      <c r="BN12" s="460">
        <f t="shared" ca="1" si="3"/>
        <v>0</v>
      </c>
      <c r="BO12" s="459">
        <f t="shared" ca="1" si="1"/>
        <v>0</v>
      </c>
      <c r="BP12" s="460">
        <f t="shared" ca="1" si="4"/>
        <v>0</v>
      </c>
    </row>
    <row r="13" spans="1:68" x14ac:dyDescent="0.15">
      <c r="AL13" s="460">
        <f ca="1">SUMIF('支出計画書(別添２－２)'!$E$196:$J$225,DB用集計!AK13,'支出計画書(別添２－２)'!$J$196:$J$225)+SUMIFS('支出計画書(別添２－２)'!$K$229:$K$263,'支出計画書(別添２－２)'!$C$229:$C$263,"職員*",'支出計画書(別添２－２)'!$E$229:$E$263,DB用集計!AK13)</f>
        <v>0</v>
      </c>
      <c r="AM13" s="459">
        <f>SUMIFS('支出計画書(別添２－２)'!$K$229:$K$263,'支出計画書(別添２－２)'!$C$229:$C$263,"事務補助員",'支出計画書(別添２－２)'!$E$229:$E$263,DB用集計!AK13)</f>
        <v>0</v>
      </c>
      <c r="AN13" s="460">
        <f ca="1">SUMIFS('支出計画書(別添２－２)'!$K$196:$K$225,'支出計画書(別添２－２)'!$C$196:$C$225,"職員*",'支出計画書(別添２－２)'!$E$196:$E$225,DB用集計!AK13)+SUMIF('支出計画書(別添２－２)'!$C$267:$K$643,DB用集計!AK13,'支出計画書(別添２－２)'!$I$267:$I$643)</f>
        <v>0</v>
      </c>
      <c r="AO13" s="460">
        <f ca="1">SUMIF('支出計画書(別添２－２)'!$C$267:$K$374,DB用集計!AK13,'支出計画書(別添２－２)'!$K$267:$K$374)-SUMIF('支出計画書(別添２－２)'!$C$267:$K$374,DB用集計!AK13,'支出計画書(別添２－２)'!$I$267:$I$374)</f>
        <v>0</v>
      </c>
      <c r="AP13" s="460">
        <f ca="1">SUMIF('支出計画書(別添２－２)'!$C$378:$K$485,DB用集計!AK13,'支出計画書(別添２－２)'!$K$378:$K$485)-SUMIF('支出計画書(別添２－２)'!$C$378:$K$485,DB用集計!AK13,'支出計画書(別添２－２)'!$I$378:$I$485)</f>
        <v>0</v>
      </c>
      <c r="AQ13" s="460">
        <f ca="1">SUMIF('支出計画書(別添２－２)'!$C$489:$K$566,DB用集計!AK13,'支出計画書(別添２－２)'!$K$489:$K$566)-SUMIF('支出計画書(別添２－２)'!$C$489:$K$566,DB用集計!AK13,'支出計画書(別添２－２)'!$I$489:$I$566)</f>
        <v>0</v>
      </c>
      <c r="AR13" s="460">
        <f ca="1">SUMIF('支出計画書(別添２－２)'!$C$570:$K$647,DB用集計!AK13,'支出計画書(別添２－２)'!$K$570:$K$647)-SUMIF('支出計画書(別添２－２)'!$C$570:$K$647,DB用集計!AK13,'支出計画書(別添２－２)'!$I$570:$I$647)</f>
        <v>0</v>
      </c>
      <c r="AS13">
        <f ca="1">SUMIF('支出計画書(別添２－２)'!$C$267:$K$374,DB用集計!AK13,'支出計画書(別添２－２)'!$E$267:$E$374)</f>
        <v>0</v>
      </c>
      <c r="AT13">
        <f ca="1">SUMIF('支出計画書(別添２－２)'!$C$378:$K$485,DB用集計!AK13,'支出計画書(別添２－２)'!$E$378:$E$485)</f>
        <v>0</v>
      </c>
      <c r="AU13">
        <f ca="1">SUMIF('支出計画書(別添２－２)'!$C$489:$K$566,DB用集計!AK13,'支出計画書(別添２－２)'!$E$489:$E$566)</f>
        <v>0</v>
      </c>
      <c r="AV13">
        <f ca="1">SUMIF('支出計画書(別添２－２)'!$C$570:$K$647,DB用集計!AK13,'支出計画書(別添２－２)'!$E$570:$E$647)</f>
        <v>0</v>
      </c>
      <c r="AW13" s="459">
        <f ca="1">SUMIF('支出計画書(別添２－２)'!$C$12:$E$189,DB用集計!AK13,'支出計画書(別添２－２)'!$E$12:$E$189)</f>
        <v>0</v>
      </c>
      <c r="AX13">
        <f ca="1">SUMIF('支出計画書(別添２－２)'!$C$12:$G$189,DB用集計!AK13,'支出計画書(別添２－２)'!$G$12:$G$189)</f>
        <v>0</v>
      </c>
      <c r="AY13" s="460">
        <f>SUMIFS('支出計画書(別添２－２)'!$Q:$Q,'支出計画書(別添２－２)'!$O:$O,DB用集計!$AK13,'支出計画書(別添２－２)'!$P:$P,"診断前謝金")</f>
        <v>0</v>
      </c>
      <c r="AZ13" s="460">
        <f>SUMIFS('支出計画書(別添２－２)'!$S:$S,'支出計画書(別添２－２)'!$O:$O,DB用集計!$AK13,'支出計画書(別添２－２)'!$R:$R,"診断前旅費")</f>
        <v>0</v>
      </c>
      <c r="BA13" s="460">
        <f>SUMIFS('支出計画書(別添２－２)'!$Q:$Q,'支出計画書(別添２－２)'!$O:$O,DB用集計!$AK13,'支出計画書(別添２－２)'!$P:$P,"診断謝金")</f>
        <v>0</v>
      </c>
      <c r="BB13" s="460">
        <f>SUMIFS('支出計画書(別添２－２)'!$S:$S,'支出計画書(別添２－２)'!$O:$O,DB用集計!$AK13,'支出計画書(別添２－２)'!$R:$R,"診断旅費")</f>
        <v>0</v>
      </c>
      <c r="BC13" s="460">
        <f>SUMIFS('支出計画書(別添２－２)'!$Q:$Q,'支出計画書(別添２－２)'!$O:$O,DB用集計!$AK13,'支出計画書(別添２－２)'!$P:$P,"支援前謝金")</f>
        <v>0</v>
      </c>
      <c r="BD13" s="460">
        <f>SUMIFS('支出計画書(別添２－２)'!$S:$S,'支出計画書(別添２－２)'!$O:$O,DB用集計!$AK13,'支出計画書(別添２－２)'!$R:$R,"支援前旅費")</f>
        <v>0</v>
      </c>
      <c r="BE13" s="460">
        <f>SUMIFS('支出計画書(別添２－２)'!$Q:$Q,'支出計画書(別添２－２)'!$O:$O,DB用集計!$AK13,'支出計画書(別添２－２)'!$P:$P,"支援謝金")</f>
        <v>0</v>
      </c>
      <c r="BF13" s="460">
        <f>SUMIFS('支出計画書(別添２－２)'!$S:$S,'支出計画書(別添２－２)'!$O:$O,DB用集計!$AK13,'支出計画書(別添２－２)'!$R:$R,"支援旅費")</f>
        <v>0</v>
      </c>
      <c r="BG13">
        <f>SUMIFS('支出計画書(別添２－２)'!T:T,'支出計画書(別添２－２)'!O:O,DB用集計!AK13,'支出計画書(別添２－２)'!P:P,"診断")</f>
        <v>0</v>
      </c>
      <c r="BH13">
        <f>SUMIFS('支出計画書(別添２－２)'!$V:$V,'支出計画書(別添２－２)'!$O:$O,DB用集計!$AK13,'支出計画書(別添２－２)'!$P:$P,"診断")</f>
        <v>0</v>
      </c>
      <c r="BI13">
        <f>SUMIFS('支出計画書(別添２－２)'!$W:$W,'支出計画書(別添２－２)'!$O:$O,DB用集計!$AK13,'支出計画書(別添２－２)'!$P:$P,"診断")</f>
        <v>0</v>
      </c>
      <c r="BJ13">
        <f>SUMIFS('支出計画書(別添２－２)'!T:T,'支出計画書(別添２－２)'!O:O,DB用集計!AK13,'支出計画書(別添２－２)'!P:P,"支援")</f>
        <v>0</v>
      </c>
      <c r="BK13">
        <f>SUMIFS('支出計画書(別添２－２)'!$V:$V,'支出計画書(別添２－２)'!$O:$O,DB用集計!$AK13,'支出計画書(別添２－２)'!$P:$P,"支援")</f>
        <v>0</v>
      </c>
      <c r="BL13">
        <f>SUMIFS('支出計画書(別添２－２)'!$W:$W,'支出計画書(別添２－２)'!$O:$O,DB用集計!$AK13,'支出計画書(別添２－２)'!$P:$P,"支援")</f>
        <v>0</v>
      </c>
      <c r="BM13">
        <f ca="1">SUMIF('支出計画書(別添２－２)'!$B$654:$G$678,DB用集計!AK13,'支出計画書(別添２－２)'!$G$654:$G$678)</f>
        <v>0</v>
      </c>
      <c r="BN13" s="460">
        <f t="shared" ca="1" si="3"/>
        <v>0</v>
      </c>
      <c r="BO13" s="459">
        <f t="shared" ca="1" si="1"/>
        <v>0</v>
      </c>
      <c r="BP13" s="460">
        <f t="shared" ca="1" si="4"/>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提出資料チェックシート</vt:lpstr>
      <vt:lpstr>様式第１_交付申請書</vt:lpstr>
      <vt:lpstr>様式第１（別紙１・２） </vt:lpstr>
      <vt:lpstr>様式第１（別紙３）</vt:lpstr>
      <vt:lpstr>補助事業概要説明書(別添１)１～２</vt:lpstr>
      <vt:lpstr>補助事業概要説明書(別添１)３</vt:lpstr>
      <vt:lpstr>補助事業概要説明書(別添1)４</vt:lpstr>
      <vt:lpstr>人件費単価計算書(別添２－１)</vt:lpstr>
      <vt:lpstr>支出計画書(別添２－２)</vt:lpstr>
      <vt:lpstr>専門家一覧(別添３)</vt:lpstr>
      <vt:lpstr>専門家集計用</vt:lpstr>
      <vt:lpstr>支援対象者(予定)一覧(別添４)</vt:lpstr>
      <vt:lpstr>拠点状況届出書（別添５）</vt:lpstr>
      <vt:lpstr>健保等級単価一覧表</vt:lpstr>
      <vt:lpstr>DB用集計</vt:lpstr>
      <vt:lpstr>'拠点状況届出書（別添５）'!Print_Area</vt:lpstr>
      <vt:lpstr>'支援対象者(予定)一覧(別添４)'!Print_Area</vt:lpstr>
      <vt:lpstr>'支出計画書(別添２－２)'!Print_Area</vt:lpstr>
      <vt:lpstr>'人件費単価計算書(別添２－１)'!Print_Area</vt:lpstr>
      <vt:lpstr>'専門家一覧(別添３)'!Print_Area</vt:lpstr>
      <vt:lpstr>提出資料チェックシート!Print_Area</vt:lpstr>
      <vt:lpstr>'補助事業概要説明書(別添１)１～２'!Print_Area</vt:lpstr>
      <vt:lpstr>'補助事業概要説明書(別添１)３'!Print_Area</vt:lpstr>
      <vt:lpstr>'補助事業概要説明書(別添1)４'!Print_Area</vt:lpstr>
      <vt:lpstr>'様式第１（別紙１・２） '!Print_Area</vt:lpstr>
      <vt:lpstr>'様式第１（別紙３）'!Print_Area</vt:lpstr>
      <vt:lpstr>様式第１_交付申請書!Print_Area</vt:lpstr>
      <vt:lpstr>'支援対象者(予定)一覧(別添４)'!Print_Titles</vt:lpstr>
      <vt:lpstr>'人件費単価計算書(別添２－１)'!Print_Titles</vt:lpstr>
      <vt:lpstr>'専門家一覧(別添３)'!Print_Titles</vt:lpstr>
      <vt:lpstr>拠点</vt:lpstr>
      <vt:lpstr>雇用区分</vt:lpstr>
      <vt:lpstr>'支出計画書(別添２－２)'!消費税を補助対象に含める</vt:lpstr>
      <vt:lpstr>職員区分</vt:lpstr>
      <vt:lpstr>担当者名</vt:lpstr>
      <vt:lpstr>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慎司</dc:creator>
  <cp:lastModifiedBy>吉留 礼華</cp:lastModifiedBy>
  <cp:lastPrinted>2021-04-30T02:14:09Z</cp:lastPrinted>
  <dcterms:created xsi:type="dcterms:W3CDTF">2017-03-27T05:16:15Z</dcterms:created>
  <dcterms:modified xsi:type="dcterms:W3CDTF">2021-05-10T08:12:31Z</dcterms:modified>
</cp:coreProperties>
</file>