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共有ドライブ\1部_地域PF\004_R5年度\30_公募・説明会\04_交付申請書\"/>
    </mc:Choice>
  </mc:AlternateContent>
  <xr:revisionPtr revIDLastSave="0" documentId="13_ncr:1_{81434A10-11A2-46F1-A386-D3CEA7A5530B}" xr6:coauthVersionLast="47" xr6:coauthVersionMax="47" xr10:uidLastSave="{00000000-0000-0000-0000-000000000000}"/>
  <workbookProtection workbookAlgorithmName="SHA-512" workbookHashValue="BeWG+wIOO9WtEbL1osQrp3KiX8DW5A1HOhq+PxBkjBHMWBvrsQySjOcVSXVsYPzFJwaLf8H80blDis823RSCmg==" workbookSaltValue="n4+G8nI5SRnkD0KOZhjQlw==" workbookSpinCount="100000" lockStructure="1"/>
  <bookViews>
    <workbookView xWindow="-120" yWindow="-16320" windowWidth="29040" windowHeight="15840" tabRatio="910" xr2:uid="{00000000-000D-0000-FFFF-FFFF00000000}"/>
  </bookViews>
  <sheets>
    <sheet name="個人情報について・提出資料チェックシート" sheetId="13" r:id="rId1"/>
    <sheet name="様式第１_交付申請書" sheetId="34" r:id="rId2"/>
    <sheet name="様式第１（別紙１・２） " sheetId="40" r:id="rId3"/>
    <sheet name="様式第１（別紙３）" sheetId="5" r:id="rId4"/>
    <sheet name="補助事業概要説明書(別添１)１～２" sheetId="16" r:id="rId5"/>
    <sheet name="補助事業概要説明書(別添１)３" sheetId="65" r:id="rId6"/>
    <sheet name="人件費単価計算書(別添２－１)" sheetId="11" r:id="rId7"/>
    <sheet name="支出計画書(別添２－２)" sheetId="77" r:id="rId8"/>
    <sheet name="専門家一覧(別添３)" sheetId="86" r:id="rId9"/>
    <sheet name="支援対象者(予定)一覧(別添４)" sheetId="53" r:id="rId10"/>
    <sheet name="拠点状況届出書（別添５）" sheetId="63" r:id="rId11"/>
    <sheet name="健保等級単価一覧表" sheetId="64" state="hidden" r:id="rId12"/>
    <sheet name="都道府県コード" sheetId="81" state="hidden" r:id="rId13"/>
  </sheets>
  <definedNames>
    <definedName name="_xlnm._FilterDatabase" localSheetId="7" hidden="1">'支出計画書(別添２－２)'!#REF!</definedName>
    <definedName name="_xlnm._FilterDatabase" localSheetId="8" hidden="1">'専門家一覧(別添３)'!$B$8:$O$159</definedName>
    <definedName name="_xlnm.Print_Area" localSheetId="10">'拠点状況届出書（別添５）'!$B$4:$F$810</definedName>
    <definedName name="_xlnm.Print_Area" localSheetId="0">個人情報について・提出資料チェックシート!$A$2:$H$126</definedName>
    <definedName name="_xlnm.Print_Area" localSheetId="9">'支援対象者(予定)一覧(別添４)'!$B$2:$J$262</definedName>
    <definedName name="_xlnm.Print_Area" localSheetId="7">'支出計画書(別添２－２)'!$B$2:$L$131</definedName>
    <definedName name="_xlnm.Print_Area" localSheetId="6">'人件費単価計算書(別添２－１)'!$B$2:$J$125</definedName>
    <definedName name="_xlnm.Print_Area" localSheetId="8">'専門家一覧(別添３)'!$B$2:$O$159</definedName>
    <definedName name="_xlnm.Print_Area" localSheetId="4">'補助事業概要説明書(別添１)１～２'!$B$2:$Q$131</definedName>
    <definedName name="_xlnm.Print_Area" localSheetId="5">'補助事業概要説明書(別添１)３'!$B$2:$M$48</definedName>
    <definedName name="_xlnm.Print_Area" localSheetId="2">'様式第１（別紙１・２） '!$B$2:$H$28</definedName>
    <definedName name="_xlnm.Print_Area" localSheetId="3">'様式第１（別紙３）'!$B$2:$K$30</definedName>
    <definedName name="_xlnm.Print_Area" localSheetId="1">様式第１_交付申請書!$B$2:$I$39</definedName>
    <definedName name="_xlnm.Print_Titles" localSheetId="9">'支援対象者(予定)一覧(別添４)'!$11:$12</definedName>
    <definedName name="_xlnm.Print_Titles" localSheetId="6">'人件費単価計算書(別添２－１)'!$2:$2</definedName>
    <definedName name="_xlnm.Print_Titles" localSheetId="8">'専門家一覧(別添３)'!$8:$9</definedName>
    <definedName name="関西">都道府県コード!$G$2:$G$8</definedName>
    <definedName name="関東">都道府県コード!$E$2:$E$8</definedName>
    <definedName name="九州・沖縄">都道府県コード!$I$2:$I$9</definedName>
    <definedName name="経営">'専門家一覧(別添３)'!$U$16:$U$24</definedName>
    <definedName name="雇用区分">'人件費単価計算書(別添２－１)'!$N$2:$N$3</definedName>
    <definedName name="国家資格">'専門家一覧(別添３)'!$M$10:$O$159</definedName>
    <definedName name="支援対象地域">都道府県コード!$M$1:$M$48</definedName>
    <definedName name="消費税を補助対象に含める">'支出計画書(別添２－２)'!$P$2:$P$7</definedName>
    <definedName name="職員区分">'補助事業概要説明書(別添１)１～２'!$E$19:$E$48</definedName>
    <definedName name="専門家分類">'専門家一覧(別添３)'!$C$10:$C$159</definedName>
    <definedName name="担当者名">'補助事業概要説明書(別添１)１～２'!$D$19:$D$48</definedName>
    <definedName name="中国・四国">都道府県コード!$H$2:$H$10</definedName>
    <definedName name="中部">都道府県コード!$F$2:$F$10</definedName>
    <definedName name="電気">'専門家一覧(別添３)'!$S$16:$S$25</definedName>
    <definedName name="熱">'専門家一覧(別添３)'!$R$16:$R$24</definedName>
    <definedName name="熱電気">'専門家一覧(別添３)'!$T$16:$T$27</definedName>
    <definedName name="北海道・東北">都道府県コード!$D$2:$D$8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0" i="77" l="1"/>
  <c r="G80" i="77"/>
  <c r="F80" i="77"/>
  <c r="E80" i="77"/>
  <c r="D80" i="77"/>
  <c r="C80" i="77"/>
  <c r="J80" i="77"/>
  <c r="J78" i="77"/>
  <c r="K75" i="77" l="1"/>
  <c r="C84" i="77" l="1"/>
  <c r="C78" i="77"/>
  <c r="D78" i="77"/>
  <c r="F78" i="77"/>
  <c r="G78" i="77"/>
  <c r="I78" i="77"/>
  <c r="E78" i="77"/>
  <c r="Q156" i="86"/>
  <c r="Q155" i="86"/>
  <c r="Q154" i="86"/>
  <c r="Q159" i="86"/>
  <c r="Q158" i="86"/>
  <c r="Q157" i="86"/>
  <c r="Q153" i="86"/>
  <c r="Q152" i="86"/>
  <c r="Q151" i="86"/>
  <c r="Q150" i="86"/>
  <c r="Q149" i="86"/>
  <c r="Q148" i="86"/>
  <c r="Q147" i="86"/>
  <c r="Q146" i="86"/>
  <c r="Q145" i="86"/>
  <c r="Q144" i="86"/>
  <c r="Q143" i="86"/>
  <c r="Q142" i="86"/>
  <c r="Q141" i="86"/>
  <c r="Q140" i="86"/>
  <c r="Q139" i="86"/>
  <c r="Q138" i="86"/>
  <c r="Q137" i="86"/>
  <c r="Q136" i="86"/>
  <c r="Q135" i="86"/>
  <c r="Q134" i="86"/>
  <c r="Q133" i="86"/>
  <c r="Q132" i="86"/>
  <c r="Q131" i="86"/>
  <c r="Q130" i="86"/>
  <c r="Q129" i="86"/>
  <c r="Q128" i="86"/>
  <c r="Q127" i="86"/>
  <c r="Q126" i="86"/>
  <c r="Q125" i="86"/>
  <c r="Q124" i="86"/>
  <c r="Q123" i="86"/>
  <c r="Q122" i="86"/>
  <c r="Q121" i="86"/>
  <c r="Q120" i="86"/>
  <c r="Q119" i="86"/>
  <c r="Q118" i="86"/>
  <c r="Q117" i="86"/>
  <c r="Q116" i="86"/>
  <c r="Q115" i="86"/>
  <c r="Q114" i="86"/>
  <c r="Q113" i="86"/>
  <c r="Q112" i="86"/>
  <c r="Q111" i="86"/>
  <c r="Q110" i="86"/>
  <c r="Q109" i="86"/>
  <c r="Q108" i="86"/>
  <c r="Q107" i="86"/>
  <c r="Q106" i="86"/>
  <c r="Q105" i="86"/>
  <c r="Q104" i="86"/>
  <c r="Q103" i="86"/>
  <c r="Q102" i="86"/>
  <c r="Q101" i="86"/>
  <c r="Q100" i="86"/>
  <c r="Q99" i="86"/>
  <c r="Q98" i="86"/>
  <c r="Q97" i="86"/>
  <c r="Q96" i="86"/>
  <c r="Q95" i="86"/>
  <c r="Q94" i="86"/>
  <c r="Q93" i="86"/>
  <c r="Q92" i="86"/>
  <c r="Q91" i="86"/>
  <c r="Q90" i="86"/>
  <c r="Q89" i="86"/>
  <c r="Q88" i="86"/>
  <c r="Q87" i="86"/>
  <c r="Q86" i="86"/>
  <c r="Q85" i="86"/>
  <c r="Q84" i="86"/>
  <c r="Q83" i="86"/>
  <c r="Q82" i="86"/>
  <c r="Q81" i="86"/>
  <c r="Q80" i="86"/>
  <c r="Q79" i="86"/>
  <c r="Q78" i="86"/>
  <c r="Q77" i="86"/>
  <c r="Q76" i="86"/>
  <c r="Q75" i="86"/>
  <c r="Q74" i="86"/>
  <c r="Q73" i="86"/>
  <c r="Q72" i="86"/>
  <c r="Q71" i="86"/>
  <c r="Q70" i="86"/>
  <c r="Q69" i="86"/>
  <c r="Q68" i="86"/>
  <c r="Q67" i="86"/>
  <c r="Q66" i="86"/>
  <c r="Q65" i="86"/>
  <c r="Q64" i="86"/>
  <c r="Q63" i="86"/>
  <c r="Q62" i="86"/>
  <c r="Q61" i="86"/>
  <c r="Q60" i="86"/>
  <c r="Q59" i="86"/>
  <c r="Q58" i="86"/>
  <c r="Q57" i="86"/>
  <c r="Q56" i="86"/>
  <c r="Q55" i="86"/>
  <c r="Q54" i="86"/>
  <c r="Q53" i="86"/>
  <c r="Q52" i="86"/>
  <c r="Q51" i="86"/>
  <c r="Q50" i="86"/>
  <c r="Q49" i="86"/>
  <c r="Q48" i="86"/>
  <c r="Q47" i="86"/>
  <c r="Q46" i="86"/>
  <c r="Q45" i="86"/>
  <c r="Q44" i="86"/>
  <c r="Q43" i="86"/>
  <c r="Q42" i="86"/>
  <c r="Q41" i="86"/>
  <c r="Q40" i="86"/>
  <c r="Q39" i="86"/>
  <c r="Q38" i="86"/>
  <c r="Q37" i="86"/>
  <c r="Q36" i="86"/>
  <c r="Q35" i="86"/>
  <c r="Q34" i="86"/>
  <c r="Q33" i="86"/>
  <c r="Q32" i="86"/>
  <c r="Q31" i="86"/>
  <c r="Q30" i="86"/>
  <c r="Q29" i="86"/>
  <c r="Q28" i="86"/>
  <c r="Q27" i="86"/>
  <c r="Q26" i="86"/>
  <c r="Q25" i="86"/>
  <c r="Q24" i="86"/>
  <c r="Q23" i="86"/>
  <c r="Q22" i="86"/>
  <c r="E84" i="77"/>
  <c r="K14" i="77" l="1"/>
  <c r="A15" i="77"/>
  <c r="A16" i="77"/>
  <c r="A17" i="77"/>
  <c r="A18" i="77"/>
  <c r="A19" i="77"/>
  <c r="A20" i="77"/>
  <c r="A21" i="77"/>
  <c r="A22" i="77"/>
  <c r="A23" i="77"/>
  <c r="A24" i="77"/>
  <c r="A25" i="77"/>
  <c r="A26" i="77"/>
  <c r="A27" i="77"/>
  <c r="A28" i="77"/>
  <c r="A29" i="77"/>
  <c r="A30" i="77"/>
  <c r="A31" i="77"/>
  <c r="A32" i="77"/>
  <c r="A33" i="77"/>
  <c r="A34" i="77"/>
  <c r="A35" i="77"/>
  <c r="A36" i="77"/>
  <c r="A37" i="77"/>
  <c r="A38" i="77"/>
  <c r="A39" i="77"/>
  <c r="A40" i="77"/>
  <c r="A41" i="77"/>
  <c r="A42" i="77"/>
  <c r="A43" i="77"/>
  <c r="A44" i="77"/>
  <c r="A45" i="77"/>
  <c r="A46" i="77"/>
  <c r="A47" i="77"/>
  <c r="A48" i="77"/>
  <c r="A49" i="77"/>
  <c r="A50" i="77"/>
  <c r="A51" i="77"/>
  <c r="A52" i="77"/>
  <c r="A53" i="77"/>
  <c r="A54" i="77"/>
  <c r="A55" i="77"/>
  <c r="A56" i="77"/>
  <c r="A57" i="77"/>
  <c r="A58" i="77"/>
  <c r="A59" i="77"/>
  <c r="A60" i="77"/>
  <c r="A61" i="77"/>
  <c r="A62" i="77"/>
  <c r="A63" i="77"/>
  <c r="A14" i="77"/>
  <c r="G88" i="11"/>
  <c r="K47" i="81"/>
  <c r="L47" i="81" s="1"/>
  <c r="K39" i="81"/>
  <c r="L39" i="81" s="1"/>
  <c r="K31" i="81"/>
  <c r="L31" i="81" s="1"/>
  <c r="K23" i="81"/>
  <c r="L23" i="81" s="1"/>
  <c r="K15" i="81"/>
  <c r="L15" i="81" s="1"/>
  <c r="K7" i="81"/>
  <c r="L7" i="81" s="1"/>
  <c r="K6" i="81"/>
  <c r="L6" i="81" s="1"/>
  <c r="K47" i="77"/>
  <c r="I47" i="77"/>
  <c r="D47" i="77"/>
  <c r="K46" i="77"/>
  <c r="I46" i="77"/>
  <c r="D46" i="77"/>
  <c r="K45" i="77"/>
  <c r="I45" i="77"/>
  <c r="D45" i="77"/>
  <c r="K44" i="77"/>
  <c r="I44" i="77"/>
  <c r="D44" i="77"/>
  <c r="K43" i="77"/>
  <c r="I43" i="77"/>
  <c r="D43" i="77"/>
  <c r="K42" i="77"/>
  <c r="I42" i="77"/>
  <c r="D42" i="77"/>
  <c r="K41" i="77"/>
  <c r="I41" i="77"/>
  <c r="D41" i="77"/>
  <c r="K40" i="77"/>
  <c r="I40" i="77"/>
  <c r="D40" i="77"/>
  <c r="K39" i="77"/>
  <c r="I39" i="77"/>
  <c r="D39" i="77"/>
  <c r="K38" i="77"/>
  <c r="I38" i="77"/>
  <c r="D38" i="77"/>
  <c r="K37" i="77"/>
  <c r="I37" i="77"/>
  <c r="D37" i="77"/>
  <c r="K36" i="77"/>
  <c r="I36" i="77"/>
  <c r="D36" i="77"/>
  <c r="K35" i="77"/>
  <c r="I35" i="77"/>
  <c r="D35" i="77"/>
  <c r="K34" i="77"/>
  <c r="I34" i="77"/>
  <c r="D34" i="77"/>
  <c r="K33" i="77"/>
  <c r="I33" i="77"/>
  <c r="D33" i="77"/>
  <c r="L45" i="77" l="1"/>
  <c r="L37" i="77"/>
  <c r="L44" i="77"/>
  <c r="L36" i="77"/>
  <c r="L43" i="77"/>
  <c r="L35" i="77"/>
  <c r="L42" i="77"/>
  <c r="L34" i="77"/>
  <c r="L41" i="77"/>
  <c r="L40" i="77"/>
  <c r="L33" i="77"/>
  <c r="L47" i="77"/>
  <c r="L39" i="77"/>
  <c r="L46" i="77"/>
  <c r="L38" i="77"/>
  <c r="K63" i="77"/>
  <c r="J87" i="77"/>
  <c r="K15" i="77"/>
  <c r="K16" i="77"/>
  <c r="K17" i="77"/>
  <c r="K18" i="77"/>
  <c r="K19" i="77"/>
  <c r="K20" i="77"/>
  <c r="K21" i="77"/>
  <c r="K22" i="77"/>
  <c r="K23" i="77"/>
  <c r="K24" i="77"/>
  <c r="K25" i="77"/>
  <c r="K26" i="77"/>
  <c r="K27" i="77"/>
  <c r="K28" i="77"/>
  <c r="K29" i="77"/>
  <c r="K30" i="77"/>
  <c r="K31" i="77"/>
  <c r="K32" i="77"/>
  <c r="K48" i="77"/>
  <c r="K49" i="77"/>
  <c r="K50" i="77"/>
  <c r="K51" i="77"/>
  <c r="K52" i="77"/>
  <c r="K53" i="77"/>
  <c r="K54" i="77"/>
  <c r="K55" i="77"/>
  <c r="K56" i="77"/>
  <c r="K57" i="77"/>
  <c r="K58" i="77"/>
  <c r="K59" i="77"/>
  <c r="K60" i="77"/>
  <c r="K61" i="77"/>
  <c r="K62" i="77"/>
  <c r="I14" i="77"/>
  <c r="I15" i="77"/>
  <c r="I16" i="77"/>
  <c r="I17" i="77"/>
  <c r="I18" i="77"/>
  <c r="I19" i="77"/>
  <c r="I20" i="77"/>
  <c r="I21" i="77"/>
  <c r="I22" i="77"/>
  <c r="I23" i="77"/>
  <c r="I24" i="77"/>
  <c r="I25" i="77"/>
  <c r="I26" i="77"/>
  <c r="I27" i="77"/>
  <c r="I28" i="77"/>
  <c r="I29" i="77"/>
  <c r="I30" i="77"/>
  <c r="I31" i="77"/>
  <c r="I32" i="77"/>
  <c r="I48" i="77"/>
  <c r="I49" i="77"/>
  <c r="I50" i="77"/>
  <c r="I51" i="77"/>
  <c r="I52" i="77"/>
  <c r="I53" i="77"/>
  <c r="I54" i="77"/>
  <c r="I55" i="77"/>
  <c r="I56" i="77"/>
  <c r="I57" i="77"/>
  <c r="I58" i="77"/>
  <c r="I59" i="77"/>
  <c r="I60" i="77"/>
  <c r="I61" i="77"/>
  <c r="I62" i="77"/>
  <c r="I63" i="77"/>
  <c r="D15" i="77"/>
  <c r="D16" i="77"/>
  <c r="L16" i="77" s="1"/>
  <c r="D17" i="77"/>
  <c r="L17" i="77" s="1"/>
  <c r="D18" i="77"/>
  <c r="L18" i="77" s="1"/>
  <c r="D19" i="77"/>
  <c r="L19" i="77" s="1"/>
  <c r="D20" i="77"/>
  <c r="L20" i="77" s="1"/>
  <c r="D21" i="77"/>
  <c r="L21" i="77" s="1"/>
  <c r="D22" i="77"/>
  <c r="L22" i="77" s="1"/>
  <c r="D23" i="77"/>
  <c r="L23" i="77" s="1"/>
  <c r="D24" i="77"/>
  <c r="L24" i="77" s="1"/>
  <c r="D25" i="77"/>
  <c r="L25" i="77" s="1"/>
  <c r="D26" i="77"/>
  <c r="L26" i="77" s="1"/>
  <c r="D27" i="77"/>
  <c r="L27" i="77" s="1"/>
  <c r="D28" i="77"/>
  <c r="L28" i="77" s="1"/>
  <c r="D29" i="77"/>
  <c r="L29" i="77" s="1"/>
  <c r="D30" i="77"/>
  <c r="L30" i="77" s="1"/>
  <c r="D31" i="77"/>
  <c r="L31" i="77" s="1"/>
  <c r="D32" i="77"/>
  <c r="L32" i="77" s="1"/>
  <c r="D48" i="77"/>
  <c r="L48" i="77" s="1"/>
  <c r="D49" i="77"/>
  <c r="L49" i="77" s="1"/>
  <c r="D50" i="77"/>
  <c r="L50" i="77" s="1"/>
  <c r="D51" i="77"/>
  <c r="L51" i="77" s="1"/>
  <c r="D52" i="77"/>
  <c r="L52" i="77" s="1"/>
  <c r="D53" i="77"/>
  <c r="L53" i="77" s="1"/>
  <c r="D54" i="77"/>
  <c r="L54" i="77" s="1"/>
  <c r="D55" i="77"/>
  <c r="L55" i="77" s="1"/>
  <c r="D56" i="77"/>
  <c r="L56" i="77" s="1"/>
  <c r="D57" i="77"/>
  <c r="L57" i="77" s="1"/>
  <c r="D58" i="77"/>
  <c r="L58" i="77" s="1"/>
  <c r="D59" i="77"/>
  <c r="L59" i="77" s="1"/>
  <c r="D60" i="77"/>
  <c r="L60" i="77" s="1"/>
  <c r="D61" i="77"/>
  <c r="L61" i="77" s="1"/>
  <c r="D62" i="77"/>
  <c r="L62" i="77" s="1"/>
  <c r="D63" i="77"/>
  <c r="L63" i="77" s="1"/>
  <c r="D14" i="77"/>
  <c r="L107" i="77"/>
  <c r="E128" i="77" s="1"/>
  <c r="J97" i="77"/>
  <c r="L102" i="77"/>
  <c r="L103" i="77"/>
  <c r="L104" i="77"/>
  <c r="L105" i="77"/>
  <c r="L92" i="77"/>
  <c r="L93" i="77"/>
  <c r="L94" i="77"/>
  <c r="L95" i="77"/>
  <c r="L91" i="77"/>
  <c r="L101" i="77"/>
  <c r="K48" i="81"/>
  <c r="L48" i="81" s="1"/>
  <c r="K46" i="81"/>
  <c r="L46" i="81" s="1"/>
  <c r="K45" i="81"/>
  <c r="L45" i="81" s="1"/>
  <c r="K44" i="81"/>
  <c r="L44" i="81" s="1"/>
  <c r="K43" i="81"/>
  <c r="L43" i="81" s="1"/>
  <c r="K42" i="81"/>
  <c r="L42" i="81" s="1"/>
  <c r="K41" i="81"/>
  <c r="L41" i="81" s="1"/>
  <c r="K40" i="81"/>
  <c r="L40" i="81" s="1"/>
  <c r="K38" i="81"/>
  <c r="L38" i="81" s="1"/>
  <c r="K37" i="81"/>
  <c r="L37" i="81" s="1"/>
  <c r="K36" i="81"/>
  <c r="L36" i="81" s="1"/>
  <c r="K35" i="81"/>
  <c r="L35" i="81" s="1"/>
  <c r="K34" i="81"/>
  <c r="L34" i="81" s="1"/>
  <c r="K33" i="81"/>
  <c r="L33" i="81" s="1"/>
  <c r="K32" i="81"/>
  <c r="L32" i="81" s="1"/>
  <c r="K30" i="81"/>
  <c r="L30" i="81" s="1"/>
  <c r="K29" i="81"/>
  <c r="L29" i="81" s="1"/>
  <c r="K28" i="81"/>
  <c r="L28" i="81" s="1"/>
  <c r="K27" i="81"/>
  <c r="L27" i="81" s="1"/>
  <c r="K26" i="81"/>
  <c r="L26" i="81" s="1"/>
  <c r="K25" i="81"/>
  <c r="L25" i="81" s="1"/>
  <c r="K24" i="81"/>
  <c r="L24" i="81" s="1"/>
  <c r="K22" i="81"/>
  <c r="L22" i="81" s="1"/>
  <c r="K21" i="81"/>
  <c r="L21" i="81" s="1"/>
  <c r="K20" i="81"/>
  <c r="L20" i="81" s="1"/>
  <c r="K19" i="81"/>
  <c r="L19" i="81" s="1"/>
  <c r="K18" i="81"/>
  <c r="L18" i="81" s="1"/>
  <c r="K17" i="81"/>
  <c r="L17" i="81" s="1"/>
  <c r="K16" i="81"/>
  <c r="L16" i="81" s="1"/>
  <c r="K14" i="81"/>
  <c r="L14" i="81" s="1"/>
  <c r="K13" i="81"/>
  <c r="L13" i="81" s="1"/>
  <c r="K12" i="81"/>
  <c r="L12" i="81" s="1"/>
  <c r="K11" i="81"/>
  <c r="L11" i="81" s="1"/>
  <c r="K10" i="81"/>
  <c r="L10" i="81" s="1"/>
  <c r="K9" i="81"/>
  <c r="L9" i="81" s="1"/>
  <c r="K8" i="81"/>
  <c r="L8" i="81" s="1"/>
  <c r="K5" i="81"/>
  <c r="L5" i="81" s="1"/>
  <c r="K4" i="81"/>
  <c r="L4" i="81" s="1"/>
  <c r="K3" i="81"/>
  <c r="L3" i="81" s="1"/>
  <c r="K2" i="81"/>
  <c r="L2" i="81" s="1"/>
  <c r="K1" i="81"/>
  <c r="L1" i="81" s="1"/>
  <c r="D22" i="16"/>
  <c r="G97" i="77"/>
  <c r="G87" i="77"/>
  <c r="G3" i="77"/>
  <c r="M45" i="65"/>
  <c r="M44" i="65"/>
  <c r="M43" i="65"/>
  <c r="M42" i="65"/>
  <c r="M41" i="65"/>
  <c r="M40" i="65"/>
  <c r="M39" i="65"/>
  <c r="M38" i="65"/>
  <c r="G48" i="65"/>
  <c r="G47" i="65"/>
  <c r="G46" i="65"/>
  <c r="G45" i="65"/>
  <c r="G44" i="65"/>
  <c r="G43" i="65"/>
  <c r="G42" i="65"/>
  <c r="G41" i="65"/>
  <c r="G40" i="65"/>
  <c r="G39" i="65"/>
  <c r="G38" i="65"/>
  <c r="L6" i="86"/>
  <c r="M37" i="65" s="1"/>
  <c r="L5" i="86"/>
  <c r="G37" i="65" s="1"/>
  <c r="L4" i="86"/>
  <c r="E37" i="65" s="1"/>
  <c r="J36" i="65"/>
  <c r="J35" i="65"/>
  <c r="D20" i="16"/>
  <c r="D21"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C18" i="34"/>
  <c r="F11" i="34"/>
  <c r="F10" i="34"/>
  <c r="F9" i="34"/>
  <c r="F8" i="34"/>
  <c r="D7" i="1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M2" i="81" a="1"/>
  <c r="M18" i="81" a="1"/>
  <c r="M16" i="81" a="1"/>
  <c r="M22" i="81" a="1"/>
  <c r="M47" i="81" a="1"/>
  <c r="M23" i="81" a="1"/>
  <c r="M13" i="81" a="1"/>
  <c r="M40" i="81" a="1"/>
  <c r="M30" i="81" a="1"/>
  <c r="M48" i="81" a="1"/>
  <c r="M28" i="81" a="1"/>
  <c r="M19" i="81" a="1"/>
  <c r="M5" i="81" a="1"/>
  <c r="M21" i="81" a="1"/>
  <c r="M12" i="81" a="1"/>
  <c r="M33" i="81" a="1"/>
  <c r="M45" i="81" a="1"/>
  <c r="M39" i="81" a="1"/>
  <c r="M8" i="81" a="1"/>
  <c r="M6" i="81" a="1"/>
  <c r="M9" i="81" a="1"/>
  <c r="M34" i="81" a="1"/>
  <c r="M25" i="81" a="1"/>
  <c r="M42" i="81" a="1"/>
  <c r="M27" i="81" a="1"/>
  <c r="M37" i="81" a="1"/>
  <c r="M4" i="81" a="1"/>
  <c r="M17" i="81" a="1"/>
  <c r="M26" i="81" a="1"/>
  <c r="M38" i="81" a="1"/>
  <c r="M1" i="81" a="1"/>
  <c r="M11" i="81" a="1"/>
  <c r="M29" i="81" a="1"/>
  <c r="M15" i="81" a="1"/>
  <c r="M20" i="81" a="1"/>
  <c r="M14" i="81" a="1"/>
  <c r="M41" i="81" a="1"/>
  <c r="M43" i="81" a="1"/>
  <c r="M24" i="81" a="1"/>
  <c r="M31" i="81" a="1"/>
  <c r="M35" i="81" a="1"/>
  <c r="M3" i="81" a="1"/>
  <c r="M32" i="81" a="1"/>
  <c r="M46" i="81" a="1"/>
  <c r="M36" i="81" a="1"/>
  <c r="M10" i="81" a="1"/>
  <c r="M7" i="81" a="1"/>
  <c r="M44" i="81" a="1"/>
  <c r="L15" i="77" l="1"/>
  <c r="L14" i="77"/>
  <c r="M1" i="81"/>
  <c r="M2" i="81"/>
  <c r="M3" i="81"/>
  <c r="M4" i="81"/>
  <c r="M5" i="81"/>
  <c r="M6" i="81"/>
  <c r="M7" i="81"/>
  <c r="M8" i="81"/>
  <c r="M9" i="81"/>
  <c r="G129" i="77" s="1"/>
  <c r="M10" i="81"/>
  <c r="G130" i="77" s="1"/>
  <c r="M11" i="81"/>
  <c r="G131" i="77" s="1"/>
  <c r="M12" i="81"/>
  <c r="G132" i="77" s="1"/>
  <c r="M13" i="81"/>
  <c r="G133" i="77" s="1"/>
  <c r="M14" i="81"/>
  <c r="G134" i="77" s="1"/>
  <c r="M15" i="81"/>
  <c r="G135" i="77" s="1"/>
  <c r="M16" i="81"/>
  <c r="G136" i="77" s="1"/>
  <c r="M17" i="81"/>
  <c r="G137" i="77" s="1"/>
  <c r="M18" i="81"/>
  <c r="G138" i="77" s="1"/>
  <c r="M19" i="81"/>
  <c r="G139" i="77" s="1"/>
  <c r="M20" i="81"/>
  <c r="G140" i="77" s="1"/>
  <c r="M21" i="81"/>
  <c r="G141" i="77" s="1"/>
  <c r="M22" i="81"/>
  <c r="G142" i="77" s="1"/>
  <c r="M23" i="81"/>
  <c r="G143" i="77" s="1"/>
  <c r="M24" i="81"/>
  <c r="G144" i="77" s="1"/>
  <c r="M25" i="81"/>
  <c r="G145" i="77" s="1"/>
  <c r="M26" i="81"/>
  <c r="G146" i="77" s="1"/>
  <c r="M27" i="81"/>
  <c r="G147" i="77" s="1"/>
  <c r="M28" i="81"/>
  <c r="G148" i="77" s="1"/>
  <c r="M29" i="81"/>
  <c r="G149" i="77" s="1"/>
  <c r="M30" i="81"/>
  <c r="G150" i="77" s="1"/>
  <c r="M31" i="81"/>
  <c r="G151" i="77" s="1"/>
  <c r="M32" i="81"/>
  <c r="G152" i="77" s="1"/>
  <c r="M33" i="81"/>
  <c r="G153" i="77" s="1"/>
  <c r="M34" i="81"/>
  <c r="G154" i="77" s="1"/>
  <c r="M35" i="81"/>
  <c r="G155" i="77" s="1"/>
  <c r="M36" i="81"/>
  <c r="G156" i="77" s="1"/>
  <c r="M37" i="81"/>
  <c r="G157" i="77" s="1"/>
  <c r="M38" i="81"/>
  <c r="G158" i="77" s="1"/>
  <c r="M39" i="81"/>
  <c r="G159" i="77" s="1"/>
  <c r="M40" i="81"/>
  <c r="G160" i="77" s="1"/>
  <c r="M41" i="81"/>
  <c r="G161" i="77" s="1"/>
  <c r="M42" i="81"/>
  <c r="G162" i="77" s="1"/>
  <c r="M43" i="81"/>
  <c r="G163" i="77" s="1"/>
  <c r="M163" i="77" s="1"/>
  <c r="M44" i="81"/>
  <c r="G164" i="77" s="1"/>
  <c r="M164" i="77" s="1"/>
  <c r="M45" i="81"/>
  <c r="G165" i="77" s="1"/>
  <c r="M46" i="81"/>
  <c r="G166" i="77" s="1"/>
  <c r="M47" i="81"/>
  <c r="G167" i="77" s="1"/>
  <c r="M48" i="81"/>
  <c r="J11" i="77"/>
  <c r="E126" i="77" s="1"/>
  <c r="L97" i="77"/>
  <c r="E125" i="77" s="1"/>
  <c r="L87" i="77"/>
  <c r="E124" i="77" s="1"/>
  <c r="I144" i="77" l="1"/>
  <c r="F144" i="77" s="1"/>
  <c r="I152" i="77"/>
  <c r="F152" i="77" s="1"/>
  <c r="I133" i="77"/>
  <c r="F133" i="77" s="1"/>
  <c r="I146" i="77"/>
  <c r="F146" i="77" s="1"/>
  <c r="I159" i="77"/>
  <c r="F159" i="77" s="1"/>
  <c r="I151" i="77"/>
  <c r="F151" i="77" s="1"/>
  <c r="I143" i="77"/>
  <c r="F143" i="77" s="1"/>
  <c r="I135" i="77"/>
  <c r="F135" i="77" s="1"/>
  <c r="I157" i="77"/>
  <c r="F157" i="77" s="1"/>
  <c r="I160" i="77"/>
  <c r="F160" i="77" s="1"/>
  <c r="I154" i="77"/>
  <c r="F154" i="77" s="1"/>
  <c r="J166" i="77"/>
  <c r="I158" i="77"/>
  <c r="F158" i="77" s="1"/>
  <c r="I150" i="77"/>
  <c r="F150" i="77" s="1"/>
  <c r="I142" i="77"/>
  <c r="F142" i="77" s="1"/>
  <c r="I134" i="77"/>
  <c r="F134" i="77" s="1"/>
  <c r="I141" i="77"/>
  <c r="F141" i="77" s="1"/>
  <c r="I148" i="77"/>
  <c r="F148" i="77" s="1"/>
  <c r="I155" i="77"/>
  <c r="F155" i="77" s="1"/>
  <c r="I147" i="77"/>
  <c r="F147" i="77" s="1"/>
  <c r="I139" i="77"/>
  <c r="F139" i="77" s="1"/>
  <c r="I131" i="77"/>
  <c r="F131" i="77" s="1"/>
  <c r="I136" i="77"/>
  <c r="F136" i="77" s="1"/>
  <c r="I149" i="77"/>
  <c r="F149" i="77" s="1"/>
  <c r="I140" i="77"/>
  <c r="F140" i="77" s="1"/>
  <c r="I130" i="77"/>
  <c r="F130" i="77" s="1"/>
  <c r="I132" i="77"/>
  <c r="F132" i="77" s="1"/>
  <c r="I156" i="77"/>
  <c r="F156" i="77" s="1"/>
  <c r="I138" i="77"/>
  <c r="F138" i="77" s="1"/>
  <c r="I162" i="77"/>
  <c r="F162" i="77" s="1"/>
  <c r="I161" i="77"/>
  <c r="F161" i="77" s="1"/>
  <c r="I153" i="77"/>
  <c r="F153" i="77" s="1"/>
  <c r="I145" i="77"/>
  <c r="F145" i="77" s="1"/>
  <c r="I137" i="77"/>
  <c r="F137" i="77" s="1"/>
  <c r="M167" i="77"/>
  <c r="I167" i="77"/>
  <c r="F167" i="77" s="1"/>
  <c r="M166" i="77"/>
  <c r="I166" i="77"/>
  <c r="F166" i="77" s="1"/>
  <c r="I165" i="77"/>
  <c r="F165" i="77" s="1"/>
  <c r="I164" i="77"/>
  <c r="F164" i="77" s="1"/>
  <c r="I163" i="77"/>
  <c r="F163" i="77" s="1"/>
  <c r="M165" i="77"/>
  <c r="J165" i="77"/>
  <c r="J163" i="77"/>
  <c r="J167" i="77"/>
  <c r="J164" i="77"/>
  <c r="M150" i="77"/>
  <c r="M147" i="77"/>
  <c r="M156" i="77"/>
  <c r="M153" i="77"/>
  <c r="M154" i="77"/>
  <c r="M155" i="77"/>
  <c r="M144" i="77"/>
  <c r="M157" i="77"/>
  <c r="M130" i="77"/>
  <c r="M152" i="77"/>
  <c r="M136" i="77"/>
  <c r="M133" i="77"/>
  <c r="M162" i="77"/>
  <c r="M146" i="77"/>
  <c r="M158" i="77"/>
  <c r="M159" i="77"/>
  <c r="M129" i="77"/>
  <c r="M161" i="77"/>
  <c r="M134" i="77"/>
  <c r="M131" i="77"/>
  <c r="M160" i="77"/>
  <c r="M137" i="77"/>
  <c r="M148" i="77"/>
  <c r="M138" i="77"/>
  <c r="M135" i="77"/>
  <c r="M151" i="77"/>
  <c r="M141" i="77"/>
  <c r="M142" i="77"/>
  <c r="M139" i="77"/>
  <c r="M140" i="77"/>
  <c r="M145" i="77"/>
  <c r="M143" i="77"/>
  <c r="M132" i="77"/>
  <c r="M149" i="77"/>
  <c r="G121" i="77"/>
  <c r="G125" i="77"/>
  <c r="G123" i="77"/>
  <c r="G127" i="77"/>
  <c r="G122" i="77"/>
  <c r="G128" i="77"/>
  <c r="G126" i="77"/>
  <c r="G124" i="77"/>
  <c r="J159" i="77"/>
  <c r="J144" i="77"/>
  <c r="J142" i="77"/>
  <c r="J160" i="77"/>
  <c r="J157" i="77"/>
  <c r="J156" i="77"/>
  <c r="J131" i="77"/>
  <c r="J146" i="77"/>
  <c r="J135" i="77"/>
  <c r="J151" i="77"/>
  <c r="J161" i="77"/>
  <c r="J150" i="77"/>
  <c r="J139" i="77"/>
  <c r="J140" i="77"/>
  <c r="J133" i="77"/>
  <c r="J162" i="77"/>
  <c r="J149" i="77"/>
  <c r="J153" i="77"/>
  <c r="J143" i="77"/>
  <c r="J137" i="77"/>
  <c r="J148" i="77"/>
  <c r="J134" i="77"/>
  <c r="J138" i="77"/>
  <c r="J154" i="77"/>
  <c r="J147" i="77"/>
  <c r="J141" i="77"/>
  <c r="J136" i="77"/>
  <c r="J158" i="77"/>
  <c r="J130" i="77"/>
  <c r="J152" i="77"/>
  <c r="J155" i="77"/>
  <c r="J132" i="77"/>
  <c r="J145" i="77"/>
  <c r="I129" i="77" l="1"/>
  <c r="F129" i="77" s="1"/>
  <c r="M126" i="77"/>
  <c r="I126" i="77" s="1"/>
  <c r="M122" i="77"/>
  <c r="I122" i="77" s="1"/>
  <c r="M127" i="77"/>
  <c r="I127" i="77" s="1"/>
  <c r="M125" i="77"/>
  <c r="I125" i="77" s="1"/>
  <c r="M123" i="77"/>
  <c r="I123" i="77" s="1"/>
  <c r="M124" i="77"/>
  <c r="I124" i="77" s="1"/>
  <c r="M128" i="77"/>
  <c r="I128" i="77" s="1"/>
  <c r="M121" i="77"/>
  <c r="I121" i="77" s="1"/>
  <c r="J124" i="77"/>
  <c r="J127" i="77"/>
  <c r="J126" i="77"/>
  <c r="J125" i="77"/>
  <c r="F122" i="77" l="1"/>
  <c r="F123" i="77"/>
  <c r="F124" i="77"/>
  <c r="F125" i="77"/>
  <c r="F126" i="77"/>
  <c r="F127" i="77"/>
  <c r="F128" i="77"/>
  <c r="F121" i="77"/>
  <c r="I5" i="11"/>
  <c r="I118" i="77" l="1"/>
  <c r="I168" i="77"/>
  <c r="C66" i="77" s="1"/>
  <c r="Q21" i="86"/>
  <c r="Q20" i="86"/>
  <c r="Q19" i="86"/>
  <c r="Q18" i="86"/>
  <c r="Q17" i="86"/>
  <c r="Q16" i="86"/>
  <c r="Q15" i="86"/>
  <c r="Q14" i="86"/>
  <c r="Q13" i="86"/>
  <c r="Q12" i="86"/>
  <c r="Q11" i="86"/>
  <c r="Q10" i="86"/>
  <c r="E6" i="86"/>
  <c r="K71" i="77" l="1"/>
  <c r="D6" i="53"/>
  <c r="F143" i="63"/>
  <c r="C143" i="63"/>
  <c r="B143" i="63"/>
  <c r="F277" i="63"/>
  <c r="C277" i="63"/>
  <c r="B277" i="63"/>
  <c r="F411" i="63"/>
  <c r="C411" i="63"/>
  <c r="B411" i="63"/>
  <c r="F545" i="63"/>
  <c r="C545" i="63"/>
  <c r="B545" i="63"/>
  <c r="F679" i="63"/>
  <c r="C679" i="63"/>
  <c r="B679" i="63"/>
  <c r="F9" i="63"/>
  <c r="C9" i="63"/>
  <c r="B9" i="63"/>
  <c r="E6" i="63"/>
  <c r="G27" i="11"/>
  <c r="G26" i="11"/>
  <c r="G25" i="11"/>
  <c r="G24" i="11"/>
  <c r="G23" i="11"/>
  <c r="G22" i="11"/>
  <c r="G21" i="11"/>
  <c r="G20" i="11"/>
  <c r="G19" i="11"/>
  <c r="G18" i="11"/>
  <c r="G17" i="11"/>
  <c r="G16" i="11"/>
  <c r="G15" i="11"/>
  <c r="G14" i="11"/>
  <c r="G13" i="11"/>
  <c r="G65" i="11"/>
  <c r="F65" i="11"/>
  <c r="G64" i="11"/>
  <c r="F64" i="11"/>
  <c r="G63" i="11"/>
  <c r="F63" i="11"/>
  <c r="G62" i="11"/>
  <c r="F62" i="11"/>
  <c r="G61" i="11"/>
  <c r="F61" i="11"/>
  <c r="G60" i="11"/>
  <c r="F60" i="11"/>
  <c r="G59" i="11"/>
  <c r="F59" i="11"/>
  <c r="G58" i="11"/>
  <c r="F58" i="11"/>
  <c r="G57" i="11"/>
  <c r="F57" i="11"/>
  <c r="G56" i="11"/>
  <c r="F56" i="11"/>
  <c r="G55" i="11"/>
  <c r="F55" i="11"/>
  <c r="G54" i="11"/>
  <c r="F54" i="11"/>
  <c r="G53" i="11"/>
  <c r="F53" i="11"/>
  <c r="G52" i="11"/>
  <c r="F52" i="11"/>
  <c r="G51" i="11"/>
  <c r="F51" i="11"/>
  <c r="G102" i="11"/>
  <c r="G101" i="11"/>
  <c r="G100" i="11"/>
  <c r="G99" i="11"/>
  <c r="G98" i="11"/>
  <c r="G97" i="11"/>
  <c r="G96" i="11"/>
  <c r="G95" i="11"/>
  <c r="G94" i="11"/>
  <c r="G93" i="11"/>
  <c r="G92" i="11"/>
  <c r="G91" i="11"/>
  <c r="G90" i="11"/>
  <c r="G89" i="11"/>
  <c r="I7" i="11"/>
  <c r="I6" i="11"/>
  <c r="D19" i="16"/>
  <c r="C33" i="77" l="1"/>
  <c r="C46" i="77"/>
  <c r="C44" i="77"/>
  <c r="C42" i="77"/>
  <c r="C40" i="77"/>
  <c r="C38" i="77"/>
  <c r="C36" i="77"/>
  <c r="C34" i="77"/>
  <c r="C47" i="77"/>
  <c r="C35" i="77"/>
  <c r="C37" i="77"/>
  <c r="C43" i="77"/>
  <c r="C45" i="77"/>
  <c r="C41" i="77"/>
  <c r="C39" i="77"/>
  <c r="A66" i="16"/>
  <c r="C17" i="77"/>
  <c r="C21" i="77"/>
  <c r="C25" i="77"/>
  <c r="C29" i="77"/>
  <c r="C48" i="77"/>
  <c r="C52" i="77"/>
  <c r="C56" i="77"/>
  <c r="C60" i="77"/>
  <c r="C89" i="11"/>
  <c r="C97" i="11"/>
  <c r="C105" i="11"/>
  <c r="C113" i="11"/>
  <c r="C54" i="11"/>
  <c r="C62" i="11"/>
  <c r="C70" i="11"/>
  <c r="C78" i="11"/>
  <c r="C16" i="11"/>
  <c r="C24" i="11"/>
  <c r="C32" i="11"/>
  <c r="C40" i="11"/>
  <c r="Q66" i="16"/>
  <c r="A63" i="16"/>
  <c r="C90" i="11"/>
  <c r="C98" i="11"/>
  <c r="C106" i="11"/>
  <c r="C114" i="11"/>
  <c r="C55" i="11"/>
  <c r="C63" i="11"/>
  <c r="C71" i="11"/>
  <c r="C79" i="11"/>
  <c r="C17" i="11"/>
  <c r="C25" i="11"/>
  <c r="C33" i="11"/>
  <c r="C41" i="11"/>
  <c r="Q63" i="16"/>
  <c r="A60" i="16"/>
  <c r="C18" i="77"/>
  <c r="C22" i="77"/>
  <c r="C26" i="77"/>
  <c r="C30" i="77"/>
  <c r="C49" i="77"/>
  <c r="C53" i="77"/>
  <c r="C57" i="77"/>
  <c r="C61" i="77"/>
  <c r="C91" i="11"/>
  <c r="C99" i="11"/>
  <c r="C107" i="11"/>
  <c r="C115" i="11"/>
  <c r="C56" i="11"/>
  <c r="C64" i="11"/>
  <c r="C72" i="11"/>
  <c r="C80" i="11"/>
  <c r="C18" i="11"/>
  <c r="C26" i="11"/>
  <c r="C34" i="11"/>
  <c r="C42" i="11"/>
  <c r="Q60" i="16"/>
  <c r="A57" i="16"/>
  <c r="C92" i="11"/>
  <c r="C100" i="11"/>
  <c r="C108" i="11"/>
  <c r="C116" i="11"/>
  <c r="C57" i="11"/>
  <c r="C65" i="11"/>
  <c r="C73" i="11"/>
  <c r="C51" i="11"/>
  <c r="C19" i="11"/>
  <c r="C27" i="11"/>
  <c r="C35" i="11"/>
  <c r="C13" i="11"/>
  <c r="Q57" i="16"/>
  <c r="A54" i="16"/>
  <c r="C15" i="77"/>
  <c r="J122" i="77" s="1"/>
  <c r="C19" i="77"/>
  <c r="C23" i="77"/>
  <c r="C27" i="77"/>
  <c r="C31" i="77"/>
  <c r="C50" i="77"/>
  <c r="C54" i="77"/>
  <c r="C58" i="77"/>
  <c r="C62" i="77"/>
  <c r="C93" i="11"/>
  <c r="C101" i="11"/>
  <c r="C109" i="11"/>
  <c r="C117" i="11"/>
  <c r="C58" i="11"/>
  <c r="C66" i="11"/>
  <c r="C74" i="11"/>
  <c r="C20" i="11"/>
  <c r="C28" i="11"/>
  <c r="C36" i="11"/>
  <c r="Q54" i="16"/>
  <c r="C94" i="11"/>
  <c r="C102" i="11"/>
  <c r="C110" i="11"/>
  <c r="C88" i="11"/>
  <c r="C59" i="11"/>
  <c r="C67" i="11"/>
  <c r="C75" i="11"/>
  <c r="C14" i="77"/>
  <c r="C21" i="11"/>
  <c r="C29" i="11"/>
  <c r="C37" i="11"/>
  <c r="Q51" i="16"/>
  <c r="C16" i="77"/>
  <c r="C20" i="77"/>
  <c r="C24" i="77"/>
  <c r="C28" i="77"/>
  <c r="C32" i="77"/>
  <c r="C51" i="77"/>
  <c r="C55" i="77"/>
  <c r="C59" i="77"/>
  <c r="C63" i="77"/>
  <c r="C95" i="11"/>
  <c r="C103" i="11"/>
  <c r="C111" i="11"/>
  <c r="C52" i="11"/>
  <c r="C60" i="11"/>
  <c r="C68" i="11"/>
  <c r="C76" i="11"/>
  <c r="C14" i="11"/>
  <c r="C22" i="11"/>
  <c r="C30" i="11"/>
  <c r="C38" i="11"/>
  <c r="C69" i="11"/>
  <c r="C23" i="11"/>
  <c r="C39" i="11"/>
  <c r="A51" i="16"/>
  <c r="C96" i="11"/>
  <c r="C104" i="11"/>
  <c r="C112" i="11"/>
  <c r="C53" i="11"/>
  <c r="C61" i="11"/>
  <c r="C77" i="11"/>
  <c r="C15" i="11"/>
  <c r="C31" i="11"/>
  <c r="K251" i="53"/>
  <c r="K250" i="53"/>
  <c r="K249" i="53"/>
  <c r="K248" i="53"/>
  <c r="K247" i="53"/>
  <c r="K246" i="53"/>
  <c r="K245" i="53"/>
  <c r="K244" i="53"/>
  <c r="K243" i="53"/>
  <c r="K242" i="53"/>
  <c r="K241" i="53"/>
  <c r="K240" i="53"/>
  <c r="K253" i="53"/>
  <c r="K252" i="53"/>
  <c r="K239" i="53"/>
  <c r="K238" i="53"/>
  <c r="K237" i="53"/>
  <c r="K236" i="53"/>
  <c r="K235" i="53"/>
  <c r="K234" i="53"/>
  <c r="K233" i="53"/>
  <c r="K232"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175" i="53"/>
  <c r="K174" i="53"/>
  <c r="K173" i="53"/>
  <c r="K172" i="53"/>
  <c r="K171" i="53"/>
  <c r="K170" i="53"/>
  <c r="K169" i="53"/>
  <c r="K168" i="53"/>
  <c r="K167" i="53"/>
  <c r="K166" i="53"/>
  <c r="K165" i="53"/>
  <c r="K129" i="53"/>
  <c r="K128" i="53"/>
  <c r="K127" i="53"/>
  <c r="K126" i="53"/>
  <c r="K125" i="53"/>
  <c r="K124" i="53"/>
  <c r="K123" i="53"/>
  <c r="K122" i="53"/>
  <c r="K121" i="53"/>
  <c r="K120" i="53"/>
  <c r="K119" i="53"/>
  <c r="K118" i="53"/>
  <c r="K117" i="53"/>
  <c r="K116" i="53"/>
  <c r="K115" i="53"/>
  <c r="J121" i="77" l="1"/>
  <c r="J129" i="77"/>
  <c r="J123" i="77"/>
  <c r="J128" i="77"/>
  <c r="K50" i="16"/>
  <c r="L11" i="77"/>
  <c r="E127" i="77" s="1"/>
  <c r="G11" i="77"/>
  <c r="E121" i="77" s="1"/>
  <c r="L50" i="16"/>
  <c r="K228" i="53"/>
  <c r="K227" i="53"/>
  <c r="K226" i="53"/>
  <c r="K225" i="53"/>
  <c r="K224" i="53"/>
  <c r="K223" i="53"/>
  <c r="K182" i="53"/>
  <c r="K181" i="53"/>
  <c r="K180" i="53"/>
  <c r="K179" i="53"/>
  <c r="K178" i="53"/>
  <c r="K177" i="53"/>
  <c r="K176" i="53"/>
  <c r="K36" i="53"/>
  <c r="K257" i="53"/>
  <c r="K256" i="53"/>
  <c r="K255" i="53"/>
  <c r="K254" i="53"/>
  <c r="K231" i="53"/>
  <c r="K230" i="53"/>
  <c r="K229" i="53"/>
  <c r="G50" i="16" l="1"/>
  <c r="J84" i="77" l="1"/>
  <c r="I84" i="77"/>
  <c r="G84" i="77"/>
  <c r="F84" i="77"/>
  <c r="D84" i="77"/>
  <c r="G112" i="11"/>
  <c r="G111" i="11"/>
  <c r="G110" i="11"/>
  <c r="G109" i="11"/>
  <c r="G108" i="11"/>
  <c r="G75" i="11"/>
  <c r="F75" i="11"/>
  <c r="G74" i="11"/>
  <c r="F74" i="11"/>
  <c r="G73" i="11"/>
  <c r="F73" i="11"/>
  <c r="G72" i="11"/>
  <c r="F72" i="11"/>
  <c r="G71" i="11"/>
  <c r="F71" i="11"/>
  <c r="G66" i="77" l="1"/>
  <c r="E123" i="77" s="1"/>
  <c r="G37" i="11"/>
  <c r="G36" i="11"/>
  <c r="G35" i="11"/>
  <c r="G34" i="11"/>
  <c r="G33" i="11"/>
  <c r="K13" i="53" l="1"/>
  <c r="K14" i="53" l="1"/>
  <c r="K15" i="53"/>
  <c r="K16" i="53"/>
  <c r="K17" i="53"/>
  <c r="K18" i="53"/>
  <c r="K19" i="53"/>
  <c r="K20" i="53"/>
  <c r="K21" i="53"/>
  <c r="K22" i="53"/>
  <c r="K23" i="53"/>
  <c r="K24" i="53"/>
  <c r="K25" i="53"/>
  <c r="K26" i="53"/>
  <c r="K27" i="53"/>
  <c r="K28" i="53"/>
  <c r="K29" i="53"/>
  <c r="K30" i="53"/>
  <c r="K31" i="53"/>
  <c r="K32" i="53"/>
  <c r="K33" i="53"/>
  <c r="K34" i="53"/>
  <c r="K35" i="53"/>
  <c r="K258" i="53"/>
  <c r="K259" i="53"/>
  <c r="K260" i="53"/>
  <c r="K261" i="53"/>
  <c r="K262" i="53"/>
  <c r="J8" i="53"/>
  <c r="J6" i="53" l="1"/>
  <c r="M19" i="65"/>
  <c r="H19" i="65"/>
  <c r="M17" i="65"/>
  <c r="H17" i="65"/>
  <c r="E36" i="65"/>
  <c r="E35" i="65"/>
  <c r="J7" i="53" l="1"/>
  <c r="J9" i="53" s="1"/>
  <c r="F67" i="11"/>
  <c r="F68" i="11"/>
  <c r="F69" i="11"/>
  <c r="F70" i="11"/>
  <c r="F76" i="11"/>
  <c r="F77" i="11"/>
  <c r="F78" i="11"/>
  <c r="F79" i="11"/>
  <c r="F80" i="11"/>
  <c r="F66" i="11"/>
  <c r="G67" i="11"/>
  <c r="G68" i="11"/>
  <c r="G69" i="11"/>
  <c r="G70" i="11"/>
  <c r="G76" i="11"/>
  <c r="G77" i="11"/>
  <c r="G78" i="11"/>
  <c r="G79" i="11"/>
  <c r="G80" i="11"/>
  <c r="G66" i="11"/>
  <c r="J168" i="77" l="1"/>
  <c r="C8" i="40" l="1"/>
  <c r="G30" i="11" l="1"/>
  <c r="F275" i="63" l="1"/>
  <c r="F543" i="63" l="1"/>
  <c r="F409" i="63"/>
  <c r="F677" i="63"/>
  <c r="H4" i="34"/>
  <c r="G29" i="11" l="1"/>
  <c r="G31" i="11"/>
  <c r="G32" i="11"/>
  <c r="G38" i="11"/>
  <c r="G39" i="11"/>
  <c r="G40" i="11"/>
  <c r="G41" i="11"/>
  <c r="G42" i="11"/>
  <c r="G28" i="11"/>
  <c r="F141" i="63" l="1"/>
  <c r="G117" i="11" l="1"/>
  <c r="G116" i="11"/>
  <c r="G115" i="11"/>
  <c r="G114" i="11"/>
  <c r="G113" i="11"/>
  <c r="G107" i="11"/>
  <c r="G106" i="11"/>
  <c r="G105" i="11"/>
  <c r="G104" i="11"/>
  <c r="G103" i="11"/>
  <c r="F8" i="40" l="1"/>
  <c r="D8" i="40"/>
  <c r="E26" i="40" l="1"/>
  <c r="F26" i="40"/>
  <c r="D26" i="40"/>
  <c r="C26" i="40"/>
  <c r="F21" i="65"/>
  <c r="I98" i="77"/>
  <c r="C82" i="77"/>
  <c r="D82" i="77"/>
  <c r="J82" i="77"/>
  <c r="G82" i="77"/>
  <c r="I82" i="77"/>
  <c r="F82" i="77"/>
  <c r="E82" i="77"/>
  <c r="G7" i="77"/>
  <c r="K108" i="77"/>
  <c r="L110" i="77"/>
  <c r="E120" i="77"/>
  <c r="F67" i="77"/>
  <c r="B79" i="77"/>
  <c r="B83" i="77"/>
  <c r="D67" i="77"/>
  <c r="B77" i="77"/>
  <c r="B81" i="77"/>
  <c r="B85" i="77"/>
  <c r="K98" i="77"/>
  <c r="D100" i="77"/>
  <c r="I88" i="77"/>
  <c r="K88" i="77"/>
  <c r="I100" i="77"/>
  <c r="B130" i="77"/>
  <c r="G168" i="77"/>
  <c r="L120" i="77"/>
  <c r="L90" i="77"/>
  <c r="D90" i="77"/>
  <c r="F90" i="77"/>
  <c r="I90" i="77"/>
  <c r="K90" i="77"/>
  <c r="F100" i="77"/>
  <c r="K100" i="77"/>
  <c r="L100" i="77"/>
  <c r="F110" i="77"/>
  <c r="J5" i="77"/>
  <c r="I67" i="77"/>
  <c r="G26" i="40" l="1"/>
  <c r="G29" i="40" s="1"/>
  <c r="E66" i="77"/>
  <c r="E122" i="77" l="1"/>
  <c r="E129" i="77" s="1"/>
  <c r="J66" i="77"/>
  <c r="C9" i="40" l="1"/>
  <c r="E130" i="77"/>
  <c r="F22" i="65" s="1"/>
  <c r="K130" i="77"/>
  <c r="L130" i="77" s="1"/>
  <c r="K138" i="77"/>
  <c r="L138" i="77" s="1"/>
  <c r="K144" i="77"/>
  <c r="L144" i="77" s="1"/>
  <c r="K153" i="77"/>
  <c r="L153" i="77" s="1"/>
  <c r="K123" i="77"/>
  <c r="L123" i="77" s="1"/>
  <c r="K131" i="77"/>
  <c r="L131" i="77" s="1"/>
  <c r="K132" i="77"/>
  <c r="L132" i="77" s="1"/>
  <c r="K137" i="77"/>
  <c r="L137" i="77" s="1"/>
  <c r="K135" i="77"/>
  <c r="L135" i="77" s="1"/>
  <c r="K157" i="77"/>
  <c r="L157" i="77" s="1"/>
  <c r="K140" i="77"/>
  <c r="L140" i="77" s="1"/>
  <c r="K164" i="77"/>
  <c r="L164" i="77" s="1"/>
  <c r="K149" i="77"/>
  <c r="L149" i="77" s="1"/>
  <c r="K163" i="77"/>
  <c r="L163" i="77" s="1"/>
  <c r="K165" i="77"/>
  <c r="L165" i="77" s="1"/>
  <c r="K159" i="77"/>
  <c r="L159" i="77" s="1"/>
  <c r="K145" i="77"/>
  <c r="L145" i="77" s="1"/>
  <c r="K129" i="77"/>
  <c r="L129" i="77" s="1"/>
  <c r="K148" i="77"/>
  <c r="L148" i="77" s="1"/>
  <c r="K147" i="77"/>
  <c r="L147" i="77" s="1"/>
  <c r="K152" i="77"/>
  <c r="L152" i="77" s="1"/>
  <c r="K155" i="77"/>
  <c r="L155" i="77" s="1"/>
  <c r="K146" i="77"/>
  <c r="L146" i="77" s="1"/>
  <c r="K134" i="77"/>
  <c r="L134" i="77" s="1"/>
  <c r="K125" i="77"/>
  <c r="L125" i="77" s="1"/>
  <c r="K141" i="77"/>
  <c r="L141" i="77" s="1"/>
  <c r="K128" i="77"/>
  <c r="L128" i="77" s="1"/>
  <c r="K124" i="77"/>
  <c r="L124" i="77" s="1"/>
  <c r="K122" i="77"/>
  <c r="L122" i="77" s="1"/>
  <c r="K139" i="77"/>
  <c r="L139" i="77" s="1"/>
  <c r="K158" i="77"/>
  <c r="L158" i="77" s="1"/>
  <c r="K142" i="77"/>
  <c r="L142" i="77" s="1"/>
  <c r="K127" i="77"/>
  <c r="L127" i="77" s="1"/>
  <c r="K154" i="77"/>
  <c r="L154" i="77" s="1"/>
  <c r="K167" i="77"/>
  <c r="L167" i="77" s="1"/>
  <c r="K166" i="77"/>
  <c r="L166" i="77" s="1"/>
  <c r="K133" i="77"/>
  <c r="L133" i="77" s="1"/>
  <c r="K150" i="77"/>
  <c r="L150" i="77" s="1"/>
  <c r="K126" i="77"/>
  <c r="L126" i="77" s="1"/>
  <c r="K151" i="77"/>
  <c r="L151" i="77" s="1"/>
  <c r="K162" i="77"/>
  <c r="L162" i="77" s="1"/>
  <c r="K136" i="77"/>
  <c r="L136" i="77" s="1"/>
  <c r="K143" i="77"/>
  <c r="L143" i="77" s="1"/>
  <c r="K160" i="77"/>
  <c r="L160" i="77" s="1"/>
  <c r="K121" i="77"/>
  <c r="K156" i="77"/>
  <c r="L156" i="77" s="1"/>
  <c r="K161" i="77"/>
  <c r="L161" i="77" s="1"/>
  <c r="K168" i="77" l="1"/>
  <c r="L168" i="77" s="1"/>
  <c r="L121" i="77"/>
  <c r="C10" i="40"/>
  <c r="D27" i="34" s="1"/>
  <c r="F9" i="40"/>
  <c r="D9" i="40"/>
  <c r="D10" i="40" s="1"/>
  <c r="D28" i="34" s="1"/>
  <c r="F10" i="40" l="1"/>
  <c r="D29" i="34" s="1"/>
  <c r="C27" i="40"/>
  <c r="D27" i="40"/>
  <c r="D28" i="40" s="1"/>
  <c r="E27" i="40"/>
  <c r="E28" i="40" s="1"/>
  <c r="F27" i="40"/>
  <c r="F28" i="40" s="1"/>
  <c r="G27" i="40" l="1"/>
  <c r="C28" i="40"/>
  <c r="G30" i="40" l="1"/>
  <c r="G28" i="40"/>
  <c r="G31" i="4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<sst xmlns="http://schemas.openxmlformats.org/spreadsheetml/2006/main" count="1201" uniqueCount="604">
  <si>
    <t>（別添１）</t>
    <rPh sb="1" eb="3">
      <t>ベッテン</t>
    </rPh>
    <phoneticPr fontId="1"/>
  </si>
  <si>
    <t>補助事業概要説明書</t>
    <rPh sb="0" eb="2">
      <t>ホジョ</t>
    </rPh>
    <rPh sb="2" eb="4">
      <t>ジギョウ</t>
    </rPh>
    <rPh sb="4" eb="6">
      <t>ガイヨウ</t>
    </rPh>
    <rPh sb="6" eb="9">
      <t>セツメイショ</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</si>
  <si>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</si>
  <si>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</si>
  <si>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</si>
  <si>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</si>
  <si>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</si>
  <si>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</si>
  <si>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</si>
  <si>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</si>
  <si>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</si>
  <si>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</si>
  <si>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円</t>
    <rPh sb="0" eb="1">
      <t>エン</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</si>
  <si>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</si>
  <si>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</si>
  <si>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</si>
  <si>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</si>
  <si>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</si>
  <si>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</si>
  <si>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</si>
  <si>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</si>
  <si>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役職名</t>
    <rPh sb="0" eb="3">
      <t>ヤクショクメイ</t>
    </rPh>
    <phoneticPr fontId="1"/>
  </si>
  <si>
    <t>役員名簿</t>
    <rPh sb="0" eb="2">
      <t>ヤクイン</t>
    </rPh>
    <rPh sb="2" eb="4">
      <t>メイボ</t>
    </rPh>
    <phoneticPr fontId="1"/>
  </si>
  <si>
    <t>申請者（法人・団体等）名</t>
    <rPh sb="0" eb="3">
      <t>シンセイシャ</t>
    </rPh>
    <rPh sb="4" eb="6">
      <t>ホウジン</t>
    </rPh>
    <rPh sb="7" eb="10">
      <t>ダンタイナド</t>
    </rPh>
    <rPh sb="11" eb="12">
      <t>メイ</t>
    </rPh>
    <phoneticPr fontId="5"/>
  </si>
  <si>
    <t>所在地</t>
    <rPh sb="0" eb="3">
      <t>ショザイチ</t>
    </rPh>
    <phoneticPr fontId="5"/>
  </si>
  <si>
    <t>氏名</t>
    <rPh sb="0" eb="2">
      <t>シメイ</t>
    </rPh>
    <phoneticPr fontId="5"/>
  </si>
  <si>
    <t>業種</t>
    <rPh sb="0" eb="2">
      <t>ギョウシュ</t>
    </rPh>
    <phoneticPr fontId="5"/>
  </si>
  <si>
    <t>代表者名</t>
    <rPh sb="0" eb="3">
      <t>ダイヒョウシャ</t>
    </rPh>
    <rPh sb="3" eb="4">
      <t>メイ</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</si>
  <si>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</si>
  <si>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</si>
  <si>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</si>
  <si>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</si>
  <si>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</si>
  <si>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</si>
  <si>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</si>
  <si>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</si>
  <si>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</si>
  <si>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</si>
  <si>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</si>
  <si>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</si>
  <si>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</si>
  <si>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</si>
  <si>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</si>
  <si>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住　　　　　　　所</t>
    <phoneticPr fontId="5"/>
  </si>
  <si>
    <t>法人・団体等名</t>
    <rPh sb="0" eb="2">
      <t>ホウジン</t>
    </rPh>
    <rPh sb="5" eb="6">
      <t>トウ</t>
    </rPh>
    <phoneticPr fontId="5"/>
  </si>
  <si>
    <t>提出書類</t>
  </si>
  <si>
    <t>チェック欄</t>
    <rPh sb="4" eb="5">
      <t>ラン</t>
    </rPh>
    <phoneticPr fontId="1"/>
  </si>
  <si>
    <t>ＮＯ</t>
    <phoneticPr fontId="1"/>
  </si>
  <si>
    <t>交付申請書 （様式第１）</t>
    <rPh sb="0" eb="2">
      <t>コウフ</t>
    </rPh>
    <rPh sb="7" eb="9">
      <t>ヨウシキ</t>
    </rPh>
    <rPh sb="9" eb="10">
      <t>ダイ</t>
    </rPh>
    <phoneticPr fontId="1"/>
  </si>
  <si>
    <t>補助事業概要説明書 （別添１）</t>
    <phoneticPr fontId="1"/>
  </si>
  <si>
    <t>人件費単価計算書 （別添２-１）</t>
    <rPh sb="5" eb="7">
      <t>ケイサン</t>
    </rPh>
    <phoneticPr fontId="1"/>
  </si>
  <si>
    <t>書類提出の手順</t>
    <rPh sb="0" eb="2">
      <t>ショルイ</t>
    </rPh>
    <rPh sb="2" eb="4">
      <t>テイシュツ</t>
    </rPh>
    <rPh sb="5" eb="7">
      <t>テジュン</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</si>
  <si>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</si>
  <si>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</si>
  <si>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</si>
  <si>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</si>
  <si>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</si>
  <si>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</si>
  <si>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専門家一覧</t>
    <rPh sb="0" eb="3">
      <t>センモンカ</t>
    </rPh>
    <rPh sb="3" eb="5">
      <t>イチラン</t>
    </rPh>
    <phoneticPr fontId="1"/>
  </si>
  <si>
    <t>様式第１</t>
    <rPh sb="0" eb="2">
      <t>ヨウシキ</t>
    </rPh>
    <rPh sb="2" eb="3">
      <t>ダイ</t>
    </rPh>
    <phoneticPr fontId="1"/>
  </si>
  <si>
    <t>記</t>
    <rPh sb="0" eb="1">
      <t>キ</t>
    </rPh>
    <phoneticPr fontId="1"/>
  </si>
  <si>
    <t>都道府県</t>
    <rPh sb="0" eb="4">
      <t>トドウフケン</t>
    </rPh>
    <phoneticPr fontId="1"/>
  </si>
  <si>
    <t>都道府県以降の住所</t>
    <rPh sb="0" eb="4">
      <t>トドウフケン</t>
    </rPh>
    <rPh sb="4" eb="6">
      <t>イコウ</t>
    </rPh>
    <rPh sb="7" eb="9">
      <t>ジュウショ</t>
    </rPh>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</si>
  <si>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</si>
  <si>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</si>
  <si>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</si>
  <si>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t>
    <phoneticPr fontId="1"/>
  </si>
  <si>
    <t>人件費</t>
    <rPh sb="0" eb="3">
      <t>ジンケンヒ</t>
    </rPh>
    <phoneticPr fontId="1"/>
  </si>
  <si>
    <t>その他諸経費</t>
    <rPh sb="2" eb="3">
      <t>ホカ</t>
    </rPh>
    <rPh sb="3" eb="6">
      <t>ショケイヒ</t>
    </rPh>
    <phoneticPr fontId="1"/>
  </si>
  <si>
    <t>区分</t>
    <rPh sb="0" eb="2">
      <t>クブン</t>
    </rPh>
    <phoneticPr fontId="1"/>
  </si>
  <si>
    <t>件名</t>
    <rPh sb="0" eb="2">
      <t>ケンメイ</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</si>
  <si>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</si>
  <si>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</si>
  <si>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</si>
  <si>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</si>
  <si>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</si>
  <si>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</si>
  <si>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</si>
  <si>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</si>
  <si>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</si>
  <si>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</si>
  <si>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</si>
  <si>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</si>
  <si>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</si>
  <si>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</si>
  <si>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</si>
  <si>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</si>
  <si>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</si>
  <si>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（別紙３）</t>
    <rPh sb="1" eb="3">
      <t>ベッシ</t>
    </rPh>
    <phoneticPr fontId="1"/>
  </si>
  <si>
    <t>事務補助員臨時雇用経費</t>
    <rPh sb="0" eb="2">
      <t>ジム</t>
    </rPh>
    <rPh sb="2" eb="5">
      <t>ホジョイン</t>
    </rPh>
    <rPh sb="5" eb="7">
      <t>リンジ</t>
    </rPh>
    <rPh sb="7" eb="9">
      <t>コヨウ</t>
    </rPh>
    <rPh sb="9" eb="11">
      <t>ケイヒ</t>
    </rPh>
    <phoneticPr fontId="1"/>
  </si>
  <si>
    <t>省エネ支援事業費</t>
    <rPh sb="0" eb="1">
      <t>ショウ</t>
    </rPh>
    <rPh sb="3" eb="5">
      <t>シエン</t>
    </rPh>
    <rPh sb="5" eb="7">
      <t>ジギョウ</t>
    </rPh>
    <rPh sb="7" eb="8">
      <t>ヒ</t>
    </rPh>
    <phoneticPr fontId="1"/>
  </si>
  <si>
    <t>細目</t>
    <rPh sb="0" eb="2">
      <t>サイモク</t>
    </rPh>
    <phoneticPr fontId="1"/>
  </si>
  <si>
    <t>一般社団法人環境共創イニシアチブ</t>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</si>
  <si>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</si>
  <si>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</si>
  <si>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</si>
  <si>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</si>
  <si>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</si>
  <si>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</si>
  <si>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</si>
  <si>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</si>
  <si>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</si>
  <si>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定額</t>
    <phoneticPr fontId="1"/>
  </si>
  <si>
    <t>補助事業に要する
経費の区分</t>
    <phoneticPr fontId="1"/>
  </si>
  <si>
    <t>申請者の団体における役員を漏れなく記載すること。</t>
    <rPh sb="0" eb="3">
      <t>シンセイシャ</t>
    </rPh>
    <rPh sb="4" eb="6">
      <t>ダンタイ</t>
    </rPh>
    <rPh sb="10" eb="12">
      <t>ヤクイン</t>
    </rPh>
    <rPh sb="13" eb="14">
      <t>モ</t>
    </rPh>
    <rPh sb="17" eb="19">
      <t>キサイ</t>
    </rPh>
    <phoneticPr fontId="1"/>
  </si>
  <si>
    <t>消費税区分</t>
    <rPh sb="3" eb="5">
      <t>クブン</t>
    </rPh>
    <phoneticPr fontId="1"/>
  </si>
  <si>
    <t>職員区分</t>
    <rPh sb="0" eb="2">
      <t>ショクイン</t>
    </rPh>
    <rPh sb="2" eb="4">
      <t>クブン</t>
    </rPh>
    <phoneticPr fontId="1"/>
  </si>
  <si>
    <t xml:space="preserve">住　  　所 </t>
    <rPh sb="0" eb="1">
      <t>ズミ</t>
    </rPh>
    <rPh sb="5" eb="6">
      <t>トコロ</t>
    </rPh>
    <phoneticPr fontId="1"/>
  </si>
  <si>
    <t xml:space="preserve">名  　　称 </t>
    <rPh sb="0" eb="1">
      <t>メイ</t>
    </rPh>
    <rPh sb="5" eb="6">
      <t>ショウ</t>
    </rPh>
    <phoneticPr fontId="1"/>
  </si>
  <si>
    <t>費用合計（円）</t>
    <rPh sb="0" eb="2">
      <t>ヒヨウ</t>
    </rPh>
    <rPh sb="2" eb="4">
      <t>ゴウケイ</t>
    </rPh>
    <rPh sb="5" eb="6">
      <t>エン</t>
    </rPh>
    <phoneticPr fontId="1"/>
  </si>
  <si>
    <t>（単位：円）</t>
    <rPh sb="1" eb="3">
      <t>タンイ</t>
    </rPh>
    <rPh sb="4" eb="5">
      <t>エン</t>
    </rPh>
    <phoneticPr fontId="1"/>
  </si>
  <si>
    <t>下記に相違ないことを証明する。</t>
    <phoneticPr fontId="1"/>
  </si>
  <si>
    <r>
      <rPr>
        <sz val="14"/>
        <rFont val="ＭＳ 明朝"/>
        <family val="1"/>
        <charset val="128"/>
      </rPr>
      <t>申請者</t>
    </r>
    <r>
      <rPr>
        <sz val="14"/>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</si>
  <si>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t>
    <phoneticPr fontId="5"/>
  </si>
  <si>
    <r>
      <rPr>
        <sz val="10"/>
        <color theme="1"/>
        <rFont val="ＭＳ 明朝"/>
        <family val="1"/>
        <charset val="128"/>
      </rPr>
      <t>拠点名</t>
    </r>
    <rPh sb="0" eb="2">
      <t>キョテン</t>
    </rPh>
    <rPh sb="2" eb="3">
      <t>メイ</t>
    </rPh>
    <phoneticPr fontId="1"/>
  </si>
  <si>
    <t>備考（月給額の算出式を記載）</t>
    <rPh sb="0" eb="2">
      <t>ビコウ</t>
    </rPh>
    <rPh sb="3" eb="5">
      <t>ゲッキュウ</t>
    </rPh>
    <rPh sb="5" eb="6">
      <t>ガク</t>
    </rPh>
    <rPh sb="7" eb="9">
      <t>サンシュツ</t>
    </rPh>
    <rPh sb="9" eb="10">
      <t>シキ</t>
    </rPh>
    <rPh sb="11" eb="13">
      <t>キサイ</t>
    </rPh>
    <phoneticPr fontId="5"/>
  </si>
  <si>
    <r>
      <t>健保等級</t>
    </r>
    <r>
      <rPr>
        <vertAlign val="superscript"/>
        <sz val="12"/>
        <rFont val="ＭＳ 明朝"/>
        <family val="1"/>
        <charset val="128"/>
      </rPr>
      <t>※</t>
    </r>
    <rPh sb="0" eb="2">
      <t>ケンポ</t>
    </rPh>
    <rPh sb="2" eb="4">
      <t>トウキュウ</t>
    </rPh>
    <phoneticPr fontId="5"/>
  </si>
  <si>
    <t>※ 健保等級に対応する時間単価一覧表は、下記を用いること。</t>
    <rPh sb="2" eb="4">
      <t>ケンポ</t>
    </rPh>
    <rPh sb="4" eb="6">
      <t>トウキュウ</t>
    </rPh>
    <rPh sb="7" eb="9">
      <t>タイオウ</t>
    </rPh>
    <rPh sb="11" eb="13">
      <t>ジカン</t>
    </rPh>
    <rPh sb="13" eb="15">
      <t>タンカ</t>
    </rPh>
    <rPh sb="15" eb="17">
      <t>イチラン</t>
    </rPh>
    <rPh sb="17" eb="18">
      <t>ヒョウ</t>
    </rPh>
    <rPh sb="20" eb="22">
      <t>カキ</t>
    </rPh>
    <rPh sb="23" eb="24">
      <t>モチ</t>
    </rPh>
    <phoneticPr fontId="5"/>
  </si>
  <si>
    <t>例：</t>
    <rPh sb="0" eb="1">
      <t>レイ</t>
    </rPh>
    <phoneticPr fontId="1"/>
  </si>
  <si>
    <t>雇用
区分</t>
    <rPh sb="0" eb="2">
      <t>コヨウ</t>
    </rPh>
    <rPh sb="3" eb="5">
      <t>クブン</t>
    </rPh>
    <phoneticPr fontId="1"/>
  </si>
  <si>
    <t>間接雇用</t>
    <rPh sb="0" eb="2">
      <t>カンセツ</t>
    </rPh>
    <rPh sb="2" eb="4">
      <t>コヨウ</t>
    </rPh>
    <phoneticPr fontId="1"/>
  </si>
  <si>
    <t>直接雇用</t>
    <rPh sb="0" eb="2">
      <t>チョクセツ</t>
    </rPh>
    <rPh sb="2" eb="4">
      <t>コヨウ</t>
    </rPh>
    <phoneticPr fontId="1"/>
  </si>
  <si>
    <t>雇用区分</t>
    <rPh sb="0" eb="2">
      <t>コヨウ</t>
    </rPh>
    <rPh sb="2" eb="4">
      <t>クブン</t>
    </rPh>
    <phoneticPr fontId="1"/>
  </si>
  <si>
    <r>
      <t>備考　　</t>
    </r>
    <r>
      <rPr>
        <b/>
        <sz val="12"/>
        <color rgb="FFFF0000"/>
        <rFont val="ＭＳ Ｐ明朝"/>
        <family val="1"/>
        <charset val="128"/>
      </rPr>
      <t>※間接雇用の事務補助員の場合、税抜金額で記載</t>
    </r>
    <rPh sb="0" eb="2">
      <t>ビコウ</t>
    </rPh>
    <rPh sb="5" eb="7">
      <t>カンセツ</t>
    </rPh>
    <rPh sb="7" eb="9">
      <t>コヨウ</t>
    </rPh>
    <rPh sb="10" eb="12">
      <t>ジム</t>
    </rPh>
    <rPh sb="12" eb="15">
      <t>ホジョイン</t>
    </rPh>
    <rPh sb="16" eb="18">
      <t>バアイ</t>
    </rPh>
    <rPh sb="19" eb="21">
      <t>ゼイヌキ</t>
    </rPh>
    <rPh sb="21" eb="23">
      <t>キンガク</t>
    </rPh>
    <rPh sb="24" eb="26">
      <t>キサイ</t>
    </rPh>
    <phoneticPr fontId="5"/>
  </si>
  <si>
    <t>補助対象経費</t>
    <phoneticPr fontId="1"/>
  </si>
  <si>
    <t>事業費合計</t>
    <phoneticPr fontId="1"/>
  </si>
  <si>
    <t>定款</t>
  </si>
  <si>
    <t>賞与なし</t>
    <rPh sb="0" eb="2">
      <t>ショウヨ</t>
    </rPh>
    <phoneticPr fontId="1"/>
  </si>
  <si>
    <t>賞与あり</t>
    <rPh sb="0" eb="2">
      <t>ショウヨ</t>
    </rPh>
    <phoneticPr fontId="1"/>
  </si>
  <si>
    <t>対象地域</t>
    <rPh sb="0" eb="2">
      <t>タイショウ</t>
    </rPh>
    <rPh sb="2" eb="4">
      <t>チイキ</t>
    </rPh>
    <phoneticPr fontId="1"/>
  </si>
  <si>
    <t>法人番号</t>
    <rPh sb="0" eb="4">
      <t>ホウジンバンゴウ</t>
    </rPh>
    <phoneticPr fontId="1"/>
  </si>
  <si>
    <t>7月</t>
    <rPh sb="1" eb="2">
      <t>ガツ</t>
    </rPh>
    <phoneticPr fontId="1"/>
  </si>
  <si>
    <t>8月</t>
    <phoneticPr fontId="1"/>
  </si>
  <si>
    <t>9月</t>
    <phoneticPr fontId="1"/>
  </si>
  <si>
    <t>10月</t>
    <phoneticPr fontId="1"/>
  </si>
  <si>
    <t>11月</t>
    <phoneticPr fontId="1"/>
  </si>
  <si>
    <t>12月</t>
    <phoneticPr fontId="1"/>
  </si>
  <si>
    <t>1月</t>
    <phoneticPr fontId="1"/>
  </si>
  <si>
    <t>回/年</t>
    <rPh sb="0" eb="1">
      <t>カイ</t>
    </rPh>
    <rPh sb="2" eb="3">
      <t>ネン</t>
    </rPh>
    <phoneticPr fontId="1"/>
  </si>
  <si>
    <t>実施回数</t>
    <rPh sb="0" eb="4">
      <t>ジッシカイスウ</t>
    </rPh>
    <phoneticPr fontId="1"/>
  </si>
  <si>
    <t>申請日（yyyy/mm/dd)</t>
    <rPh sb="0" eb="3">
      <t>シンセイビ</t>
    </rPh>
    <phoneticPr fontId="1"/>
  </si>
  <si>
    <t>　別添３の通り</t>
    <rPh sb="1" eb="3">
      <t>ベッテン</t>
    </rPh>
    <rPh sb="5" eb="6">
      <t>トオ</t>
    </rPh>
    <phoneticPr fontId="1"/>
  </si>
  <si>
    <t>（別添３）</t>
    <rPh sb="1" eb="3">
      <t>ベッテン</t>
    </rPh>
    <phoneticPr fontId="5"/>
  </si>
  <si>
    <t>（別添２－２）</t>
    <phoneticPr fontId="1"/>
  </si>
  <si>
    <t>（別添４）</t>
    <rPh sb="1" eb="3">
      <t>ベッテン</t>
    </rPh>
    <phoneticPr fontId="5"/>
  </si>
  <si>
    <t>専門家一覧 （別添３）</t>
    <rPh sb="0" eb="3">
      <t>センモンカ</t>
    </rPh>
    <rPh sb="7" eb="9">
      <t>ベッテン</t>
    </rPh>
    <phoneticPr fontId="1"/>
  </si>
  <si>
    <t>住所</t>
    <rPh sb="0" eb="2">
      <t>ジュウショ</t>
    </rPh>
    <phoneticPr fontId="1"/>
  </si>
  <si>
    <t>（建物名）</t>
    <rPh sb="1" eb="4">
      <t>タテモノメイ</t>
    </rPh>
    <phoneticPr fontId="1"/>
  </si>
  <si>
    <t>職員旅費</t>
    <phoneticPr fontId="1"/>
  </si>
  <si>
    <t>職員名</t>
    <rPh sb="0" eb="2">
      <t>ショクイン</t>
    </rPh>
    <rPh sb="2" eb="3">
      <t>メイ</t>
    </rPh>
    <phoneticPr fontId="1"/>
  </si>
  <si>
    <t>事業期間中の
稼働時間</t>
    <rPh sb="7" eb="9">
      <t>カドウ</t>
    </rPh>
    <rPh sb="9" eb="11">
      <t>ジカン</t>
    </rPh>
    <phoneticPr fontId="1"/>
  </si>
  <si>
    <t>6月</t>
    <rPh sb="1" eb="2">
      <t>ガツ</t>
    </rPh>
    <phoneticPr fontId="1"/>
  </si>
  <si>
    <t>メールアドレス</t>
    <phoneticPr fontId="1"/>
  </si>
  <si>
    <t>※1 外部専門家の場合は、専門家としての参加についてあらかじめ合意を得た者のみを記載すること。</t>
    <rPh sb="3" eb="5">
      <t>ガイブ</t>
    </rPh>
    <rPh sb="5" eb="8">
      <t>センモンカ</t>
    </rPh>
    <rPh sb="9" eb="11">
      <t>バアイ</t>
    </rPh>
    <phoneticPr fontId="5"/>
  </si>
  <si>
    <t>専門家
分類</t>
    <rPh sb="0" eb="3">
      <t>センモンカ</t>
    </rPh>
    <rPh sb="4" eb="6">
      <t>ブンルイ</t>
    </rPh>
    <phoneticPr fontId="1"/>
  </si>
  <si>
    <t>※2 専門資格を有し、支援を実施する職員も「内部専門家」として記載すること。</t>
    <rPh sb="3" eb="5">
      <t>センモン</t>
    </rPh>
    <rPh sb="5" eb="7">
      <t>シカク</t>
    </rPh>
    <rPh sb="8" eb="9">
      <t>ユウ</t>
    </rPh>
    <rPh sb="11" eb="13">
      <t>シエン</t>
    </rPh>
    <rPh sb="14" eb="16">
      <t>ジッシ</t>
    </rPh>
    <rPh sb="18" eb="20">
      <t>ショクイン</t>
    </rPh>
    <rPh sb="22" eb="27">
      <t>ナイブセンモンカ</t>
    </rPh>
    <rPh sb="31" eb="33">
      <t>キサイ</t>
    </rPh>
    <phoneticPr fontId="1"/>
  </si>
  <si>
    <t>所属先事業者名</t>
    <rPh sb="0" eb="2">
      <t>ショゾク</t>
    </rPh>
    <rPh sb="2" eb="3">
      <t>サキ</t>
    </rPh>
    <rPh sb="3" eb="7">
      <t>ジギョウシャメイ</t>
    </rPh>
    <phoneticPr fontId="1"/>
  </si>
  <si>
    <t>電話番号</t>
    <rPh sb="0" eb="4">
      <t>デンワバンゴウ</t>
    </rPh>
    <phoneticPr fontId="1"/>
  </si>
  <si>
    <t>No.</t>
    <phoneticPr fontId="5"/>
  </si>
  <si>
    <t>法人登記されている住所と拠点の場所が一致しない場合、拠点の住所に在する管理者から補助事業者の住所として公表許可を得ているか</t>
    <rPh sb="53" eb="55">
      <t>キョカ</t>
    </rPh>
    <rPh sb="56" eb="57">
      <t>エ</t>
    </rPh>
    <phoneticPr fontId="1"/>
  </si>
  <si>
    <t>拠点状況届出書</t>
    <rPh sb="0" eb="4">
      <t>キョテンジョウキョウ</t>
    </rPh>
    <rPh sb="4" eb="7">
      <t>トドケデショ</t>
    </rPh>
    <phoneticPr fontId="1"/>
  </si>
  <si>
    <t>申請者（法人・団体等）名</t>
    <rPh sb="0" eb="2">
      <t>シンセイ</t>
    </rPh>
    <rPh sb="2" eb="3">
      <t>シャ</t>
    </rPh>
    <rPh sb="4" eb="6">
      <t>ホウジン</t>
    </rPh>
    <rPh sb="7" eb="9">
      <t>ダンタイ</t>
    </rPh>
    <rPh sb="9" eb="10">
      <t>トウ</t>
    </rPh>
    <rPh sb="11" eb="12">
      <t>メイ</t>
    </rPh>
    <phoneticPr fontId="5"/>
  </si>
  <si>
    <t>申請者（法人・団体等）名</t>
    <rPh sb="0" eb="3">
      <t>シンセイシャ</t>
    </rPh>
    <rPh sb="4" eb="6">
      <t>ホウジン</t>
    </rPh>
    <rPh sb="7" eb="9">
      <t>ダンタイ</t>
    </rPh>
    <rPh sb="9" eb="10">
      <t>トウ</t>
    </rPh>
    <rPh sb="11" eb="12">
      <t>メイ</t>
    </rPh>
    <phoneticPr fontId="1"/>
  </si>
  <si>
    <t>■ 同意確認</t>
    <rPh sb="2" eb="6">
      <t>ドウイカクニン</t>
    </rPh>
    <phoneticPr fontId="1"/>
  </si>
  <si>
    <t>■ 写真貼り付け欄</t>
    <rPh sb="2" eb="4">
      <t>シャシン</t>
    </rPh>
    <rPh sb="4" eb="5">
      <t>ハ</t>
    </rPh>
    <rPh sb="6" eb="7">
      <t>ツ</t>
    </rPh>
    <rPh sb="8" eb="9">
      <t>ラン</t>
    </rPh>
    <phoneticPr fontId="1"/>
  </si>
  <si>
    <t>　②情報管理が適正に
　行えるような設備
　（保管可能な書庫等）</t>
    <phoneticPr fontId="1"/>
  </si>
  <si>
    <t>　①補助事業者としての
　看板等</t>
    <phoneticPr fontId="1"/>
  </si>
  <si>
    <t>　③中小企業等の来訪、
　ＳＩＩや管轄官公庁等の
　検査や打合わせに
　対応できるスペース</t>
    <phoneticPr fontId="1"/>
  </si>
  <si>
    <t>支援対象地域</t>
    <phoneticPr fontId="1"/>
  </si>
  <si>
    <t>法人番号</t>
    <rPh sb="0" eb="2">
      <t>ホウジン</t>
    </rPh>
    <rPh sb="2" eb="4">
      <t>バンゴウ</t>
    </rPh>
    <phoneticPr fontId="1"/>
  </si>
  <si>
    <t>代表者氏名</t>
    <rPh sb="0" eb="3">
      <t>ダイヒョウシャ</t>
    </rPh>
    <rPh sb="3" eb="5">
      <t>シメイ</t>
    </rPh>
    <phoneticPr fontId="1"/>
  </si>
  <si>
    <t>本社所在地</t>
    <rPh sb="0" eb="2">
      <t>ホンシャ</t>
    </rPh>
    <rPh sb="2" eb="5">
      <t>ショザイチ</t>
    </rPh>
    <phoneticPr fontId="1"/>
  </si>
  <si>
    <t>郵便番号</t>
    <rPh sb="0" eb="2">
      <t>ユウビン</t>
    </rPh>
    <rPh sb="2" eb="4">
      <t>バンゴウ</t>
    </rPh>
    <phoneticPr fontId="1"/>
  </si>
  <si>
    <t>（２）体制内に含まれる専門家</t>
    <rPh sb="3" eb="5">
      <t>タイセイ</t>
    </rPh>
    <rPh sb="5" eb="6">
      <t>ナイ</t>
    </rPh>
    <rPh sb="7" eb="8">
      <t>フク</t>
    </rPh>
    <rPh sb="11" eb="14">
      <t>センモンカ</t>
    </rPh>
    <phoneticPr fontId="1"/>
  </si>
  <si>
    <t>職員(事業責任者)</t>
    <rPh sb="0" eb="2">
      <t>ショクイン</t>
    </rPh>
    <rPh sb="3" eb="5">
      <t>ジギョウ</t>
    </rPh>
    <rPh sb="5" eb="8">
      <t>セキニンシャ</t>
    </rPh>
    <phoneticPr fontId="1"/>
  </si>
  <si>
    <t>① 消費税法における納税義務者とならない者</t>
    <phoneticPr fontId="1"/>
  </si>
  <si>
    <t>② 免税事業者</t>
    <phoneticPr fontId="1"/>
  </si>
  <si>
    <t>③ 簡易課税事業者</t>
    <phoneticPr fontId="1"/>
  </si>
  <si>
    <t>④ 国若しくは地方公共団体（特別会計を設けて事業を行う場合に限る）、消費税法別表第３に 掲げる法人</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</si>
  <si>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</si>
  <si>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</si>
  <si>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消費税を補助対象に含める場合、事業者の属性</t>
    <rPh sb="0" eb="3">
      <t>ショウヒゼイ</t>
    </rPh>
    <rPh sb="4" eb="8">
      <t>ホジョタイショウ</t>
    </rPh>
    <rPh sb="9" eb="10">
      <t>フク</t>
    </rPh>
    <rPh sb="12" eb="14">
      <t>バアイ</t>
    </rPh>
    <rPh sb="15" eb="18">
      <t>ジギョウシャ</t>
    </rPh>
    <rPh sb="19" eb="21">
      <t>ゾクセイ</t>
    </rPh>
    <phoneticPr fontId="5"/>
  </si>
  <si>
    <t>拠点状況届出書（別添５）</t>
    <rPh sb="0" eb="2">
      <t>キョテン</t>
    </rPh>
    <rPh sb="2" eb="4">
      <t>ジョウキョウ</t>
    </rPh>
    <rPh sb="4" eb="7">
      <t>トドケデショ</t>
    </rPh>
    <rPh sb="8" eb="10">
      <t>ベツゾ</t>
    </rPh>
    <phoneticPr fontId="1"/>
  </si>
  <si>
    <t>純利益</t>
    <rPh sb="0" eb="3">
      <t>ジュンリエキ</t>
    </rPh>
    <phoneticPr fontId="1"/>
  </si>
  <si>
    <t>前期</t>
    <rPh sb="0" eb="2">
      <t>ゼンキ</t>
    </rPh>
    <phoneticPr fontId="1"/>
  </si>
  <si>
    <t>純資産</t>
    <rPh sb="0" eb="3">
      <t>ジュンシサン</t>
    </rPh>
    <phoneticPr fontId="1"/>
  </si>
  <si>
    <t>前々期</t>
    <rPh sb="0" eb="3">
      <t>ゼンゼンキ</t>
    </rPh>
    <phoneticPr fontId="1"/>
  </si>
  <si>
    <t xml:space="preserve">経営基盤の状況
</t>
    <rPh sb="0" eb="2">
      <t>ケイエイ</t>
    </rPh>
    <rPh sb="2" eb="4">
      <t>キバン</t>
    </rPh>
    <rPh sb="5" eb="7">
      <t>ジョウキョウ</t>
    </rPh>
    <phoneticPr fontId="1"/>
  </si>
  <si>
    <t>技術士</t>
  </si>
  <si>
    <t>エネルギー管理士</t>
  </si>
  <si>
    <t>建築士</t>
  </si>
  <si>
    <t>建築設備士</t>
  </si>
  <si>
    <t>ガス主任技術者</t>
  </si>
  <si>
    <t>電気主任技術者</t>
  </si>
  <si>
    <t>電気工事施工管理技士</t>
  </si>
  <si>
    <t>ボイラー・タービン主任技術者</t>
  </si>
  <si>
    <t>管工事施工管理技士</t>
  </si>
  <si>
    <t>計画支援者数</t>
    <rPh sb="0" eb="6">
      <t>ケイカクシエンシャスウ</t>
    </rPh>
    <phoneticPr fontId="1"/>
  </si>
  <si>
    <t>実績支援者数</t>
    <rPh sb="0" eb="2">
      <t>ジッセキ</t>
    </rPh>
    <rPh sb="2" eb="6">
      <t>シエンシャスウ</t>
    </rPh>
    <phoneticPr fontId="1"/>
  </si>
  <si>
    <t>１．申請者の概要</t>
    <rPh sb="6" eb="8">
      <t>ガイヨウ</t>
    </rPh>
    <phoneticPr fontId="1"/>
  </si>
  <si>
    <t>実施体制</t>
    <phoneticPr fontId="1"/>
  </si>
  <si>
    <t>計画額</t>
    <rPh sb="0" eb="2">
      <t>ケイカク</t>
    </rPh>
    <rPh sb="2" eb="3">
      <t>ガク</t>
    </rPh>
    <phoneticPr fontId="1"/>
  </si>
  <si>
    <t>実績額</t>
    <rPh sb="0" eb="2">
      <t>ジッセキ</t>
    </rPh>
    <rPh sb="2" eb="3">
      <t>ガク</t>
    </rPh>
    <phoneticPr fontId="1"/>
  </si>
  <si>
    <t>営業利益</t>
    <rPh sb="0" eb="4">
      <t>エイギョウリエキ</t>
    </rPh>
    <phoneticPr fontId="1"/>
  </si>
  <si>
    <t>支援実施の
可能性</t>
    <rPh sb="0" eb="2">
      <t>シエン</t>
    </rPh>
    <rPh sb="2" eb="4">
      <t>ジッシ</t>
    </rPh>
    <rPh sb="6" eb="9">
      <t>カノウセイ</t>
    </rPh>
    <phoneticPr fontId="5"/>
  </si>
  <si>
    <t>支援対象者（予定）一覧</t>
    <rPh sb="0" eb="2">
      <t>シエン</t>
    </rPh>
    <rPh sb="2" eb="5">
      <t>タイショウシャ</t>
    </rPh>
    <rPh sb="6" eb="8">
      <t>ヨテイ</t>
    </rPh>
    <rPh sb="9" eb="11">
      <t>イチラン</t>
    </rPh>
    <phoneticPr fontId="5"/>
  </si>
  <si>
    <r>
      <t>支援対象者
（予定）名</t>
    </r>
    <r>
      <rPr>
        <vertAlign val="superscript"/>
        <sz val="12"/>
        <rFont val="ＭＳ Ｐ明朝"/>
        <family val="1"/>
        <charset val="128"/>
      </rPr>
      <t>※2</t>
    </r>
    <rPh sb="0" eb="2">
      <t>シエン</t>
    </rPh>
    <rPh sb="2" eb="5">
      <t>タイショウシャ</t>
    </rPh>
    <rPh sb="7" eb="9">
      <t>ヨテイ</t>
    </rPh>
    <rPh sb="10" eb="11">
      <t>メイ</t>
    </rPh>
    <phoneticPr fontId="5"/>
  </si>
  <si>
    <t>■ 拠点情報 No.1</t>
    <rPh sb="2" eb="6">
      <t>キョテンジョウホウ</t>
    </rPh>
    <phoneticPr fontId="1"/>
  </si>
  <si>
    <t>■ 拠点情報 No.3</t>
    <rPh sb="2" eb="6">
      <t>キョテンジョウホウ</t>
    </rPh>
    <phoneticPr fontId="1"/>
  </si>
  <si>
    <t>■ 拠点情報 No.2</t>
    <rPh sb="2" eb="6">
      <t>キョテンジョウホウ</t>
    </rPh>
    <phoneticPr fontId="1"/>
  </si>
  <si>
    <t>支援対象者（予定）一覧 （別添４）</t>
    <rPh sb="2" eb="5">
      <t>タイショウシャ</t>
    </rPh>
    <rPh sb="6" eb="8">
      <t>ヨテイ</t>
    </rPh>
    <rPh sb="13" eb="15">
      <t>ベッテン</t>
    </rPh>
    <phoneticPr fontId="1"/>
  </si>
  <si>
    <t>電気工事士（1種）</t>
    <phoneticPr fontId="1"/>
  </si>
  <si>
    <t>公認会計士</t>
    <phoneticPr fontId="1"/>
  </si>
  <si>
    <t>中小企業診断士</t>
    <phoneticPr fontId="1"/>
  </si>
  <si>
    <t>社会保険労務士</t>
    <phoneticPr fontId="1"/>
  </si>
  <si>
    <t>ファイナンシャルプランニング技能士</t>
    <phoneticPr fontId="1"/>
  </si>
  <si>
    <t>行政書士</t>
    <phoneticPr fontId="1"/>
  </si>
  <si>
    <t>省エネに関する
資格該当累計数</t>
    <rPh sb="0" eb="1">
      <t>ショウ</t>
    </rPh>
    <rPh sb="4" eb="5">
      <t>カン</t>
    </rPh>
    <phoneticPr fontId="1"/>
  </si>
  <si>
    <t>職員旅費</t>
    <rPh sb="0" eb="4">
      <t>ショクインリョヒ</t>
    </rPh>
    <phoneticPr fontId="1"/>
  </si>
  <si>
    <t>※要件を満たすことがわかる写真データを貼り付けること。</t>
    <rPh sb="1" eb="3">
      <t>ヨウケン</t>
    </rPh>
    <rPh sb="4" eb="5">
      <t>ミ</t>
    </rPh>
    <rPh sb="13" eb="15">
      <t>シャシン</t>
    </rPh>
    <rPh sb="19" eb="20">
      <t>ハ</t>
    </rPh>
    <rPh sb="21" eb="22">
      <t>ツ</t>
    </rPh>
    <phoneticPr fontId="1"/>
  </si>
  <si>
    <t>過去実績
（直近３年間）</t>
    <rPh sb="0" eb="4">
      <t>カコジッセキ</t>
    </rPh>
    <rPh sb="6" eb="8">
      <t>チョッキン</t>
    </rPh>
    <rPh sb="8" eb="11">
      <t>サンネンカン</t>
    </rPh>
    <phoneticPr fontId="1"/>
  </si>
  <si>
    <t>今年度計画額</t>
    <rPh sb="0" eb="3">
      <t>コンネンド</t>
    </rPh>
    <rPh sb="3" eb="6">
      <t>ケイカクガク</t>
    </rPh>
    <phoneticPr fontId="1"/>
  </si>
  <si>
    <t>今年度計画支援者数</t>
    <rPh sb="0" eb="3">
      <t>コンネンド</t>
    </rPh>
    <rPh sb="3" eb="5">
      <t>ケイカク</t>
    </rPh>
    <rPh sb="5" eb="8">
      <t>シエンシャ</t>
    </rPh>
    <rPh sb="8" eb="9">
      <t>スウ</t>
    </rPh>
    <phoneticPr fontId="1"/>
  </si>
  <si>
    <t>司法書士</t>
    <rPh sb="0" eb="4">
      <t>シホウショシ</t>
    </rPh>
    <phoneticPr fontId="1"/>
  </si>
  <si>
    <t>税理士</t>
    <rPh sb="0" eb="3">
      <t>ゼイリシ</t>
    </rPh>
    <phoneticPr fontId="1"/>
  </si>
  <si>
    <t>③外部団体等との打ち合わせ</t>
    <rPh sb="1" eb="3">
      <t>ガイブ</t>
    </rPh>
    <rPh sb="3" eb="5">
      <t>ダンタイ</t>
    </rPh>
    <rPh sb="5" eb="6">
      <t>トウ</t>
    </rPh>
    <rPh sb="8" eb="9">
      <t>ウ</t>
    </rPh>
    <rPh sb="10" eb="11">
      <t>ア</t>
    </rPh>
    <phoneticPr fontId="1"/>
  </si>
  <si>
    <t>２．支援活動体制</t>
    <phoneticPr fontId="1"/>
  </si>
  <si>
    <t>役職</t>
    <rPh sb="0" eb="2">
      <t>ヤクショク</t>
    </rPh>
    <phoneticPr fontId="1"/>
  </si>
  <si>
    <t>①補助事業に従事する担当者名（職員、事務補助員）</t>
    <rPh sb="10" eb="13">
      <t>タントウシャ</t>
    </rPh>
    <rPh sb="13" eb="14">
      <t>メイ</t>
    </rPh>
    <rPh sb="15" eb="17">
      <t>ショクイン</t>
    </rPh>
    <rPh sb="18" eb="20">
      <t>ジム</t>
    </rPh>
    <rPh sb="20" eb="22">
      <t>ホジョ</t>
    </rPh>
    <rPh sb="22" eb="23">
      <t>イン</t>
    </rPh>
    <phoneticPr fontId="1"/>
  </si>
  <si>
    <t>専門家謝金</t>
    <rPh sb="0" eb="3">
      <t>センモンカ</t>
    </rPh>
    <rPh sb="3" eb="5">
      <t>シャキン</t>
    </rPh>
    <phoneticPr fontId="1"/>
  </si>
  <si>
    <t>専門家旅費</t>
    <rPh sb="0" eb="3">
      <t>センモンカ</t>
    </rPh>
    <rPh sb="3" eb="5">
      <t>リョヒ</t>
    </rPh>
    <phoneticPr fontId="1"/>
  </si>
  <si>
    <t>本事業期間中の事業資金が調達できる根拠</t>
    <rPh sb="0" eb="1">
      <t>ホン</t>
    </rPh>
    <rPh sb="1" eb="4">
      <t>キカンチュウ</t>
    </rPh>
    <rPh sb="5" eb="7">
      <t>ジギョウ</t>
    </rPh>
    <rPh sb="7" eb="9">
      <t>シキン</t>
    </rPh>
    <rPh sb="10" eb="12">
      <t>チョウタツ</t>
    </rPh>
    <rPh sb="15" eb="17">
      <t>コンキョ</t>
    </rPh>
    <phoneticPr fontId="1"/>
  </si>
  <si>
    <t>本事業に関する宣伝・広報に係る計画</t>
    <rPh sb="0" eb="3">
      <t>ホンジギョウ</t>
    </rPh>
    <rPh sb="4" eb="5">
      <t>カン</t>
    </rPh>
    <rPh sb="7" eb="9">
      <t>センデン</t>
    </rPh>
    <rPh sb="10" eb="12">
      <t>コウホウ</t>
    </rPh>
    <rPh sb="13" eb="14">
      <t>カカ</t>
    </rPh>
    <rPh sb="15" eb="17">
      <t>ケイカク</t>
    </rPh>
    <phoneticPr fontId="1"/>
  </si>
  <si>
    <t>個社未定</t>
    <rPh sb="0" eb="4">
      <t>コシャミテイ</t>
    </rPh>
    <phoneticPr fontId="1"/>
  </si>
  <si>
    <t>未定割合</t>
    <rPh sb="0" eb="2">
      <t>ミテイ</t>
    </rPh>
    <rPh sb="2" eb="4">
      <t>ワリアイ</t>
    </rPh>
    <phoneticPr fontId="1"/>
  </si>
  <si>
    <t>【集計】</t>
    <rPh sb="1" eb="3">
      <t>シュウケイ</t>
    </rPh>
    <phoneticPr fontId="1"/>
  </si>
  <si>
    <t>内部専門家数</t>
    <rPh sb="0" eb="5">
      <t>ナイブセンモンカ</t>
    </rPh>
    <rPh sb="5" eb="6">
      <t>スウ</t>
    </rPh>
    <phoneticPr fontId="1"/>
  </si>
  <si>
    <t>外部専門家数</t>
    <rPh sb="0" eb="2">
      <t>ガイブ</t>
    </rPh>
    <phoneticPr fontId="1"/>
  </si>
  <si>
    <t>拠点住所</t>
    <rPh sb="0" eb="2">
      <t>キョテン</t>
    </rPh>
    <rPh sb="2" eb="4">
      <t>ジュウショ</t>
    </rPh>
    <phoneticPr fontId="1"/>
  </si>
  <si>
    <t>（別添５）</t>
    <rPh sb="1" eb="3">
      <t>ベッテン</t>
    </rPh>
    <phoneticPr fontId="5"/>
  </si>
  <si>
    <t>専門家旅費
合計（円）</t>
    <rPh sb="0" eb="3">
      <t>センモンカ</t>
    </rPh>
    <rPh sb="3" eb="5">
      <t>リョヒ</t>
    </rPh>
    <rPh sb="6" eb="8">
      <t>ゴウケイ</t>
    </rPh>
    <rPh sb="9" eb="10">
      <t>エン</t>
    </rPh>
    <phoneticPr fontId="1"/>
  </si>
  <si>
    <t>支援先負担額（円）</t>
    <rPh sb="7" eb="8">
      <t>エン</t>
    </rPh>
    <phoneticPr fontId="1"/>
  </si>
  <si>
    <t>旅費合計（円）</t>
    <rPh sb="0" eb="2">
      <t>リョヒ</t>
    </rPh>
    <rPh sb="2" eb="4">
      <t>ゴウケイ</t>
    </rPh>
    <rPh sb="5" eb="6">
      <t>エン</t>
    </rPh>
    <phoneticPr fontId="1"/>
  </si>
  <si>
    <t>代表理事　　村上　孝　殿</t>
    <rPh sb="6" eb="8">
      <t>ムラカミ</t>
    </rPh>
    <rPh sb="9" eb="10">
      <t>タカシ</t>
    </rPh>
    <rPh sb="11" eb="12">
      <t>ドノ</t>
    </rPh>
    <phoneticPr fontId="1"/>
  </si>
  <si>
    <t>Ｒ２年度</t>
    <phoneticPr fontId="1"/>
  </si>
  <si>
    <t>（１）省エネお助け隊</t>
    <rPh sb="3" eb="4">
      <t>ショウ</t>
    </rPh>
    <rPh sb="7" eb="8">
      <t>タス</t>
    </rPh>
    <rPh sb="9" eb="10">
      <t>タイ</t>
    </rPh>
    <phoneticPr fontId="1"/>
  </si>
  <si>
    <t>②支援拠点と駐在する省エネお助け隊担当者</t>
    <rPh sb="10" eb="11">
      <t>ショウ</t>
    </rPh>
    <rPh sb="14" eb="15">
      <t>タス</t>
    </rPh>
    <rPh sb="16" eb="17">
      <t>タイ</t>
    </rPh>
    <phoneticPr fontId="1"/>
  </si>
  <si>
    <t>３-1．企業基盤</t>
    <rPh sb="4" eb="8">
      <t>キギョウキバン</t>
    </rPh>
    <phoneticPr fontId="1"/>
  </si>
  <si>
    <t>職員人件費（円）</t>
    <rPh sb="0" eb="5">
      <t>ショクインジンケンヒ</t>
    </rPh>
    <rPh sb="6" eb="7">
      <t>エン</t>
    </rPh>
    <phoneticPr fontId="1"/>
  </si>
  <si>
    <t>職員旅費（円）</t>
    <rPh sb="0" eb="4">
      <t>ショクインリョヒ</t>
    </rPh>
    <rPh sb="5" eb="6">
      <t>エン</t>
    </rPh>
    <phoneticPr fontId="1"/>
  </si>
  <si>
    <t>人件費単価
（円/時）</t>
    <rPh sb="0" eb="5">
      <t>ジンケンヒタンカ</t>
    </rPh>
    <rPh sb="7" eb="8">
      <t>エン</t>
    </rPh>
    <rPh sb="9" eb="10">
      <t>ジ</t>
    </rPh>
    <phoneticPr fontId="1"/>
  </si>
  <si>
    <t>事務補助員
臨時雇用経費（円）</t>
    <rPh sb="0" eb="5">
      <t>ジムホジョイン</t>
    </rPh>
    <rPh sb="6" eb="12">
      <t>リンジコヨウケイヒ</t>
    </rPh>
    <rPh sb="13" eb="14">
      <t>エン</t>
    </rPh>
    <phoneticPr fontId="1"/>
  </si>
  <si>
    <t>職員旅費合計（円）</t>
    <rPh sb="0" eb="4">
      <t>ショクインリョヒ</t>
    </rPh>
    <rPh sb="4" eb="6">
      <t>ゴウケイ</t>
    </rPh>
    <rPh sb="7" eb="8">
      <t>エン</t>
    </rPh>
    <phoneticPr fontId="1"/>
  </si>
  <si>
    <t>合計金額（円）</t>
    <rPh sb="0" eb="4">
      <t>ゴウケイキンガク</t>
    </rPh>
    <rPh sb="5" eb="6">
      <t>エン</t>
    </rPh>
    <phoneticPr fontId="1"/>
  </si>
  <si>
    <t>診断</t>
    <rPh sb="0" eb="2">
      <t>シンダン</t>
    </rPh>
    <phoneticPr fontId="1"/>
  </si>
  <si>
    <t>支援</t>
    <rPh sb="0" eb="2">
      <t>シエン</t>
    </rPh>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</si>
  <si>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</si>
  <si>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活動体制確認</t>
    <rPh sb="2" eb="4">
      <t>カツドウ</t>
    </rPh>
    <rPh sb="4" eb="6">
      <t>タイセイ</t>
    </rPh>
    <rPh sb="6" eb="8">
      <t>カクニン</t>
    </rPh>
    <phoneticPr fontId="1"/>
  </si>
  <si>
    <t>■ 連絡会開催費</t>
    <rPh sb="2" eb="5">
      <t>レンラクカイ</t>
    </rPh>
    <rPh sb="5" eb="7">
      <t>カイサイ</t>
    </rPh>
    <rPh sb="7" eb="8">
      <t>ヒ</t>
    </rPh>
    <phoneticPr fontId="1"/>
  </si>
  <si>
    <t>■その他諸経費</t>
    <rPh sb="3" eb="4">
      <t>ホカ</t>
    </rPh>
    <rPh sb="4" eb="7">
      <t>ショケイヒ</t>
    </rPh>
    <phoneticPr fontId="1"/>
  </si>
  <si>
    <t>1人あたりの
往復旅費（円/回）</t>
    <rPh sb="1" eb="2">
      <t>ヒト</t>
    </rPh>
    <rPh sb="7" eb="11">
      <t>オウフクリョヒ</t>
    </rPh>
    <rPh sb="12" eb="13">
      <t>エン</t>
    </rPh>
    <rPh sb="14" eb="15">
      <t>カイ</t>
    </rPh>
    <phoneticPr fontId="1"/>
  </si>
  <si>
    <t>②連絡会</t>
    <rPh sb="1" eb="4">
      <t>レンラクカイ</t>
    </rPh>
    <phoneticPr fontId="1"/>
  </si>
  <si>
    <t>※３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</si>
  <si>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r>
      <t>職員区分</t>
    </r>
    <r>
      <rPr>
        <vertAlign val="superscript"/>
        <sz val="12"/>
        <color theme="1"/>
        <rFont val="ＭＳ 明朝"/>
        <family val="1"/>
        <charset val="128"/>
      </rPr>
      <t>※1</t>
    </r>
    <rPh sb="0" eb="2">
      <t>ショクイン</t>
    </rPh>
    <rPh sb="2" eb="4">
      <t>クブン</t>
    </rPh>
    <phoneticPr fontId="1"/>
  </si>
  <si>
    <r>
      <t>日給額</t>
    </r>
    <r>
      <rPr>
        <vertAlign val="superscript"/>
        <sz val="12"/>
        <color theme="1"/>
        <rFont val="ＭＳ 明朝"/>
        <family val="1"/>
        <charset val="128"/>
      </rPr>
      <t>※2</t>
    </r>
    <rPh sb="0" eb="2">
      <t>ニッキュウ</t>
    </rPh>
    <rPh sb="2" eb="3">
      <t>ガク</t>
    </rPh>
    <phoneticPr fontId="5"/>
  </si>
  <si>
    <r>
      <t>所定
労働時間</t>
    </r>
    <r>
      <rPr>
        <vertAlign val="superscript"/>
        <sz val="12"/>
        <color theme="1"/>
        <rFont val="ＭＳ 明朝"/>
        <family val="1"/>
        <charset val="128"/>
      </rPr>
      <t>※3</t>
    </r>
    <rPh sb="0" eb="2">
      <t>ショテイ</t>
    </rPh>
    <rPh sb="3" eb="5">
      <t>ロウドウ</t>
    </rPh>
    <rPh sb="5" eb="7">
      <t>ジカン</t>
    </rPh>
    <phoneticPr fontId="5"/>
  </si>
  <si>
    <t>人件費単価</t>
    <phoneticPr fontId="5"/>
  </si>
  <si>
    <r>
      <t xml:space="preserve">省エネに係る中小企業等の代表的な支援事例
</t>
    </r>
    <r>
      <rPr>
        <b/>
        <sz val="9"/>
        <color rgb="FFFF0000"/>
        <rFont val="ＭＳ Ｐ明朝"/>
        <family val="1"/>
        <charset val="128"/>
      </rPr>
      <t>※３事例必須</t>
    </r>
    <rPh sb="0" eb="1">
      <t>ショウ</t>
    </rPh>
    <rPh sb="4" eb="5">
      <t>カカ</t>
    </rPh>
    <rPh sb="6" eb="8">
      <t>チュウショウ</t>
    </rPh>
    <rPh sb="8" eb="10">
      <t>キギョウ</t>
    </rPh>
    <rPh sb="10" eb="11">
      <t>トウ</t>
    </rPh>
    <rPh sb="12" eb="14">
      <t>ダイヒョウ</t>
    </rPh>
    <rPh sb="14" eb="15">
      <t>テキ</t>
    </rPh>
    <rPh sb="16" eb="18">
      <t>シエン</t>
    </rPh>
    <rPh sb="18" eb="20">
      <t>ジレイ</t>
    </rPh>
    <rPh sb="23" eb="25">
      <t>ジレイ</t>
    </rPh>
    <rPh sb="25" eb="27">
      <t>ヒッス</t>
    </rPh>
    <phoneticPr fontId="1"/>
  </si>
  <si>
    <t>連絡会開催費</t>
    <rPh sb="0" eb="3">
      <t>レンラクカイ</t>
    </rPh>
    <rPh sb="3" eb="5">
      <t>カイサイ</t>
    </rPh>
    <phoneticPr fontId="1"/>
  </si>
  <si>
    <t>（注）事業開始後に新たに雇用する者の場合、既に合意している条件に基づく健保等級等で申請すること（原則、交付決定後に変更はできない）。</t>
    <rPh sb="1" eb="2">
      <t>チュウ</t>
    </rPh>
    <rPh sb="3" eb="8">
      <t>ジギョウカイシゴ</t>
    </rPh>
    <rPh sb="9" eb="10">
      <t>アラ</t>
    </rPh>
    <rPh sb="12" eb="14">
      <t>コヨウ</t>
    </rPh>
    <rPh sb="16" eb="17">
      <t>モノ</t>
    </rPh>
    <rPh sb="18" eb="20">
      <t>バアイ</t>
    </rPh>
    <rPh sb="21" eb="22">
      <t>スデ</t>
    </rPh>
    <rPh sb="23" eb="25">
      <t>ゴウイ</t>
    </rPh>
    <rPh sb="29" eb="31">
      <t>ジョウケン</t>
    </rPh>
    <rPh sb="32" eb="33">
      <t>モト</t>
    </rPh>
    <rPh sb="35" eb="37">
      <t>ケンポ</t>
    </rPh>
    <rPh sb="37" eb="39">
      <t>トウキュウ</t>
    </rPh>
    <rPh sb="39" eb="40">
      <t>トウ</t>
    </rPh>
    <rPh sb="41" eb="43">
      <t>シンセイ</t>
    </rPh>
    <rPh sb="48" eb="50">
      <t>ゲンソク</t>
    </rPh>
    <rPh sb="51" eb="53">
      <t>コウフ</t>
    </rPh>
    <rPh sb="53" eb="55">
      <t>ケッテイ</t>
    </rPh>
    <rPh sb="55" eb="56">
      <t>ゴ</t>
    </rPh>
    <rPh sb="57" eb="59">
      <t>ヘンコウ</t>
    </rPh>
    <phoneticPr fontId="5"/>
  </si>
  <si>
    <t>　　 職員区分が職員の場合、日給額を所定労働時間で除した単価（１円未満切捨て）または時給額を適用。</t>
    <rPh sb="3" eb="7">
      <t>ショクインクブン</t>
    </rPh>
    <rPh sb="8" eb="10">
      <t>ショクイン</t>
    </rPh>
    <rPh sb="11" eb="13">
      <t>バアイ</t>
    </rPh>
    <rPh sb="14" eb="17">
      <t>ニッキュウガク</t>
    </rPh>
    <rPh sb="18" eb="20">
      <t>ショテイ</t>
    </rPh>
    <rPh sb="20" eb="24">
      <t>ロウドウジカン</t>
    </rPh>
    <rPh sb="25" eb="26">
      <t>ジョ</t>
    </rPh>
    <rPh sb="28" eb="30">
      <t>タンカ</t>
    </rPh>
    <rPh sb="32" eb="33">
      <t>エン</t>
    </rPh>
    <rPh sb="33" eb="35">
      <t>ミマン</t>
    </rPh>
    <rPh sb="35" eb="37">
      <t>キリス</t>
    </rPh>
    <rPh sb="42" eb="45">
      <t>ジキュウガク</t>
    </rPh>
    <rPh sb="46" eb="48">
      <t>テキヨウ</t>
    </rPh>
    <phoneticPr fontId="5"/>
  </si>
  <si>
    <t>　　 １日あたりの通勤手当（雇用契約書から算定）を所定労働時間で除して得た額を時間単価に加算する。</t>
    <rPh sb="4" eb="5">
      <t>ニチ</t>
    </rPh>
    <rPh sb="9" eb="11">
      <t>ツウキン</t>
    </rPh>
    <rPh sb="11" eb="13">
      <t>テアテ</t>
    </rPh>
    <rPh sb="14" eb="16">
      <t>コヨウ</t>
    </rPh>
    <rPh sb="16" eb="19">
      <t>ケイヤクショ</t>
    </rPh>
    <rPh sb="21" eb="23">
      <t>サンテイ</t>
    </rPh>
    <rPh sb="25" eb="27">
      <t>ショテイ</t>
    </rPh>
    <rPh sb="27" eb="29">
      <t>ロウドウ</t>
    </rPh>
    <rPh sb="29" eb="31">
      <t>ジカン</t>
    </rPh>
    <rPh sb="32" eb="33">
      <t>ジョ</t>
    </rPh>
    <rPh sb="35" eb="36">
      <t>エ</t>
    </rPh>
    <rPh sb="37" eb="38">
      <t>ガク</t>
    </rPh>
    <rPh sb="39" eb="41">
      <t>ジカン</t>
    </rPh>
    <rPh sb="41" eb="43">
      <t>タンカ</t>
    </rPh>
    <rPh sb="44" eb="46">
      <t>カサン</t>
    </rPh>
    <phoneticPr fontId="5"/>
  </si>
  <si>
    <t>※２ 時給から日給額を算出する場合には、時給額に所定労働時間を乗じた額に、１日あたりの通勤手当を加算して算出すること。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4" eb="35">
      <t>ガク</t>
    </rPh>
    <rPh sb="48" eb="50">
      <t>カサン</t>
    </rPh>
    <rPh sb="52" eb="54">
      <t>サンシュツ</t>
    </rPh>
    <phoneticPr fontId="5"/>
  </si>
  <si>
    <t>過去３年間の中小企業等に対する省エネに係る支援実績の件数を記載すること。</t>
    <rPh sb="0" eb="2">
      <t>カコ</t>
    </rPh>
    <rPh sb="3" eb="5">
      <t>ネンカン</t>
    </rPh>
    <rPh sb="6" eb="8">
      <t>チュウショウ</t>
    </rPh>
    <rPh sb="8" eb="10">
      <t>キギョウ</t>
    </rPh>
    <rPh sb="10" eb="11">
      <t>トウ</t>
    </rPh>
    <rPh sb="12" eb="13">
      <t>タイ</t>
    </rPh>
    <rPh sb="15" eb="16">
      <t>ショウ</t>
    </rPh>
    <rPh sb="19" eb="20">
      <t>カカ</t>
    </rPh>
    <rPh sb="21" eb="23">
      <t>シエン</t>
    </rPh>
    <rPh sb="23" eb="25">
      <t>ジッセキ</t>
    </rPh>
    <rPh sb="26" eb="28">
      <t>ケンスウ</t>
    </rPh>
    <rPh sb="29" eb="31">
      <t>キサイ</t>
    </rPh>
    <phoneticPr fontId="1"/>
  </si>
  <si>
    <r>
      <t xml:space="preserve">支援者数および
活動額の
計画と実績
</t>
    </r>
    <r>
      <rPr>
        <sz val="9"/>
        <color theme="1"/>
        <rFont val="ＭＳ Ｐ明朝"/>
        <family val="1"/>
        <charset val="128"/>
      </rPr>
      <t>※継続事業者の場合、直近2年間の計画と実績も記載</t>
    </r>
    <rPh sb="2" eb="3">
      <t>シャ</t>
    </rPh>
    <rPh sb="3" eb="4">
      <t>スウ</t>
    </rPh>
    <rPh sb="8" eb="10">
      <t>カツドウ</t>
    </rPh>
    <rPh sb="10" eb="11">
      <t>ガク</t>
    </rPh>
    <rPh sb="13" eb="15">
      <t>ケイカク</t>
    </rPh>
    <rPh sb="16" eb="18">
      <t>ジッセキ</t>
    </rPh>
    <rPh sb="28" eb="30">
      <t>バアイ</t>
    </rPh>
    <rPh sb="31" eb="33">
      <t>チョッキン</t>
    </rPh>
    <rPh sb="34" eb="36">
      <t>ネンカン</t>
    </rPh>
    <rPh sb="37" eb="39">
      <t>ケイカク</t>
    </rPh>
    <rPh sb="40" eb="42">
      <t>ジッセキ</t>
    </rPh>
    <rPh sb="43" eb="45">
      <t>キサイ</t>
    </rPh>
    <phoneticPr fontId="1"/>
  </si>
  <si>
    <t>上記の計画と実績に乖離がある場合の理由と対策
※新規事業者の場合、今年度の計画を達成するための施策、根拠</t>
    <rPh sb="0" eb="2">
      <t>ジョウキ</t>
    </rPh>
    <rPh sb="3" eb="5">
      <t>ケイカク</t>
    </rPh>
    <rPh sb="6" eb="8">
      <t>ジッセキ</t>
    </rPh>
    <rPh sb="9" eb="11">
      <t>カイリ</t>
    </rPh>
    <rPh sb="14" eb="16">
      <t>バアイ</t>
    </rPh>
    <rPh sb="17" eb="19">
      <t>リユウ</t>
    </rPh>
    <rPh sb="20" eb="22">
      <t>タイサク</t>
    </rPh>
    <rPh sb="25" eb="27">
      <t>シンキ</t>
    </rPh>
    <rPh sb="27" eb="29">
      <t>ジギョウ</t>
    </rPh>
    <rPh sb="29" eb="30">
      <t>シャ</t>
    </rPh>
    <rPh sb="31" eb="33">
      <t>バアイ</t>
    </rPh>
    <rPh sb="34" eb="37">
      <t>コンネンド</t>
    </rPh>
    <rPh sb="38" eb="40">
      <t>ケイカク</t>
    </rPh>
    <rPh sb="41" eb="43">
      <t>タッセイ</t>
    </rPh>
    <rPh sb="48" eb="50">
      <t>シサク</t>
    </rPh>
    <rPh sb="51" eb="53">
      <t>コンキョ</t>
    </rPh>
    <phoneticPr fontId="1"/>
  </si>
  <si>
    <r>
      <t xml:space="preserve">実施計画の現実性
</t>
    </r>
    <r>
      <rPr>
        <sz val="9"/>
        <color theme="1"/>
        <rFont val="ＭＳ Ｐ明朝"/>
        <family val="1"/>
        <charset val="128"/>
      </rPr>
      <t>※本年度の計画を達成するための具体的な施策を記載</t>
    </r>
    <rPh sb="0" eb="4">
      <t>ジッシケイカク</t>
    </rPh>
    <rPh sb="5" eb="8">
      <t>ゲンジツセイ</t>
    </rPh>
    <rPh sb="33" eb="35">
      <t>キサイ</t>
    </rPh>
    <phoneticPr fontId="1"/>
  </si>
  <si>
    <t>専門家体制・ネットワーク</t>
    <rPh sb="0" eb="3">
      <t>センモンカ</t>
    </rPh>
    <rPh sb="3" eb="5">
      <t>タイセイ</t>
    </rPh>
    <phoneticPr fontId="1"/>
  </si>
  <si>
    <t>本事業に係る職員数</t>
    <rPh sb="0" eb="3">
      <t>ホンジギョウ</t>
    </rPh>
    <rPh sb="4" eb="5">
      <t>カカワ</t>
    </rPh>
    <rPh sb="6" eb="8">
      <t>ショクイン</t>
    </rPh>
    <rPh sb="8" eb="9">
      <t>スウ</t>
    </rPh>
    <phoneticPr fontId="1"/>
  </si>
  <si>
    <t>本事業に係る事務補助員数</t>
    <rPh sb="0" eb="3">
      <t>ホンジギョウ</t>
    </rPh>
    <rPh sb="4" eb="5">
      <t>カカワ</t>
    </rPh>
    <rPh sb="6" eb="12">
      <t>ジムホジョインスウ</t>
    </rPh>
    <phoneticPr fontId="1"/>
  </si>
  <si>
    <t>自動反映のため、記載不要</t>
    <rPh sb="0" eb="2">
      <t>ジドウ</t>
    </rPh>
    <rPh sb="2" eb="4">
      <t>ハンエイ</t>
    </rPh>
    <rPh sb="8" eb="10">
      <t>キサイ</t>
    </rPh>
    <rPh sb="10" eb="12">
      <t>フヨウ</t>
    </rPh>
    <phoneticPr fontId="1"/>
  </si>
  <si>
    <t>※本シート作成前に、以下のシートを先に記載すること。
　　◆補助事業概要説明書(別添１)１～２
　　◆人件費単価計算書（別添２－１）</t>
    <phoneticPr fontId="1"/>
  </si>
  <si>
    <r>
      <t xml:space="preserve">中小企業等に対する省エネに係る支援の事例について記載すること。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診断の結果、高効率ボイラーへの更新、排気ファンのインバータ活用、蒸気配管と工業炉外周部の保温対策、工場・事務所棟の照明のLED化等を提案した。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rPh sb="18" eb="20">
      <t>ジレイ</t>
    </rPh>
    <rPh sb="24" eb="26">
      <t>キサイ</t>
    </rPh>
    <rPh sb="98" eb="99">
      <t>レイ</t>
    </rPh>
    <rPh sb="109" eb="110">
      <t>ケン</t>
    </rPh>
    <rPh sb="111" eb="116">
      <t>キンゾクカコウギョウ</t>
    </rPh>
    <rPh sb="117" eb="119">
      <t>コウジョウ</t>
    </rPh>
    <rPh sb="120" eb="124">
      <t>ジムショトウ</t>
    </rPh>
    <rPh sb="125" eb="127">
      <t>ショウメイ</t>
    </rPh>
    <rPh sb="128" eb="130">
      <t>マビ</t>
    </rPh>
    <rPh sb="132" eb="134">
      <t>ショウトウ</t>
    </rPh>
    <rPh sb="134" eb="135">
      <t>トウ</t>
    </rPh>
    <rPh sb="136" eb="137">
      <t>ショウ</t>
    </rPh>
    <rPh sb="139" eb="141">
      <t>トリクミ</t>
    </rPh>
    <rPh sb="142" eb="144">
      <t>ジッシ</t>
    </rPh>
    <rPh sb="148" eb="150">
      <t>キギョウ</t>
    </rPh>
    <rPh sb="152" eb="154">
      <t>セイサン</t>
    </rPh>
    <rPh sb="172" eb="174">
      <t>ソウダン</t>
    </rPh>
    <rPh sb="209" eb="211">
      <t>カツヨウ</t>
    </rPh>
    <rPh sb="232" eb="236">
      <t>ジムショトウ</t>
    </rPh>
    <rPh sb="252" eb="255">
      <t>テイアンゴ</t>
    </rPh>
    <rPh sb="256" eb="260">
      <t>チュウショウキギョウ</t>
    </rPh>
    <rPh sb="261" eb="262">
      <t>ショウ</t>
    </rPh>
    <rPh sb="264" eb="267">
      <t>タントウシャ</t>
    </rPh>
    <rPh sb="268" eb="270">
      <t>トリクミ</t>
    </rPh>
    <rPh sb="271" eb="273">
      <t>ジッシ</t>
    </rPh>
    <rPh sb="285" eb="287">
      <t>マンエン</t>
    </rPh>
    <rPh sb="288" eb="289">
      <t>ネン</t>
    </rPh>
    <rPh sb="290" eb="292">
      <t>サクゲン</t>
    </rPh>
    <rPh sb="293" eb="295">
      <t>タッセイ</t>
    </rPh>
    <phoneticPr fontId="1"/>
  </si>
  <si>
    <r>
      <t xml:space="preserve">補助金の請求（概算払を含む）ができる期間まで、適切な事業運営ができる根拠を具体的に記載すること。
</t>
    </r>
    <r>
      <rPr>
        <sz val="9"/>
        <color theme="1"/>
        <rFont val="ＭＳ Ｐ明朝"/>
        <family val="1"/>
        <charset val="128"/>
      </rPr>
      <t>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r>
    <rPh sb="0" eb="3">
      <t>ホジョキン</t>
    </rPh>
    <rPh sb="4" eb="6">
      <t>セイキュウ</t>
    </rPh>
    <rPh sb="7" eb="10">
      <t>ガイサンバライ</t>
    </rPh>
    <rPh sb="11" eb="12">
      <t>フク</t>
    </rPh>
    <rPh sb="18" eb="20">
      <t>キカン</t>
    </rPh>
    <rPh sb="23" eb="25">
      <t>テキセツ</t>
    </rPh>
    <rPh sb="26" eb="30">
      <t>ジギョウウンエイ</t>
    </rPh>
    <rPh sb="34" eb="36">
      <t>コンキョ</t>
    </rPh>
    <rPh sb="37" eb="40">
      <t>グタイテキ</t>
    </rPh>
    <rPh sb="41" eb="43">
      <t>キサイ</t>
    </rPh>
    <rPh sb="50" eb="51">
      <t>レイ</t>
    </rPh>
    <rPh sb="87" eb="89">
      <t>コンキ</t>
    </rPh>
    <rPh sb="90" eb="94">
      <t>ジシュジギョウ</t>
    </rPh>
    <rPh sb="108" eb="110">
      <t>ウリアゲ</t>
    </rPh>
    <rPh sb="111" eb="113">
      <t>ミコ</t>
    </rPh>
    <rPh sb="123" eb="125">
      <t>ギンコウ</t>
    </rPh>
    <rPh sb="127" eb="129">
      <t>シテン</t>
    </rPh>
    <rPh sb="135" eb="136">
      <t>カ</t>
    </rPh>
    <rPh sb="137" eb="138">
      <t>イ</t>
    </rPh>
    <rPh sb="146" eb="148">
      <t>ソウダン</t>
    </rPh>
    <rPh sb="148" eb="149">
      <t>チュウ</t>
    </rPh>
    <rPh sb="155" eb="157">
      <t>イジョウ</t>
    </rPh>
    <rPh sb="161" eb="163">
      <t>セイサン</t>
    </rPh>
    <rPh sb="188" eb="192">
      <t>ジシュザイゲン</t>
    </rPh>
    <rPh sb="193" eb="197">
      <t>タイオウカノウ</t>
    </rPh>
    <phoneticPr fontId="1"/>
  </si>
  <si>
    <t>Ｒ３年度</t>
    <phoneticPr fontId="1"/>
  </si>
  <si>
    <t>Ｒ３年度事業</t>
    <rPh sb="2" eb="4">
      <t>ネンド</t>
    </rPh>
    <rPh sb="4" eb="6">
      <t>ジギョウ</t>
    </rPh>
    <phoneticPr fontId="1"/>
  </si>
  <si>
    <t>事業所名</t>
    <rPh sb="0" eb="4">
      <t>ジギョウショメイ</t>
    </rPh>
    <phoneticPr fontId="5"/>
  </si>
  <si>
    <t>①工場プラン
（製造業300kl以上）</t>
    <phoneticPr fontId="1"/>
  </si>
  <si>
    <t>②工場プラン
（製造業300kl未満）</t>
    <phoneticPr fontId="1"/>
  </si>
  <si>
    <t>③ビル・店舗プラン
（製造業以外）</t>
    <phoneticPr fontId="1"/>
  </si>
  <si>
    <t>④カスタムプラン</t>
    <phoneticPr fontId="1"/>
  </si>
  <si>
    <t>専門家謝金
合計（円）</t>
    <rPh sb="0" eb="3">
      <t>センモンカ</t>
    </rPh>
    <rPh sb="3" eb="5">
      <t>シャキン</t>
    </rPh>
    <rPh sb="6" eb="8">
      <t>ゴウケイ</t>
    </rPh>
    <rPh sb="9" eb="10">
      <t>エン</t>
    </rPh>
    <phoneticPr fontId="1"/>
  </si>
  <si>
    <t>謝金合計（円）</t>
    <rPh sb="0" eb="2">
      <t>シャキン</t>
    </rPh>
    <rPh sb="2" eb="4">
      <t>ゴウケイ</t>
    </rPh>
    <rPh sb="5" eb="6">
      <t>エン</t>
    </rPh>
    <phoneticPr fontId="1"/>
  </si>
  <si>
    <t>専門家謝金
補助対象経費（円）</t>
    <rPh sb="0" eb="3">
      <t>センモンカ</t>
    </rPh>
    <rPh sb="3" eb="5">
      <t>シャキン</t>
    </rPh>
    <rPh sb="6" eb="12">
      <t>ホジョタイショウケイヒ</t>
    </rPh>
    <rPh sb="13" eb="14">
      <t>エン</t>
    </rPh>
    <phoneticPr fontId="1"/>
  </si>
  <si>
    <t>1者あたりの
訪問回数（回/者）</t>
    <phoneticPr fontId="1"/>
  </si>
  <si>
    <t>1者あたりの
事前打ち合わせ時間</t>
    <rPh sb="1" eb="2">
      <t>シャ</t>
    </rPh>
    <rPh sb="7" eb="9">
      <t>ジゼン</t>
    </rPh>
    <rPh sb="8" eb="9">
      <t>マエ</t>
    </rPh>
    <rPh sb="14" eb="16">
      <t>ジカン</t>
    </rPh>
    <phoneticPr fontId="1"/>
  </si>
  <si>
    <t>補助対象経費の
区分</t>
    <phoneticPr fontId="1"/>
  </si>
  <si>
    <t>1者あたりの訪問する
専門家人数</t>
    <rPh sb="1" eb="2">
      <t>シャ</t>
    </rPh>
    <rPh sb="6" eb="8">
      <t>ホウモン</t>
    </rPh>
    <rPh sb="11" eb="14">
      <t>センモンカ</t>
    </rPh>
    <rPh sb="14" eb="16">
      <t>ニンズウ</t>
    </rPh>
    <phoneticPr fontId="1"/>
  </si>
  <si>
    <r>
      <t>・支出計画書(別添２－２)の金額を自動反映のため入力不要。
  値を変更したい場合は支出計画書を修正すること。
　上限値は拠点あたり、</t>
    </r>
    <r>
      <rPr>
        <sz val="11"/>
        <color rgb="FFFF0000"/>
        <rFont val="ＭＳ 明朝"/>
        <family val="1"/>
        <charset val="128"/>
      </rPr>
      <t>５００万円</t>
    </r>
    <r>
      <rPr>
        <sz val="11"/>
        <color theme="1"/>
        <rFont val="ＭＳ 明朝"/>
        <family val="1"/>
        <charset val="128"/>
      </rPr>
      <t>。また、拠点に隣接する都道府県を
　支援対象地域とする場合、隣接する支援対象地域１都道府県ごとに、
　</t>
    </r>
    <r>
      <rPr>
        <sz val="11"/>
        <color rgb="FFFF0000"/>
        <rFont val="ＭＳ 明朝"/>
        <family val="1"/>
        <charset val="128"/>
      </rPr>
      <t>３００万円</t>
    </r>
    <r>
      <rPr>
        <sz val="11"/>
        <color theme="1"/>
        <rFont val="ＭＳ 明朝"/>
        <family val="1"/>
        <charset val="128"/>
      </rPr>
      <t>を上限として追加を認める。</t>
    </r>
    <rPh sb="24" eb="28">
      <t>ニュウリョクフヨウ</t>
    </rPh>
    <phoneticPr fontId="1"/>
  </si>
  <si>
    <r>
      <t>※1 各地域（都道府県）ごとに</t>
    </r>
    <r>
      <rPr>
        <b/>
        <sz val="11"/>
        <color rgb="FFFF0000"/>
        <rFont val="ＭＳ Ｐ明朝"/>
        <family val="1"/>
        <charset val="128"/>
      </rPr>
      <t>7者以上</t>
    </r>
    <r>
      <rPr>
        <sz val="11"/>
        <color theme="1"/>
        <rFont val="ＭＳ Ｐ明朝"/>
        <family val="1"/>
        <charset val="128"/>
      </rPr>
      <t>の中小企業等を支援すること。</t>
    </r>
    <phoneticPr fontId="1"/>
  </si>
  <si>
    <r>
      <t>※2 支援を予定する中小企業等名は、具体名が挙げられる場合は企業名を記載し、特定できない場合は「</t>
    </r>
    <r>
      <rPr>
        <b/>
        <sz val="11"/>
        <color rgb="FFFF0000"/>
        <rFont val="ＭＳ Ｐ明朝"/>
        <family val="1"/>
        <charset val="128"/>
      </rPr>
      <t>個社未定</t>
    </r>
    <r>
      <rPr>
        <sz val="11"/>
        <rFont val="ＭＳ Ｐ明朝"/>
        <family val="1"/>
        <charset val="128"/>
      </rPr>
      <t>」と記載すること。</t>
    </r>
    <phoneticPr fontId="1"/>
  </si>
  <si>
    <t>支援対象者の掘り起こし方法や、
掘り起こしに活用できる外部団体（金融機関、
その他中小企業支援機関等）とのネットワーク</t>
    <rPh sb="11" eb="13">
      <t>ホウホウ</t>
    </rPh>
    <rPh sb="16" eb="17">
      <t>ホ</t>
    </rPh>
    <rPh sb="18" eb="19">
      <t>オ</t>
    </rPh>
    <rPh sb="27" eb="29">
      <t>ガイブ</t>
    </rPh>
    <phoneticPr fontId="1"/>
  </si>
  <si>
    <t>３-２．支援計画</t>
    <rPh sb="4" eb="6">
      <t>シエン</t>
    </rPh>
    <rPh sb="6" eb="8">
      <t>ケイカク</t>
    </rPh>
    <phoneticPr fontId="1"/>
  </si>
  <si>
    <t>その他の資格等保有者および経歴書対応者</t>
    <phoneticPr fontId="1"/>
  </si>
  <si>
    <t>1者あたりの
診断・支援時間</t>
    <rPh sb="1" eb="2">
      <t>シャ</t>
    </rPh>
    <rPh sb="7" eb="9">
      <t>シンダン</t>
    </rPh>
    <rPh sb="10" eb="12">
      <t>シエン</t>
    </rPh>
    <rPh sb="12" eb="14">
      <t>ジカン</t>
    </rPh>
    <rPh sb="13" eb="14">
      <t>ジゼン</t>
    </rPh>
    <phoneticPr fontId="1"/>
  </si>
  <si>
    <t>◎：支援の実施について、同意が取れている</t>
    <phoneticPr fontId="1"/>
  </si>
  <si>
    <t>○：本事業の説明を行い、今後実施の意向を確認する</t>
    <phoneticPr fontId="1"/>
  </si>
  <si>
    <t>△：本事業について、今後説明する予定</t>
    <phoneticPr fontId="1"/>
  </si>
  <si>
    <t>支援実施の
可能性
選択項目</t>
    <rPh sb="0" eb="2">
      <t>シエン</t>
    </rPh>
    <rPh sb="2" eb="4">
      <t>ジッシ</t>
    </rPh>
    <rPh sb="6" eb="9">
      <t>カノウセイ</t>
    </rPh>
    <rPh sb="10" eb="12">
      <t>センタク</t>
    </rPh>
    <rPh sb="12" eb="14">
      <t>コウモク</t>
    </rPh>
    <phoneticPr fontId="5"/>
  </si>
  <si>
    <r>
      <rPr>
        <b/>
        <sz val="10"/>
        <color rgb="FFFF0000"/>
        <rFont val="ＭＳ Ｐ明朝"/>
        <family val="1"/>
        <charset val="128"/>
      </rPr>
      <t>前々期・前期</t>
    </r>
    <r>
      <rPr>
        <sz val="10"/>
        <color theme="1"/>
        <rFont val="ＭＳ Ｐ明朝"/>
        <family val="1"/>
        <charset val="128"/>
      </rPr>
      <t>の決算書内容に基づき、「純資産」「営業利益」「純利益」を入力すること。</t>
    </r>
    <rPh sb="0" eb="2">
      <t>ゼンゼン</t>
    </rPh>
    <rPh sb="2" eb="3">
      <t>キ</t>
    </rPh>
    <rPh sb="4" eb="6">
      <t>ゼンキ</t>
    </rPh>
    <rPh sb="7" eb="10">
      <t>ケッサンショ</t>
    </rPh>
    <rPh sb="10" eb="12">
      <t>ナイヨウ</t>
    </rPh>
    <rPh sb="13" eb="14">
      <t>モト</t>
    </rPh>
    <rPh sb="18" eb="21">
      <t>ジュンシサン</t>
    </rPh>
    <rPh sb="23" eb="27">
      <t>エイギョウリエキ</t>
    </rPh>
    <rPh sb="29" eb="32">
      <t>ジュンリエキ</t>
    </rPh>
    <rPh sb="34" eb="36">
      <t>ニュウリョク</t>
    </rPh>
    <phoneticPr fontId="1"/>
  </si>
  <si>
    <t>全て自動反映のため、記載不要</t>
    <rPh sb="0" eb="1">
      <t>スベ</t>
    </rPh>
    <phoneticPr fontId="1"/>
  </si>
  <si>
    <t>３-３．事業スケジュール</t>
    <phoneticPr fontId="1"/>
  </si>
  <si>
    <t>３-４．事業実施体制</t>
    <rPh sb="4" eb="6">
      <t>ジギョウ</t>
    </rPh>
    <phoneticPr fontId="1"/>
  </si>
  <si>
    <t>経営に関する
資格該当累計数</t>
    <rPh sb="0" eb="2">
      <t>ケイエイ</t>
    </rPh>
    <rPh sb="3" eb="4">
      <t>カン</t>
    </rPh>
    <phoneticPr fontId="1"/>
  </si>
  <si>
    <t>※ 書類の有無を確認し、チェック欄のプルダウンから「○」を選択してください。
　　（「○」を選択するとセルが青色になります。）</t>
    <phoneticPr fontId="1"/>
  </si>
  <si>
    <t>揃える順番</t>
    <rPh sb="0" eb="1">
      <t>ソロ</t>
    </rPh>
    <rPh sb="3" eb="5">
      <t>ジュンバン</t>
    </rPh>
    <phoneticPr fontId="1"/>
  </si>
  <si>
    <t>書類のまとめ方と提出方法</t>
    <rPh sb="0" eb="2">
      <t>ショルイ</t>
    </rPh>
    <rPh sb="6" eb="7">
      <t>カタ</t>
    </rPh>
    <rPh sb="8" eb="12">
      <t>テイシュツホウホウ</t>
    </rPh>
    <phoneticPr fontId="1"/>
  </si>
  <si>
    <t>代表者等名</t>
    <rPh sb="3" eb="4">
      <t>トウ</t>
    </rPh>
    <phoneticPr fontId="5"/>
  </si>
  <si>
    <t>申請者（法人・団体等）名は「補助事業概要説明書（別添１）」の申請者（法人・団体等）名を自動反映。</t>
    <phoneticPr fontId="1"/>
  </si>
  <si>
    <t>■ 省エネ支援事業費</t>
    <rPh sb="2" eb="3">
      <t>ショウ</t>
    </rPh>
    <rPh sb="5" eb="7">
      <t>シエン</t>
    </rPh>
    <rPh sb="7" eb="10">
      <t>ジギョウヒ</t>
    </rPh>
    <phoneticPr fontId="1"/>
  </si>
  <si>
    <t>■集計1</t>
    <rPh sb="1" eb="3">
      <t>シュウケイ</t>
    </rPh>
    <phoneticPr fontId="1"/>
  </si>
  <si>
    <t>■集計2</t>
    <rPh sb="1" eb="3">
      <t>シュウケイ</t>
    </rPh>
    <phoneticPr fontId="1"/>
  </si>
  <si>
    <t>事業費</t>
    <rPh sb="0" eb="3">
      <t>ジギョウヒ</t>
    </rPh>
    <phoneticPr fontId="1"/>
  </si>
  <si>
    <t>■ 拠点情報 No.4</t>
    <rPh sb="2" eb="6">
      <t>キョテンジョウホウ</t>
    </rPh>
    <phoneticPr fontId="1"/>
  </si>
  <si>
    <t>■ 拠点情報 No.5</t>
    <rPh sb="2" eb="6">
      <t>キョテンジョウホウ</t>
    </rPh>
    <phoneticPr fontId="1"/>
  </si>
  <si>
    <t>■ 拠点情報 No.6</t>
    <rPh sb="2" eb="6">
      <t>キョテンジョウホウ</t>
    </rPh>
    <phoneticPr fontId="1"/>
  </si>
  <si>
    <t>※１ 職員区分が事務補助員の場合、契約書等による時間単価により算出すること。</t>
    <rPh sb="3" eb="7">
      <t>ショクインクブン</t>
    </rPh>
    <rPh sb="8" eb="10">
      <t>ジム</t>
    </rPh>
    <rPh sb="10" eb="13">
      <t>ホジョイン</t>
    </rPh>
    <rPh sb="14" eb="16">
      <t>バアイ</t>
    </rPh>
    <rPh sb="17" eb="20">
      <t>ケイヤクショ</t>
    </rPh>
    <rPh sb="20" eb="21">
      <t>トウ</t>
    </rPh>
    <rPh sb="24" eb="26">
      <t>ジカン</t>
    </rPh>
    <rPh sb="26" eb="28">
      <t>タンカ</t>
    </rPh>
    <rPh sb="31" eb="33">
      <t>サンシュツ</t>
    </rPh>
    <phoneticPr fontId="5"/>
  </si>
  <si>
    <t>電子ファイルは、以下のメールアドレス宛てに送付すること。</t>
    <rPh sb="0" eb="2">
      <t>デンシ</t>
    </rPh>
    <phoneticPr fontId="1"/>
  </si>
  <si>
    <t>プラン</t>
    <phoneticPr fontId="1"/>
  </si>
  <si>
    <t>再エネ支援に
関する知見等</t>
    <rPh sb="3" eb="5">
      <t>シエン</t>
    </rPh>
    <phoneticPr fontId="1"/>
  </si>
  <si>
    <r>
      <t xml:space="preserve">再エネ支援に関する知見等
または再エネに係る中小企業等の代表的な支援事例
</t>
    </r>
    <r>
      <rPr>
        <b/>
        <sz val="9"/>
        <color rgb="FFFF0000"/>
        <rFont val="ＭＳ Ｐ明朝"/>
        <family val="1"/>
        <charset val="128"/>
      </rPr>
      <t>※自由記載</t>
    </r>
    <rPh sb="16" eb="17">
      <t>サイ</t>
    </rPh>
    <rPh sb="20" eb="21">
      <t>カカ</t>
    </rPh>
    <rPh sb="22" eb="26">
      <t>チュウショウキギョウ</t>
    </rPh>
    <rPh sb="26" eb="27">
      <t>トウ</t>
    </rPh>
    <rPh sb="28" eb="31">
      <t>ダイヒョウテキ</t>
    </rPh>
    <rPh sb="32" eb="36">
      <t>シエンジレイ</t>
    </rPh>
    <rPh sb="38" eb="42">
      <t>ジユウキサイ</t>
    </rPh>
    <phoneticPr fontId="1"/>
  </si>
  <si>
    <r>
      <t xml:space="preserve">①再エネに関する相談や支援に対応可能な場合は、支援実績の有無に関わらずそれらの知見について記載すること。
②再エネに関する支援実績がある場合は、代表的な支援事例について記載すること。
</t>
    </r>
    <r>
      <rPr>
        <sz val="9"/>
        <color theme="1"/>
        <rFont val="ＭＳ Ｐ明朝"/>
        <family val="1"/>
        <charset val="128"/>
      </rPr>
      <t>例）
①知見：中小水力、バイオマス
・中小水力：工場・ビルの循環水、工業用水を利用した発電や農業用水路を活用した発電を検討する際の相談、現地調査（経済性、実効性）の対応が可能である。
・バイオマス：木質バイオマスボイラ導入を検討する際の省エネ・省CO2シミュレーションから、設備導入計画・収支計画の策定支援等への対応が可能である。
②実績：太陽光
自家消費のための太陽光発電設備の導入についての相談に対応した。
日射条件や設置する屋根面積を考慮しながら、設備導入に伴う原油換算削減量や投資回収年数を試算し、太陽光パネルの導入を提案した。</t>
    </r>
    <rPh sb="8" eb="10">
      <t>ソウダン</t>
    </rPh>
    <rPh sb="11" eb="13">
      <t>シエン</t>
    </rPh>
    <rPh sb="14" eb="18">
      <t>タイオウカノウ</t>
    </rPh>
    <rPh sb="39" eb="41">
      <t>チケン</t>
    </rPh>
    <phoneticPr fontId="1"/>
  </si>
  <si>
    <t xml:space="preserve">
令和５年度　中小企業等エネルギー利用最適化推進事業費
（地域プラットフォーム構築事業）交付申請書</t>
    <rPh sb="1" eb="3">
      <t>レイワ</t>
    </rPh>
    <phoneticPr fontId="1"/>
  </si>
  <si>
    <t>　中小企業等エネルギー利用最適化推進事業費（地域プラットフォーム構築事業）交付規程（ＳＩＩ－ＢＮＡ２３０－０１－２３０４０３－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エネルギー利用最適化推進事業費交付要綱（２０２１０１２５財資第２号）及び交付規程の定めるところに従うことを承知の上、申請します。</t>
    <phoneticPr fontId="1"/>
  </si>
  <si>
    <t>都道府県</t>
  </si>
  <si>
    <t>都道府県
コード</t>
  </si>
  <si>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</si>
  <si>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</si>
  <si>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</si>
  <si>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</si>
  <si>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</si>
  <si>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</si>
  <si>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</si>
  <si>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</si>
  <si>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</si>
  <si>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</si>
  <si>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</si>
  <si>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</si>
  <si>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</si>
  <si>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</si>
  <si>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</si>
  <si>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</si>
  <si>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</si>
  <si>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</si>
  <si>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</si>
  <si>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</si>
  <si>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</si>
  <si>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</si>
  <si>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</si>
  <si>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</si>
  <si>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</si>
  <si>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</si>
  <si>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</si>
  <si>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</si>
  <si>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</si>
  <si>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</si>
  <si>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</si>
  <si>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</si>
  <si>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</si>
  <si>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</si>
  <si>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</si>
  <si>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</si>
  <si>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</si>
  <si>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</si>
  <si>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</si>
  <si>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</si>
  <si>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</si>
  <si>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</si>
  <si>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</si>
  <si>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</si>
  <si>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</si>
  <si>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</si>
  <si>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</si>
  <si>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</si>
  <si>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</si>
  <si>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</si>
  <si>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</si>
  <si>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</si>
  <si>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</si>
  <si>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</si>
  <si>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</si>
  <si>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</si>
  <si>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（https://www.meti.go.jp/information_2/downloadfiles/R5kenpo.pdf）</t>
    <phoneticPr fontId="5"/>
  </si>
  <si>
    <t>非表示</t>
    <rPh sb="0" eb="3">
      <t>ヒヒョウジ</t>
    </rPh>
    <phoneticPr fontId="1"/>
  </si>
  <si>
    <t>担当者
姓</t>
    <rPh sb="0" eb="3">
      <t>タントウシャ</t>
    </rPh>
    <rPh sb="4" eb="5">
      <t>セイ</t>
    </rPh>
    <phoneticPr fontId="1"/>
  </si>
  <si>
    <t>担当者
名</t>
    <rPh sb="0" eb="3">
      <t>タントウシャ</t>
    </rPh>
    <rPh sb="4" eb="5">
      <t>メイ</t>
    </rPh>
    <phoneticPr fontId="1"/>
  </si>
  <si>
    <t>拠点名</t>
    <rPh sb="0" eb="2">
      <t>キョテン</t>
    </rPh>
    <rPh sb="2" eb="3">
      <t>メイ</t>
    </rPh>
    <phoneticPr fontId="1"/>
  </si>
  <si>
    <t>郵便番号</t>
    <rPh sb="0" eb="4">
      <t>ユウビンバンゴウ</t>
    </rPh>
    <phoneticPr fontId="1"/>
  </si>
  <si>
    <t>受付時間</t>
    <rPh sb="0" eb="4">
      <t>ウケツケジカン</t>
    </rPh>
    <phoneticPr fontId="1"/>
  </si>
  <si>
    <r>
      <t xml:space="preserve">拠点①
</t>
    </r>
    <r>
      <rPr>
        <b/>
        <sz val="11"/>
        <color theme="1"/>
        <rFont val="ＭＳ Ｐ明朝"/>
        <family val="1"/>
        <charset val="128"/>
      </rPr>
      <t>(本部)</t>
    </r>
    <rPh sb="0" eb="2">
      <t>キョテン</t>
    </rPh>
    <rPh sb="5" eb="7">
      <t>ホンブ</t>
    </rPh>
    <phoneticPr fontId="1"/>
  </si>
  <si>
    <t>拠点②</t>
    <rPh sb="0" eb="2">
      <t>キョテン</t>
    </rPh>
    <phoneticPr fontId="1"/>
  </si>
  <si>
    <t>拠点③</t>
    <rPh sb="0" eb="2">
      <t>キョテン</t>
    </rPh>
    <phoneticPr fontId="1"/>
  </si>
  <si>
    <t>拠点④</t>
    <rPh sb="0" eb="2">
      <t>キョテン</t>
    </rPh>
    <phoneticPr fontId="1"/>
  </si>
  <si>
    <t>拠点⑤</t>
    <rPh sb="0" eb="2">
      <t>キョテン</t>
    </rPh>
    <phoneticPr fontId="1"/>
  </si>
  <si>
    <t>拠点⑥</t>
    <rPh sb="0" eb="2">
      <t>キョテン</t>
    </rPh>
    <phoneticPr fontId="1"/>
  </si>
  <si>
    <t>受付曜日</t>
    <rPh sb="0" eb="2">
      <t>ウケツケ</t>
    </rPh>
    <rPh sb="2" eb="4">
      <t>ヨウビ</t>
    </rPh>
    <phoneticPr fontId="1"/>
  </si>
  <si>
    <r>
      <t>住所</t>
    </r>
    <r>
      <rPr>
        <sz val="9"/>
        <color theme="1"/>
        <rFont val="ＭＳ Ｐ明朝"/>
        <family val="1"/>
        <charset val="128"/>
      </rPr>
      <t>（省エネお助け隊の事務所以外の場合、会社名も記載）</t>
    </r>
    <rPh sb="0" eb="2">
      <t>ジュウショ</t>
    </rPh>
    <phoneticPr fontId="1"/>
  </si>
  <si>
    <t>自治体名</t>
    <rPh sb="0" eb="4">
      <t>ジチタイメイ</t>
    </rPh>
    <phoneticPr fontId="1"/>
  </si>
  <si>
    <t>担当部署名</t>
    <rPh sb="0" eb="2">
      <t>タントウ</t>
    </rPh>
    <rPh sb="2" eb="4">
      <t>ブショ</t>
    </rPh>
    <rPh sb="4" eb="5">
      <t>メイ</t>
    </rPh>
    <phoneticPr fontId="1"/>
  </si>
  <si>
    <t>電話番号</t>
    <rPh sb="0" eb="4">
      <t>デンワバンゴウ</t>
    </rPh>
    <phoneticPr fontId="1"/>
  </si>
  <si>
    <t>申請者
（法人・団体等）名</t>
    <rPh sb="0" eb="3">
      <t>シンセイシャ</t>
    </rPh>
    <rPh sb="5" eb="7">
      <t>ホウジン</t>
    </rPh>
    <rPh sb="8" eb="10">
      <t>ダンタイ</t>
    </rPh>
    <rPh sb="10" eb="11">
      <t>ナド</t>
    </rPh>
    <rPh sb="12" eb="13">
      <t>メイ</t>
    </rPh>
    <phoneticPr fontId="1"/>
  </si>
  <si>
    <t>姓）</t>
    <rPh sb="0" eb="1">
      <t>セイ</t>
    </rPh>
    <phoneticPr fontId="1"/>
  </si>
  <si>
    <t>名）</t>
    <rPh sb="0" eb="1">
      <t>メイ</t>
    </rPh>
    <phoneticPr fontId="1"/>
  </si>
  <si>
    <t xml:space="preserve"> </t>
    <phoneticPr fontId="1"/>
  </si>
  <si>
    <t>R5版</t>
    <rPh sb="2" eb="3">
      <t>バン</t>
    </rPh>
    <phoneticPr fontId="1"/>
  </si>
  <si>
    <t>　④外観写真
※ポータルサイトのアクセス情報に掲載されます</t>
    <rPh sb="2" eb="6">
      <t>ガイカンシャシン</t>
    </rPh>
    <rPh sb="21" eb="23">
      <t>ジョウホウ</t>
    </rPh>
    <rPh sb="24" eb="26">
      <t>ケイサイ</t>
    </rPh>
    <phoneticPr fontId="1"/>
  </si>
  <si>
    <t>計画
支援事業所数</t>
    <rPh sb="0" eb="2">
      <t>ケイカク</t>
    </rPh>
    <rPh sb="3" eb="5">
      <t>シエン</t>
    </rPh>
    <rPh sb="5" eb="8">
      <t>ジギョウショ</t>
    </rPh>
    <rPh sb="8" eb="9">
      <t>スウ</t>
    </rPh>
    <phoneticPr fontId="1"/>
  </si>
  <si>
    <t>計画
支援対象者数</t>
    <rPh sb="0" eb="2">
      <t>ケイカク</t>
    </rPh>
    <rPh sb="3" eb="8">
      <t>シエンタイショウシャ</t>
    </rPh>
    <rPh sb="8" eb="9">
      <t>スウ</t>
    </rPh>
    <phoneticPr fontId="1"/>
  </si>
  <si>
    <t>姓</t>
    <rPh sb="0" eb="1">
      <t>セイ</t>
    </rPh>
    <phoneticPr fontId="1"/>
  </si>
  <si>
    <t>名</t>
    <rPh sb="0" eb="1">
      <t>メイ</t>
    </rPh>
    <phoneticPr fontId="1"/>
  </si>
  <si>
    <t>専門性区分</t>
    <rPh sb="0" eb="2">
      <t>センモン</t>
    </rPh>
    <rPh sb="2" eb="3">
      <t>セイ</t>
    </rPh>
    <rPh sb="3" eb="5">
      <t>クブン</t>
    </rPh>
    <phoneticPr fontId="1"/>
  </si>
  <si>
    <t>熱</t>
    <rPh sb="0" eb="1">
      <t>ネツ</t>
    </rPh>
    <phoneticPr fontId="1"/>
  </si>
  <si>
    <t>電気</t>
    <rPh sb="0" eb="2">
      <t>デンキ</t>
    </rPh>
    <phoneticPr fontId="1"/>
  </si>
  <si>
    <t>経営</t>
    <rPh sb="0" eb="2">
      <t>ケイエイ</t>
    </rPh>
    <phoneticPr fontId="1"/>
  </si>
  <si>
    <t>公認会計士</t>
  </si>
  <si>
    <t>電気工事士（1種）</t>
  </si>
  <si>
    <t>中小企業診断士</t>
  </si>
  <si>
    <t>経歴書参照</t>
  </si>
  <si>
    <t>その他</t>
  </si>
  <si>
    <t>税理士</t>
  </si>
  <si>
    <t>社会保険労務士</t>
  </si>
  <si>
    <t>ファイナンシャルプランニング技能士</t>
  </si>
  <si>
    <t>行政書士</t>
  </si>
  <si>
    <t>司法書士</t>
  </si>
  <si>
    <t>国家資格</t>
    <phoneticPr fontId="1"/>
  </si>
  <si>
    <t>その他資格</t>
    <rPh sb="2" eb="3">
      <t>タ</t>
    </rPh>
    <rPh sb="3" eb="5">
      <t>シカク</t>
    </rPh>
    <phoneticPr fontId="1"/>
  </si>
  <si>
    <t>※複数選択可</t>
    <rPh sb="1" eb="5">
      <t>フクスウセンタク</t>
    </rPh>
    <rPh sb="5" eb="6">
      <t>カ</t>
    </rPh>
    <phoneticPr fontId="1"/>
  </si>
  <si>
    <t>※その他類する資格については「その他」を選択し、記載欄に入力
※国家資格を保有していない場合は「経歴書参照」を選択</t>
    <phoneticPr fontId="1"/>
  </si>
  <si>
    <t>地方区分</t>
    <rPh sb="0" eb="4">
      <t>チホウクブン</t>
    </rPh>
    <phoneticPr fontId="1"/>
  </si>
  <si>
    <t>補助事業の名称</t>
    <rPh sb="0" eb="4">
      <t>ホジョジギョウ</t>
    </rPh>
    <rPh sb="5" eb="7">
      <t>メイショウ</t>
    </rPh>
    <phoneticPr fontId="1"/>
  </si>
  <si>
    <t>代表者情報</t>
    <rPh sb="0" eb="3">
      <t>ダイヒョウシャ</t>
    </rPh>
    <rPh sb="3" eb="5">
      <t>ジョウホウ</t>
    </rPh>
    <phoneticPr fontId="1"/>
  </si>
  <si>
    <t>北海道・東北</t>
    <rPh sb="0" eb="3">
      <t>ホッカイドウ</t>
    </rPh>
    <rPh sb="4" eb="6">
      <t>トウホク</t>
    </rPh>
    <phoneticPr fontId="1"/>
  </si>
  <si>
    <t>関東</t>
    <rPh sb="0" eb="2">
      <t>カントウ</t>
    </rPh>
    <phoneticPr fontId="1"/>
  </si>
  <si>
    <t>中部</t>
    <rPh sb="0" eb="2">
      <t>チュウブ</t>
    </rPh>
    <phoneticPr fontId="1"/>
  </si>
  <si>
    <t>関西</t>
    <rPh sb="0" eb="2">
      <t>カンサイ</t>
    </rPh>
    <phoneticPr fontId="1"/>
  </si>
  <si>
    <t>中国・四国</t>
    <rPh sb="0" eb="2">
      <t>チュウゴク</t>
    </rPh>
    <rPh sb="3" eb="5">
      <t>シコク</t>
    </rPh>
    <phoneticPr fontId="1"/>
  </si>
  <si>
    <t>九州・沖縄</t>
    <rPh sb="0" eb="2">
      <t>キュウシュウ</t>
    </rPh>
    <rPh sb="3" eb="5">
      <t>オキナワ</t>
    </rPh>
    <phoneticPr fontId="1"/>
  </si>
  <si>
    <t>本事業で担う役割（プルダウンから複数選択可）</t>
    <rPh sb="0" eb="1">
      <t>ホン</t>
    </rPh>
    <rPh sb="1" eb="3">
      <t>ジギョウ</t>
    </rPh>
    <rPh sb="4" eb="5">
      <t>ニナ</t>
    </rPh>
    <rPh sb="6" eb="8">
      <t>ヤクワリ</t>
    </rPh>
    <rPh sb="16" eb="20">
      <t>フクスウセンタク</t>
    </rPh>
    <rPh sb="20" eb="21">
      <t>カ</t>
    </rPh>
    <phoneticPr fontId="1"/>
  </si>
  <si>
    <t>管轄地域</t>
    <rPh sb="0" eb="2">
      <t>カンカツ</t>
    </rPh>
    <rPh sb="2" eb="4">
      <t>チイキ</t>
    </rPh>
    <phoneticPr fontId="1"/>
  </si>
  <si>
    <t>Ｒ４年度事業</t>
    <rPh sb="2" eb="4">
      <t>ネンド</t>
    </rPh>
    <rPh sb="4" eb="6">
      <t>ジギョウ</t>
    </rPh>
    <phoneticPr fontId="1"/>
  </si>
  <si>
    <t>Ｒ５年度事業</t>
    <phoneticPr fontId="1"/>
  </si>
  <si>
    <t>掘り起こし
属性</t>
    <rPh sb="0" eb="1">
      <t>ホ</t>
    </rPh>
    <rPh sb="2" eb="3">
      <t>オ</t>
    </rPh>
    <rPh sb="6" eb="8">
      <t>ゾクセイ</t>
    </rPh>
    <phoneticPr fontId="1"/>
  </si>
  <si>
    <t>Ｒ４年度</t>
    <phoneticPr fontId="1"/>
  </si>
  <si>
    <t>支援対応可能な再エネ種別</t>
    <rPh sb="0" eb="2">
      <t>シエン</t>
    </rPh>
    <rPh sb="2" eb="4">
      <t>タイオウ</t>
    </rPh>
    <rPh sb="4" eb="6">
      <t>カノウ</t>
    </rPh>
    <rPh sb="7" eb="8">
      <t>サイ</t>
    </rPh>
    <rPh sb="10" eb="12">
      <t>シュベツ</t>
    </rPh>
    <phoneticPr fontId="1"/>
  </si>
  <si>
    <t>　</t>
    <phoneticPr fontId="1"/>
  </si>
  <si>
    <t>①セミナー等広報活動</t>
    <rPh sb="5" eb="6">
      <t>トウ</t>
    </rPh>
    <rPh sb="6" eb="10">
      <t>コウホウカツドウ</t>
    </rPh>
    <phoneticPr fontId="1"/>
  </si>
  <si>
    <t>■：実施月の見込みについて、該当箇所に入力</t>
    <rPh sb="6" eb="8">
      <t>ミコ</t>
    </rPh>
    <phoneticPr fontId="1"/>
  </si>
  <si>
    <t>支出計画書 （別添２-２）</t>
    <rPh sb="0" eb="2">
      <t>シシュツ</t>
    </rPh>
    <rPh sb="2" eb="5">
      <t>ケイカクショ</t>
    </rPh>
    <phoneticPr fontId="1"/>
  </si>
  <si>
    <r>
      <t>　【メールアドレス】
　　</t>
    </r>
    <r>
      <rPr>
        <u/>
        <sz val="20"/>
        <color theme="1"/>
        <rFont val="ＭＳ 明朝"/>
        <family val="1"/>
        <charset val="128"/>
      </rPr>
      <t>chiiki-pf@sii.or.jp</t>
    </r>
    <r>
      <rPr>
        <sz val="20"/>
        <color theme="1"/>
        <rFont val="ＭＳ 明朝"/>
        <family val="1"/>
        <charset val="128"/>
      </rPr>
      <t xml:space="preserve">
　【件名】
　（事業者名）【交付申請書】令和５年度　地域プラットフォーム構築事業
　【宛先】
　　一般社団法人 環境共創イニシアチブ　地域プラットフォーム担当 宛 </t>
    </r>
    <phoneticPr fontId="1"/>
  </si>
  <si>
    <t>【熱】</t>
    <rPh sb="1" eb="2">
      <t>ネツ</t>
    </rPh>
    <phoneticPr fontId="1"/>
  </si>
  <si>
    <t>【電気】</t>
    <rPh sb="1" eb="3">
      <t>デンキ</t>
    </rPh>
    <phoneticPr fontId="1"/>
  </si>
  <si>
    <t>【経営】</t>
    <rPh sb="1" eb="3">
      <t>ケイエイ</t>
    </rPh>
    <phoneticPr fontId="1"/>
  </si>
  <si>
    <t>専門性区分集計</t>
    <rPh sb="0" eb="5">
      <t>センモンセイクブン</t>
    </rPh>
    <rPh sb="5" eb="7">
      <t>シュウケイ</t>
    </rPh>
    <phoneticPr fontId="1"/>
  </si>
  <si>
    <t>回数等</t>
    <rPh sb="0" eb="2">
      <t>カイスウ</t>
    </rPh>
    <rPh sb="2" eb="3">
      <t>トウ</t>
    </rPh>
    <phoneticPr fontId="1"/>
  </si>
  <si>
    <t>費目①</t>
    <rPh sb="0" eb="2">
      <t>ヒモク</t>
    </rPh>
    <phoneticPr fontId="1"/>
  </si>
  <si>
    <t>費目②</t>
    <rPh sb="0" eb="2">
      <t>ヒモク</t>
    </rPh>
    <phoneticPr fontId="1"/>
  </si>
  <si>
    <t>費目③</t>
    <rPh sb="0" eb="2">
      <t>ヒモク</t>
    </rPh>
    <phoneticPr fontId="1"/>
  </si>
  <si>
    <t>費目④</t>
    <rPh sb="0" eb="2">
      <t>ヒモク</t>
    </rPh>
    <phoneticPr fontId="1"/>
  </si>
  <si>
    <t>合計金額（円）</t>
    <rPh sb="0" eb="2">
      <t>ゴウケイ</t>
    </rPh>
    <rPh sb="2" eb="4">
      <t>キンガク</t>
    </rPh>
    <rPh sb="5" eb="6">
      <t>エン</t>
    </rPh>
    <phoneticPr fontId="1"/>
  </si>
  <si>
    <t>講師謝金・旅費</t>
    <phoneticPr fontId="1"/>
  </si>
  <si>
    <t>外部専門家
謝金・旅費</t>
    <phoneticPr fontId="1"/>
  </si>
  <si>
    <t>会場借料</t>
    <rPh sb="0" eb="4">
      <t>カイジョウシャクリョウ</t>
    </rPh>
    <phoneticPr fontId="1"/>
  </si>
  <si>
    <t>連絡会開催費
合計金額（円）</t>
    <rPh sb="0" eb="3">
      <t>レンラクカイ</t>
    </rPh>
    <rPh sb="3" eb="6">
      <t>カイサイヒ</t>
    </rPh>
    <rPh sb="7" eb="11">
      <t>ゴウケイキンガク</t>
    </rPh>
    <rPh sb="12" eb="13">
      <t>エン</t>
    </rPh>
    <phoneticPr fontId="1"/>
  </si>
  <si>
    <t>稼働期間
（ヶ月）</t>
    <rPh sb="0" eb="2">
      <t>カドウ</t>
    </rPh>
    <rPh sb="2" eb="4">
      <t>キカン</t>
    </rPh>
    <rPh sb="7" eb="8">
      <t>ゲツ</t>
    </rPh>
    <phoneticPr fontId="1"/>
  </si>
  <si>
    <t>■人件費・事務補助員臨時雇用経費</t>
    <rPh sb="1" eb="4">
      <t>ジンケンヒ</t>
    </rPh>
    <rPh sb="5" eb="10">
      <t>ジムホジョイン</t>
    </rPh>
    <rPh sb="10" eb="16">
      <t>リンジコヨウケイヒ</t>
    </rPh>
    <phoneticPr fontId="1"/>
  </si>
  <si>
    <t>1ヶ月あたりの稼働時間</t>
    <rPh sb="2" eb="3">
      <t>ゲツ</t>
    </rPh>
    <rPh sb="7" eb="9">
      <t>カドウ</t>
    </rPh>
    <rPh sb="9" eb="11">
      <t>ジカン</t>
    </rPh>
    <phoneticPr fontId="1"/>
  </si>
  <si>
    <t>コーディネート</t>
    <phoneticPr fontId="1"/>
  </si>
  <si>
    <t>事業運営</t>
    <rPh sb="0" eb="4">
      <t>ジギョウウンエイ</t>
    </rPh>
    <phoneticPr fontId="1"/>
  </si>
  <si>
    <t>職員旅費
合計（円）</t>
    <rPh sb="0" eb="2">
      <t>ショクイン</t>
    </rPh>
    <rPh sb="2" eb="4">
      <t>リョヒ</t>
    </rPh>
    <rPh sb="5" eb="7">
      <t>ゴウケイ</t>
    </rPh>
    <rPh sb="8" eb="9">
      <t>エン</t>
    </rPh>
    <phoneticPr fontId="1"/>
  </si>
  <si>
    <t>人件費
合計（円）</t>
    <rPh sb="0" eb="3">
      <t>ジンケンヒ</t>
    </rPh>
    <rPh sb="4" eb="6">
      <t>ゴウケイ</t>
    </rPh>
    <rPh sb="7" eb="8">
      <t>エン</t>
    </rPh>
    <phoneticPr fontId="1"/>
  </si>
  <si>
    <t>1ヶ月あたりの
職員旅費（円）</t>
    <rPh sb="2" eb="3">
      <t>ゲツ</t>
    </rPh>
    <rPh sb="8" eb="12">
      <t>ショクインリョヒ</t>
    </rPh>
    <rPh sb="13" eb="14">
      <t>エン</t>
    </rPh>
    <phoneticPr fontId="1"/>
  </si>
  <si>
    <t>職員代表者(2名)</t>
    <rPh sb="0" eb="2">
      <t>ショクイン</t>
    </rPh>
    <rPh sb="2" eb="5">
      <t>ダイヒョウシャ</t>
    </rPh>
    <rPh sb="7" eb="8">
      <t>メイ</t>
    </rPh>
    <phoneticPr fontId="1"/>
  </si>
  <si>
    <t>1）</t>
    <phoneticPr fontId="1"/>
  </si>
  <si>
    <t>2）</t>
    <phoneticPr fontId="1"/>
  </si>
  <si>
    <t>その他
【　　　　　　　　　　】</t>
    <rPh sb="2" eb="3">
      <t>タ</t>
    </rPh>
    <phoneticPr fontId="1"/>
  </si>
  <si>
    <t>事業所数</t>
    <rPh sb="0" eb="4">
      <t>ジギョウショスウ</t>
    </rPh>
    <phoneticPr fontId="1"/>
  </si>
  <si>
    <t>支援予定
事業所数</t>
    <rPh sb="0" eb="2">
      <t>シエン</t>
    </rPh>
    <rPh sb="2" eb="4">
      <t>ヨテイ</t>
    </rPh>
    <rPh sb="5" eb="9">
      <t>ジギョウショスウ</t>
    </rPh>
    <phoneticPr fontId="1"/>
  </si>
  <si>
    <t>青森県</t>
    <phoneticPr fontId="1"/>
  </si>
  <si>
    <t>省エネ支援事業費
合計金額（円）</t>
    <rPh sb="0" eb="1">
      <t>ショウ</t>
    </rPh>
    <rPh sb="3" eb="5">
      <t>シエン</t>
    </rPh>
    <rPh sb="5" eb="8">
      <t>ジギョウヒ</t>
    </rPh>
    <rPh sb="7" eb="8">
      <t>ヒ</t>
    </rPh>
    <rPh sb="9" eb="13">
      <t>ゴウケイキンガク</t>
    </rPh>
    <rPh sb="14" eb="15">
      <t>エン</t>
    </rPh>
    <phoneticPr fontId="1"/>
  </si>
  <si>
    <t>１.補助事業の名称：補助事業概要説明書（別添１）から自動反映。</t>
    <rPh sb="2" eb="6">
      <t>ホジョジギョウ</t>
    </rPh>
    <rPh sb="7" eb="9">
      <t>メイショウ</t>
    </rPh>
    <rPh sb="20" eb="22">
      <t>ベッテン</t>
    </rPh>
    <rPh sb="26" eb="28">
      <t>ジドウ</t>
    </rPh>
    <rPh sb="28" eb="30">
      <t>ハンエイ</t>
    </rPh>
    <phoneticPr fontId="1"/>
  </si>
  <si>
    <t>４.補助金交付申請額（１）～（３）：様式第1（別紙１）の各金額を自動反映。</t>
    <phoneticPr fontId="1"/>
  </si>
  <si>
    <r>
      <t>７.補助事業の完了予定日：事業期間内（</t>
    </r>
    <r>
      <rPr>
        <b/>
        <sz val="11"/>
        <color rgb="FFFF0000"/>
        <rFont val="ＭＳ 明朝"/>
        <family val="1"/>
        <charset val="128"/>
      </rPr>
      <t>令和６年１月３１日まで</t>
    </r>
    <r>
      <rPr>
        <sz val="11"/>
        <color theme="1"/>
        <rFont val="ＭＳ 明朝"/>
        <family val="1"/>
        <charset val="128"/>
      </rPr>
      <t>）に設定されているか。</t>
    </r>
    <rPh sb="2" eb="6">
      <t>ホジョジギョウ</t>
    </rPh>
    <rPh sb="7" eb="9">
      <t>カンリョウ</t>
    </rPh>
    <rPh sb="9" eb="12">
      <t>ヨテイビ</t>
    </rPh>
    <rPh sb="13" eb="15">
      <t>ジギョウ</t>
    </rPh>
    <rPh sb="19" eb="21">
      <t>レイワ</t>
    </rPh>
    <phoneticPr fontId="1"/>
  </si>
  <si>
    <t>※役員情報は、最新の登記事項証明書の情報と一致していること。</t>
    <rPh sb="3" eb="5">
      <t>ジョウホウ</t>
    </rPh>
    <phoneticPr fontId="1"/>
  </si>
  <si>
    <t>職員及び事務補助員を列挙し、それぞれ本事業で担う役割を選択すること。
※役職がない場合は空欄でも可。
（職員とは）
当該組織で雇用され、補助事業に直接従事する者で、自治体、商工会議所、金融機関等の外部支援機関と連携し、中小企業等の省エネ活動を進めるために必要な課題・ニーズの掘り起こしに加えて、その他補助事業を管理運営するにあたって必要な業務全般に従事する者を指す。
（事務補助員とは）
省エネお助け隊の職員の管理運営業務の補助を行う補助員（アルバイト、パート等）。
採用予定で名前が不明な場合は「事務補助員Ａ」等のように記載する。</t>
    <rPh sb="18" eb="21">
      <t>ホンジギョウ</t>
    </rPh>
    <rPh sb="22" eb="23">
      <t>ニナ</t>
    </rPh>
    <rPh sb="24" eb="26">
      <t>ヤクワリ</t>
    </rPh>
    <rPh sb="27" eb="29">
      <t>センタク</t>
    </rPh>
    <phoneticPr fontId="1"/>
  </si>
  <si>
    <r>
      <t xml:space="preserve">
</t>
    </r>
    <r>
      <rPr>
        <b/>
        <sz val="10"/>
        <color rgb="FFFF0000"/>
        <rFont val="ＭＳ Ｐ明朝"/>
        <family val="1"/>
        <charset val="128"/>
      </rPr>
      <t>本部を最上部に記載</t>
    </r>
    <r>
      <rPr>
        <sz val="10"/>
        <color theme="1"/>
        <rFont val="ＭＳ Ｐ明朝"/>
        <family val="1"/>
        <charset val="128"/>
      </rPr>
      <t>し、支援拠点が複数存在する場合は2項目以降に全て記載すること。
拠点ごとに、省エネお助け隊の職員（事務補助員は除く）のうち</t>
    </r>
    <r>
      <rPr>
        <b/>
        <sz val="10"/>
        <color rgb="FFFF0000"/>
        <rFont val="ＭＳ Ｐ明朝"/>
        <family val="1"/>
        <charset val="128"/>
      </rPr>
      <t>代表者２名</t>
    </r>
    <r>
      <rPr>
        <sz val="10"/>
        <color theme="1"/>
        <rFont val="ＭＳ Ｐ明朝"/>
        <family val="1"/>
        <charset val="128"/>
      </rPr>
      <t>をプルダウンから選択すること。
例）
・管轄地域：当該拠点において管轄する支援対象地域を記載すること。
・電話番号：公開可能な固定電話番号またはIP電話番号を記載すること。
・メールアドレス：当該拠点にて活動する職員と連絡可能なアドレスを記載すること。
・受付時間・曜日：当該拠点における公開情報を記載すること。
・郵便番号：ハイフン有り、半角英数字で入力すること。（123-4567）
・拠点住所：</t>
    </r>
    <r>
      <rPr>
        <b/>
        <sz val="10"/>
        <color rgb="FFFF0000"/>
        <rFont val="ＭＳ Ｐ明朝"/>
        <family val="1"/>
        <charset val="128"/>
      </rPr>
      <t>全角</t>
    </r>
    <r>
      <rPr>
        <sz val="10"/>
        <color theme="1"/>
        <rFont val="ＭＳ Ｐ明朝"/>
        <family val="1"/>
        <charset val="128"/>
      </rPr>
      <t xml:space="preserve">で記載し、補助事業者の事務所等以外の場合は会社名も記載すること。
</t>
    </r>
    <rPh sb="102" eb="106">
      <t>カンカツチイキ</t>
    </rPh>
    <rPh sb="107" eb="111">
      <t>トウガイキョテン</t>
    </rPh>
    <rPh sb="115" eb="117">
      <t>カンカツ</t>
    </rPh>
    <rPh sb="119" eb="125">
      <t>シエンタイショウチイキ</t>
    </rPh>
    <rPh sb="126" eb="128">
      <t>キサイ</t>
    </rPh>
    <rPh sb="178" eb="182">
      <t>トウガイキョテン</t>
    </rPh>
    <rPh sb="184" eb="186">
      <t>カツドウ</t>
    </rPh>
    <rPh sb="188" eb="190">
      <t>ショクイン</t>
    </rPh>
    <rPh sb="191" eb="193">
      <t>レンラク</t>
    </rPh>
    <rPh sb="193" eb="195">
      <t>カノウ</t>
    </rPh>
    <rPh sb="201" eb="203">
      <t>キサイ</t>
    </rPh>
    <rPh sb="210" eb="214">
      <t>ウケツケジカン</t>
    </rPh>
    <rPh sb="215" eb="217">
      <t>ヨウビ</t>
    </rPh>
    <rPh sb="218" eb="222">
      <t>トウガイキョテン</t>
    </rPh>
    <rPh sb="226" eb="230">
      <t>コウカイジョウホウ</t>
    </rPh>
    <rPh sb="231" eb="233">
      <t>キサイ</t>
    </rPh>
    <phoneticPr fontId="1"/>
  </si>
  <si>
    <t>支援対応可能な再エネ種別をプルダウンから選択すること。※対応不可の場合は空欄とする。</t>
    <rPh sb="0" eb="6">
      <t>シエンタイオウカノウ</t>
    </rPh>
    <rPh sb="7" eb="8">
      <t>サイ</t>
    </rPh>
    <rPh sb="10" eb="12">
      <t>シュベツ</t>
    </rPh>
    <rPh sb="20" eb="22">
      <t>センタク</t>
    </rPh>
    <rPh sb="28" eb="30">
      <t>タイオウ</t>
    </rPh>
    <rPh sb="30" eb="32">
      <t>フカ</t>
    </rPh>
    <rPh sb="33" eb="35">
      <t>バアイ</t>
    </rPh>
    <rPh sb="36" eb="38">
      <t>クウラン</t>
    </rPh>
    <phoneticPr fontId="1"/>
  </si>
  <si>
    <r>
      <rPr>
        <sz val="10"/>
        <color rgb="FFFF0000"/>
        <rFont val="ＭＳ Ｐ明朝"/>
        <family val="1"/>
        <charset val="128"/>
      </rPr>
      <t>（継続事業者のみ）</t>
    </r>
    <r>
      <rPr>
        <sz val="10"/>
        <color theme="1"/>
        <rFont val="ＭＳ Ｐ明朝"/>
        <family val="1"/>
        <charset val="128"/>
      </rPr>
      <t xml:space="preserve">
Ｒ３年度事業の交付決定時における「計画支援者数」「計画額」、および実績報告時の「実績支援者数」「実績額」をそれぞれ記載すること。 </t>
    </r>
    <r>
      <rPr>
        <sz val="9"/>
        <color theme="1"/>
        <rFont val="ＭＳ Ｐ明朝"/>
        <family val="1"/>
        <charset val="128"/>
      </rPr>
      <t>※達成率は自動計算のため、記載不要</t>
    </r>
    <rPh sb="1" eb="6">
      <t>ケイゾクジギョウシャ</t>
    </rPh>
    <rPh sb="12" eb="14">
      <t>ネンド</t>
    </rPh>
    <rPh sb="14" eb="16">
      <t>ジギョウ</t>
    </rPh>
    <rPh sb="17" eb="19">
      <t>コウフ</t>
    </rPh>
    <rPh sb="19" eb="22">
      <t>ケッテイジ</t>
    </rPh>
    <rPh sb="27" eb="29">
      <t>ケイカク</t>
    </rPh>
    <rPh sb="29" eb="32">
      <t>シエンシャ</t>
    </rPh>
    <rPh sb="32" eb="33">
      <t>スウ</t>
    </rPh>
    <rPh sb="35" eb="37">
      <t>ケイカク</t>
    </rPh>
    <rPh sb="37" eb="38">
      <t>ガク</t>
    </rPh>
    <rPh sb="43" eb="47">
      <t>ジッセキホウコク</t>
    </rPh>
    <rPh sb="47" eb="48">
      <t>ジ</t>
    </rPh>
    <rPh sb="58" eb="61">
      <t>ジッセキガク</t>
    </rPh>
    <rPh sb="67" eb="69">
      <t>キサイ</t>
    </rPh>
    <rPh sb="76" eb="79">
      <t>タッセイリツ</t>
    </rPh>
    <rPh sb="80" eb="84">
      <t>ジドウケイサン</t>
    </rPh>
    <phoneticPr fontId="1"/>
  </si>
  <si>
    <r>
      <rPr>
        <sz val="10"/>
        <color rgb="FFFF0000"/>
        <rFont val="ＭＳ Ｐ明朝"/>
        <family val="1"/>
        <charset val="128"/>
      </rPr>
      <t>（継続事業者のみ）</t>
    </r>
    <r>
      <rPr>
        <sz val="10"/>
        <color theme="1"/>
        <rFont val="ＭＳ Ｐ明朝"/>
        <family val="1"/>
        <charset val="128"/>
      </rPr>
      <t xml:space="preserve">
Ｒ４年度事業の交付決定時における「計画支援者数」「計画額」、および実績報告時の「実績支援者数」「実績額」をそれぞれ記載すること。 </t>
    </r>
    <r>
      <rPr>
        <sz val="9"/>
        <color theme="1"/>
        <rFont val="ＭＳ Ｐ明朝"/>
        <family val="1"/>
        <charset val="128"/>
      </rPr>
      <t>※達成率は自動計算のため、記載不要</t>
    </r>
    <phoneticPr fontId="1"/>
  </si>
  <si>
    <r>
      <t xml:space="preserve">専門家との連携・協力体制や専門家のネットワークの内容、専門家の活動計画について記載すること。内部専門家と外部専門家が両方いる場合は、その役割分担についても記載すること。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R５年度は熱系専門家●名、電気系専門家●名でスタートし、各専門家の得意な業種にあわせてアサイン予定。外部専門家は大手●●会社等のOBが多く、支援日程は支援対象者にあわせて柔軟に対応可能。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t>
    </r>
    <rPh sb="0" eb="3">
      <t>センモンカ</t>
    </rPh>
    <rPh sb="5" eb="7">
      <t>レンケイ</t>
    </rPh>
    <rPh sb="8" eb="10">
      <t>キョウリョク</t>
    </rPh>
    <rPh sb="13" eb="16">
      <t>センモンカ</t>
    </rPh>
    <rPh sb="27" eb="30">
      <t>センモンカ</t>
    </rPh>
    <rPh sb="39" eb="41">
      <t>キサイ</t>
    </rPh>
    <rPh sb="197" eb="198">
      <t>レイ</t>
    </rPh>
    <rPh sb="200" eb="205">
      <t>ナイブセンモンカ</t>
    </rPh>
    <rPh sb="208" eb="209">
      <t>シ</t>
    </rPh>
    <rPh sb="233" eb="234">
      <t>カン</t>
    </rPh>
    <phoneticPr fontId="1"/>
  </si>
  <si>
    <r>
      <t xml:space="preserve">支援対象者の掘り起こし方法や、掘り起こし先として注力する業種やターゲット属性について記載すること。
また、掘り起こし等に活用する外部団体（金融機関、その他中小企業支援機関等）とのネットワークについて、連携の目的や概要が分かるように具体的に記載すること。
</t>
    </r>
    <r>
      <rPr>
        <sz val="9"/>
        <color theme="1"/>
        <rFont val="ＭＳ Ｐ明朝"/>
        <family val="1"/>
        <charset val="128"/>
      </rPr>
      <t>例）
・掘り起こし方法：●●のネットワークを重点に掘り起こし活動を実施する。具体的には、●●業の●●という支援要望や、●●のようなターゲットに対して、●●というような施策を行うことで掘り起こしに繋げていく。
・外部団体とのネットワーク：●●県よろず支援拠点の担当者
・目的・概要：職員の●● ●●は、●●県のよろず支援拠点の元職員であり、よろず支援拠点に省エネ相談があった中小企業を紹介してもらうことで協力体制を構築する。</t>
    </r>
    <rPh sb="0" eb="5">
      <t>シエンタイショウシャ</t>
    </rPh>
    <rPh sb="6" eb="7">
      <t>ホ</t>
    </rPh>
    <rPh sb="8" eb="9">
      <t>オ</t>
    </rPh>
    <rPh sb="11" eb="13">
      <t>ホウホウ</t>
    </rPh>
    <rPh sb="42" eb="44">
      <t>キサイ</t>
    </rPh>
    <rPh sb="100" eb="102">
      <t>レンケイ</t>
    </rPh>
    <rPh sb="103" eb="105">
      <t>モクテキ</t>
    </rPh>
    <rPh sb="106" eb="108">
      <t>ガイヨウ</t>
    </rPh>
    <rPh sb="109" eb="110">
      <t>ワ</t>
    </rPh>
    <rPh sb="132" eb="133">
      <t>ホ</t>
    </rPh>
    <rPh sb="134" eb="135">
      <t>オ</t>
    </rPh>
    <rPh sb="137" eb="139">
      <t>ホウホウ</t>
    </rPh>
    <rPh sb="233" eb="235">
      <t>ガイブ</t>
    </rPh>
    <rPh sb="235" eb="237">
      <t>ダンタイ</t>
    </rPh>
    <phoneticPr fontId="1"/>
  </si>
  <si>
    <t>※役員を登録する場合、定款等に役員報酬の記述があり、定款に則った報酬額を
　基に単価を算出すること。
※出向社員を登録する場合、申請団体の出向負担金に基づいて単価を算出すること。</t>
    <phoneticPr fontId="1"/>
  </si>
  <si>
    <t>健保等級と賞与回数を記入すると、人件費単価が自動で算出。</t>
    <rPh sb="0" eb="2">
      <t>ケンポ</t>
    </rPh>
    <rPh sb="2" eb="4">
      <t>トウキュウ</t>
    </rPh>
    <rPh sb="5" eb="7">
      <t>ショウヨ</t>
    </rPh>
    <rPh sb="7" eb="9">
      <t>カイスウ</t>
    </rPh>
    <rPh sb="10" eb="12">
      <t>キニュウ</t>
    </rPh>
    <rPh sb="16" eb="19">
      <t>ジンケンヒ</t>
    </rPh>
    <rPh sb="19" eb="21">
      <t>タンカ</t>
    </rPh>
    <rPh sb="22" eb="24">
      <t>ジドウ</t>
    </rPh>
    <rPh sb="25" eb="27">
      <t>サンシュツ</t>
    </rPh>
    <phoneticPr fontId="1"/>
  </si>
  <si>
    <t>※健保等級非適用で、個別に単価を設定する場合、根拠資料を示し、
妥当性を説明できること。</t>
    <rPh sb="1" eb="5">
      <t>ケンポトウキュウ</t>
    </rPh>
    <rPh sb="5" eb="6">
      <t>ヒ</t>
    </rPh>
    <rPh sb="6" eb="8">
      <t>テキヨウ</t>
    </rPh>
    <rPh sb="25" eb="27">
      <t>シリョウ</t>
    </rPh>
    <rPh sb="28" eb="29">
      <t>シメ</t>
    </rPh>
    <rPh sb="32" eb="35">
      <t>ダトウセイ</t>
    </rPh>
    <phoneticPr fontId="1"/>
  </si>
  <si>
    <t>月給額を記入すると、健保等級と人件費単価が自動で算出。</t>
    <rPh sb="0" eb="2">
      <t>ゲッキュウ</t>
    </rPh>
    <rPh sb="2" eb="3">
      <t>ガク</t>
    </rPh>
    <rPh sb="4" eb="6">
      <t>キニュウ</t>
    </rPh>
    <rPh sb="10" eb="12">
      <t>ケンポ</t>
    </rPh>
    <rPh sb="12" eb="14">
      <t>トウキュウ</t>
    </rPh>
    <phoneticPr fontId="1"/>
  </si>
  <si>
    <t>日給額と所定労働時間を記載すると、人件費単価が自動で算出。</t>
    <rPh sb="0" eb="2">
      <t>ニッキュウ</t>
    </rPh>
    <rPh sb="4" eb="6">
      <t>ショテイ</t>
    </rPh>
    <rPh sb="6" eb="8">
      <t>ロウドウ</t>
    </rPh>
    <rPh sb="8" eb="10">
      <t>ジカン</t>
    </rPh>
    <rPh sb="11" eb="13">
      <t>キサイ</t>
    </rPh>
    <phoneticPr fontId="1"/>
  </si>
  <si>
    <t>　備考記載例）時給額1,000円×所定労働時間8時間＋通勤手当800円＝日給額8,800円</t>
    <rPh sb="1" eb="3">
      <t>ビコウ</t>
    </rPh>
    <rPh sb="3" eb="5">
      <t>キサイ</t>
    </rPh>
    <rPh sb="5" eb="6">
      <t>レイ</t>
    </rPh>
    <rPh sb="7" eb="9">
      <t>ジキュウ</t>
    </rPh>
    <rPh sb="15" eb="16">
      <t>エン</t>
    </rPh>
    <rPh sb="17" eb="19">
      <t>ショテイ</t>
    </rPh>
    <rPh sb="19" eb="21">
      <t>ロウドウ</t>
    </rPh>
    <rPh sb="21" eb="23">
      <t>ジカン</t>
    </rPh>
    <rPh sb="24" eb="26">
      <t>ジカン</t>
    </rPh>
    <rPh sb="27" eb="31">
      <t>ツウキンテアテ</t>
    </rPh>
    <rPh sb="34" eb="35">
      <t>エン</t>
    </rPh>
    <rPh sb="36" eb="38">
      <t>ニッキュウ</t>
    </rPh>
    <rPh sb="38" eb="39">
      <t>ガク</t>
    </rPh>
    <rPh sb="44" eb="45">
      <t>エン</t>
    </rPh>
    <phoneticPr fontId="1"/>
  </si>
  <si>
    <t>住所、法人・団体等名、代表者等名は「補助事業概要説明書（別添１）」から自動反映。</t>
    <rPh sb="0" eb="2">
      <t>ジュウショ</t>
    </rPh>
    <rPh sb="3" eb="5">
      <t>ホウジン</t>
    </rPh>
    <rPh sb="6" eb="9">
      <t>ダンタイトウ</t>
    </rPh>
    <rPh sb="9" eb="10">
      <t>メイ</t>
    </rPh>
    <rPh sb="11" eb="14">
      <t>ダイヒョウシャ</t>
    </rPh>
    <rPh sb="14" eb="15">
      <t>トウ</t>
    </rPh>
    <rPh sb="15" eb="16">
      <t>メイ</t>
    </rPh>
    <phoneticPr fontId="1"/>
  </si>
  <si>
    <t>消費税等は原則補助対象経費として認めない。ただし、以下①～⑦のいずれかに該当する場合のみ、「消費税込」で申請可。
※消費税込で申請する場合、事業者の属性を必ず選択すること。
　　　　 ① 消費税法における納税義務者とならない者
　　　　 ② 免税事業者
　　　　 ③ 簡易課税事業者
　　　　 ④ 国若しくは地方公共団体（特別会計を設けて事業を行う場合に限る）、消費税法別表第３に 掲げる法人
　　　　 ⑤ 国又は地方公共団体の一般会計である者
　　　　 ⑥ 課税事業者のうち課税売上割合が低い等の理由から、消費税仕入控除税額確定後の返還を 選択する者　　
※備考欄の記入例は、消費税区分「消費税を補助対象に含めない」場合を想定し、全て税抜で作成。</t>
    <rPh sb="281" eb="284">
      <t>ビコウラン</t>
    </rPh>
    <phoneticPr fontId="1"/>
  </si>
  <si>
    <t>■集計：全て自動算出</t>
    <rPh sb="1" eb="3">
      <t>シュウケイ</t>
    </rPh>
    <rPh sb="4" eb="5">
      <t>スベ</t>
    </rPh>
    <rPh sb="8" eb="10">
      <t>サンシュツ</t>
    </rPh>
    <phoneticPr fontId="1"/>
  </si>
  <si>
    <t>支援対象事業所数</t>
    <rPh sb="0" eb="2">
      <t>シエン</t>
    </rPh>
    <rPh sb="2" eb="4">
      <t>タイショウ</t>
    </rPh>
    <rPh sb="4" eb="7">
      <t>ジギョウショ</t>
    </rPh>
    <rPh sb="7" eb="8">
      <t>スウ</t>
    </rPh>
    <phoneticPr fontId="1"/>
  </si>
  <si>
    <t>・申請者（法人・団体等）名は「補助事業概要説明書（別添１）」の申請者（法人・団体等）名を自動反映。
・専門性区分集計は自動算出のため入力不要。</t>
    <rPh sb="51" eb="56">
      <t>センモンセイクブン</t>
    </rPh>
    <rPh sb="56" eb="58">
      <t>シュウケイ</t>
    </rPh>
    <rPh sb="59" eb="63">
      <t>ジドウサンシュツ</t>
    </rPh>
    <rPh sb="66" eb="70">
      <t>ニュウリョクフヨウ</t>
    </rPh>
    <phoneticPr fontId="1"/>
  </si>
  <si>
    <t>・申請者（法人・団体等）名は「補助事業概要説明書（別添１）」の申請者（法人・団体等）名を自動反映。
・計画支援対象者数、計画支援事業所数、個社未定、未定割合は自動算出のため入力不要。</t>
    <rPh sb="51" eb="53">
      <t>ケイカク</t>
    </rPh>
    <rPh sb="53" eb="59">
      <t>シエンタイショウシャスウ</t>
    </rPh>
    <rPh sb="60" eb="62">
      <t>ケイカク</t>
    </rPh>
    <rPh sb="62" eb="64">
      <t>シエン</t>
    </rPh>
    <rPh sb="64" eb="68">
      <t>ジギョウショスウ</t>
    </rPh>
    <rPh sb="69" eb="73">
      <t>コシャミテイ</t>
    </rPh>
    <rPh sb="74" eb="78">
      <t>ミテイワリアイ</t>
    </rPh>
    <rPh sb="79" eb="83">
      <t>ジドウサンシュツ</t>
    </rPh>
    <rPh sb="86" eb="90">
      <t>ニュウリョクフヨウ</t>
    </rPh>
    <phoneticPr fontId="1"/>
  </si>
  <si>
    <t>・拠点情報：補助事業概要説明書(別添１)から全て自動反映。</t>
    <rPh sb="1" eb="3">
      <t>キョテン</t>
    </rPh>
    <rPh sb="3" eb="5">
      <t>ジョウホウ</t>
    </rPh>
    <rPh sb="22" eb="23">
      <t>スベ</t>
    </rPh>
    <rPh sb="24" eb="28">
      <t>ジドウハンエイ</t>
    </rPh>
    <phoneticPr fontId="1"/>
  </si>
  <si>
    <t>費用合計（円）</t>
    <rPh sb="0" eb="4">
      <t>ヒヨウゴウケイ</t>
    </rPh>
    <rPh sb="5" eb="6">
      <t>エン</t>
    </rPh>
    <phoneticPr fontId="1"/>
  </si>
  <si>
    <t>（３）体制内に含まれる自治体情報</t>
    <rPh sb="3" eb="5">
      <t>タイセイ</t>
    </rPh>
    <rPh sb="5" eb="6">
      <t>ナイ</t>
    </rPh>
    <rPh sb="7" eb="8">
      <t>フク</t>
    </rPh>
    <rPh sb="11" eb="14">
      <t>ジチタイ</t>
    </rPh>
    <rPh sb="14" eb="16">
      <t>ジョウホウ</t>
    </rPh>
    <phoneticPr fontId="1"/>
  </si>
  <si>
    <t>※自治体が申請する場合は、本項は記載不要。複数地域で支援を行う場合には全ての自治体情報を記載すること。
　 自治体担当者に事前にコンタクトのうえ、自治体の合意のもと記載すること。</t>
    <rPh sb="41" eb="43">
      <t>ジョウホウ</t>
    </rPh>
    <rPh sb="54" eb="57">
      <t>ジチタイ</t>
    </rPh>
    <rPh sb="57" eb="60">
      <t>タントウシャ</t>
    </rPh>
    <rPh sb="61" eb="63">
      <t>ジゼン</t>
    </rPh>
    <phoneticPr fontId="1"/>
  </si>
  <si>
    <r>
      <t xml:space="preserve">
公募要領P.32記載の審査項目、「C.補助事業の計画の妥当性・有効性」について、確認できるよう記載すること。
継続事業者は、上記過年度の計画と実績に乖離がある場合、その理由と対策について記載すること。
新規事業者は、今年度の支援計画を達成するための施策、根拠について記載すること。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また、令和●年度から金融機関との連携強化を進めており、当該機関にPF事業のチラシを設置し、設備更新の相談があった中小企業にPF事業を紹介いただくよう調整を図っており、●●者が見込まれる。
過年度計画と実績に乖離があった理由と対策の例）
令和４年度は、自主事業が繁忙であり、外部専門家も多忙を極め稼働できない状況であったため計画未達となった。今年度は、支援活動体制を強化することで計画を達成する見込みである。</t>
    </r>
    <rPh sb="41" eb="43">
      <t>カクニン</t>
    </rPh>
    <rPh sb="48" eb="50">
      <t>キサイ</t>
    </rPh>
    <rPh sb="89" eb="91">
      <t>タイサク</t>
    </rPh>
    <rPh sb="103" eb="108">
      <t>シンキジギョウシャ</t>
    </rPh>
    <rPh sb="129" eb="131">
      <t>コンキョ</t>
    </rPh>
    <rPh sb="144" eb="146">
      <t>ケイカク</t>
    </rPh>
    <rPh sb="146" eb="148">
      <t>タッセイ</t>
    </rPh>
    <rPh sb="152" eb="154">
      <t>シサク</t>
    </rPh>
    <rPh sb="155" eb="157">
      <t>コンキョ</t>
    </rPh>
    <rPh sb="157" eb="158">
      <t>レイ</t>
    </rPh>
    <rPh sb="162" eb="163">
      <t>ケン</t>
    </rPh>
    <rPh sb="169" eb="171">
      <t>カコ</t>
    </rPh>
    <rPh sb="172" eb="174">
      <t>シエン</t>
    </rPh>
    <rPh sb="175" eb="176">
      <t>ウ</t>
    </rPh>
    <rPh sb="178" eb="180">
      <t>キギョウ</t>
    </rPh>
    <rPh sb="183" eb="185">
      <t>シンキ</t>
    </rPh>
    <rPh sb="186" eb="188">
      <t>キギョウ</t>
    </rPh>
    <rPh sb="189" eb="190">
      <t>スデ</t>
    </rPh>
    <rPh sb="193" eb="194">
      <t>シャ</t>
    </rPh>
    <rPh sb="194" eb="196">
      <t>ショウカイ</t>
    </rPh>
    <rPh sb="202" eb="204">
      <t>シンダン</t>
    </rPh>
    <rPh sb="205" eb="207">
      <t>シエン</t>
    </rPh>
    <rPh sb="208" eb="211">
      <t>コンネンド</t>
    </rPh>
    <rPh sb="211" eb="213">
      <t>ジッシ</t>
    </rPh>
    <rPh sb="215" eb="217">
      <t>ヨテイ</t>
    </rPh>
    <rPh sb="224" eb="225">
      <t>ケン</t>
    </rPh>
    <rPh sb="226" eb="230">
      <t>チュウショウキギョウ</t>
    </rPh>
    <rPh sb="230" eb="231">
      <t>ム</t>
    </rPh>
    <rPh sb="237" eb="239">
      <t>カイサイ</t>
    </rPh>
    <rPh sb="244" eb="246">
      <t>シンキ</t>
    </rPh>
    <rPh sb="247" eb="250">
      <t>モウシコミシャ</t>
    </rPh>
    <rPh sb="252" eb="253">
      <t>シャ</t>
    </rPh>
    <rPh sb="254" eb="255">
      <t>ホ</t>
    </rPh>
    <rPh sb="256" eb="257">
      <t>オ</t>
    </rPh>
    <rPh sb="259" eb="261">
      <t>ヨテイ</t>
    </rPh>
    <rPh sb="266" eb="268">
      <t>レイワ</t>
    </rPh>
    <rPh sb="269" eb="271">
      <t>ネンド</t>
    </rPh>
    <rPh sb="273" eb="277">
      <t>キンユウキカン</t>
    </rPh>
    <rPh sb="279" eb="281">
      <t>レンケイ</t>
    </rPh>
    <rPh sb="281" eb="283">
      <t>キョウカ</t>
    </rPh>
    <rPh sb="284" eb="285">
      <t>スス</t>
    </rPh>
    <rPh sb="290" eb="292">
      <t>トウガイ</t>
    </rPh>
    <rPh sb="292" eb="294">
      <t>キカン</t>
    </rPh>
    <rPh sb="297" eb="299">
      <t>ジギョウ</t>
    </rPh>
    <rPh sb="304" eb="306">
      <t>セッチ</t>
    </rPh>
    <rPh sb="308" eb="312">
      <t>セツビコウシン</t>
    </rPh>
    <rPh sb="313" eb="315">
      <t>ソウダン</t>
    </rPh>
    <rPh sb="319" eb="321">
      <t>チュウショウ</t>
    </rPh>
    <rPh sb="321" eb="323">
      <t>キギョウ</t>
    </rPh>
    <rPh sb="326" eb="328">
      <t>ジギョウ</t>
    </rPh>
    <rPh sb="329" eb="331">
      <t>ショウカイ</t>
    </rPh>
    <rPh sb="337" eb="339">
      <t>チョウセイ</t>
    </rPh>
    <rPh sb="340" eb="341">
      <t>ハカ</t>
    </rPh>
    <rPh sb="348" eb="349">
      <t>シャ</t>
    </rPh>
    <rPh sb="350" eb="352">
      <t>ミコ</t>
    </rPh>
    <rPh sb="358" eb="361">
      <t>カネンド</t>
    </rPh>
    <rPh sb="361" eb="363">
      <t>ケイカク</t>
    </rPh>
    <rPh sb="364" eb="366">
      <t>ジッセキ</t>
    </rPh>
    <rPh sb="367" eb="369">
      <t>カイリ</t>
    </rPh>
    <rPh sb="373" eb="375">
      <t>リユウ</t>
    </rPh>
    <rPh sb="376" eb="378">
      <t>タイサク</t>
    </rPh>
    <rPh sb="379" eb="380">
      <t>レイ</t>
    </rPh>
    <rPh sb="382" eb="384">
      <t>レイワ</t>
    </rPh>
    <rPh sb="385" eb="387">
      <t>ネンド</t>
    </rPh>
    <rPh sb="389" eb="393">
      <t>ジシュジギョウ</t>
    </rPh>
    <rPh sb="394" eb="396">
      <t>ハンボウ</t>
    </rPh>
    <rPh sb="400" eb="405">
      <t>ガイブセンモンカ</t>
    </rPh>
    <rPh sb="406" eb="408">
      <t>タボウ</t>
    </rPh>
    <rPh sb="409" eb="410">
      <t>キワ</t>
    </rPh>
    <rPh sb="411" eb="413">
      <t>カドウ</t>
    </rPh>
    <rPh sb="417" eb="419">
      <t>ジョウキョウ</t>
    </rPh>
    <rPh sb="425" eb="427">
      <t>ケイカク</t>
    </rPh>
    <rPh sb="427" eb="429">
      <t>ミタツ</t>
    </rPh>
    <rPh sb="434" eb="437">
      <t>コンネンド</t>
    </rPh>
    <rPh sb="439" eb="445">
      <t>シエンカツドウタイセイ</t>
    </rPh>
    <rPh sb="446" eb="448">
      <t>キョウカ</t>
    </rPh>
    <rPh sb="453" eb="455">
      <t>ケイカク</t>
    </rPh>
    <rPh sb="456" eb="458">
      <t>タッセイ</t>
    </rPh>
    <rPh sb="460" eb="462">
      <t>ミコ</t>
    </rPh>
    <phoneticPr fontId="1"/>
  </si>
  <si>
    <t>■ セミナー開催費</t>
    <rPh sb="6" eb="8">
      <t>カイサイ</t>
    </rPh>
    <rPh sb="8" eb="9">
      <t>ヒ</t>
    </rPh>
    <phoneticPr fontId="1"/>
  </si>
  <si>
    <t>セミナー開催費
合計金額（円）</t>
    <rPh sb="4" eb="7">
      <t>カイサイヒ</t>
    </rPh>
    <rPh sb="8" eb="12">
      <t>ゴウケイキンガク</t>
    </rPh>
    <rPh sb="13" eb="14">
      <t>エン</t>
    </rPh>
    <phoneticPr fontId="1"/>
  </si>
  <si>
    <t>セミナー開催費</t>
    <rPh sb="4" eb="7">
      <t>カイサイヒ</t>
    </rPh>
    <phoneticPr fontId="1"/>
  </si>
  <si>
    <r>
      <t xml:space="preserve">■人件費・事務補助員臨時雇用経費：対象地域ごとに、職員および事務補助員の稼働期間、1ヶ月あたりの稼働時間および旅費の計画を作成すること。
例）
・職員名：プルダウンから選択
・職員区分、人件費単価：自動反映
・対象地域：プルダウンから選択
・稼働期間：本事業における稼働期間を入力
・1ヶ月あたりの稼働時間：支援のコーディネート業務と事業運営に係る1ヶ月あたりの稼働時間をそれぞれ入力 </t>
    </r>
    <r>
      <rPr>
        <sz val="14"/>
        <color rgb="FFFF0000"/>
        <rFont val="ＭＳ Ｐ明朝"/>
        <family val="1"/>
        <charset val="128"/>
      </rPr>
      <t>※事務補助員はコーディネート業務不可</t>
    </r>
    <r>
      <rPr>
        <sz val="14"/>
        <color theme="1"/>
        <rFont val="ＭＳ Ｐ明朝"/>
        <family val="1"/>
        <charset val="128"/>
      </rPr>
      <t xml:space="preserve">
・事業期間中の稼働時間：自動算出
・1ヶ月あたりの職員旅費：本事業における1ヶ月あたりの旅費を入力 </t>
    </r>
    <r>
      <rPr>
        <sz val="14"/>
        <color rgb="FFFF0000"/>
        <rFont val="ＭＳ Ｐ明朝"/>
        <family val="1"/>
        <charset val="128"/>
      </rPr>
      <t>※事務補助員の旅費はセミナー開催費および連絡会開催費にて計画すること。</t>
    </r>
    <rPh sb="5" eb="10">
      <t>ジムホジョイン</t>
    </rPh>
    <rPh sb="10" eb="12">
      <t>リンジ</t>
    </rPh>
    <rPh sb="12" eb="14">
      <t>コヨウ</t>
    </rPh>
    <rPh sb="14" eb="16">
      <t>ケイヒ</t>
    </rPh>
    <rPh sb="17" eb="21">
      <t>タイショウチイキ</t>
    </rPh>
    <rPh sb="30" eb="35">
      <t>ジムホジョイン</t>
    </rPh>
    <rPh sb="36" eb="40">
      <t>カドウキカン</t>
    </rPh>
    <rPh sb="43" eb="44">
      <t>ゲツ</t>
    </rPh>
    <rPh sb="48" eb="52">
      <t>カドウジカン</t>
    </rPh>
    <rPh sb="55" eb="57">
      <t>リョヒ</t>
    </rPh>
    <rPh sb="70" eb="71">
      <t>レイ</t>
    </rPh>
    <rPh sb="82" eb="85">
      <t>ショクインメイ</t>
    </rPh>
    <rPh sb="93" eb="95">
      <t>センタク</t>
    </rPh>
    <rPh sb="97" eb="101">
      <t>ショクインクブン</t>
    </rPh>
    <rPh sb="102" eb="107">
      <t>ジンケンヒタンカ</t>
    </rPh>
    <rPh sb="108" eb="112">
      <t>ジドウハンエイ</t>
    </rPh>
    <rPh sb="114" eb="118">
      <t>タイショウチイキ</t>
    </rPh>
    <rPh sb="126" eb="128">
      <t>センタク</t>
    </rPh>
    <rPh sb="130" eb="132">
      <t>カドウ</t>
    </rPh>
    <rPh sb="132" eb="134">
      <t>キカン</t>
    </rPh>
    <rPh sb="135" eb="138">
      <t>ホンジギョウ</t>
    </rPh>
    <rPh sb="142" eb="146">
      <t>カドウキカン</t>
    </rPh>
    <rPh sb="147" eb="149">
      <t>ニュウリョク</t>
    </rPh>
    <rPh sb="153" eb="154">
      <t>ゲツ</t>
    </rPh>
    <rPh sb="158" eb="162">
      <t>カドウジカン</t>
    </rPh>
    <rPh sb="163" eb="165">
      <t>シエン</t>
    </rPh>
    <rPh sb="173" eb="175">
      <t>ギョウム</t>
    </rPh>
    <rPh sb="176" eb="180">
      <t>ジギョウウンエイ</t>
    </rPh>
    <rPh sb="181" eb="182">
      <t>カカ</t>
    </rPh>
    <rPh sb="185" eb="186">
      <t>ゲツ</t>
    </rPh>
    <rPh sb="190" eb="194">
      <t>カドウジカン</t>
    </rPh>
    <rPh sb="199" eb="201">
      <t>ニュウリョク</t>
    </rPh>
    <rPh sb="203" eb="208">
      <t>ジムホジョイン</t>
    </rPh>
    <rPh sb="216" eb="218">
      <t>ギョウム</t>
    </rPh>
    <rPh sb="218" eb="220">
      <t>フカ</t>
    </rPh>
    <rPh sb="222" eb="227">
      <t>ジギョウキカンチュウ</t>
    </rPh>
    <rPh sb="228" eb="232">
      <t>カドウジカン</t>
    </rPh>
    <rPh sb="241" eb="242">
      <t>ゲツ</t>
    </rPh>
    <rPh sb="246" eb="250">
      <t>ショクインリョヒ</t>
    </rPh>
    <rPh sb="251" eb="254">
      <t>ホンジギョウ</t>
    </rPh>
    <rPh sb="260" eb="261">
      <t>ゲツ</t>
    </rPh>
    <rPh sb="265" eb="267">
      <t>リョヒ</t>
    </rPh>
    <rPh sb="268" eb="270">
      <t>ニュウリョク</t>
    </rPh>
    <rPh sb="272" eb="277">
      <t>ジムホジョイン</t>
    </rPh>
    <rPh sb="278" eb="280">
      <t>リョヒ</t>
    </rPh>
    <rPh sb="285" eb="288">
      <t>カイサイヒ</t>
    </rPh>
    <rPh sb="291" eb="294">
      <t>レンラクカイ</t>
    </rPh>
    <rPh sb="294" eb="297">
      <t>カイサイヒ</t>
    </rPh>
    <rPh sb="299" eb="301">
      <t>ケイカク</t>
    </rPh>
    <phoneticPr fontId="1"/>
  </si>
  <si>
    <r>
      <t xml:space="preserve">■セミナー開催費：対象地域ごとに、支出計画を作成すること。
・職員旅費：職員および事務補助員に係る旅費の合計金額を入力
・講師謝金・旅費：内規に定められた謝金および旅費の合計金額を入力 </t>
    </r>
    <r>
      <rPr>
        <sz val="14"/>
        <color rgb="FFFF0000"/>
        <rFont val="ＭＳ Ｐ明朝"/>
        <family val="1"/>
        <charset val="128"/>
      </rPr>
      <t>※セミナー開催費の場合、外部専門家の謝金・旅費は補助対象外</t>
    </r>
    <r>
      <rPr>
        <sz val="14"/>
        <rFont val="ＭＳ Ｐ明朝"/>
        <family val="1"/>
        <charset val="128"/>
      </rPr>
      <t xml:space="preserve">
・その他：【】に費目を記載のうえ、合計金額を入力 </t>
    </r>
    <r>
      <rPr>
        <sz val="14"/>
        <color rgb="FFFF0000"/>
        <rFont val="ＭＳ Ｐ明朝"/>
        <family val="1"/>
        <charset val="128"/>
      </rPr>
      <t>※公募要領P.13をよく確認のうえ、補助対象経費のみを記載すること。</t>
    </r>
    <rPh sb="9" eb="11">
      <t>タイショウ</t>
    </rPh>
    <rPh sb="32" eb="36">
      <t>ショクインリョヒ</t>
    </rPh>
    <rPh sb="37" eb="39">
      <t>ショクイン</t>
    </rPh>
    <rPh sb="42" eb="47">
      <t>ジムホジョイン</t>
    </rPh>
    <rPh sb="48" eb="49">
      <t>カカ</t>
    </rPh>
    <rPh sb="50" eb="52">
      <t>リョヒ</t>
    </rPh>
    <rPh sb="53" eb="57">
      <t>ゴウケイキンガク</t>
    </rPh>
    <rPh sb="58" eb="60">
      <t>ニュウリョク</t>
    </rPh>
    <rPh sb="62" eb="66">
      <t>コウシシャキン</t>
    </rPh>
    <rPh sb="67" eb="69">
      <t>リョヒ</t>
    </rPh>
    <rPh sb="70" eb="72">
      <t>ナイキ</t>
    </rPh>
    <rPh sb="73" eb="74">
      <t>サダ</t>
    </rPh>
    <rPh sb="78" eb="80">
      <t>シャキン</t>
    </rPh>
    <rPh sb="83" eb="85">
      <t>リョヒ</t>
    </rPh>
    <rPh sb="86" eb="90">
      <t>ゴウケイキンガク</t>
    </rPh>
    <rPh sb="91" eb="93">
      <t>ニュウリョク</t>
    </rPh>
    <rPh sb="106" eb="108">
      <t>ガイブ</t>
    </rPh>
    <rPh sb="132" eb="134">
      <t>ヒモク</t>
    </rPh>
    <rPh sb="135" eb="137">
      <t>キサイ</t>
    </rPh>
    <rPh sb="141" eb="145">
      <t>ゴウケイキンガク</t>
    </rPh>
    <rPh sb="146" eb="148">
      <t>ニュウリョク</t>
    </rPh>
    <phoneticPr fontId="1"/>
  </si>
  <si>
    <r>
      <t xml:space="preserve">■連絡会開催費：対象地域ごとに、支出計画を作成すること。
・職員旅費：職員および事務補助員に係る旅費の合計金額を入力
・講師謝金・旅費：講師を依頼する場合、内規に定められた謝金および旅費の合計金額を入力
・外部専門家謝金・旅費：連絡会の出席に係る外部専門家の謝金および旅費の合計金額を入力 </t>
    </r>
    <r>
      <rPr>
        <sz val="14"/>
        <color rgb="FFFF0000"/>
        <rFont val="ＭＳ Ｐ明朝"/>
        <family val="1"/>
        <charset val="128"/>
      </rPr>
      <t>※謝金上限4,000円（税抜）/時</t>
    </r>
    <r>
      <rPr>
        <sz val="14"/>
        <rFont val="ＭＳ Ｐ明朝"/>
        <family val="1"/>
        <charset val="128"/>
      </rPr>
      <t xml:space="preserve">
・その他：【】に費目を記載のうえ、合計金額を入力 </t>
    </r>
    <r>
      <rPr>
        <sz val="14"/>
        <color rgb="FFFF0000"/>
        <rFont val="ＭＳ Ｐ明朝"/>
        <family val="1"/>
        <charset val="128"/>
      </rPr>
      <t>※公募要領P.13をよく確認のうえ、補助対象経費のみを記載すること。</t>
    </r>
    <rPh sb="8" eb="10">
      <t>タイショウ</t>
    </rPh>
    <rPh sb="69" eb="71">
      <t>コウシ</t>
    </rPh>
    <rPh sb="72" eb="74">
      <t>イライ</t>
    </rPh>
    <rPh sb="76" eb="78">
      <t>バアイ</t>
    </rPh>
    <rPh sb="104" eb="109">
      <t>ガイブセンモンカ</t>
    </rPh>
    <rPh sb="109" eb="111">
      <t>シャキン</t>
    </rPh>
    <rPh sb="112" eb="114">
      <t>リョヒ</t>
    </rPh>
    <rPh sb="135" eb="137">
      <t>リョヒ</t>
    </rPh>
    <rPh sb="138" eb="142">
      <t>ゴウケイキンガク</t>
    </rPh>
    <rPh sb="143" eb="145">
      <t>ニュウリョク</t>
    </rPh>
    <rPh sb="147" eb="149">
      <t>シャキン</t>
    </rPh>
    <phoneticPr fontId="1"/>
  </si>
  <si>
    <r>
      <t xml:space="preserve">■その他諸経費：対象地域ごとに、支出計画を作成すること。
・件名：各費用の内容が分かる名称を記載 </t>
    </r>
    <r>
      <rPr>
        <sz val="14"/>
        <color rgb="FFFF0000"/>
        <rFont val="ＭＳ Ｐ明朝"/>
        <family val="1"/>
        <charset val="128"/>
      </rPr>
      <t>※公募要領P.13をよく確認のうえ、補助対象経費のみを記載すること。</t>
    </r>
    <r>
      <rPr>
        <sz val="14"/>
        <rFont val="ＭＳ Ｐ明朝"/>
        <family val="1"/>
        <charset val="128"/>
      </rPr>
      <t xml:space="preserve">
・費用合計：各費用に係る合計金額を入力</t>
    </r>
    <rPh sb="8" eb="10">
      <t>タイショウ</t>
    </rPh>
    <rPh sb="31" eb="33">
      <t>ケンメイ</t>
    </rPh>
    <rPh sb="35" eb="37">
      <t>ヒヨウ</t>
    </rPh>
    <rPh sb="38" eb="40">
      <t>ナイヨウ</t>
    </rPh>
    <rPh sb="41" eb="42">
      <t>ワ</t>
    </rPh>
    <rPh sb="44" eb="46">
      <t>メイショウ</t>
    </rPh>
    <rPh sb="86" eb="88">
      <t>ヒヨウ</t>
    </rPh>
    <rPh sb="88" eb="90">
      <t>ゴウケイ</t>
    </rPh>
    <rPh sb="95" eb="96">
      <t>カカ</t>
    </rPh>
    <rPh sb="97" eb="101">
      <t>ゴウケイキンガク</t>
    </rPh>
    <rPh sb="102" eb="104">
      <t>ニュウリョク</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</si>
  <si>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また、外国人については、氏名欄にはアルファベットを、氏名カナ欄は当該アルファベットのカナ読みを記載すること。
</t>
    <phoneticPr fontId="1"/>
  </si>
  <si>
    <t>自治体１</t>
    <rPh sb="0" eb="3">
      <t>ジチタイ</t>
    </rPh>
    <phoneticPr fontId="1"/>
  </si>
  <si>
    <t>自治体２</t>
    <rPh sb="0" eb="3">
      <t>ジチタイ</t>
    </rPh>
    <phoneticPr fontId="1"/>
  </si>
  <si>
    <t>自治体３</t>
    <rPh sb="0" eb="3">
      <t>ジチタイ</t>
    </rPh>
    <phoneticPr fontId="1"/>
  </si>
  <si>
    <t>自治体４</t>
    <rPh sb="0" eb="3">
      <t>ジチタイ</t>
    </rPh>
    <phoneticPr fontId="1"/>
  </si>
  <si>
    <t>自治体５</t>
    <rPh sb="0" eb="3">
      <t>ジチタイ</t>
    </rPh>
    <phoneticPr fontId="1"/>
  </si>
  <si>
    <t>自治体６</t>
    <rPh sb="0" eb="3">
      <t>ジチタイ</t>
    </rPh>
    <phoneticPr fontId="1"/>
  </si>
  <si>
    <t>自治体７</t>
    <rPh sb="0" eb="3">
      <t>ジチタイ</t>
    </rPh>
    <phoneticPr fontId="1"/>
  </si>
  <si>
    <t>自治体８</t>
    <rPh sb="0" eb="3">
      <t>ジチタイ</t>
    </rPh>
    <phoneticPr fontId="1"/>
  </si>
  <si>
    <t>自治体９</t>
    <rPh sb="0" eb="3">
      <t>ジチタイ</t>
    </rPh>
    <phoneticPr fontId="1"/>
  </si>
  <si>
    <t>自治体１０</t>
    <rPh sb="0" eb="3">
      <t>ジチタイ</t>
    </rPh>
    <phoneticPr fontId="1"/>
  </si>
  <si>
    <t>自治体１１</t>
    <rPh sb="0" eb="3">
      <t>ジチタイ</t>
    </rPh>
    <phoneticPr fontId="1"/>
  </si>
  <si>
    <t>自治体１２</t>
    <rPh sb="0" eb="3">
      <t>ジチタイ</t>
    </rPh>
    <phoneticPr fontId="1"/>
  </si>
  <si>
    <t>自治体１３</t>
    <rPh sb="0" eb="3">
      <t>ジチタイ</t>
    </rPh>
    <phoneticPr fontId="1"/>
  </si>
  <si>
    <t>自治体１４</t>
    <rPh sb="0" eb="3">
      <t>ジチタイ</t>
    </rPh>
    <phoneticPr fontId="1"/>
  </si>
  <si>
    <t>自治体１５</t>
    <rPh sb="0" eb="3">
      <t>ジチタイ</t>
    </rPh>
    <phoneticPr fontId="1"/>
  </si>
  <si>
    <t>自治体１６</t>
    <rPh sb="0" eb="3">
      <t>ジチタイ</t>
    </rPh>
    <phoneticPr fontId="1"/>
  </si>
  <si>
    <t>自治体１７</t>
    <rPh sb="0" eb="3">
      <t>ジチタイ</t>
    </rPh>
    <phoneticPr fontId="1"/>
  </si>
  <si>
    <t>自治体１８</t>
    <rPh sb="0" eb="3">
      <t>ジチタイ</t>
    </rPh>
    <phoneticPr fontId="1"/>
  </si>
  <si>
    <t>自治体１９</t>
    <rPh sb="0" eb="3">
      <t>ジチタイ</t>
    </rPh>
    <phoneticPr fontId="1"/>
  </si>
  <si>
    <t>自治体２０</t>
    <rPh sb="0" eb="3">
      <t>ジチタイ</t>
    </rPh>
    <phoneticPr fontId="1"/>
  </si>
  <si>
    <t>自治体２１</t>
    <rPh sb="0" eb="3">
      <t>ジチタイ</t>
    </rPh>
    <phoneticPr fontId="1"/>
  </si>
  <si>
    <t>自治体２２</t>
    <rPh sb="0" eb="3">
      <t>ジチタイ</t>
    </rPh>
    <phoneticPr fontId="1"/>
  </si>
  <si>
    <t>自治体２３</t>
    <rPh sb="0" eb="3">
      <t>ジチタイ</t>
    </rPh>
    <phoneticPr fontId="1"/>
  </si>
  <si>
    <t>自治体２４</t>
    <rPh sb="0" eb="3">
      <t>ジチタイ</t>
    </rPh>
    <phoneticPr fontId="1"/>
  </si>
  <si>
    <t>自治体２５</t>
    <rPh sb="0" eb="3">
      <t>ジチタイ</t>
    </rPh>
    <phoneticPr fontId="1"/>
  </si>
  <si>
    <t>自治体２６</t>
    <rPh sb="0" eb="3">
      <t>ジチタイ</t>
    </rPh>
    <phoneticPr fontId="1"/>
  </si>
  <si>
    <t>自治体２７</t>
    <rPh sb="0" eb="3">
      <t>ジチタイ</t>
    </rPh>
    <phoneticPr fontId="1"/>
  </si>
  <si>
    <t>自治体２８</t>
    <rPh sb="0" eb="3">
      <t>ジチタイ</t>
    </rPh>
    <phoneticPr fontId="1"/>
  </si>
  <si>
    <t>自治体２９</t>
    <rPh sb="0" eb="3">
      <t>ジチタイ</t>
    </rPh>
    <phoneticPr fontId="1"/>
  </si>
  <si>
    <t>自治体３０</t>
    <rPh sb="0" eb="3">
      <t>ジチタイ</t>
    </rPh>
    <phoneticPr fontId="1"/>
  </si>
  <si>
    <t>自治体３１</t>
    <rPh sb="0" eb="3">
      <t>ジチタイ</t>
    </rPh>
    <phoneticPr fontId="1"/>
  </si>
  <si>
    <t>自治体３２</t>
    <rPh sb="0" eb="3">
      <t>ジチタイ</t>
    </rPh>
    <phoneticPr fontId="1"/>
  </si>
  <si>
    <t>自治体３３</t>
    <rPh sb="0" eb="3">
      <t>ジチタイ</t>
    </rPh>
    <phoneticPr fontId="1"/>
  </si>
  <si>
    <t>自治体３４</t>
    <rPh sb="0" eb="3">
      <t>ジチタイ</t>
    </rPh>
    <phoneticPr fontId="1"/>
  </si>
  <si>
    <t>自治体３５</t>
    <rPh sb="0" eb="3">
      <t>ジチタイ</t>
    </rPh>
    <phoneticPr fontId="1"/>
  </si>
  <si>
    <t>自治体３６</t>
    <rPh sb="0" eb="3">
      <t>ジチタイ</t>
    </rPh>
    <phoneticPr fontId="1"/>
  </si>
  <si>
    <t>自治体３７</t>
    <rPh sb="0" eb="3">
      <t>ジチタイ</t>
    </rPh>
    <phoneticPr fontId="1"/>
  </si>
  <si>
    <t>自治体３８</t>
    <rPh sb="0" eb="3">
      <t>ジチタイ</t>
    </rPh>
    <phoneticPr fontId="1"/>
  </si>
  <si>
    <t>自治体３９</t>
    <rPh sb="0" eb="3">
      <t>ジチタイ</t>
    </rPh>
    <phoneticPr fontId="1"/>
  </si>
  <si>
    <t>自治体４０</t>
    <rPh sb="0" eb="3">
      <t>ジチタイ</t>
    </rPh>
    <phoneticPr fontId="1"/>
  </si>
  <si>
    <t>自治体４１</t>
    <rPh sb="0" eb="3">
      <t>ジチタイ</t>
    </rPh>
    <phoneticPr fontId="1"/>
  </si>
  <si>
    <t>自治体４２</t>
    <rPh sb="0" eb="3">
      <t>ジチタイ</t>
    </rPh>
    <phoneticPr fontId="1"/>
  </si>
  <si>
    <t>自治体４３</t>
    <rPh sb="0" eb="3">
      <t>ジチタイ</t>
    </rPh>
    <phoneticPr fontId="1"/>
  </si>
  <si>
    <t>自治体４４</t>
    <rPh sb="0" eb="3">
      <t>ジチタイ</t>
    </rPh>
    <phoneticPr fontId="1"/>
  </si>
  <si>
    <t>自治体４５</t>
    <rPh sb="0" eb="3">
      <t>ジチタイ</t>
    </rPh>
    <phoneticPr fontId="1"/>
  </si>
  <si>
    <t>自治体４６</t>
    <rPh sb="0" eb="3">
      <t>ジチタイ</t>
    </rPh>
    <phoneticPr fontId="1"/>
  </si>
  <si>
    <t>自治体４７</t>
    <rPh sb="0" eb="3">
      <t>ジチタイ</t>
    </rPh>
    <phoneticPr fontId="1"/>
  </si>
  <si>
    <r>
      <t>支援対象地域の自治体担当者と</t>
    </r>
    <r>
      <rPr>
        <b/>
        <sz val="10"/>
        <color rgb="FFFF0000"/>
        <rFont val="ＭＳ Ｐ明朝"/>
        <family val="1"/>
        <charset val="128"/>
      </rPr>
      <t>交付申請前にコンタクトのうえ、合意のもと</t>
    </r>
    <r>
      <rPr>
        <sz val="10"/>
        <color theme="1"/>
        <rFont val="ＭＳ Ｐ明朝"/>
        <family val="1"/>
        <charset val="128"/>
      </rPr>
      <t>に左記情報を記入すること。</t>
    </r>
    <rPh sb="0" eb="2">
      <t>シエン</t>
    </rPh>
    <rPh sb="2" eb="4">
      <t>タイショウ</t>
    </rPh>
    <rPh sb="4" eb="6">
      <t>チイキ</t>
    </rPh>
    <rPh sb="7" eb="9">
      <t>ジチ</t>
    </rPh>
    <rPh sb="9" eb="10">
      <t>タイ</t>
    </rPh>
    <rPh sb="10" eb="13">
      <t>タントウシャ</t>
    </rPh>
    <rPh sb="14" eb="16">
      <t>コウフ</t>
    </rPh>
    <rPh sb="16" eb="18">
      <t>シンセイ</t>
    </rPh>
    <rPh sb="18" eb="19">
      <t>マエ</t>
    </rPh>
    <rPh sb="29" eb="31">
      <t>ゴウイ</t>
    </rPh>
    <rPh sb="35" eb="37">
      <t>サキ</t>
    </rPh>
    <rPh sb="37" eb="39">
      <t>ジョウホウ</t>
    </rPh>
    <rPh sb="40" eb="42">
      <t>キニュウ</t>
    </rPh>
    <phoneticPr fontId="1"/>
  </si>
  <si>
    <t>・各区分（人件費、事業費）の四半期ごとの金額が自動算出されるが
　編集可能。
・編集する場合、経費の各区分（人件費、事業費）の合計及び年間の
　合計額は、（別紙１）の金額と整合させること。
・第１・四半期は４月～６月、第２・四半期は７月～９月、第３・
　四半期は１０月～１２月、第４・四半期は１月～３月を指す。</t>
    <rPh sb="1" eb="4">
      <t>カククブン</t>
    </rPh>
    <rPh sb="5" eb="8">
      <t>ジンケンヒ</t>
    </rPh>
    <rPh sb="9" eb="11">
      <t>ジギョウ</t>
    </rPh>
    <rPh sb="11" eb="12">
      <t>ヒ</t>
    </rPh>
    <rPh sb="14" eb="17">
      <t>シハンキ</t>
    </rPh>
    <rPh sb="20" eb="22">
      <t>キンガク</t>
    </rPh>
    <rPh sb="23" eb="27">
      <t>ジドウサンシュツ</t>
    </rPh>
    <rPh sb="33" eb="37">
      <t>ヘンシュウカノウ</t>
    </rPh>
    <rPh sb="40" eb="42">
      <t>ヘンシュウ</t>
    </rPh>
    <rPh sb="44" eb="46">
      <t>バアイ</t>
    </rPh>
    <rPh sb="47" eb="49">
      <t>ケイヒ</t>
    </rPh>
    <rPh sb="50" eb="53">
      <t>カククブン</t>
    </rPh>
    <rPh sb="54" eb="57">
      <t>ジンケンヒ</t>
    </rPh>
    <rPh sb="58" eb="61">
      <t>ジギョウヒ</t>
    </rPh>
    <rPh sb="65" eb="66">
      <t>オヨ</t>
    </rPh>
    <rPh sb="67" eb="69">
      <t>ネンカン</t>
    </rPh>
    <rPh sb="72" eb="74">
      <t>ゴウケイ</t>
    </rPh>
    <rPh sb="74" eb="75">
      <t>ガク</t>
    </rPh>
    <rPh sb="78" eb="80">
      <t>ベッシ</t>
    </rPh>
    <rPh sb="83" eb="85">
      <t>キンガク</t>
    </rPh>
    <rPh sb="86" eb="88">
      <t>セイゴウ</t>
    </rPh>
    <phoneticPr fontId="1"/>
  </si>
  <si>
    <t>法人・団体等名</t>
    <rPh sb="0" eb="2">
      <t>ホウジン</t>
    </rPh>
    <rPh sb="3" eb="5">
      <t>ダンタイ</t>
    </rPh>
    <rPh sb="5" eb="6">
      <t>トウ</t>
    </rPh>
    <rPh sb="6" eb="7">
      <t>メイ</t>
    </rPh>
    <phoneticPr fontId="1"/>
  </si>
  <si>
    <r>
      <t>・申請日：西暦で、</t>
    </r>
    <r>
      <rPr>
        <b/>
        <sz val="10"/>
        <color rgb="FFFF0000"/>
        <rFont val="ＭＳ Ｐ明朝"/>
        <family val="1"/>
        <charset val="128"/>
      </rPr>
      <t>2023/4/7～2023/5/9</t>
    </r>
    <r>
      <rPr>
        <sz val="10"/>
        <color theme="1"/>
        <rFont val="ＭＳ Ｐ明朝"/>
        <family val="1"/>
        <charset val="128"/>
      </rPr>
      <t>の日付で入力すること。
・法人番号：ジービズインフォ掲載の</t>
    </r>
    <r>
      <rPr>
        <b/>
        <sz val="10"/>
        <color rgb="FFFF0000"/>
        <rFont val="ＭＳ Ｐ明朝"/>
        <family val="1"/>
        <charset val="128"/>
      </rPr>
      <t>13桁の法人番号</t>
    </r>
    <r>
      <rPr>
        <sz val="10"/>
        <color theme="1"/>
        <rFont val="ＭＳ Ｐ明朝"/>
        <family val="1"/>
        <charset val="128"/>
      </rPr>
      <t>を入力すること。（半角英数字）
・申請者（法人・団体等）名：全て（英数字も含めて）</t>
    </r>
    <r>
      <rPr>
        <b/>
        <sz val="10"/>
        <color rgb="FFFF0000"/>
        <rFont val="ＭＳ Ｐ明朝"/>
        <family val="1"/>
        <charset val="128"/>
      </rPr>
      <t>全角</t>
    </r>
    <r>
      <rPr>
        <sz val="10"/>
        <color theme="1"/>
        <rFont val="ＭＳ Ｐ明朝"/>
        <family val="1"/>
        <charset val="128"/>
      </rPr>
      <t>で入力すること。
・代表者役職：登記事項証明書の記載と一致する代表者役職を</t>
    </r>
    <r>
      <rPr>
        <b/>
        <sz val="10"/>
        <color rgb="FFFF0000"/>
        <rFont val="ＭＳ Ｐ明朝"/>
        <family val="1"/>
        <charset val="128"/>
      </rPr>
      <t>全角</t>
    </r>
    <r>
      <rPr>
        <sz val="10"/>
        <color theme="1"/>
        <rFont val="ＭＳ Ｐ明朝"/>
        <family val="1"/>
        <charset val="128"/>
      </rPr>
      <t>で入力すること。
・補助事業の名称：「●●県北部地域の省エネ相談プラットフォーム事業」など、支援地域と事業内容がわかるように記載すること。
・郵便番号：ハイフン</t>
    </r>
    <r>
      <rPr>
        <b/>
        <sz val="10"/>
        <color rgb="FFFF0000"/>
        <rFont val="ＭＳ Ｐ明朝"/>
        <family val="1"/>
        <charset val="128"/>
      </rPr>
      <t>有り</t>
    </r>
    <r>
      <rPr>
        <sz val="10"/>
        <color theme="1"/>
        <rFont val="ＭＳ Ｐ明朝"/>
        <family val="1"/>
        <charset val="128"/>
      </rPr>
      <t>、半角英数字で入力すること。（123-4567）
・住所：本社所在地は都道府県から、原則、登記事項証明書の記載と一致する住所を</t>
    </r>
    <r>
      <rPr>
        <b/>
        <sz val="10"/>
        <color rgb="FFFF0000"/>
        <rFont val="ＭＳ Ｐ明朝"/>
        <family val="1"/>
        <charset val="128"/>
      </rPr>
      <t>全角</t>
    </r>
    <r>
      <rPr>
        <sz val="10"/>
        <color theme="1"/>
        <rFont val="ＭＳ Ｐ明朝"/>
        <family val="1"/>
        <charset val="128"/>
      </rPr>
      <t>で入力すること。
・（建物名）：建物名がない場合は空白とする。
・支援対象地域：地方区分を選択すると、該当する都道府県が選択可能となる。</t>
    </r>
    <rPh sb="1" eb="4">
      <t>シンセイビ</t>
    </rPh>
    <rPh sb="5" eb="7">
      <t>セイレキ</t>
    </rPh>
    <rPh sb="27" eb="29">
      <t>ヒヅケ</t>
    </rPh>
    <rPh sb="30" eb="32">
      <t>ニュウリョク</t>
    </rPh>
    <rPh sb="39" eb="43">
      <t>ホウジンバンゴウ</t>
    </rPh>
    <rPh sb="80" eb="83">
      <t>シンセイシャ</t>
    </rPh>
    <rPh sb="84" eb="86">
      <t>ホウジン</t>
    </rPh>
    <rPh sb="87" eb="90">
      <t>ダンタイトウ</t>
    </rPh>
    <rPh sb="91" eb="92">
      <t>メイ</t>
    </rPh>
    <rPh sb="116" eb="119">
      <t>ダイヒョウシャ</t>
    </rPh>
    <rPh sb="119" eb="121">
      <t>ヤクショク</t>
    </rPh>
    <rPh sb="155" eb="159">
      <t>ホジョジギョウ</t>
    </rPh>
    <rPh sb="160" eb="162">
      <t>メイショウ</t>
    </rPh>
    <rPh sb="216" eb="220">
      <t>ユウビンバンゴウ</t>
    </rPh>
    <rPh sb="253" eb="255">
      <t>ジュウショ</t>
    </rPh>
    <rPh sb="303" eb="306">
      <t>タテモノメイ</t>
    </rPh>
    <rPh sb="325" eb="331">
      <t>シエンタイショウチイキ</t>
    </rPh>
    <rPh sb="332" eb="336">
      <t>チホウクブン</t>
    </rPh>
    <rPh sb="337" eb="339">
      <t>センタク</t>
    </rPh>
    <rPh sb="343" eb="345">
      <t>ガイトウ</t>
    </rPh>
    <rPh sb="347" eb="351">
      <t>トドウフケン</t>
    </rPh>
    <rPh sb="352" eb="356">
      <t>センタクカノウ</t>
    </rPh>
    <phoneticPr fontId="1"/>
  </si>
  <si>
    <r>
      <t xml:space="preserve">補助事業概要説明書(別添１)から自動反映のため入力不要。
以下について確認すること。
・申請日（右上）：書類の提出日が記載されているか。
　※公募期間よりも後の日付にならないように注意。
</t>
    </r>
    <r>
      <rPr>
        <sz val="11"/>
        <color rgb="FFFF0000"/>
        <rFont val="ＭＳ 明朝"/>
        <family val="1"/>
        <charset val="128"/>
      </rPr>
      <t>　（入力可能期間：令和５年４月７日～５月９日）</t>
    </r>
    <r>
      <rPr>
        <sz val="11"/>
        <color theme="1"/>
        <rFont val="ＭＳ 明朝"/>
        <family val="1"/>
        <charset val="128"/>
      </rPr>
      <t xml:space="preserve">
・住所：会社概要等に記載の住所で、郵送物等が届く住所が都道府県から記載されているか。
・申請者名称：会社概要等に記載の名称が記載されているか。
・代表者等名：現在の代表者の【役職】・【氏名】が記載されているか。</t>
    </r>
    <rPh sb="18" eb="20">
      <t>ハンエイ</t>
    </rPh>
    <rPh sb="23" eb="27">
      <t>ニュウリョクフヨウ</t>
    </rPh>
    <rPh sb="29" eb="31">
      <t>イカ</t>
    </rPh>
    <rPh sb="49" eb="51">
      <t>ミギウエ</t>
    </rPh>
    <phoneticPr fontId="1"/>
  </si>
  <si>
    <t>① 交付申請書（Excel）</t>
    <phoneticPr fontId="1"/>
  </si>
  <si>
    <t>② 支出計画の根拠がわかる資料（PDF）</t>
    <phoneticPr fontId="1"/>
  </si>
  <si>
    <t>③ 専門家資格証明資料（PDF、JPEG）</t>
    <phoneticPr fontId="1"/>
  </si>
  <si>
    <t>④ 直近２期分の会計に関する報告書（PDF）</t>
    <phoneticPr fontId="1"/>
  </si>
  <si>
    <t>⑤ 申請者の機関概要がわかる資料（PDF）</t>
    <phoneticPr fontId="1"/>
  </si>
  <si>
    <r>
      <t xml:space="preserve">⑥ 登記事項証明書（PDF）
</t>
    </r>
    <r>
      <rPr>
        <sz val="14"/>
        <color theme="1"/>
        <rFont val="ＭＳ 明朝"/>
        <family val="1"/>
        <charset val="128"/>
      </rPr>
      <t>　（履歴事項全部証明書／現在事項全部証明書の写し）
　　※特定非営利活動法人等の場合は、都道府県に提出した
　　　最新の事業報告書等の写し（所属役員名が分かるもの）</t>
    </r>
    <phoneticPr fontId="1"/>
  </si>
  <si>
    <t>⑦ 定款（PDF）</t>
    <phoneticPr fontId="1"/>
  </si>
  <si>
    <t>登記事項証明書
（発行から６か月以内のもの（写し可）)
（履歴事項全部証明書、又は現在事項全部証明書）</t>
    <rPh sb="39" eb="40">
      <t>マタ</t>
    </rPh>
    <phoneticPr fontId="1"/>
  </si>
  <si>
    <r>
      <t xml:space="preserve">支出計画の根拠がわかる資料
</t>
    </r>
    <r>
      <rPr>
        <sz val="12"/>
        <color theme="1"/>
        <rFont val="ＭＳ 明朝"/>
        <family val="1"/>
        <charset val="128"/>
      </rPr>
      <t xml:space="preserve">（支出計画書にて算出した費用の根拠となる内規や雇用契約書等の資料）
</t>
    </r>
    <r>
      <rPr>
        <sz val="6"/>
        <color theme="1"/>
        <rFont val="ＭＳ 明朝"/>
        <family val="1"/>
        <charset val="128"/>
      </rPr>
      <t xml:space="preserve">
</t>
    </r>
    <r>
      <rPr>
        <sz val="12"/>
        <color rgb="FFFF0000"/>
        <rFont val="ＭＳ 明朝"/>
        <family val="1"/>
        <charset val="128"/>
      </rPr>
      <t>※消費税を補助対象とする場合、所轄税務署への届出書や直近2期分の課税売上がわかるもの</t>
    </r>
    <rPh sb="0" eb="2">
      <t>シシュツ</t>
    </rPh>
    <rPh sb="2" eb="4">
      <t>ケイカク</t>
    </rPh>
    <rPh sb="5" eb="7">
      <t>コンキョ</t>
    </rPh>
    <rPh sb="11" eb="13">
      <t>シリョウ</t>
    </rPh>
    <rPh sb="15" eb="17">
      <t>シシュツ</t>
    </rPh>
    <rPh sb="17" eb="19">
      <t>ケイカク</t>
    </rPh>
    <rPh sb="19" eb="20">
      <t>ショ</t>
    </rPh>
    <rPh sb="22" eb="24">
      <t>サンシュツ</t>
    </rPh>
    <rPh sb="26" eb="28">
      <t>ヒヨウ</t>
    </rPh>
    <rPh sb="29" eb="31">
      <t>コンキョ</t>
    </rPh>
    <rPh sb="34" eb="36">
      <t>ナイキ</t>
    </rPh>
    <rPh sb="37" eb="39">
      <t>コヨウ</t>
    </rPh>
    <rPh sb="39" eb="42">
      <t>ケイヤクショ</t>
    </rPh>
    <rPh sb="42" eb="43">
      <t>トウ</t>
    </rPh>
    <rPh sb="44" eb="46">
      <t>シリョウ</t>
    </rPh>
    <phoneticPr fontId="1"/>
  </si>
  <si>
    <t>専門家資格証明資料
（専門家の有する資格証明書、又は経歴書）</t>
    <rPh sb="0" eb="3">
      <t>センモンカ</t>
    </rPh>
    <rPh sb="3" eb="5">
      <t>シカク</t>
    </rPh>
    <rPh sb="5" eb="7">
      <t>ショウメイ</t>
    </rPh>
    <rPh sb="7" eb="9">
      <t>シリョウ</t>
    </rPh>
    <phoneticPr fontId="1"/>
  </si>
  <si>
    <t>省エネに係る中小企業等の支援実績件数</t>
    <rPh sb="0" eb="1">
      <t>ショウ</t>
    </rPh>
    <rPh sb="4" eb="5">
      <t>カカ</t>
    </rPh>
    <rPh sb="6" eb="8">
      <t>チュウショウ</t>
    </rPh>
    <rPh sb="8" eb="10">
      <t>キギョウ</t>
    </rPh>
    <rPh sb="10" eb="11">
      <t>トウ</t>
    </rPh>
    <rPh sb="12" eb="14">
      <t>シエン</t>
    </rPh>
    <rPh sb="14" eb="16">
      <t>ジッセキ</t>
    </rPh>
    <rPh sb="16" eb="18">
      <t>ケンスウ</t>
    </rPh>
    <phoneticPr fontId="1"/>
  </si>
  <si>
    <r>
      <t>・専門家分類：支援を実施する職員の場合は「</t>
    </r>
    <r>
      <rPr>
        <sz val="14"/>
        <color rgb="FFFF0000"/>
        <rFont val="ＭＳ Ｐ明朝"/>
        <family val="1"/>
        <charset val="128"/>
      </rPr>
      <t>内部</t>
    </r>
    <r>
      <rPr>
        <sz val="14"/>
        <rFont val="ＭＳ Ｐ明朝"/>
        <family val="1"/>
        <charset val="128"/>
      </rPr>
      <t>」、外部専門家の場合は「</t>
    </r>
    <r>
      <rPr>
        <sz val="14"/>
        <color rgb="FFFF0000"/>
        <rFont val="ＭＳ Ｐ明朝"/>
        <family val="1"/>
        <charset val="128"/>
      </rPr>
      <t>外部</t>
    </r>
    <r>
      <rPr>
        <sz val="14"/>
        <rFont val="ＭＳ Ｐ明朝"/>
        <family val="1"/>
        <charset val="128"/>
      </rPr>
      <t xml:space="preserve">」を選択すること。
・電話番号：ハイフン有り、半角英数字で入力すること。（00-0000-0000）
・法人番号：個人事業主等の場合には記載不要となる。 </t>
    </r>
    <r>
      <rPr>
        <sz val="14"/>
        <color rgb="FFFF0000"/>
        <rFont val="ＭＳ Ｐ明朝"/>
        <family val="1"/>
        <charset val="128"/>
      </rPr>
      <t>※マイナンバーを入力しないこと。</t>
    </r>
    <r>
      <rPr>
        <sz val="14"/>
        <rFont val="ＭＳ Ｐ明朝"/>
        <family val="1"/>
        <charset val="128"/>
      </rPr>
      <t xml:space="preserve">
・所属先事業者名：個人事業主等の場合には「</t>
    </r>
    <r>
      <rPr>
        <sz val="14"/>
        <color rgb="FFFF0000"/>
        <rFont val="ＭＳ Ｐ明朝"/>
        <family val="1"/>
        <charset val="128"/>
      </rPr>
      <t>個人</t>
    </r>
    <r>
      <rPr>
        <sz val="14"/>
        <rFont val="ＭＳ Ｐ明朝"/>
        <family val="1"/>
        <charset val="128"/>
      </rPr>
      <t>」と記載すること。
・専門性区分：該当する区分に「</t>
    </r>
    <r>
      <rPr>
        <sz val="14"/>
        <color rgb="FFFF0000"/>
        <rFont val="ＭＳ Ｐ明朝"/>
        <family val="1"/>
        <charset val="128"/>
      </rPr>
      <t>✓</t>
    </r>
    <r>
      <rPr>
        <sz val="14"/>
        <rFont val="ＭＳ Ｐ明朝"/>
        <family val="1"/>
        <charset val="128"/>
      </rPr>
      <t xml:space="preserve">」を入力 </t>
    </r>
    <r>
      <rPr>
        <sz val="14"/>
        <color rgb="FFFF0000"/>
        <rFont val="ＭＳ Ｐ明朝"/>
        <family val="1"/>
        <charset val="128"/>
      </rPr>
      <t>※熱・電気の場合は両方に✓を入れること。</t>
    </r>
    <r>
      <rPr>
        <sz val="14"/>
        <rFont val="ＭＳ Ｐ明朝"/>
        <family val="1"/>
        <charset val="128"/>
      </rPr>
      <t xml:space="preserve">
・国家資格：該当する専門性区分の右欄プルダウンから選択
　</t>
    </r>
    <r>
      <rPr>
        <sz val="14"/>
        <color rgb="FFFF0000"/>
        <rFont val="ＭＳ Ｐ明朝"/>
        <family val="1"/>
        <charset val="128"/>
      </rPr>
      <t>※その他類する資格については「その他」を選択し、記載欄に入力
　※国家資格を保有していない場合は「経歴書参照」を選択</t>
    </r>
    <rPh sb="1" eb="6">
      <t>センモンカブンルイ</t>
    </rPh>
    <rPh sb="7" eb="9">
      <t>シエン</t>
    </rPh>
    <rPh sb="10" eb="12">
      <t>ジッシ</t>
    </rPh>
    <rPh sb="14" eb="16">
      <t>ショクイン</t>
    </rPh>
    <rPh sb="17" eb="19">
      <t>バアイ</t>
    </rPh>
    <rPh sb="21" eb="23">
      <t>ナイブ</t>
    </rPh>
    <rPh sb="25" eb="30">
      <t>ガイブセンモンカ</t>
    </rPh>
    <rPh sb="31" eb="33">
      <t>バアイ</t>
    </rPh>
    <rPh sb="35" eb="37">
      <t>ガイブ</t>
    </rPh>
    <rPh sb="39" eb="41">
      <t>センタク</t>
    </rPh>
    <rPh sb="48" eb="50">
      <t>デンワ</t>
    </rPh>
    <rPh sb="171" eb="173">
      <t>ガイトウ</t>
    </rPh>
    <rPh sb="182" eb="184">
      <t>ニュウリョク</t>
    </rPh>
    <rPh sb="186" eb="187">
      <t>ネツ</t>
    </rPh>
    <rPh sb="188" eb="190">
      <t>デンキ</t>
    </rPh>
    <rPh sb="191" eb="193">
      <t>バアイ</t>
    </rPh>
    <rPh sb="194" eb="196">
      <t>リョウホウ</t>
    </rPh>
    <rPh sb="199" eb="200">
      <t>イ</t>
    </rPh>
    <rPh sb="207" eb="211">
      <t>コッカシカク</t>
    </rPh>
    <rPh sb="212" eb="214">
      <t>ガイトウ</t>
    </rPh>
    <rPh sb="216" eb="221">
      <t>センモンセイクブン</t>
    </rPh>
    <rPh sb="222" eb="223">
      <t>ミギ</t>
    </rPh>
    <rPh sb="223" eb="224">
      <t>ラン</t>
    </rPh>
    <rPh sb="231" eb="233">
      <t>センタク</t>
    </rPh>
    <phoneticPr fontId="1"/>
  </si>
  <si>
    <t>３名診断</t>
    <rPh sb="1" eb="2">
      <t>メイ</t>
    </rPh>
    <rPh sb="2" eb="4">
      <t>シンダン</t>
    </rPh>
    <phoneticPr fontId="1"/>
  </si>
  <si>
    <t>２名診断</t>
    <rPh sb="1" eb="2">
      <t>メイ</t>
    </rPh>
    <rPh sb="2" eb="4">
      <t>シンダン</t>
    </rPh>
    <phoneticPr fontId="1"/>
  </si>
  <si>
    <t>１名診断</t>
    <rPh sb="1" eb="2">
      <t>メイ</t>
    </rPh>
    <rPh sb="2" eb="4">
      <t>シンダン</t>
    </rPh>
    <phoneticPr fontId="1"/>
  </si>
  <si>
    <t>■省エネ支援事業費：公募要領P.23、26に記載の診断・支援プランごとに支出計画を作成すること。
【診断】
・１名診断・・・支援時間：11.5時間　総額：92,000円（税抜）　
・２名診断・・・支援時間：17.5時間　総額：140,000円（税抜）
・３名診断・・・支援時間：26時間　　総額：208,000円（税抜）
【支援】
①工場プラン（製造業300kl以上）・・・支援時間：29時間　総額：232,000円（税抜）
②工場プラン（製造業300kl未満）・・・支援時間：21時間　総額：168,000円（税抜）
③ビル・店舗プラン（製造業以外）・・・支援時間：15時間　総額：120,000円（税抜）
④カスタムプラン・・・支援時間：平均時間を入力　総額：支援時間×謝金単価8,000円（税抜）
例）
・1者あたりの訪問回数：事前打ち合わせから報告会までを含む訪問回数を入力
・1者あたりの診断・支援時間：事前打ち合わせ時間を除き、カスタムプランにおける支援時間（報告書作成時間を含む）を入力</t>
    <rPh sb="1" eb="2">
      <t>ショウ</t>
    </rPh>
    <rPh sb="4" eb="9">
      <t>シエンジギョウヒ</t>
    </rPh>
    <rPh sb="10" eb="14">
      <t>コウボヨウリョウ</t>
    </rPh>
    <rPh sb="22" eb="24">
      <t>キサイ</t>
    </rPh>
    <rPh sb="25" eb="27">
      <t>シンダン</t>
    </rPh>
    <rPh sb="28" eb="30">
      <t>シエン</t>
    </rPh>
    <rPh sb="36" eb="40">
      <t>シシュツケイカク</t>
    </rPh>
    <rPh sb="41" eb="43">
      <t>サクセイ</t>
    </rPh>
    <rPh sb="51" eb="53">
      <t>シンダン</t>
    </rPh>
    <rPh sb="57" eb="58">
      <t>メイ</t>
    </rPh>
    <rPh sb="58" eb="60">
      <t>シンダン</t>
    </rPh>
    <rPh sb="63" eb="67">
      <t>シエンジカン</t>
    </rPh>
    <rPh sb="72" eb="74">
      <t>ジカン</t>
    </rPh>
    <rPh sb="75" eb="77">
      <t>ソウガク</t>
    </rPh>
    <rPh sb="84" eb="85">
      <t>エン</t>
    </rPh>
    <rPh sb="86" eb="88">
      <t>ゼイヌキ</t>
    </rPh>
    <rPh sb="93" eb="96">
      <t>メイシンダン</t>
    </rPh>
    <rPh sb="129" eb="130">
      <t>メイ</t>
    </rPh>
    <rPh sb="130" eb="132">
      <t>シンダン</t>
    </rPh>
    <rPh sb="135" eb="139">
      <t>シエンジカン</t>
    </rPh>
    <rPh sb="146" eb="148">
      <t>ソウガク</t>
    </rPh>
    <rPh sb="163" eb="165">
      <t>シエン</t>
    </rPh>
    <rPh sb="322" eb="324">
      <t>ヘイキン</t>
    </rPh>
    <rPh sb="324" eb="326">
      <t>ジカン</t>
    </rPh>
    <rPh sb="327" eb="329">
      <t>ニュウリョク</t>
    </rPh>
    <rPh sb="333" eb="337">
      <t>シエンジカン</t>
    </rPh>
    <rPh sb="338" eb="342">
      <t>シャキンタンカ</t>
    </rPh>
    <rPh sb="354" eb="355">
      <t>レイ</t>
    </rPh>
    <rPh sb="378" eb="379">
      <t>シャ</t>
    </rPh>
    <rPh sb="383" eb="387">
      <t>ホウモンカイスウ</t>
    </rPh>
    <rPh sb="388" eb="391">
      <t>ジゼンウ</t>
    </rPh>
    <rPh sb="392" eb="393">
      <t>ア</t>
    </rPh>
    <rPh sb="397" eb="400">
      <t>ホウコクカイ</t>
    </rPh>
    <rPh sb="403" eb="404">
      <t>フク</t>
    </rPh>
    <rPh sb="405" eb="409">
      <t>ホウモンカイスウ</t>
    </rPh>
    <rPh sb="410" eb="412">
      <t>ニュウリョク</t>
    </rPh>
    <rPh sb="415" eb="416">
      <t>シャ</t>
    </rPh>
    <rPh sb="420" eb="422">
      <t>シンダン</t>
    </rPh>
    <rPh sb="423" eb="425">
      <t>シエン</t>
    </rPh>
    <rPh sb="425" eb="427">
      <t>ジカン</t>
    </rPh>
    <rPh sb="428" eb="431">
      <t>ジゼンウ</t>
    </rPh>
    <rPh sb="432" eb="433">
      <t>ア</t>
    </rPh>
    <rPh sb="435" eb="437">
      <t>ジカン</t>
    </rPh>
    <rPh sb="438" eb="439">
      <t>ノゾ</t>
    </rPh>
    <rPh sb="452" eb="456">
      <t>シエンジカン</t>
    </rPh>
    <rPh sb="462" eb="464">
      <t>ジカン</t>
    </rPh>
    <rPh sb="465" eb="466">
      <t>フク</t>
    </rPh>
    <rPh sb="469" eb="471">
      <t>ニュウリョク</t>
    </rPh>
    <phoneticPr fontId="1"/>
  </si>
  <si>
    <r>
      <t>■支援対象者（予定）一覧：１行に１者を記載し、同一中小企業等の複数事業所を支援する場合、１行に１事業所を記載すること。
　※支援対象者要件を満たしていること。
・支援対象者（予定）名・事業所名・代表者名：具体名が挙げられる場合は記載し、特定できない場合は「</t>
    </r>
    <r>
      <rPr>
        <sz val="12"/>
        <color rgb="FFFF0000"/>
        <rFont val="ＭＳ Ｐ明朝"/>
        <family val="1"/>
        <charset val="128"/>
      </rPr>
      <t>個社未定</t>
    </r>
    <r>
      <rPr>
        <sz val="12"/>
        <rFont val="ＭＳ Ｐ明朝"/>
        <family val="1"/>
        <charset val="128"/>
      </rPr>
      <t xml:space="preserve">」と記載すること。
・所在地：事業所の所在地住所を記載すること。決定していないものについては、空欄で可。
・業種：一覧がプルダウン形式になっているため選択すること。決定していないものについては、空欄で可。
・掘り起こし属性・支援実施の可能性：該当する項目をプルダウンから選択すること。決定していないものについては、空欄で可。
</t>
    </r>
    <rPh sb="1" eb="6">
      <t>シエンタイショウシャ</t>
    </rPh>
    <rPh sb="7" eb="9">
      <t>ヨテイ</t>
    </rPh>
    <rPh sb="10" eb="12">
      <t>イチラン</t>
    </rPh>
    <rPh sb="14" eb="15">
      <t>ギョウ</t>
    </rPh>
    <rPh sb="17" eb="18">
      <t>シャ</t>
    </rPh>
    <rPh sb="19" eb="21">
      <t>キサイ</t>
    </rPh>
    <rPh sb="23" eb="25">
      <t>ドウイツ</t>
    </rPh>
    <rPh sb="25" eb="27">
      <t>チュウショウ</t>
    </rPh>
    <rPh sb="27" eb="29">
      <t>キギョウ</t>
    </rPh>
    <rPh sb="29" eb="30">
      <t>トウ</t>
    </rPh>
    <rPh sb="31" eb="33">
      <t>フクスウ</t>
    </rPh>
    <rPh sb="33" eb="36">
      <t>ジギョウショ</t>
    </rPh>
    <rPh sb="37" eb="39">
      <t>シエン</t>
    </rPh>
    <rPh sb="41" eb="43">
      <t>バアイ</t>
    </rPh>
    <rPh sb="45" eb="46">
      <t>ギョウ</t>
    </rPh>
    <rPh sb="48" eb="51">
      <t>ジギョウショ</t>
    </rPh>
    <rPh sb="52" eb="54">
      <t>キサイ</t>
    </rPh>
    <rPh sb="62" eb="69">
      <t>シエンタイショウシャヨウケン</t>
    </rPh>
    <rPh sb="70" eb="71">
      <t>ミ</t>
    </rPh>
    <phoneticPr fontId="1"/>
  </si>
  <si>
    <t xml:space="preserve">
実施回数および実施月の見込みについて入力すること。
※本事業の周知等を目的とした広報活動について、掘り起こしに繋がり支援活動が可能な時期での
　 実施を計画すること。
例）</t>
    <rPh sb="12" eb="14">
      <t>ミコ</t>
    </rPh>
    <rPh sb="19" eb="21">
      <t>ニュウリョク</t>
    </rPh>
    <rPh sb="85" eb="86">
      <t>レイ</t>
    </rPh>
    <phoneticPr fontId="1"/>
  </si>
  <si>
    <t>※ No.1のエクセルデータは、１つのエクセルファイルで提出してください。
　　（シートをファイル内にコピーしたり別ファイルにしないでください。）</t>
    <phoneticPr fontId="1"/>
  </si>
  <si>
    <t>公募要領P.41～42「別紙　個人情報の取得と利用について」に同意の上、申請します。</t>
    <rPh sb="0" eb="4">
      <t>コウボヨウリョウ</t>
    </rPh>
    <rPh sb="31" eb="33">
      <t>ドウイ</t>
    </rPh>
    <rPh sb="34" eb="35">
      <t>ウエ</t>
    </rPh>
    <rPh sb="36" eb="38">
      <t>シンセイ</t>
    </rPh>
    <phoneticPr fontId="1"/>
  </si>
  <si>
    <t>２．提出書類の有無</t>
    <rPh sb="2" eb="4">
      <t>テイシュツ</t>
    </rPh>
    <rPh sb="4" eb="6">
      <t>ショルイ</t>
    </rPh>
    <rPh sb="7" eb="9">
      <t>ウム</t>
    </rPh>
    <phoneticPr fontId="1"/>
  </si>
  <si>
    <t>１．個人情報の取得と利用について</t>
    <rPh sb="2" eb="4">
      <t>コジン</t>
    </rPh>
    <rPh sb="4" eb="6">
      <t>ジョウホウ</t>
    </rPh>
    <rPh sb="7" eb="9">
      <t>シュトク</t>
    </rPh>
    <rPh sb="10" eb="12">
      <t>リヨウ</t>
    </rPh>
    <phoneticPr fontId="1"/>
  </si>
  <si>
    <t>３．書類提出方法</t>
    <rPh sb="2" eb="4">
      <t>ショルイ</t>
    </rPh>
    <rPh sb="4" eb="6">
      <t>テイシュツ</t>
    </rPh>
    <rPh sb="6" eb="8">
      <t>ホウホウ</t>
    </rPh>
    <phoneticPr fontId="1"/>
  </si>
  <si>
    <t>ご申請の際は、「個人情報の取得と利用について」に同意が必要です。
ご提出前に本チェックシートにて書類の不足・不備等がないかをご確認ください。</t>
    <rPh sb="1" eb="3">
      <t>シンセイ</t>
    </rPh>
    <rPh sb="4" eb="5">
      <t>サイ</t>
    </rPh>
    <rPh sb="8" eb="12">
      <t>コジンジョウホウ</t>
    </rPh>
    <rPh sb="13" eb="15">
      <t>シュトク</t>
    </rPh>
    <rPh sb="16" eb="18">
      <t>リヨウ</t>
    </rPh>
    <rPh sb="24" eb="26">
      <t>ドウイ</t>
    </rPh>
    <rPh sb="27" eb="29">
      <t>ヒツヨウ</t>
    </rPh>
    <phoneticPr fontId="1"/>
  </si>
  <si>
    <t>個人情報について／提出資料チェックシート</t>
    <rPh sb="0" eb="4">
      <t>コジンジョウホウ</t>
    </rPh>
    <rPh sb="9" eb="11">
      <t>テイシュツ</t>
    </rPh>
    <phoneticPr fontId="1"/>
  </si>
  <si>
    <r>
      <t xml:space="preserve">セミナー開催、チラシ・パンフレット制作、広報紙掲載等の計画を記載し、その取り組みの費用対効果を交え、必要な理由を具体的に説明すること。
</t>
    </r>
    <r>
      <rPr>
        <sz val="9"/>
        <color theme="1"/>
        <rFont val="ＭＳ Ｐ明朝"/>
        <family val="1"/>
        <charset val="128"/>
      </rPr>
      <t>例）
R５年度は●●●といった広報活動を行い、●●者の新規申し込みを見込む。なお、Ｒ４年度の実績では、セミナー開催費 約●●万円/回で、新規の支援申し込みが●●者あった。
また、PF事業のチラシ（約●万円）を作成し、●●県の金融機関にチラシを設置予定。●●県から●件の問い合わせを見込む。</t>
    </r>
    <rPh sb="4" eb="6">
      <t>カイサイ</t>
    </rPh>
    <rPh sb="17" eb="19">
      <t>セイサク</t>
    </rPh>
    <rPh sb="20" eb="23">
      <t>コウホウシ</t>
    </rPh>
    <rPh sb="23" eb="25">
      <t>ケイサイ</t>
    </rPh>
    <rPh sb="25" eb="26">
      <t>トウ</t>
    </rPh>
    <rPh sb="27" eb="29">
      <t>ケイカク</t>
    </rPh>
    <rPh sb="30" eb="32">
      <t>キサイ</t>
    </rPh>
    <rPh sb="36" eb="37">
      <t>ト</t>
    </rPh>
    <rPh sb="38" eb="39">
      <t>ク</t>
    </rPh>
    <rPh sb="47" eb="48">
      <t>マジ</t>
    </rPh>
    <rPh sb="50" eb="52">
      <t>ヒツヨウ</t>
    </rPh>
    <rPh sb="53" eb="55">
      <t>リユウ</t>
    </rPh>
    <rPh sb="56" eb="59">
      <t>グタイテキ</t>
    </rPh>
    <rPh sb="60" eb="62">
      <t>セツメイ</t>
    </rPh>
    <rPh sb="69" eb="70">
      <t>レイ</t>
    </rPh>
    <rPh sb="84" eb="88">
      <t>コウホウカツドウ</t>
    </rPh>
    <rPh sb="89" eb="90">
      <t>オコナ</t>
    </rPh>
    <rPh sb="197" eb="198">
      <t>ケン</t>
    </rPh>
    <phoneticPr fontId="1"/>
  </si>
  <si>
    <t>※健保等級対象者は必ず、１．健保等級適用者欄で登録すること。</t>
    <rPh sb="1" eb="3">
      <t>ケンポ</t>
    </rPh>
    <rPh sb="3" eb="5">
      <t>トウキュウ</t>
    </rPh>
    <rPh sb="5" eb="8">
      <t>タイショウシャ</t>
    </rPh>
    <rPh sb="9" eb="10">
      <t>カナラ</t>
    </rPh>
    <rPh sb="14" eb="16">
      <t>ケンポ</t>
    </rPh>
    <rPh sb="16" eb="18">
      <t>トウキュウ</t>
    </rPh>
    <rPh sb="18" eb="21">
      <t>テキヨウシャ</t>
    </rPh>
    <rPh sb="21" eb="22">
      <t>ラン</t>
    </rPh>
    <rPh sb="23" eb="25">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</si>
</sst>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quot;合計： &quot;#,##0;[Red]\-#,##0"/>
    <numFmt numFmtId="179" formatCode="0.000"/>
    <numFmt numFmtId="180" formatCode="0.0%"/>
    <numFmt numFmtId="181" formatCode="[$]ggge&quot;年&quot;m&quot;月&quot;d&quot;日&quot;;@" x16r2:formatCode16="[$-ja-JP-x-gannen]ggge&quot;年&quot;m&quot;月&quot;d&quot;日&quot;;@"/>
  </numFmts>
  <fonts count="1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sz val="16"/>
      <name val="ＭＳ 明朝"/>
      <family val="1"/>
      <charset val="128"/>
    </font>
    <font>
      <sz val="14"/>
      <name val="ＭＳ 明朝"/>
      <family val="1"/>
      <charset val="128"/>
    </font>
    <font>
      <sz val="12"/>
      <name val="ＭＳ 明朝"/>
      <family val="1"/>
      <charset val="128"/>
    </font>
    <font>
      <b/>
      <sz val="22"/>
      <name val="ＭＳ 明朝"/>
      <family val="1"/>
      <charset val="128"/>
    </font>
    <font>
      <sz val="22"/>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sz val="10"/>
      <color theme="1"/>
      <name val="Century"/>
      <family val="1"/>
    </font>
    <font>
      <sz val="11"/>
      <name val="ＭＳ Ｐゴシック"/>
      <family val="3"/>
      <charset val="128"/>
      <scheme val="minor"/>
    </font>
    <font>
      <sz val="9"/>
      <color theme="1"/>
      <name val="ＭＳ Ｐ明朝"/>
      <family val="1"/>
      <charset val="128"/>
    </font>
    <font>
      <sz val="12"/>
      <color theme="0"/>
      <name val="ＭＳ 明朝"/>
      <family val="1"/>
      <charset val="128"/>
    </font>
    <font>
      <sz val="14"/>
      <color theme="1"/>
      <name val="ＭＳ Ｐ明朝"/>
      <family val="1"/>
      <charset val="128"/>
    </font>
    <font>
      <sz val="14"/>
      <color theme="1"/>
      <name val="Arial"/>
      <family val="2"/>
    </font>
    <font>
      <sz val="11"/>
      <color theme="1"/>
      <name val="Arial"/>
      <family val="2"/>
    </font>
    <font>
      <sz val="10"/>
      <color theme="1"/>
      <name val="Arial"/>
      <family val="2"/>
    </font>
    <font>
      <vertAlign val="superscript"/>
      <sz val="12"/>
      <name val="ＭＳ Ｐ明朝"/>
      <family val="1"/>
      <charset val="128"/>
    </font>
    <font>
      <vertAlign val="superscript"/>
      <sz val="12"/>
      <name val="ＭＳ 明朝"/>
      <family val="1"/>
      <charset val="128"/>
    </font>
    <font>
      <sz val="12"/>
      <color theme="1"/>
      <name val="ＭＳ Ｐ明朝"/>
      <family val="1"/>
      <charset val="128"/>
    </font>
    <font>
      <b/>
      <sz val="11"/>
      <color theme="1"/>
      <name val="ＭＳ Ｐ明朝"/>
      <family val="1"/>
      <charset val="128"/>
    </font>
    <font>
      <sz val="11"/>
      <name val="ＭＳ Ｐ明朝"/>
      <family val="1"/>
      <charset val="128"/>
    </font>
    <font>
      <b/>
      <sz val="22"/>
      <name val="ＭＳ Ｐ明朝"/>
      <family val="1"/>
      <charset val="128"/>
    </font>
    <font>
      <b/>
      <sz val="18"/>
      <color rgb="FFFF0000"/>
      <name val="ＭＳ Ｐ明朝"/>
      <family val="1"/>
      <charset val="128"/>
    </font>
    <font>
      <b/>
      <sz val="20"/>
      <name val="ＭＳ Ｐ明朝"/>
      <family val="1"/>
      <charset val="128"/>
    </font>
    <font>
      <sz val="14"/>
      <name val="ＭＳ Ｐ明朝"/>
      <family val="1"/>
      <charset val="128"/>
    </font>
    <font>
      <b/>
      <sz val="14"/>
      <color theme="1"/>
      <name val="ＭＳ Ｐ明朝"/>
      <family val="1"/>
      <charset val="128"/>
    </font>
    <font>
      <b/>
      <sz val="16"/>
      <color rgb="FFFF0000"/>
      <name val="ＭＳ Ｐ明朝"/>
      <family val="1"/>
      <charset val="128"/>
    </font>
    <font>
      <sz val="18"/>
      <name val="ＭＳ Ｐ明朝"/>
      <family val="1"/>
      <charset val="128"/>
    </font>
    <font>
      <sz val="14"/>
      <color rgb="FFFF0000"/>
      <name val="ＭＳ Ｐ明朝"/>
      <family val="1"/>
      <charset val="128"/>
    </font>
    <font>
      <b/>
      <sz val="20"/>
      <color theme="1"/>
      <name val="ＭＳ Ｐ明朝"/>
      <family val="1"/>
      <charset val="128"/>
    </font>
    <font>
      <sz val="7"/>
      <color theme="1"/>
      <name val="ＭＳ Ｐ明朝"/>
      <family val="1"/>
      <charset val="128"/>
    </font>
    <font>
      <b/>
      <sz val="18"/>
      <color theme="1"/>
      <name val="ＭＳ Ｐ明朝"/>
      <family val="1"/>
      <charset val="128"/>
    </font>
    <font>
      <sz val="11"/>
      <color rgb="FFFF0000"/>
      <name val="ＭＳ Ｐ明朝"/>
      <family val="1"/>
      <charset val="128"/>
    </font>
    <font>
      <sz val="11"/>
      <color indexed="8"/>
      <name val="ＭＳ Ｐ明朝"/>
      <family val="1"/>
      <charset val="128"/>
    </font>
    <font>
      <sz val="16"/>
      <color indexed="8"/>
      <name val="ＭＳ Ｐ明朝"/>
      <family val="1"/>
      <charset val="128"/>
    </font>
    <font>
      <sz val="16"/>
      <name val="ＭＳ Ｐ明朝"/>
      <family val="1"/>
      <charset val="128"/>
    </font>
    <font>
      <sz val="14"/>
      <color indexed="8"/>
      <name val="ＭＳ Ｐ明朝"/>
      <family val="1"/>
      <charset val="128"/>
    </font>
    <font>
      <sz val="12"/>
      <color indexed="8"/>
      <name val="ＭＳ Ｐ明朝"/>
      <family val="1"/>
      <charset val="128"/>
    </font>
    <font>
      <b/>
      <sz val="18"/>
      <name val="ＭＳ Ｐ明朝"/>
      <family val="1"/>
      <charset val="128"/>
    </font>
    <font>
      <b/>
      <sz val="11"/>
      <color rgb="FFFF0000"/>
      <name val="ＭＳ Ｐ明朝"/>
      <family val="1"/>
      <charset val="128"/>
    </font>
    <font>
      <u/>
      <sz val="18"/>
      <name val="ＭＳ 明朝"/>
      <family val="1"/>
      <charset val="128"/>
    </font>
    <font>
      <sz val="14"/>
      <color theme="0"/>
      <name val="ＭＳ Ｐ明朝"/>
      <family val="1"/>
      <charset val="128"/>
    </font>
    <font>
      <sz val="10"/>
      <color theme="0"/>
      <name val="ＭＳ Ｐ明朝"/>
      <family val="1"/>
      <charset val="128"/>
    </font>
    <font>
      <b/>
      <sz val="11"/>
      <color rgb="FFFF0000"/>
      <name val="ＭＳ Ｐゴシック"/>
      <family val="3"/>
      <charset val="128"/>
      <scheme val="minor"/>
    </font>
    <font>
      <b/>
      <sz val="12"/>
      <color rgb="FFFF0000"/>
      <name val="ＭＳ Ｐ明朝"/>
      <family val="1"/>
      <charset val="128"/>
    </font>
    <font>
      <b/>
      <sz val="12"/>
      <color rgb="FFFF0000"/>
      <name val="ＭＳ 明朝"/>
      <family val="1"/>
      <charset val="128"/>
    </font>
    <font>
      <sz val="11"/>
      <color theme="0"/>
      <name val="ＭＳ Ｐ明朝"/>
      <family val="1"/>
      <charset val="128"/>
    </font>
    <font>
      <sz val="10"/>
      <color theme="2"/>
      <name val="ＭＳ 明朝"/>
      <family val="1"/>
      <charset val="128"/>
    </font>
    <font>
      <sz val="12"/>
      <color rgb="FFFF0000"/>
      <name val="ＭＳ 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2"/>
      <charset val="128"/>
      <scheme val="minor"/>
    </font>
    <font>
      <u/>
      <sz val="12"/>
      <color theme="0"/>
      <name val="ＭＳ Ｐゴシック"/>
      <family val="2"/>
      <charset val="128"/>
      <scheme val="minor"/>
    </font>
    <font>
      <u/>
      <sz val="20"/>
      <color theme="0"/>
      <name val="ＭＳ Ｐゴシック"/>
      <family val="2"/>
      <charset val="128"/>
      <scheme val="minor"/>
    </font>
    <font>
      <u/>
      <sz val="18"/>
      <color theme="0"/>
      <name val="ＭＳ Ｐゴシック"/>
      <family val="3"/>
      <charset val="128"/>
      <scheme val="minor"/>
    </font>
    <font>
      <b/>
      <u/>
      <sz val="14"/>
      <color theme="1"/>
      <name val="ＭＳ Ｐ明朝"/>
      <family val="1"/>
      <charset val="128"/>
    </font>
    <font>
      <sz val="11"/>
      <color rgb="FFFF0000"/>
      <name val="ＭＳ 明朝"/>
      <family val="1"/>
      <charset val="128"/>
    </font>
    <font>
      <sz val="20"/>
      <color theme="1"/>
      <name val="ＭＳ 明朝"/>
      <family val="1"/>
      <charset val="128"/>
    </font>
    <font>
      <sz val="6"/>
      <color theme="1"/>
      <name val="ＭＳ 明朝"/>
      <family val="1"/>
      <charset val="128"/>
    </font>
    <font>
      <sz val="9"/>
      <color theme="0" tint="-0.34998626667073579"/>
      <name val="ＭＳ Ｐ明朝"/>
      <family val="1"/>
      <charset val="128"/>
    </font>
    <font>
      <sz val="16"/>
      <color theme="1"/>
      <name val="ＭＳ 明朝"/>
      <family val="1"/>
      <charset val="128"/>
    </font>
    <font>
      <b/>
      <sz val="12"/>
      <color theme="1"/>
      <name val="ＭＳ Ｐ明朝"/>
      <family val="1"/>
      <charset val="128"/>
    </font>
    <font>
      <u/>
      <sz val="11"/>
      <color theme="0"/>
      <name val="ＭＳ Ｐ明朝"/>
      <family val="1"/>
      <charset val="128"/>
    </font>
    <font>
      <sz val="18"/>
      <color theme="0"/>
      <name val="ＭＳ Ｐ明朝"/>
      <family val="1"/>
      <charset val="128"/>
    </font>
    <font>
      <sz val="10"/>
      <color indexed="8"/>
      <name val="ＭＳ Ｐ明朝"/>
      <family val="1"/>
      <charset val="128"/>
    </font>
    <font>
      <sz val="12"/>
      <color theme="0"/>
      <name val="ＭＳ Ｐ明朝"/>
      <family val="1"/>
      <charset val="128"/>
    </font>
    <font>
      <sz val="14"/>
      <color theme="0" tint="-0.34998626667073579"/>
      <name val="ＭＳ Ｐ明朝"/>
      <family val="1"/>
      <charset val="128"/>
    </font>
    <font>
      <b/>
      <sz val="20"/>
      <color rgb="FFFF0000"/>
      <name val="ＭＳ Ｐ明朝"/>
      <family val="1"/>
      <charset val="128"/>
    </font>
    <font>
      <b/>
      <u/>
      <sz val="14"/>
      <name val="ＭＳ Ｐ明朝"/>
      <family val="1"/>
      <charset val="128"/>
    </font>
    <font>
      <b/>
      <sz val="11"/>
      <name val="ＭＳ Ｐ明朝"/>
      <family val="1"/>
      <charset val="128"/>
    </font>
    <font>
      <sz val="14"/>
      <name val="Arial"/>
      <family val="2"/>
    </font>
    <font>
      <sz val="11"/>
      <color rgb="FF00B050"/>
      <name val="ＭＳ Ｐ明朝"/>
      <family val="1"/>
      <charset val="128"/>
    </font>
    <font>
      <sz val="10"/>
      <color rgb="FFFF0000"/>
      <name val="ＭＳ Ｐ明朝"/>
      <family val="1"/>
      <charset val="128"/>
    </font>
    <font>
      <sz val="16"/>
      <color theme="1"/>
      <name val="ＭＳ Ｐ明朝"/>
      <family val="1"/>
      <charset val="128"/>
    </font>
    <font>
      <b/>
      <sz val="11"/>
      <color rgb="FFFF0000"/>
      <name val="ＭＳ 明朝"/>
      <family val="1"/>
      <charset val="128"/>
    </font>
    <font>
      <sz val="9"/>
      <color theme="0" tint="-4.9989318521683403E-2"/>
      <name val="ＭＳ Ｐ明朝"/>
      <family val="1"/>
      <charset val="128"/>
    </font>
    <font>
      <sz val="10"/>
      <color theme="0" tint="-4.9989318521683403E-2"/>
      <name val="ＭＳ Ｐ明朝"/>
      <family val="1"/>
      <charset val="128"/>
    </font>
    <font>
      <sz val="10"/>
      <color theme="0" tint="-4.9989318521683403E-2"/>
      <name val="ＭＳ 明朝"/>
      <family val="1"/>
      <charset val="128"/>
    </font>
    <font>
      <sz val="11"/>
      <color theme="0" tint="-4.9989318521683403E-2"/>
      <name val="ＭＳ Ｐ明朝"/>
      <family val="1"/>
      <charset val="128"/>
    </font>
    <font>
      <sz val="14"/>
      <color theme="0" tint="-4.9989318521683403E-2"/>
      <name val="ＭＳ Ｐ明朝"/>
      <family val="1"/>
      <charset val="128"/>
    </font>
    <font>
      <vertAlign val="superscript"/>
      <sz val="12"/>
      <color theme="1"/>
      <name val="ＭＳ 明朝"/>
      <family val="1"/>
      <charset val="128"/>
    </font>
    <font>
      <b/>
      <sz val="9"/>
      <color rgb="FFFF0000"/>
      <name val="ＭＳ Ｐ明朝"/>
      <family val="1"/>
      <charset val="128"/>
    </font>
    <font>
      <sz val="10"/>
      <color rgb="FF0000CC"/>
      <name val="ＭＳ Ｐ明朝"/>
      <family val="1"/>
      <charset val="128"/>
    </font>
    <font>
      <b/>
      <sz val="28"/>
      <name val="ＭＳ Ｐ明朝"/>
      <family val="1"/>
      <charset val="128"/>
    </font>
    <font>
      <sz val="14"/>
      <color theme="0"/>
      <name val="ＭＳ 明朝"/>
      <family val="1"/>
      <charset val="128"/>
    </font>
    <font>
      <sz val="12"/>
      <color rgb="FFFF0000"/>
      <name val="ＭＳ Ｐ明朝"/>
      <family val="1"/>
      <charset val="128"/>
    </font>
    <font>
      <b/>
      <sz val="24"/>
      <color theme="1"/>
      <name val="ＭＳ Ｐ明朝"/>
      <family val="1"/>
      <charset val="128"/>
    </font>
    <font>
      <b/>
      <sz val="20"/>
      <color rgb="FF000000"/>
      <name val="ＭＳ 明朝"/>
      <family val="1"/>
      <charset val="128"/>
    </font>
    <font>
      <b/>
      <sz val="18"/>
      <color theme="1"/>
      <name val="ＭＳ 明朝"/>
      <family val="1"/>
      <charset val="128"/>
    </font>
    <font>
      <sz val="14"/>
      <color theme="9"/>
      <name val="ＭＳ Ｐ明朝"/>
      <family val="1"/>
      <charset val="128"/>
    </font>
    <font>
      <u/>
      <sz val="20"/>
      <color theme="1"/>
      <name val="ＭＳ 明朝"/>
      <family val="1"/>
      <charset val="128"/>
    </font>
    <font>
      <sz val="9"/>
      <color rgb="FFFF0000"/>
      <name val="ＭＳ Ｐ明朝"/>
      <family val="1"/>
      <charset val="12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EB"/>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rgb="FFFFCCCC"/>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hair">
        <color auto="1"/>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thin">
        <color theme="0"/>
      </top>
      <bottom style="thin">
        <color theme="0"/>
      </bottom>
      <diagonal/>
    </border>
    <border>
      <left style="hair">
        <color theme="0" tint="-0.499984740745262"/>
      </left>
      <right/>
      <top style="thin">
        <color theme="0" tint="-0.499984740745262"/>
      </top>
      <bottom style="hair">
        <color theme="0"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indexed="64"/>
      </left>
      <right style="thin">
        <color indexed="64"/>
      </right>
      <top style="double">
        <color indexed="64"/>
      </top>
      <bottom/>
      <diagonal/>
    </border>
    <border>
      <left style="thin">
        <color auto="1"/>
      </left>
      <right style="hair">
        <color auto="1"/>
      </right>
      <top style="hair">
        <color auto="1"/>
      </top>
      <bottom style="thin">
        <color auto="1"/>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style="thin">
        <color indexed="64"/>
      </right>
      <top style="thin">
        <color indexed="64"/>
      </top>
      <bottom style="hair">
        <color theme="1" tint="0.34998626667073579"/>
      </bottom>
      <diagonal/>
    </border>
    <border>
      <left style="thin">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thin">
        <color indexed="64"/>
      </top>
      <bottom/>
      <diagonal/>
    </border>
    <border>
      <left style="thin">
        <color indexed="64"/>
      </left>
      <right style="hair">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medium">
        <color indexed="64"/>
      </left>
      <right style="hair">
        <color indexed="64"/>
      </right>
      <top style="medium">
        <color indexed="64"/>
      </top>
      <bottom style="medium">
        <color indexed="64"/>
      </bottom>
      <diagonal/>
    </border>
    <border>
      <left style="thin">
        <color indexed="64"/>
      </left>
      <right/>
      <top style="hair">
        <color theme="1" tint="0.34998626667073579"/>
      </top>
      <bottom style="hair">
        <color theme="1" tint="0.34998626667073579"/>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hair">
        <color theme="1" tint="0.34998626667073579"/>
      </left>
      <right style="thin">
        <color theme="1" tint="0.34998626667073579"/>
      </right>
      <top style="thin">
        <color indexed="64"/>
      </top>
      <bottom style="hair">
        <color theme="1" tint="0.34998626667073579"/>
      </bottom>
      <diagonal/>
    </border>
    <border>
      <left style="thin">
        <color indexed="64"/>
      </left>
      <right/>
      <top style="hair">
        <color theme="1" tint="0.34998626667073579"/>
      </top>
      <bottom style="thin">
        <color indexed="64"/>
      </bottom>
      <diagonal/>
    </border>
    <border>
      <left/>
      <right style="thin">
        <color theme="1" tint="0.34998626667073579"/>
      </right>
      <top style="hair">
        <color theme="1" tint="0.34998626667073579"/>
      </top>
      <bottom style="thin">
        <color indexed="64"/>
      </bottom>
      <diagonal/>
    </border>
    <border>
      <left style="thin">
        <color theme="1" tint="0.34998626667073579"/>
      </left>
      <right style="thin">
        <color indexed="64"/>
      </right>
      <top style="hair">
        <color theme="1" tint="0.34998626667073579"/>
      </top>
      <bottom style="thin">
        <color indexed="64"/>
      </bottom>
      <diagonal/>
    </border>
    <border>
      <left style="medium">
        <color indexed="64"/>
      </left>
      <right style="hair">
        <color indexed="64"/>
      </right>
      <top/>
      <bottom style="medium">
        <color indexed="64"/>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hair">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thin">
        <color indexed="64"/>
      </top>
      <bottom style="medium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style="thin">
        <color theme="1" tint="0.34998626667073579"/>
      </right>
      <top/>
      <bottom style="double">
        <color indexed="64"/>
      </bottom>
      <diagonal/>
    </border>
    <border>
      <left style="thin">
        <color theme="1" tint="0.34998626667073579"/>
      </left>
      <right/>
      <top/>
      <bottom style="thin">
        <color theme="1" tint="0.34998626667073579"/>
      </bottom>
      <diagonal/>
    </border>
    <border>
      <left/>
      <right style="hair">
        <color theme="1" tint="0.34998626667073579"/>
      </right>
      <top/>
      <bottom style="thin">
        <color indexed="64"/>
      </bottom>
      <diagonal/>
    </border>
    <border>
      <left style="hair">
        <color theme="1" tint="0.34998626667073579"/>
      </left>
      <right style="thin">
        <color indexed="64"/>
      </right>
      <top/>
      <bottom style="thin">
        <color indexed="64"/>
      </bottom>
      <diagonal/>
    </border>
    <border>
      <left style="thin">
        <color theme="1" tint="0.34998626667073579"/>
      </left>
      <right style="thin">
        <color theme="1" tint="0.34998626667073579"/>
      </right>
      <top style="hair">
        <color theme="1" tint="0.34998626667073579"/>
      </top>
      <bottom style="double">
        <color indexed="64"/>
      </bottom>
      <diagonal/>
    </border>
    <border>
      <left/>
      <right style="hair">
        <color theme="1" tint="0.34998626667073579"/>
      </right>
      <top style="hair">
        <color theme="1" tint="0.34998626667073579"/>
      </top>
      <bottom style="double">
        <color indexed="64"/>
      </bottom>
      <diagonal/>
    </border>
    <border>
      <left style="hair">
        <color theme="1" tint="0.34998626667073579"/>
      </left>
      <right/>
      <top style="hair">
        <color theme="1" tint="0.34998626667073579"/>
      </top>
      <bottom style="double">
        <color indexed="64"/>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medium">
        <color indexed="64"/>
      </bottom>
      <diagonal/>
    </border>
    <border>
      <left/>
      <right style="hair">
        <color theme="1" tint="0.34998626667073579"/>
      </right>
      <top/>
      <bottom style="medium">
        <color indexed="64"/>
      </bottom>
      <diagonal/>
    </border>
    <border>
      <left style="hair">
        <color theme="1" tint="0.34998626667073579"/>
      </left>
      <right style="thin">
        <color theme="1" tint="0.34998626667073579"/>
      </right>
      <top/>
      <bottom style="medium">
        <color indexed="64"/>
      </bottom>
      <diagonal/>
    </border>
    <border>
      <left style="thin">
        <color indexed="64"/>
      </left>
      <right style="thin">
        <color indexed="64"/>
      </right>
      <top style="double">
        <color indexed="64"/>
      </top>
      <bottom style="hair">
        <color indexed="64"/>
      </bottom>
      <diagonal/>
    </border>
    <border>
      <left style="thin">
        <color theme="1" tint="0.34998626667073579"/>
      </left>
      <right style="thin">
        <color indexed="64"/>
      </right>
      <top style="hair">
        <color indexed="64"/>
      </top>
      <bottom style="hair">
        <color indexed="64"/>
      </bottom>
      <diagonal/>
    </border>
    <border>
      <left style="thin">
        <color theme="1" tint="0.34998626667073579"/>
      </left>
      <right style="thin">
        <color indexed="64"/>
      </right>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theme="1" tint="0.34998626667073579"/>
      </right>
      <top style="medium">
        <color indexed="64"/>
      </top>
      <bottom style="thin">
        <color indexed="64"/>
      </bottom>
      <diagonal/>
    </border>
    <border>
      <left/>
      <right style="medium">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theme="1" tint="0.34998626667073579"/>
      </left>
      <right style="thin">
        <color indexed="64"/>
      </right>
      <top style="double">
        <color indexed="64"/>
      </top>
      <bottom/>
      <diagonal/>
    </border>
    <border>
      <left style="thin">
        <color theme="1" tint="0.34998626667073579"/>
      </left>
      <right style="thin">
        <color indexed="64"/>
      </right>
      <top/>
      <bottom style="hair">
        <color indexed="64"/>
      </bottom>
      <diagonal/>
    </border>
    <border>
      <left style="thin">
        <color theme="1" tint="0.34998626667073579"/>
      </left>
      <right style="thin">
        <color indexed="64"/>
      </right>
      <top style="hair">
        <color indexed="64"/>
      </top>
      <bottom style="medium">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79"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04">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0" applyFont="1" applyProtection="1">
      <alignment vertical="center"/>
    </xf>
    <xf numFmtId="0" fontId="6" fillId="0" borderId="0" xfId="0" applyFont="1" applyBorder="1" applyAlignment="1" applyProtection="1">
      <alignment wrapText="1"/>
    </xf>
    <xf numFmtId="0" fontId="12" fillId="0" borderId="0" xfId="0" applyFont="1" applyBorder="1" applyAlignment="1" applyProtection="1">
      <alignment horizontal="right" vertical="center" wrapText="1"/>
    </xf>
    <xf numFmtId="0" fontId="10" fillId="0" borderId="0" xfId="0" applyFont="1" applyBorder="1" applyAlignment="1" applyProtection="1">
      <alignment horizontal="right" vertical="center" indent="1"/>
    </xf>
    <xf numFmtId="0" fontId="13" fillId="0" borderId="0" xfId="0" applyFont="1" applyAlignment="1" applyProtection="1"/>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15" fillId="0" borderId="0" xfId="0" applyFont="1" applyProtection="1">
      <alignment vertical="center"/>
    </xf>
    <xf numFmtId="0" fontId="6" fillId="0" borderId="1" xfId="0" applyFont="1" applyBorder="1" applyAlignment="1" applyProtection="1">
      <alignment vertical="center" wrapText="1"/>
      <protection locked="0"/>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0" borderId="0" xfId="2" applyFont="1" applyFill="1" applyProtection="1">
      <alignment vertical="center"/>
    </xf>
    <xf numFmtId="0" fontId="19" fillId="0" borderId="0" xfId="2" applyFont="1" applyAlignment="1" applyProtection="1">
      <alignment horizontal="left" vertical="center"/>
    </xf>
    <xf numFmtId="0" fontId="20" fillId="0" borderId="0" xfId="2" applyFont="1" applyAlignment="1" applyProtection="1">
      <alignment horizontal="right" vertical="top"/>
    </xf>
    <xf numFmtId="0" fontId="19" fillId="0" borderId="0" xfId="2" applyFont="1" applyAlignment="1" applyProtection="1">
      <alignment horizontal="right" vertical="center" indent="1"/>
    </xf>
    <xf numFmtId="0" fontId="18" fillId="0" borderId="0" xfId="2" applyFont="1" applyAlignment="1" applyProtection="1">
      <alignment horizontal="right" vertical="center" indent="1"/>
    </xf>
    <xf numFmtId="0" fontId="8" fillId="0" borderId="0" xfId="2" applyFont="1" applyAlignment="1" applyProtection="1">
      <alignment horizontal="right"/>
    </xf>
    <xf numFmtId="0" fontId="8" fillId="0" borderId="0" xfId="2" applyFont="1" applyBorder="1" applyProtection="1">
      <alignment vertical="center"/>
    </xf>
    <xf numFmtId="0" fontId="20" fillId="0" borderId="0" xfId="2" applyFont="1" applyProtection="1">
      <alignment vertical="center"/>
    </xf>
    <xf numFmtId="0" fontId="8" fillId="0" borderId="0" xfId="2" applyFont="1" applyAlignment="1" applyProtection="1">
      <alignment horizontal="left" vertical="center" wrapText="1"/>
    </xf>
    <xf numFmtId="0" fontId="19" fillId="0" borderId="0" xfId="2" applyFont="1" applyProtection="1">
      <alignment vertical="center"/>
    </xf>
    <xf numFmtId="0" fontId="19" fillId="0" borderId="0" xfId="2" applyFont="1" applyAlignment="1" applyProtection="1"/>
    <xf numFmtId="0" fontId="8" fillId="0" borderId="0" xfId="2" applyFont="1" applyFill="1" applyAlignment="1" applyProtection="1"/>
    <xf numFmtId="0" fontId="23" fillId="0" borderId="0" xfId="2" applyFont="1" applyProtection="1">
      <alignment vertical="center"/>
    </xf>
    <xf numFmtId="0" fontId="6" fillId="0" borderId="0" xfId="0" applyFont="1" applyBorder="1" applyAlignment="1" applyProtection="1">
      <alignment horizontal="center" wrapText="1"/>
    </xf>
    <xf numFmtId="0" fontId="26" fillId="0" borderId="26"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31" fillId="0" borderId="0" xfId="0" applyFont="1" applyAlignment="1" applyProtection="1"/>
    <xf numFmtId="0" fontId="14" fillId="3" borderId="0" xfId="0" applyFont="1" applyFill="1" applyAlignment="1" applyProtection="1">
      <alignment horizontal="right" vertical="center"/>
    </xf>
    <xf numFmtId="0" fontId="12" fillId="3" borderId="0" xfId="0" applyFont="1" applyFill="1" applyProtection="1">
      <alignment vertical="center"/>
    </xf>
    <xf numFmtId="0" fontId="6" fillId="6" borderId="1" xfId="0" applyFont="1" applyFill="1" applyBorder="1" applyAlignment="1" applyProtection="1">
      <alignment horizontal="center" vertical="center"/>
    </xf>
    <xf numFmtId="0" fontId="16" fillId="0" borderId="0" xfId="0" applyFont="1" applyAlignment="1" applyProtection="1">
      <alignment horizontal="left" vertical="center"/>
    </xf>
    <xf numFmtId="0" fontId="36" fillId="0" borderId="0" xfId="0" applyFont="1" applyAlignment="1" applyProtection="1">
      <alignment horizontal="left" vertical="center"/>
    </xf>
    <xf numFmtId="0" fontId="0" fillId="0" borderId="0" xfId="0" applyFont="1" applyAlignment="1" applyProtection="1">
      <alignment horizontal="center" vertical="center"/>
    </xf>
    <xf numFmtId="0" fontId="32" fillId="0" borderId="15"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9" fillId="0" borderId="0" xfId="0" applyFont="1" applyProtection="1">
      <alignment vertical="center"/>
    </xf>
    <xf numFmtId="0" fontId="0" fillId="3" borderId="0" xfId="0" applyFont="1" applyFill="1" applyAlignment="1" applyProtection="1">
      <alignment horizontal="left" vertical="center"/>
    </xf>
    <xf numFmtId="0" fontId="17" fillId="4" borderId="1" xfId="0" applyFont="1" applyFill="1" applyBorder="1" applyProtection="1">
      <alignment vertical="center"/>
    </xf>
    <xf numFmtId="0" fontId="37" fillId="0" borderId="0" xfId="2" applyFont="1" applyAlignment="1">
      <alignment horizontal="center" vertical="center"/>
    </xf>
    <xf numFmtId="0" fontId="37" fillId="0" borderId="0" xfId="2" applyFont="1">
      <alignment vertical="center"/>
    </xf>
    <xf numFmtId="38" fontId="37" fillId="0" borderId="0" xfId="3" applyFont="1">
      <alignment vertical="center"/>
    </xf>
    <xf numFmtId="0" fontId="12" fillId="0" borderId="0" xfId="0" applyFont="1" applyProtection="1">
      <alignment vertical="center"/>
    </xf>
    <xf numFmtId="0" fontId="8" fillId="0" borderId="0" xfId="2" applyFont="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34" fillId="0" borderId="0" xfId="2" applyFont="1" applyAlignment="1" applyProtection="1">
      <alignment vertical="center" wrapText="1"/>
    </xf>
    <xf numFmtId="0" fontId="34" fillId="0" borderId="0" xfId="2" applyFont="1" applyProtection="1">
      <alignment vertical="center"/>
    </xf>
    <xf numFmtId="0" fontId="18" fillId="0" borderId="0" xfId="2" applyFont="1" applyAlignment="1" applyProtection="1">
      <alignment horizontal="right"/>
    </xf>
    <xf numFmtId="0" fontId="19" fillId="0" borderId="0" xfId="2" applyFont="1" applyAlignment="1" applyProtection="1">
      <alignment horizontal="right"/>
    </xf>
    <xf numFmtId="38" fontId="10" fillId="3" borderId="0" xfId="1" applyFont="1" applyFill="1" applyBorder="1" applyAlignment="1" applyProtection="1"/>
    <xf numFmtId="0" fontId="0" fillId="0" borderId="0" xfId="0" applyFont="1" applyAlignment="1" applyProtection="1">
      <alignment horizontal="left" vertical="center"/>
    </xf>
    <xf numFmtId="0" fontId="0" fillId="0" borderId="0" xfId="0" applyFont="1" applyProtection="1">
      <alignment vertical="center"/>
    </xf>
    <xf numFmtId="0" fontId="0" fillId="0" borderId="0" xfId="0" applyFont="1" applyBorder="1" applyProtection="1">
      <alignment vertical="center"/>
    </xf>
    <xf numFmtId="0" fontId="0" fillId="3" borderId="0" xfId="0" applyFont="1" applyFill="1" applyAlignment="1" applyProtection="1">
      <alignment horizontal="center" vertical="center"/>
    </xf>
    <xf numFmtId="0" fontId="0" fillId="0" borderId="48" xfId="0" applyFont="1" applyBorder="1" applyProtection="1">
      <alignment vertical="center"/>
    </xf>
    <xf numFmtId="0" fontId="6" fillId="0" borderId="49" xfId="0" applyFont="1" applyBorder="1" applyProtection="1">
      <alignment vertical="center"/>
    </xf>
    <xf numFmtId="176" fontId="6" fillId="3" borderId="0" xfId="0" applyNumberFormat="1" applyFont="1" applyFill="1" applyAlignment="1" applyProtection="1">
      <alignment horizontal="left" vertical="center"/>
    </xf>
    <xf numFmtId="0" fontId="34" fillId="0" borderId="0" xfId="2" applyFont="1" applyAlignment="1" applyProtection="1">
      <alignment vertical="center"/>
    </xf>
    <xf numFmtId="38" fontId="6" fillId="0" borderId="18" xfId="1" applyFont="1" applyBorder="1" applyAlignment="1" applyProtection="1">
      <alignment horizontal="right" vertical="center"/>
      <protection locked="0"/>
    </xf>
    <xf numFmtId="0" fontId="6" fillId="0" borderId="1" xfId="0" applyFont="1" applyBorder="1" applyAlignment="1" applyProtection="1">
      <alignment vertical="center" shrinkToFit="1"/>
      <protection locked="0"/>
    </xf>
    <xf numFmtId="0" fontId="10" fillId="0" borderId="1"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38" fontId="48" fillId="0" borderId="0" xfId="3" applyFont="1" applyAlignment="1" applyProtection="1">
      <alignment horizontal="right" vertical="top"/>
    </xf>
    <xf numFmtId="0" fontId="32" fillId="0" borderId="0" xfId="5" applyFont="1" applyProtection="1">
      <alignment vertical="center"/>
    </xf>
    <xf numFmtId="0" fontId="35" fillId="0" borderId="0" xfId="0" applyFont="1" applyProtection="1">
      <alignment vertical="center"/>
    </xf>
    <xf numFmtId="0" fontId="35" fillId="0" borderId="0" xfId="0" applyFont="1" applyAlignment="1" applyProtection="1">
      <alignment horizontal="center" vertical="center"/>
    </xf>
    <xf numFmtId="0" fontId="35" fillId="0" borderId="0" xfId="0" applyFont="1" applyBorder="1" applyProtection="1">
      <alignment vertical="center"/>
    </xf>
    <xf numFmtId="0" fontId="62" fillId="0" borderId="0" xfId="2" applyFont="1" applyProtection="1">
      <alignment vertical="center"/>
    </xf>
    <xf numFmtId="0" fontId="49" fillId="0" borderId="0" xfId="0" applyFont="1" applyProtection="1">
      <alignment vertical="center"/>
    </xf>
    <xf numFmtId="0" fontId="63" fillId="0" borderId="0" xfId="2" applyFont="1" applyAlignment="1" applyProtection="1">
      <alignment horizontal="left" vertical="center"/>
    </xf>
    <xf numFmtId="0" fontId="52" fillId="0" borderId="0" xfId="2" applyFont="1" applyAlignment="1" applyProtection="1">
      <alignment horizontal="left" vertical="center"/>
    </xf>
    <xf numFmtId="0" fontId="64" fillId="0" borderId="0" xfId="2" applyFont="1" applyAlignment="1" applyProtection="1">
      <alignment horizontal="left" vertical="center"/>
    </xf>
    <xf numFmtId="0" fontId="56" fillId="0" borderId="0" xfId="2" applyFont="1" applyAlignment="1" applyProtection="1">
      <alignment horizontal="left" vertical="center"/>
    </xf>
    <xf numFmtId="0" fontId="61" fillId="0" borderId="0" xfId="2" applyFont="1" applyAlignment="1" applyProtection="1">
      <alignment vertical="center" wrapText="1"/>
    </xf>
    <xf numFmtId="0" fontId="48" fillId="0" borderId="0" xfId="2" applyFont="1" applyAlignment="1" applyProtection="1">
      <alignment vertical="center" wrapText="1"/>
    </xf>
    <xf numFmtId="0" fontId="65" fillId="0" borderId="0" xfId="2" applyFont="1" applyBorder="1" applyProtection="1">
      <alignment vertical="center"/>
    </xf>
    <xf numFmtId="0" fontId="66" fillId="0" borderId="0" xfId="2" applyFont="1" applyBorder="1" applyAlignment="1" applyProtection="1">
      <alignment horizontal="left" vertical="center"/>
    </xf>
    <xf numFmtId="0" fontId="67" fillId="0" borderId="0" xfId="2" applyFont="1" applyBorder="1" applyAlignment="1" applyProtection="1">
      <alignment horizontal="left" vertical="center"/>
    </xf>
    <xf numFmtId="0" fontId="28" fillId="2" borderId="23" xfId="2" applyFont="1" applyFill="1" applyBorder="1" applyAlignment="1" applyProtection="1">
      <alignment horizontal="center" vertical="center"/>
    </xf>
    <xf numFmtId="0" fontId="65" fillId="2" borderId="34" xfId="2" applyFont="1" applyFill="1" applyBorder="1" applyAlignment="1" applyProtection="1">
      <alignment horizontal="center" vertical="center"/>
    </xf>
    <xf numFmtId="0" fontId="52" fillId="0" borderId="0" xfId="2" applyFont="1" applyAlignment="1" applyProtection="1">
      <alignment vertical="center"/>
    </xf>
    <xf numFmtId="0" fontId="35" fillId="0" borderId="25" xfId="2" applyFont="1" applyFill="1" applyBorder="1" applyAlignment="1" applyProtection="1">
      <alignment horizontal="left" vertical="center" wrapText="1"/>
      <protection locked="0"/>
    </xf>
    <xf numFmtId="0" fontId="52" fillId="0" borderId="0" xfId="2" applyFont="1" applyAlignment="1" applyProtection="1">
      <alignment vertical="center" wrapText="1"/>
    </xf>
    <xf numFmtId="38" fontId="16" fillId="0" borderId="1" xfId="2" applyNumberFormat="1" applyFont="1" applyBorder="1" applyAlignment="1" applyProtection="1">
      <alignment vertical="center" shrinkToFit="1"/>
      <protection locked="0"/>
    </xf>
    <xf numFmtId="0" fontId="20" fillId="2" borderId="20" xfId="2" applyFont="1" applyFill="1" applyBorder="1" applyAlignment="1" applyProtection="1">
      <alignment horizontal="center" vertical="center"/>
    </xf>
    <xf numFmtId="0" fontId="68" fillId="0" borderId="0" xfId="2" applyFont="1" applyProtection="1">
      <alignment vertical="center"/>
    </xf>
    <xf numFmtId="38" fontId="41" fillId="0" borderId="21" xfId="2" applyNumberFormat="1" applyFont="1" applyBorder="1" applyAlignment="1" applyProtection="1">
      <alignment vertical="center" shrinkToFit="1"/>
      <protection locked="0"/>
    </xf>
    <xf numFmtId="38" fontId="41" fillId="0" borderId="4" xfId="2" applyNumberFormat="1" applyFont="1" applyBorder="1" applyAlignment="1" applyProtection="1">
      <alignment vertical="center" shrinkToFit="1"/>
      <protection locked="0"/>
    </xf>
    <xf numFmtId="38" fontId="41" fillId="0" borderId="1" xfId="2" applyNumberFormat="1" applyFont="1" applyBorder="1" applyAlignment="1" applyProtection="1">
      <alignment vertical="center" shrinkToFit="1"/>
      <protection locked="0"/>
    </xf>
    <xf numFmtId="0" fontId="41" fillId="0" borderId="1" xfId="2" applyNumberFormat="1" applyFont="1" applyBorder="1" applyAlignment="1" applyProtection="1">
      <alignment vertical="center" shrinkToFit="1"/>
      <protection locked="0"/>
    </xf>
    <xf numFmtId="0" fontId="52" fillId="0" borderId="0" xfId="2" applyFont="1" applyProtection="1">
      <alignment vertical="center"/>
    </xf>
    <xf numFmtId="3" fontId="37" fillId="0" borderId="0" xfId="2" applyNumberFormat="1" applyFont="1">
      <alignment vertical="center"/>
    </xf>
    <xf numFmtId="0" fontId="37" fillId="7" borderId="0" xfId="2" applyFont="1" applyFill="1" applyAlignment="1">
      <alignment horizontal="center" vertical="center"/>
    </xf>
    <xf numFmtId="0" fontId="20" fillId="0" borderId="0" xfId="2" applyFont="1" applyAlignment="1" applyProtection="1">
      <alignment vertical="center"/>
    </xf>
    <xf numFmtId="0" fontId="20" fillId="0" borderId="0" xfId="2" applyFont="1" applyFill="1" applyProtection="1">
      <alignment vertical="center"/>
    </xf>
    <xf numFmtId="0" fontId="64" fillId="0" borderId="0" xfId="2" applyFont="1" applyProtection="1">
      <alignment vertical="center"/>
    </xf>
    <xf numFmtId="0" fontId="64" fillId="0" borderId="0" xfId="2" applyFont="1" applyAlignment="1" applyProtection="1">
      <alignment vertical="center" wrapText="1"/>
    </xf>
    <xf numFmtId="0" fontId="6" fillId="3" borderId="0" xfId="0" applyNumberFormat="1" applyFont="1" applyFill="1" applyProtection="1">
      <alignment vertical="center"/>
    </xf>
    <xf numFmtId="0" fontId="6" fillId="3" borderId="0" xfId="0" applyFont="1" applyFill="1" applyAlignment="1" applyProtection="1">
      <alignment horizontal="left" vertical="center" wrapText="1"/>
    </xf>
    <xf numFmtId="0" fontId="71" fillId="0" borderId="0" xfId="0" applyFont="1" applyAlignment="1" applyProtection="1">
      <alignment horizontal="center" vertical="center"/>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20" fillId="0" borderId="0" xfId="2" applyFont="1" applyAlignment="1" applyProtection="1">
      <alignment horizontal="center" vertical="center"/>
    </xf>
    <xf numFmtId="0" fontId="8" fillId="0" borderId="0" xfId="2" applyFont="1" applyAlignment="1" applyProtection="1">
      <alignment horizontal="center" vertical="center"/>
    </xf>
    <xf numFmtId="0" fontId="19" fillId="0" borderId="0" xfId="2" applyFont="1" applyAlignment="1" applyProtection="1">
      <alignment horizontal="center" vertical="center"/>
    </xf>
    <xf numFmtId="0" fontId="34" fillId="0" borderId="0" xfId="2" applyFont="1" applyAlignment="1" applyProtection="1">
      <alignment horizontal="center" vertical="center"/>
    </xf>
    <xf numFmtId="0" fontId="8" fillId="0" borderId="0" xfId="2" applyFont="1" applyAlignment="1" applyProtection="1">
      <alignment horizontal="center"/>
    </xf>
    <xf numFmtId="0" fontId="68" fillId="0" borderId="0" xfId="2" applyFont="1" applyAlignment="1" applyProtection="1">
      <alignment horizontal="center" vertical="center"/>
    </xf>
    <xf numFmtId="0" fontId="8" fillId="0" borderId="0" xfId="2" applyFont="1" applyFill="1" applyAlignment="1" applyProtection="1">
      <alignment horizontal="center" vertical="center"/>
    </xf>
    <xf numFmtId="0" fontId="23" fillId="0" borderId="0" xfId="2" applyFont="1" applyAlignment="1" applyProtection="1">
      <alignment horizontal="center" vertical="center"/>
    </xf>
    <xf numFmtId="38" fontId="16" fillId="0" borderId="60" xfId="2" applyNumberFormat="1" applyFont="1" applyBorder="1" applyAlignment="1" applyProtection="1">
      <alignment vertical="center" shrinkToFit="1"/>
      <protection locked="0"/>
    </xf>
    <xf numFmtId="0" fontId="74" fillId="0" borderId="0" xfId="0" applyFont="1" applyProtection="1">
      <alignment vertical="center"/>
    </xf>
    <xf numFmtId="0" fontId="75" fillId="0" borderId="0" xfId="2" applyFont="1" applyProtection="1">
      <alignment vertical="center"/>
    </xf>
    <xf numFmtId="0" fontId="75" fillId="0" borderId="0" xfId="2" applyFont="1" applyAlignment="1" applyProtection="1">
      <alignment vertical="center"/>
    </xf>
    <xf numFmtId="0" fontId="20" fillId="6" borderId="13" xfId="2" applyFont="1" applyFill="1" applyBorder="1" applyProtection="1">
      <alignment vertical="center"/>
    </xf>
    <xf numFmtId="0" fontId="32" fillId="0" borderId="0" xfId="0" applyFont="1" applyProtection="1">
      <alignment vertical="center"/>
    </xf>
    <xf numFmtId="0" fontId="78" fillId="0" borderId="0" xfId="0" applyFont="1" applyProtection="1">
      <alignment vertical="center"/>
    </xf>
    <xf numFmtId="0" fontId="80" fillId="3" borderId="0" xfId="7" applyFont="1" applyFill="1" applyAlignment="1" applyProtection="1">
      <alignment horizontal="right" vertical="center" wrapText="1"/>
    </xf>
    <xf numFmtId="0" fontId="81" fillId="0" borderId="0" xfId="7" applyFont="1" applyAlignment="1" applyProtection="1">
      <alignment horizontal="right" vertical="center"/>
    </xf>
    <xf numFmtId="0" fontId="61" fillId="0" borderId="0" xfId="2" applyFont="1" applyProtection="1">
      <alignment vertical="center"/>
    </xf>
    <xf numFmtId="0" fontId="61" fillId="0" borderId="0" xfId="2" applyFont="1" applyBorder="1" applyProtection="1">
      <alignment vertical="center"/>
    </xf>
    <xf numFmtId="0" fontId="48" fillId="0" borderId="0" xfId="2" applyFont="1" applyProtection="1">
      <alignment vertical="center"/>
    </xf>
    <xf numFmtId="0" fontId="52" fillId="0" borderId="0" xfId="2" applyFont="1" applyBorder="1" applyAlignment="1" applyProtection="1">
      <alignment horizontal="center" vertical="center"/>
    </xf>
    <xf numFmtId="0" fontId="48" fillId="0" borderId="0" xfId="2" applyFont="1" applyBorder="1" applyAlignment="1" applyProtection="1">
      <alignment horizontal="center" vertical="center"/>
    </xf>
    <xf numFmtId="0" fontId="48" fillId="0" borderId="14" xfId="2" applyFont="1" applyBorder="1" applyProtection="1">
      <alignment vertical="center"/>
    </xf>
    <xf numFmtId="0" fontId="55" fillId="0" borderId="0" xfId="2" applyFont="1" applyAlignment="1" applyProtection="1">
      <alignment horizontal="left" vertical="center"/>
    </xf>
    <xf numFmtId="0" fontId="50" fillId="0" borderId="0" xfId="2" applyFont="1" applyAlignment="1" applyProtection="1">
      <alignment horizontal="left" vertical="center"/>
    </xf>
    <xf numFmtId="0" fontId="83" fillId="0" borderId="0" xfId="0" applyFont="1" applyAlignment="1" applyProtection="1">
      <alignment horizontal="left" vertical="center"/>
    </xf>
    <xf numFmtId="0" fontId="85" fillId="8"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10" fillId="0" borderId="3" xfId="0" quotePrefix="1" applyFont="1" applyBorder="1" applyAlignment="1" applyProtection="1">
      <alignment horizontal="center" vertical="center" wrapText="1"/>
    </xf>
    <xf numFmtId="38" fontId="42" fillId="9" borderId="21" xfId="2" applyNumberFormat="1" applyFont="1" applyFill="1" applyBorder="1" applyAlignment="1" applyProtection="1">
      <alignment horizontal="center" vertical="center" wrapText="1"/>
    </xf>
    <xf numFmtId="38" fontId="42" fillId="9" borderId="1" xfId="2" applyNumberFormat="1" applyFont="1" applyFill="1" applyBorder="1" applyAlignment="1" applyProtection="1">
      <alignment horizontal="center" vertical="center" wrapText="1"/>
    </xf>
    <xf numFmtId="38" fontId="41" fillId="9" borderId="1" xfId="2" applyNumberFormat="1" applyFont="1" applyFill="1" applyBorder="1" applyAlignment="1" applyProtection="1">
      <alignment vertical="center" wrapText="1"/>
    </xf>
    <xf numFmtId="38" fontId="6" fillId="3" borderId="0" xfId="1" applyFont="1" applyFill="1" applyProtection="1">
      <alignment vertical="center"/>
    </xf>
    <xf numFmtId="0" fontId="48" fillId="0" borderId="0" xfId="2" applyFont="1" applyBorder="1" applyAlignment="1" applyProtection="1">
      <alignment horizontal="left" vertical="center" wrapText="1"/>
    </xf>
    <xf numFmtId="0" fontId="35" fillId="0" borderId="16" xfId="2" applyFont="1" applyFill="1" applyBorder="1" applyAlignment="1" applyProtection="1">
      <alignment horizontal="left" vertical="center" wrapText="1"/>
      <protection locked="0"/>
    </xf>
    <xf numFmtId="0" fontId="46" fillId="0" borderId="42" xfId="0" applyFont="1" applyBorder="1" applyAlignment="1" applyProtection="1">
      <alignment horizontal="center" vertical="center"/>
      <protection locked="0"/>
    </xf>
    <xf numFmtId="0" fontId="46" fillId="0" borderId="61" xfId="0" applyFont="1" applyBorder="1" applyAlignment="1" applyProtection="1">
      <alignment horizontal="center" vertical="center"/>
      <protection locked="0"/>
    </xf>
    <xf numFmtId="0" fontId="35" fillId="0" borderId="0" xfId="0" applyFont="1" applyFill="1" applyProtection="1">
      <alignment vertical="center"/>
    </xf>
    <xf numFmtId="0" fontId="78" fillId="0" borderId="0" xfId="0" applyFont="1" applyBorder="1" applyProtection="1">
      <alignment vertical="center"/>
    </xf>
    <xf numFmtId="0" fontId="32" fillId="0" borderId="0" xfId="0" applyFont="1" applyBorder="1" applyProtection="1">
      <alignment vertical="center"/>
    </xf>
    <xf numFmtId="0" fontId="58" fillId="0" borderId="0" xfId="0" applyFont="1" applyFill="1" applyAlignment="1" applyProtection="1">
      <alignment horizontal="right" vertical="center"/>
    </xf>
    <xf numFmtId="0" fontId="83" fillId="0" borderId="19" xfId="0" applyFont="1" applyBorder="1" applyProtection="1">
      <alignment vertical="center"/>
    </xf>
    <xf numFmtId="0" fontId="32" fillId="0" borderId="19" xfId="0" applyFont="1" applyBorder="1" applyProtection="1">
      <alignment vertical="center"/>
    </xf>
    <xf numFmtId="0" fontId="83" fillId="0" borderId="0" xfId="0" applyFont="1" applyProtection="1">
      <alignment vertical="center"/>
    </xf>
    <xf numFmtId="0" fontId="89" fillId="0" borderId="0" xfId="0" applyFont="1" applyProtection="1">
      <alignment vertical="center"/>
    </xf>
    <xf numFmtId="0" fontId="32" fillId="0" borderId="0" xfId="0" applyFont="1" applyAlignment="1" applyProtection="1">
      <alignment horizontal="left" vertical="center"/>
    </xf>
    <xf numFmtId="0" fontId="47" fillId="0" borderId="0" xfId="0" applyFont="1" applyProtection="1">
      <alignment vertical="center"/>
    </xf>
    <xf numFmtId="0" fontId="90" fillId="0" borderId="0" xfId="7" applyFont="1" applyAlignment="1" applyProtection="1">
      <alignment horizontal="right" vertical="center"/>
    </xf>
    <xf numFmtId="0" fontId="91" fillId="0" borderId="0" xfId="0" applyFont="1" applyProtection="1">
      <alignment vertical="center"/>
    </xf>
    <xf numFmtId="0" fontId="38" fillId="9" borderId="1" xfId="0" applyFont="1" applyFill="1" applyBorder="1" applyAlignment="1" applyProtection="1">
      <alignment horizontal="left" vertical="center" wrapText="1" shrinkToFit="1"/>
    </xf>
    <xf numFmtId="0" fontId="92" fillId="0" borderId="0" xfId="2" applyFont="1" applyBorder="1" applyProtection="1">
      <alignment vertical="center"/>
    </xf>
    <xf numFmtId="0" fontId="35" fillId="0" borderId="0" xfId="0" applyFont="1" applyAlignment="1" applyProtection="1">
      <alignment horizontal="left" vertical="center"/>
    </xf>
    <xf numFmtId="0" fontId="9" fillId="6" borderId="4" xfId="0" applyFont="1" applyFill="1" applyBorder="1" applyAlignment="1" applyProtection="1">
      <alignment horizontal="left" vertical="center"/>
    </xf>
    <xf numFmtId="0" fontId="35" fillId="0" borderId="0" xfId="0" applyFont="1" applyFill="1" applyBorder="1" applyProtection="1">
      <alignment vertical="center"/>
    </xf>
    <xf numFmtId="0" fontId="16" fillId="0" borderId="0" xfId="2" applyFont="1" applyProtection="1">
      <alignment vertical="center"/>
    </xf>
    <xf numFmtId="38" fontId="41" fillId="9" borderId="4" xfId="2" applyNumberFormat="1" applyFont="1" applyFill="1" applyBorder="1" applyAlignment="1" applyProtection="1">
      <alignment vertical="center" wrapText="1"/>
    </xf>
    <xf numFmtId="0" fontId="52" fillId="0" borderId="16" xfId="2" applyNumberFormat="1" applyFont="1" applyFill="1" applyBorder="1" applyAlignment="1" applyProtection="1">
      <alignment horizontal="center" vertical="center" wrapText="1"/>
    </xf>
    <xf numFmtId="0" fontId="32" fillId="0" borderId="0" xfId="5" applyFont="1" applyAlignment="1" applyProtection="1">
      <alignment vertical="center" wrapText="1"/>
    </xf>
    <xf numFmtId="0" fontId="6" fillId="0" borderId="0" xfId="5" applyFont="1" applyProtection="1">
      <alignment vertical="center"/>
    </xf>
    <xf numFmtId="0" fontId="53" fillId="0" borderId="0" xfId="5" applyFont="1" applyProtection="1">
      <alignment vertical="center"/>
    </xf>
    <xf numFmtId="0" fontId="78" fillId="0" borderId="0" xfId="5" applyFont="1" applyProtection="1">
      <alignment vertical="center"/>
    </xf>
    <xf numFmtId="0" fontId="43" fillId="2" borderId="1" xfId="5" applyFont="1" applyFill="1" applyBorder="1" applyAlignment="1" applyProtection="1">
      <alignment horizontal="center" vertical="center"/>
    </xf>
    <xf numFmtId="0" fontId="6" fillId="0" borderId="0" xfId="5" applyFont="1" applyAlignment="1" applyProtection="1">
      <alignment vertical="center" wrapText="1"/>
    </xf>
    <xf numFmtId="0" fontId="77" fillId="0" borderId="0" xfId="5" applyFont="1" applyProtection="1">
      <alignment vertical="center"/>
    </xf>
    <xf numFmtId="38" fontId="29" fillId="0" borderId="0" xfId="3" applyFont="1" applyAlignment="1" applyProtection="1">
      <alignment vertical="center" wrapText="1"/>
    </xf>
    <xf numFmtId="38" fontId="48" fillId="0" borderId="0" xfId="6" applyFont="1" applyBorder="1" applyAlignment="1" applyProtection="1">
      <alignment vertical="center" wrapText="1"/>
    </xf>
    <xf numFmtId="38" fontId="48" fillId="0" borderId="0" xfId="6" applyFont="1" applyFill="1" applyBorder="1" applyAlignment="1" applyProtection="1">
      <alignment vertical="center" wrapText="1"/>
    </xf>
    <xf numFmtId="0" fontId="64" fillId="0" borderId="0" xfId="2" applyFont="1" applyAlignment="1" applyProtection="1">
      <alignment horizontal="left" vertical="center" wrapText="1"/>
    </xf>
    <xf numFmtId="0" fontId="52" fillId="0" borderId="0" xfId="7" applyFont="1" applyBorder="1" applyAlignment="1" applyProtection="1">
      <alignment horizontal="right" vertical="center"/>
    </xf>
    <xf numFmtId="0" fontId="74" fillId="0" borderId="0" xfId="0" applyFont="1" applyFill="1" applyBorder="1" applyProtection="1">
      <alignment vertical="center"/>
    </xf>
    <xf numFmtId="0" fontId="32" fillId="0" borderId="0" xfId="0" applyFont="1" applyFill="1" applyBorder="1" applyAlignment="1" applyProtection="1">
      <alignment vertical="top"/>
    </xf>
    <xf numFmtId="0" fontId="29" fillId="0" borderId="19" xfId="7" applyFont="1" applyFill="1" applyBorder="1" applyProtection="1">
      <alignment vertical="center"/>
    </xf>
    <xf numFmtId="0" fontId="32" fillId="0" borderId="0" xfId="0" applyFont="1" applyFill="1" applyBorder="1" applyProtection="1">
      <alignment vertical="center"/>
    </xf>
    <xf numFmtId="0" fontId="40" fillId="0" borderId="0" xfId="2" applyFont="1" applyFill="1" applyBorder="1" applyAlignment="1" applyProtection="1">
      <alignment horizontal="center" vertical="center" wrapText="1"/>
    </xf>
    <xf numFmtId="0" fontId="48" fillId="0" borderId="0" xfId="2" applyFont="1" applyBorder="1" applyAlignment="1" applyProtection="1">
      <alignment horizontal="left" vertical="center"/>
    </xf>
    <xf numFmtId="0" fontId="35" fillId="0" borderId="16" xfId="2" applyFont="1" applyFill="1" applyBorder="1" applyAlignment="1" applyProtection="1">
      <alignment horizontal="left" vertical="center" wrapText="1" shrinkToFit="1"/>
      <protection locked="0"/>
    </xf>
    <xf numFmtId="0" fontId="35" fillId="0" borderId="24" xfId="2" applyFont="1" applyFill="1" applyBorder="1" applyAlignment="1" applyProtection="1">
      <alignment horizontal="left" vertical="center" shrinkToFit="1"/>
      <protection locked="0"/>
    </xf>
    <xf numFmtId="49" fontId="6" fillId="0" borderId="0" xfId="5" applyNumberFormat="1" applyFont="1" applyAlignment="1" applyProtection="1">
      <alignment horizontal="right" vertical="center"/>
    </xf>
    <xf numFmtId="0" fontId="56" fillId="0" borderId="19" xfId="2" applyFont="1" applyBorder="1" applyAlignment="1" applyProtection="1">
      <alignment horizontal="left" vertical="center"/>
    </xf>
    <xf numFmtId="0" fontId="60" fillId="0" borderId="19" xfId="2" applyFont="1" applyBorder="1" applyAlignment="1" applyProtection="1">
      <alignment horizontal="left" vertical="center" wrapText="1"/>
    </xf>
    <xf numFmtId="0" fontId="61" fillId="0" borderId="19" xfId="2" applyFont="1" applyBorder="1" applyProtection="1">
      <alignment vertical="center"/>
    </xf>
    <xf numFmtId="0" fontId="89" fillId="0" borderId="0" xfId="0" applyFont="1" applyFill="1" applyBorder="1" applyProtection="1">
      <alignment vertical="center"/>
    </xf>
    <xf numFmtId="0" fontId="32" fillId="0" borderId="0" xfId="0" applyFont="1" applyFill="1" applyBorder="1" applyAlignment="1" applyProtection="1">
      <alignment horizontal="left" vertical="center"/>
    </xf>
    <xf numFmtId="38" fontId="40" fillId="3" borderId="0" xfId="1" applyFont="1" applyFill="1" applyBorder="1" applyAlignment="1" applyProtection="1">
      <alignment horizontal="center" vertical="center" wrapText="1"/>
    </xf>
    <xf numFmtId="9" fontId="61" fillId="0" borderId="0" xfId="8" applyFont="1" applyProtection="1">
      <alignment vertical="center"/>
    </xf>
    <xf numFmtId="9" fontId="48" fillId="0" borderId="0" xfId="8" applyFont="1" applyBorder="1" applyAlignment="1" applyProtection="1">
      <alignment horizontal="center" vertical="center"/>
    </xf>
    <xf numFmtId="0" fontId="40" fillId="0" borderId="15" xfId="5" applyFont="1" applyBorder="1" applyAlignment="1" applyProtection="1">
      <alignment horizontal="center" vertical="center" wrapText="1"/>
      <protection locked="0"/>
    </xf>
    <xf numFmtId="0" fontId="40" fillId="0" borderId="17" xfId="5" applyFont="1" applyBorder="1" applyAlignment="1" applyProtection="1">
      <alignment horizontal="center" vertical="center" wrapText="1"/>
      <protection locked="0"/>
    </xf>
    <xf numFmtId="0" fontId="40" fillId="0" borderId="18" xfId="5" applyFont="1" applyBorder="1" applyAlignment="1" applyProtection="1">
      <alignment horizontal="center" vertical="center" wrapText="1"/>
      <protection locked="0"/>
    </xf>
    <xf numFmtId="0" fontId="32" fillId="0" borderId="1" xfId="0" applyFont="1" applyBorder="1" applyAlignment="1" applyProtection="1">
      <alignment horizontal="left" vertical="center" shrinkToFit="1"/>
      <protection locked="0"/>
    </xf>
    <xf numFmtId="0" fontId="32" fillId="0" borderId="0" xfId="0" applyFont="1" applyBorder="1" applyAlignment="1" applyProtection="1">
      <alignment horizontal="left" vertical="center" wrapText="1"/>
    </xf>
    <xf numFmtId="0" fontId="58" fillId="3" borderId="0" xfId="0" applyFont="1" applyFill="1" applyBorder="1" applyAlignment="1" applyProtection="1">
      <alignment horizontal="right" vertical="center"/>
    </xf>
    <xf numFmtId="0" fontId="29" fillId="2" borderId="3" xfId="0" applyFont="1" applyFill="1" applyBorder="1" applyAlignment="1" applyProtection="1">
      <alignment horizontal="center" vertical="center"/>
    </xf>
    <xf numFmtId="0" fontId="97" fillId="0" borderId="0" xfId="0" applyFont="1" applyProtection="1">
      <alignment vertical="center"/>
    </xf>
    <xf numFmtId="0" fontId="97" fillId="0" borderId="0" xfId="0" applyFont="1" applyAlignment="1" applyProtection="1">
      <alignment horizontal="left" vertical="center"/>
    </xf>
    <xf numFmtId="0" fontId="32" fillId="0" borderId="0" xfId="0" applyFont="1" applyBorder="1" applyAlignment="1" applyProtection="1">
      <alignment horizontal="left" vertical="center" shrinkToFit="1"/>
    </xf>
    <xf numFmtId="0" fontId="96" fillId="0" borderId="0" xfId="0" applyFont="1" applyAlignment="1" applyProtection="1">
      <alignment vertical="center"/>
    </xf>
    <xf numFmtId="0" fontId="74" fillId="0" borderId="0" xfId="0" applyFont="1" applyFill="1" applyProtection="1">
      <alignmen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29" fillId="0" borderId="14" xfId="0" applyFont="1" applyFill="1" applyBorder="1" applyAlignment="1" applyProtection="1">
      <alignment horizontal="left" vertical="center" wrapText="1"/>
    </xf>
    <xf numFmtId="49" fontId="32" fillId="0" borderId="0" xfId="0" applyNumberFormat="1" applyFont="1" applyFill="1" applyBorder="1" applyAlignment="1" applyProtection="1">
      <alignment horizontal="center" vertical="center"/>
    </xf>
    <xf numFmtId="38" fontId="16" fillId="0" borderId="4" xfId="2" applyNumberFormat="1" applyFont="1" applyBorder="1" applyAlignment="1" applyProtection="1">
      <alignment vertical="center" shrinkToFit="1"/>
      <protection locked="0"/>
    </xf>
    <xf numFmtId="38" fontId="6" fillId="0" borderId="0" xfId="1" applyFont="1" applyFill="1" applyProtection="1">
      <alignment vertical="center"/>
    </xf>
    <xf numFmtId="0" fontId="40" fillId="3" borderId="15" xfId="5" applyFont="1" applyFill="1" applyBorder="1" applyAlignment="1" applyProtection="1">
      <alignment horizontal="center" vertical="center" wrapText="1"/>
    </xf>
    <xf numFmtId="0" fontId="40" fillId="3" borderId="17" xfId="5" applyFont="1" applyFill="1" applyBorder="1" applyAlignment="1" applyProtection="1">
      <alignment horizontal="center" vertical="center" wrapText="1"/>
    </xf>
    <xf numFmtId="0" fontId="35" fillId="0" borderId="18" xfId="2" applyFont="1" applyFill="1" applyBorder="1" applyAlignment="1" applyProtection="1">
      <alignment horizontal="left" vertical="center" wrapText="1"/>
      <protection locked="0"/>
    </xf>
    <xf numFmtId="0" fontId="35" fillId="0" borderId="18" xfId="2" applyFont="1" applyFill="1" applyBorder="1" applyAlignment="1" applyProtection="1">
      <alignment horizontal="left" vertical="center" wrapText="1" shrinkToFit="1"/>
      <protection locked="0"/>
    </xf>
    <xf numFmtId="0" fontId="35" fillId="0" borderId="78" xfId="2" applyFont="1" applyFill="1" applyBorder="1" applyAlignment="1" applyProtection="1">
      <alignment horizontal="left" vertical="center" shrinkToFit="1"/>
      <protection locked="0"/>
    </xf>
    <xf numFmtId="0" fontId="35" fillId="0" borderId="79" xfId="2" applyFont="1" applyFill="1" applyBorder="1" applyAlignment="1" applyProtection="1">
      <alignment horizontal="left" vertical="center" wrapText="1"/>
      <protection locked="0"/>
    </xf>
    <xf numFmtId="0" fontId="32" fillId="0" borderId="0" xfId="0" applyFont="1" applyFill="1" applyBorder="1" applyAlignment="1" applyProtection="1">
      <alignment vertical="center" wrapText="1"/>
    </xf>
    <xf numFmtId="0" fontId="39" fillId="4" borderId="1" xfId="0" applyFont="1" applyFill="1" applyBorder="1" applyAlignment="1" applyProtection="1">
      <alignment vertical="center"/>
    </xf>
    <xf numFmtId="0" fontId="32" fillId="0" borderId="0" xfId="0" applyFont="1" applyFill="1" applyBorder="1" applyAlignment="1" applyProtection="1">
      <alignment vertical="top" wrapText="1"/>
    </xf>
    <xf numFmtId="0" fontId="52" fillId="0" borderId="0" xfId="2" applyFont="1" applyFill="1" applyBorder="1" applyAlignment="1" applyProtection="1">
      <alignment vertical="center" wrapText="1"/>
    </xf>
    <xf numFmtId="0" fontId="52" fillId="0" borderId="0" xfId="2" applyFont="1" applyFill="1" applyBorder="1" applyAlignment="1" applyProtection="1">
      <alignment vertical="center"/>
    </xf>
    <xf numFmtId="0" fontId="16" fillId="3" borderId="0" xfId="0" applyFont="1" applyFill="1" applyAlignment="1" applyProtection="1">
      <alignment horizontal="left" vertical="center" indent="5"/>
    </xf>
    <xf numFmtId="0" fontId="17" fillId="3" borderId="0" xfId="0" applyNumberFormat="1" applyFont="1" applyFill="1" applyProtection="1">
      <alignment vertical="center"/>
    </xf>
    <xf numFmtId="181" fontId="6" fillId="0" borderId="0" xfId="0" applyNumberFormat="1" applyFont="1" applyFill="1" applyAlignment="1" applyProtection="1">
      <alignment vertical="center"/>
    </xf>
    <xf numFmtId="0" fontId="105" fillId="0" borderId="0" xfId="2" applyFont="1" applyProtection="1">
      <alignment vertical="center"/>
    </xf>
    <xf numFmtId="0" fontId="29" fillId="0" borderId="0" xfId="2" applyFont="1" applyProtection="1">
      <alignment vertical="center"/>
    </xf>
    <xf numFmtId="0" fontId="29" fillId="0" borderId="0" xfId="2" applyFont="1" applyAlignment="1" applyProtection="1">
      <alignment vertical="center" wrapText="1"/>
    </xf>
    <xf numFmtId="0" fontId="103" fillId="0" borderId="0" xfId="2" applyFont="1" applyProtection="1">
      <alignment vertical="center"/>
    </xf>
    <xf numFmtId="0" fontId="104" fillId="0" borderId="0" xfId="2" applyFont="1" applyProtection="1">
      <alignment vertical="center"/>
    </xf>
    <xf numFmtId="0" fontId="101" fillId="3" borderId="0" xfId="2" applyFont="1" applyFill="1" applyAlignment="1" applyProtection="1">
      <alignment horizontal="left" vertical="center"/>
    </xf>
    <xf numFmtId="0" fontId="29" fillId="3" borderId="0" xfId="2" applyFont="1" applyFill="1" applyAlignment="1" applyProtection="1">
      <alignment vertical="center" wrapText="1"/>
    </xf>
    <xf numFmtId="0" fontId="29" fillId="3" borderId="0" xfId="2" applyFont="1" applyFill="1" applyAlignment="1" applyProtection="1">
      <alignment horizontal="left" wrapText="1"/>
    </xf>
    <xf numFmtId="0" fontId="51" fillId="3" borderId="0" xfId="2" applyFont="1" applyFill="1" applyAlignment="1" applyProtection="1">
      <alignment vertical="center" wrapText="1"/>
    </xf>
    <xf numFmtId="0" fontId="50" fillId="3" borderId="0" xfId="2" applyFont="1" applyFill="1" applyAlignment="1" applyProtection="1">
      <alignment vertical="center" wrapText="1"/>
    </xf>
    <xf numFmtId="40" fontId="29" fillId="0" borderId="0" xfId="5" applyNumberFormat="1" applyFont="1" applyAlignment="1" applyProtection="1">
      <alignment vertical="center" wrapText="1"/>
    </xf>
    <xf numFmtId="179" fontId="29" fillId="0" borderId="0" xfId="5" applyNumberFormat="1" applyFont="1" applyAlignment="1" applyProtection="1">
      <alignment vertical="center" wrapText="1"/>
    </xf>
    <xf numFmtId="0" fontId="103" fillId="0" borderId="0" xfId="0" applyFont="1" applyProtection="1">
      <alignment vertical="center"/>
    </xf>
    <xf numFmtId="0" fontId="106" fillId="0" borderId="0" xfId="0" applyFont="1" applyProtection="1">
      <alignment vertical="center"/>
    </xf>
    <xf numFmtId="0" fontId="94" fillId="0" borderId="0" xfId="0" applyFont="1" applyProtection="1">
      <alignment vertical="center"/>
    </xf>
    <xf numFmtId="0" fontId="40" fillId="11" borderId="3" xfId="0" applyFont="1" applyFill="1" applyBorder="1" applyAlignment="1" applyProtection="1">
      <alignment horizontal="center" vertical="center" wrapText="1"/>
    </xf>
    <xf numFmtId="0" fontId="40" fillId="12" borderId="3" xfId="0" applyFont="1" applyFill="1" applyBorder="1" applyAlignment="1" applyProtection="1">
      <alignment horizontal="center" vertical="center" wrapText="1"/>
    </xf>
    <xf numFmtId="0" fontId="40" fillId="0" borderId="0" xfId="0" applyFont="1" applyProtection="1">
      <alignment vertical="center"/>
    </xf>
    <xf numFmtId="0" fontId="107" fillId="0" borderId="0" xfId="0" applyFont="1" applyProtection="1">
      <alignment vertical="center"/>
    </xf>
    <xf numFmtId="0" fontId="52" fillId="11" borderId="4" xfId="5" applyFont="1" applyFill="1" applyBorder="1" applyAlignment="1" applyProtection="1">
      <alignment horizontal="center" vertical="center" wrapText="1"/>
    </xf>
    <xf numFmtId="0" fontId="52" fillId="12" borderId="4" xfId="5" applyFont="1" applyFill="1" applyBorder="1" applyAlignment="1" applyProtection="1">
      <alignment horizontal="center" vertical="center" wrapText="1"/>
    </xf>
    <xf numFmtId="0" fontId="40" fillId="0" borderId="0" xfId="0" applyFont="1" applyAlignment="1" applyProtection="1">
      <alignment vertical="center" wrapText="1"/>
    </xf>
    <xf numFmtId="0" fontId="107" fillId="0" borderId="0" xfId="0" applyFont="1" applyAlignment="1" applyProtection="1">
      <alignment horizontal="right" vertical="center"/>
    </xf>
    <xf numFmtId="0" fontId="69" fillId="0" borderId="0" xfId="0" applyFont="1" applyProtection="1">
      <alignment vertical="center"/>
    </xf>
    <xf numFmtId="38" fontId="107" fillId="0" borderId="0" xfId="0" applyNumberFormat="1" applyFont="1" applyProtection="1">
      <alignment vertical="center"/>
    </xf>
    <xf numFmtId="0" fontId="52" fillId="10" borderId="4" xfId="5" applyFont="1" applyFill="1" applyBorder="1" applyAlignment="1" applyProtection="1">
      <alignment horizontal="center" vertical="center" wrapText="1"/>
    </xf>
    <xf numFmtId="0" fontId="40" fillId="0" borderId="0" xfId="5" applyFont="1" applyProtection="1">
      <alignment vertical="center"/>
    </xf>
    <xf numFmtId="0" fontId="56" fillId="0" borderId="0" xfId="5" applyFont="1" applyProtection="1">
      <alignment vertical="center"/>
    </xf>
    <xf numFmtId="0" fontId="40" fillId="0" borderId="0" xfId="5" applyFont="1" applyAlignment="1" applyProtection="1">
      <alignment vertical="center" wrapText="1"/>
    </xf>
    <xf numFmtId="0" fontId="52" fillId="2" borderId="84" xfId="5" applyFont="1" applyFill="1" applyBorder="1" applyAlignment="1" applyProtection="1">
      <alignment horizontal="center" vertical="center"/>
    </xf>
    <xf numFmtId="0" fontId="40" fillId="2" borderId="74" xfId="5" applyFont="1" applyFill="1" applyBorder="1" applyAlignment="1" applyProtection="1">
      <alignment horizontal="center" vertical="center" wrapText="1"/>
    </xf>
    <xf numFmtId="0" fontId="52" fillId="2" borderId="77" xfId="5" applyFont="1" applyFill="1" applyBorder="1" applyAlignment="1" applyProtection="1">
      <alignment horizontal="center" vertical="center" wrapText="1"/>
    </xf>
    <xf numFmtId="0" fontId="52" fillId="0" borderId="0" xfId="5" applyFont="1" applyProtection="1">
      <alignment vertical="center"/>
    </xf>
    <xf numFmtId="0" fontId="107" fillId="0" borderId="0" xfId="5" applyFont="1" applyProtection="1">
      <alignment vertical="center"/>
    </xf>
    <xf numFmtId="0" fontId="94" fillId="0" borderId="0" xfId="5" applyFont="1" applyProtection="1">
      <alignment vertical="center"/>
    </xf>
    <xf numFmtId="0" fontId="103" fillId="0" borderId="0" xfId="5" applyFont="1" applyProtection="1">
      <alignment vertical="center"/>
    </xf>
    <xf numFmtId="0" fontId="52" fillId="3" borderId="0" xfId="5" applyFont="1" applyFill="1" applyProtection="1">
      <alignment vertical="center"/>
    </xf>
    <xf numFmtId="0" fontId="107" fillId="3" borderId="0" xfId="5" applyFont="1" applyFill="1" applyProtection="1">
      <alignment vertical="center"/>
    </xf>
    <xf numFmtId="0" fontId="40" fillId="3" borderId="0" xfId="5" applyFont="1" applyFill="1" applyProtection="1">
      <alignment vertical="center"/>
    </xf>
    <xf numFmtId="0" fontId="52" fillId="0" borderId="0" xfId="5" applyFont="1" applyAlignment="1" applyProtection="1">
      <alignment vertical="center" wrapText="1"/>
    </xf>
    <xf numFmtId="0" fontId="57" fillId="0" borderId="0" xfId="5" applyFont="1" applyAlignment="1" applyProtection="1">
      <alignment vertical="center" wrapText="1"/>
    </xf>
    <xf numFmtId="0" fontId="40" fillId="0" borderId="0" xfId="5" applyFont="1" applyAlignment="1" applyProtection="1">
      <alignment horizontal="right" vertical="center" wrapText="1"/>
    </xf>
    <xf numFmtId="0" fontId="40" fillId="2" borderId="73" xfId="5" applyFont="1" applyFill="1" applyBorder="1" applyAlignment="1" applyProtection="1">
      <alignment horizontal="center" vertical="center" wrapText="1"/>
    </xf>
    <xf numFmtId="0" fontId="40" fillId="2" borderId="67" xfId="5" applyFont="1" applyFill="1" applyBorder="1" applyProtection="1">
      <alignment vertical="center"/>
    </xf>
    <xf numFmtId="0" fontId="40" fillId="2" borderId="71" xfId="5" applyFont="1" applyFill="1" applyBorder="1" applyAlignment="1" applyProtection="1">
      <alignment vertical="center" wrapText="1"/>
    </xf>
    <xf numFmtId="0" fontId="52" fillId="2" borderId="80" xfId="5" applyFont="1" applyFill="1" applyBorder="1" applyAlignment="1" applyProtection="1">
      <alignment vertical="center" wrapText="1"/>
    </xf>
    <xf numFmtId="0" fontId="40" fillId="2" borderId="68" xfId="5" applyFont="1" applyFill="1" applyBorder="1" applyProtection="1">
      <alignment vertical="center"/>
    </xf>
    <xf numFmtId="0" fontId="53" fillId="2" borderId="72" xfId="5" applyFont="1" applyFill="1" applyBorder="1" applyAlignment="1" applyProtection="1">
      <alignment vertical="center" wrapText="1"/>
    </xf>
    <xf numFmtId="0" fontId="52" fillId="2" borderId="62" xfId="5" applyFont="1" applyFill="1" applyBorder="1" applyAlignment="1" applyProtection="1">
      <alignment vertical="center" wrapText="1"/>
    </xf>
    <xf numFmtId="0" fontId="52" fillId="2" borderId="75" xfId="5" applyFont="1" applyFill="1" applyBorder="1" applyAlignment="1" applyProtection="1">
      <alignment vertical="center" wrapText="1"/>
    </xf>
    <xf numFmtId="0" fontId="104" fillId="0" borderId="0" xfId="5" applyFont="1" applyProtection="1">
      <alignment vertical="center"/>
    </xf>
    <xf numFmtId="0" fontId="87" fillId="0" borderId="0" xfId="5" applyFont="1" applyProtection="1">
      <alignment vertical="center"/>
    </xf>
    <xf numFmtId="0" fontId="32" fillId="0" borderId="0" xfId="5" applyFont="1" applyBorder="1" applyProtection="1">
      <alignment vertical="center"/>
    </xf>
    <xf numFmtId="0" fontId="40" fillId="0" borderId="0" xfId="5" applyFont="1" applyBorder="1" applyProtection="1">
      <alignment vertical="center"/>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10" borderId="3"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6" fillId="3" borderId="0" xfId="0" applyFont="1" applyFill="1" applyProtection="1">
      <alignment vertical="center"/>
    </xf>
    <xf numFmtId="0" fontId="6" fillId="0" borderId="1" xfId="0" applyFont="1" applyBorder="1" applyAlignment="1" applyProtection="1">
      <alignment horizontal="center" vertical="center" wrapText="1"/>
    </xf>
    <xf numFmtId="0" fontId="12" fillId="0" borderId="0" xfId="0" applyFont="1" applyAlignment="1" applyProtection="1">
      <alignment horizontal="center" vertical="center"/>
    </xf>
    <xf numFmtId="0" fontId="9" fillId="6" borderId="13" xfId="0" applyFont="1" applyFill="1" applyBorder="1" applyProtection="1">
      <alignment vertical="center"/>
    </xf>
    <xf numFmtId="0" fontId="112" fillId="4" borderId="1" xfId="0" applyFont="1" applyFill="1" applyBorder="1" applyAlignment="1" applyProtection="1">
      <alignment vertical="center"/>
    </xf>
    <xf numFmtId="0" fontId="40" fillId="0" borderId="0" xfId="0" applyFont="1" applyFill="1" applyBorder="1" applyAlignment="1" applyProtection="1">
      <alignment vertical="center" wrapText="1"/>
    </xf>
    <xf numFmtId="38" fontId="33" fillId="3" borderId="14" xfId="1" applyFont="1" applyFill="1" applyBorder="1" applyAlignment="1" applyProtection="1">
      <alignment horizontal="right" vertical="center"/>
    </xf>
    <xf numFmtId="0" fontId="35" fillId="0" borderId="0" xfId="2" applyFont="1" applyAlignment="1" applyProtection="1">
      <alignment horizontal="left"/>
    </xf>
    <xf numFmtId="0" fontId="99" fillId="0" borderId="0" xfId="2" applyFont="1" applyAlignment="1" applyProtection="1">
      <alignment horizontal="left" vertical="center" wrapText="1"/>
    </xf>
    <xf numFmtId="0" fontId="48" fillId="0" borderId="0" xfId="2" applyFont="1" applyAlignment="1" applyProtection="1">
      <alignment horizontal="left" vertical="top"/>
    </xf>
    <xf numFmtId="0" fontId="28" fillId="0" borderId="0" xfId="2" applyFont="1" applyProtection="1">
      <alignment vertical="center"/>
    </xf>
    <xf numFmtId="0" fontId="106" fillId="0" borderId="0" xfId="2" applyFont="1" applyProtection="1">
      <alignment vertical="center"/>
    </xf>
    <xf numFmtId="0" fontId="106" fillId="0" borderId="0" xfId="2" applyFont="1" applyAlignment="1" applyProtection="1">
      <alignment vertical="center" wrapText="1"/>
    </xf>
    <xf numFmtId="0" fontId="107" fillId="0" borderId="0" xfId="2" applyFont="1" applyAlignment="1" applyProtection="1">
      <alignment vertical="center" wrapText="1"/>
    </xf>
    <xf numFmtId="0" fontId="40" fillId="9" borderId="1" xfId="0"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xf>
    <xf numFmtId="0" fontId="6" fillId="0" borderId="0" xfId="2" applyFont="1" applyProtection="1">
      <alignment vertical="center"/>
    </xf>
    <xf numFmtId="0" fontId="6" fillId="0" borderId="0" xfId="2" applyFont="1" applyAlignment="1" applyProtection="1"/>
    <xf numFmtId="0" fontId="16" fillId="0" borderId="0" xfId="2" applyFont="1" applyAlignment="1" applyProtection="1">
      <alignment horizontal="center" vertical="center"/>
    </xf>
    <xf numFmtId="14" fontId="32" fillId="0" borderId="0" xfId="0" applyNumberFormat="1" applyFont="1" applyFill="1" applyBorder="1" applyAlignment="1" applyProtection="1">
      <alignment horizontal="left" vertical="center"/>
    </xf>
    <xf numFmtId="0" fontId="32" fillId="0" borderId="0" xfId="0" applyFont="1" applyFill="1" applyBorder="1" applyAlignment="1" applyProtection="1">
      <alignment vertical="center" wrapText="1" shrinkToFit="1"/>
    </xf>
    <xf numFmtId="0" fontId="29" fillId="0" borderId="0" xfId="0" applyFont="1" applyFill="1" applyBorder="1" applyAlignment="1" applyProtection="1">
      <alignment vertical="center" wrapText="1"/>
    </xf>
    <xf numFmtId="0" fontId="12" fillId="0" borderId="0" xfId="0" applyFont="1" applyAlignment="1" applyProtection="1">
      <alignment horizontal="left" vertical="center"/>
    </xf>
    <xf numFmtId="0" fontId="6" fillId="0" borderId="0" xfId="0" applyFont="1" applyAlignment="1" applyProtection="1">
      <alignment horizontal="right" vertical="center"/>
    </xf>
    <xf numFmtId="0" fontId="12" fillId="0" borderId="14" xfId="0" applyFont="1" applyFill="1" applyBorder="1" applyAlignment="1" applyProtection="1">
      <alignment vertical="top"/>
    </xf>
    <xf numFmtId="0" fontId="12" fillId="0" borderId="0" xfId="0" applyFont="1" applyFill="1" applyBorder="1" applyAlignment="1" applyProtection="1">
      <alignment vertical="top"/>
    </xf>
    <xf numFmtId="0" fontId="12" fillId="0" borderId="19" xfId="0" applyFont="1" applyFill="1" applyBorder="1" applyAlignment="1" applyProtection="1">
      <alignment vertical="top"/>
    </xf>
    <xf numFmtId="0" fontId="12" fillId="0" borderId="0" xfId="0" applyFont="1" applyFill="1" applyBorder="1" applyAlignment="1" applyProtection="1">
      <alignment vertical="top" wrapText="1"/>
    </xf>
    <xf numFmtId="0" fontId="12" fillId="0" borderId="14" xfId="0" applyFont="1" applyFill="1" applyBorder="1" applyAlignment="1" applyProtection="1">
      <alignment vertical="top" wrapText="1"/>
    </xf>
    <xf numFmtId="0" fontId="6" fillId="0" borderId="22" xfId="0" applyFont="1" applyBorder="1" applyProtection="1">
      <alignment vertical="center"/>
    </xf>
    <xf numFmtId="0" fontId="32" fillId="0" borderId="0" xfId="0" applyFont="1" applyFill="1" applyBorder="1" applyAlignment="1" applyProtection="1">
      <alignment horizontal="center" vertical="center"/>
    </xf>
    <xf numFmtId="0" fontId="40" fillId="0" borderId="1" xfId="0" applyFont="1" applyBorder="1" applyAlignment="1" applyProtection="1">
      <alignment horizontal="center" vertical="center" wrapText="1"/>
      <protection locked="0"/>
    </xf>
    <xf numFmtId="0" fontId="46" fillId="0" borderId="17"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110" fillId="0" borderId="0" xfId="0" applyFont="1" applyFill="1" applyBorder="1" applyAlignment="1" applyProtection="1">
      <alignment horizontal="left" vertical="center" wrapText="1"/>
    </xf>
    <xf numFmtId="0" fontId="94" fillId="0" borderId="0" xfId="0" applyFont="1" applyBorder="1" applyProtection="1">
      <alignment vertical="center"/>
    </xf>
    <xf numFmtId="0" fontId="40" fillId="9" borderId="5" xfId="0" applyFont="1" applyFill="1" applyBorder="1" applyAlignment="1" applyProtection="1">
      <alignment horizontal="center" vertical="center" wrapText="1"/>
    </xf>
    <xf numFmtId="0" fontId="32" fillId="2" borderId="93"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32" fillId="2" borderId="99" xfId="0" applyFont="1" applyFill="1" applyBorder="1" applyAlignment="1" applyProtection="1">
      <alignment horizontal="center" vertical="center" wrapText="1"/>
    </xf>
    <xf numFmtId="0" fontId="32" fillId="2" borderId="100" xfId="0" applyFont="1" applyFill="1" applyBorder="1" applyAlignment="1" applyProtection="1">
      <alignment horizontal="center" vertical="center" wrapText="1"/>
    </xf>
    <xf numFmtId="0" fontId="32" fillId="2" borderId="101" xfId="0" applyFont="1" applyFill="1" applyBorder="1" applyAlignment="1" applyProtection="1">
      <alignment horizontal="center" vertical="center" wrapText="1"/>
    </xf>
    <xf numFmtId="0" fontId="58" fillId="3" borderId="19" xfId="0" applyNumberFormat="1" applyFont="1" applyFill="1" applyBorder="1" applyAlignment="1" applyProtection="1">
      <alignment horizontal="right" vertical="center"/>
    </xf>
    <xf numFmtId="0" fontId="58" fillId="3" borderId="0" xfId="0" applyNumberFormat="1" applyFont="1" applyFill="1" applyBorder="1" applyAlignment="1" applyProtection="1">
      <alignment horizontal="right" vertical="center"/>
    </xf>
    <xf numFmtId="0" fontId="32" fillId="9" borderId="15" xfId="0" applyFont="1" applyFill="1" applyBorder="1" applyAlignment="1" applyProtection="1">
      <alignment horizontal="center" vertical="center" wrapText="1"/>
    </xf>
    <xf numFmtId="0" fontId="32" fillId="9" borderId="17" xfId="0" applyFont="1" applyFill="1" applyBorder="1" applyAlignment="1" applyProtection="1">
      <alignment horizontal="center" vertical="center" wrapText="1"/>
    </xf>
    <xf numFmtId="0" fontId="32" fillId="9" borderId="18"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9" xfId="0" applyFont="1" applyBorder="1" applyProtection="1">
      <alignment vertical="center"/>
    </xf>
    <xf numFmtId="0" fontId="10" fillId="0" borderId="5" xfId="0" applyFont="1" applyBorder="1" applyAlignment="1" applyProtection="1">
      <alignment horizontal="left" vertical="center" wrapText="1"/>
    </xf>
    <xf numFmtId="0" fontId="85" fillId="0" borderId="0" xfId="0" applyFont="1" applyProtection="1">
      <alignment vertical="center"/>
    </xf>
    <xf numFmtId="3" fontId="40" fillId="3" borderId="15" xfId="5" applyNumberFormat="1" applyFont="1" applyFill="1" applyBorder="1" applyAlignment="1" applyProtection="1">
      <alignment horizontal="right" vertical="center" wrapText="1"/>
    </xf>
    <xf numFmtId="3" fontId="40" fillId="3" borderId="17" xfId="5" applyNumberFormat="1" applyFont="1" applyFill="1" applyBorder="1" applyAlignment="1" applyProtection="1">
      <alignment horizontal="right" vertical="center" wrapText="1"/>
    </xf>
    <xf numFmtId="38" fontId="40" fillId="0" borderId="15" xfId="6" applyFont="1" applyFill="1" applyBorder="1" applyAlignment="1" applyProtection="1">
      <alignment horizontal="right" vertical="center" wrapText="1"/>
    </xf>
    <xf numFmtId="38" fontId="40" fillId="0" borderId="17" xfId="6" applyFont="1" applyFill="1" applyBorder="1" applyAlignment="1" applyProtection="1">
      <alignment horizontal="right" vertical="center" wrapText="1"/>
      <protection locked="0"/>
    </xf>
    <xf numFmtId="38" fontId="40" fillId="0" borderId="17" xfId="6" applyFont="1" applyFill="1" applyBorder="1" applyAlignment="1" applyProtection="1">
      <alignment horizontal="right" vertical="center" wrapText="1"/>
    </xf>
    <xf numFmtId="0" fontId="58" fillId="3" borderId="0" xfId="0" applyNumberFormat="1" applyFont="1" applyFill="1" applyAlignment="1" applyProtection="1">
      <alignment horizontal="right" vertical="center"/>
    </xf>
    <xf numFmtId="0" fontId="32" fillId="3" borderId="0" xfId="0" applyNumberFormat="1" applyFont="1" applyFill="1" applyAlignment="1" applyProtection="1">
      <alignment horizontal="right" vertical="center"/>
    </xf>
    <xf numFmtId="0" fontId="115" fillId="0" borderId="22" xfId="0" applyFont="1" applyBorder="1" applyProtection="1">
      <alignment vertical="center"/>
    </xf>
    <xf numFmtId="0" fontId="116" fillId="0" borderId="0" xfId="0" applyFont="1" applyProtection="1">
      <alignment vertical="center"/>
    </xf>
    <xf numFmtId="0" fontId="33" fillId="0" borderId="0" xfId="0" applyFont="1" applyProtection="1">
      <alignment vertical="center"/>
    </xf>
    <xf numFmtId="0" fontId="79" fillId="0" borderId="0" xfId="7" applyFill="1" applyBorder="1" applyAlignment="1" applyProtection="1">
      <alignment horizontal="left" vertical="center"/>
    </xf>
    <xf numFmtId="0" fontId="20" fillId="6" borderId="3" xfId="2" applyFont="1" applyFill="1" applyBorder="1" applyAlignment="1" applyProtection="1">
      <alignment vertical="center" wrapText="1"/>
    </xf>
    <xf numFmtId="0" fontId="29" fillId="0" borderId="0" xfId="0" applyFont="1" applyFill="1" applyBorder="1" applyAlignment="1" applyProtection="1">
      <alignment horizontal="left" vertical="top" wrapText="1"/>
    </xf>
    <xf numFmtId="0" fontId="55" fillId="0" borderId="0" xfId="5" applyFont="1" applyBorder="1" applyAlignment="1" applyProtection="1">
      <alignment vertical="center" wrapText="1"/>
    </xf>
    <xf numFmtId="49" fontId="29" fillId="0" borderId="110" xfId="5" applyNumberFormat="1" applyFont="1" applyBorder="1" applyAlignment="1" applyProtection="1">
      <alignment horizontal="right" vertical="center"/>
    </xf>
    <xf numFmtId="0" fontId="29" fillId="0" borderId="110" xfId="5" applyFont="1" applyBorder="1" applyAlignment="1" applyProtection="1">
      <alignment horizontal="right" vertical="center"/>
    </xf>
    <xf numFmtId="0" fontId="117" fillId="0" borderId="0" xfId="0" applyFont="1" applyProtection="1">
      <alignment vertical="center"/>
    </xf>
    <xf numFmtId="0" fontId="101" fillId="0" borderId="0" xfId="5" applyFont="1" applyAlignment="1" applyProtection="1">
      <alignment vertical="center" wrapText="1"/>
    </xf>
    <xf numFmtId="0" fontId="40" fillId="2" borderId="116" xfId="5" applyFont="1" applyFill="1" applyBorder="1" applyAlignment="1" applyProtection="1">
      <alignment horizontal="center" vertical="center" wrapText="1"/>
    </xf>
    <xf numFmtId="0" fontId="40" fillId="2" borderId="117" xfId="5" applyFont="1" applyFill="1" applyBorder="1" applyProtection="1">
      <alignment vertical="center"/>
    </xf>
    <xf numFmtId="0" fontId="40" fillId="2" borderId="126" xfId="5" applyFont="1" applyFill="1" applyBorder="1" applyProtection="1">
      <alignment vertical="center"/>
    </xf>
    <xf numFmtId="3" fontId="98" fillId="0" borderId="13" xfId="5" applyNumberFormat="1" applyFont="1" applyFill="1" applyBorder="1" applyAlignment="1" applyProtection="1">
      <alignment vertical="center" wrapText="1"/>
    </xf>
    <xf numFmtId="38" fontId="98" fillId="0" borderId="69" xfId="5" applyNumberFormat="1" applyFont="1" applyFill="1" applyBorder="1" applyAlignment="1" applyProtection="1">
      <alignment vertical="center" wrapText="1"/>
    </xf>
    <xf numFmtId="38" fontId="98" fillId="0" borderId="70" xfId="5" applyNumberFormat="1" applyFont="1" applyFill="1" applyBorder="1" applyAlignment="1" applyProtection="1">
      <alignment vertical="center" wrapText="1"/>
    </xf>
    <xf numFmtId="38" fontId="98" fillId="0" borderId="83" xfId="5" applyNumberFormat="1" applyFont="1" applyFill="1" applyBorder="1" applyAlignment="1" applyProtection="1">
      <alignment vertical="center" wrapText="1"/>
    </xf>
    <xf numFmtId="38" fontId="98" fillId="0" borderId="115" xfId="5" applyNumberFormat="1" applyFont="1" applyFill="1" applyBorder="1" applyAlignment="1" applyProtection="1">
      <alignment vertical="center" wrapText="1"/>
    </xf>
    <xf numFmtId="38" fontId="98" fillId="0" borderId="125" xfId="5" applyNumberFormat="1" applyFont="1" applyFill="1" applyBorder="1" applyAlignment="1" applyProtection="1">
      <alignment vertical="center" wrapText="1"/>
    </xf>
    <xf numFmtId="38" fontId="6" fillId="0" borderId="15" xfId="1" applyFont="1" applyFill="1" applyBorder="1" applyAlignment="1" applyProtection="1">
      <alignment horizontal="right" vertical="center" wrapText="1"/>
    </xf>
    <xf numFmtId="0" fontId="6" fillId="0" borderId="15" xfId="0" applyFont="1" applyFill="1" applyBorder="1" applyAlignment="1" applyProtection="1">
      <alignment horizontal="center" vertical="center" wrapText="1"/>
    </xf>
    <xf numFmtId="38" fontId="6" fillId="0" borderId="18" xfId="1" applyFont="1" applyFill="1" applyBorder="1" applyAlignment="1" applyProtection="1">
      <alignment horizontal="right" vertical="center" wrapText="1"/>
    </xf>
    <xf numFmtId="0" fontId="6" fillId="0" borderId="18" xfId="0" applyFont="1" applyFill="1" applyBorder="1" applyAlignment="1" applyProtection="1">
      <alignment horizontal="center" vertical="center" wrapText="1"/>
    </xf>
    <xf numFmtId="38" fontId="6" fillId="0" borderId="1" xfId="1" applyFont="1" applyFill="1" applyBorder="1" applyAlignment="1" applyProtection="1">
      <alignment horizontal="right" vertical="center" wrapText="1"/>
    </xf>
    <xf numFmtId="0" fontId="6" fillId="0" borderId="1" xfId="0" applyFont="1" applyFill="1" applyBorder="1" applyAlignment="1" applyProtection="1">
      <alignment horizontal="left" vertical="center" wrapText="1"/>
    </xf>
    <xf numFmtId="9" fontId="48" fillId="0" borderId="1" xfId="2" applyNumberFormat="1" applyFont="1" applyFill="1" applyBorder="1" applyAlignment="1" applyProtection="1">
      <alignment horizontal="center" vertical="center" wrapText="1"/>
    </xf>
    <xf numFmtId="38" fontId="98" fillId="0" borderId="129" xfId="5" applyNumberFormat="1" applyFont="1" applyFill="1" applyBorder="1" applyAlignment="1" applyProtection="1">
      <alignment vertical="center" wrapText="1"/>
    </xf>
    <xf numFmtId="38" fontId="98" fillId="0" borderId="17" xfId="5" applyNumberFormat="1" applyFont="1" applyFill="1" applyBorder="1" applyAlignment="1" applyProtection="1">
      <alignment vertical="center" wrapText="1"/>
    </xf>
    <xf numFmtId="38" fontId="98" fillId="0" borderId="130" xfId="5" applyNumberFormat="1" applyFont="1" applyFill="1" applyBorder="1" applyAlignment="1" applyProtection="1">
      <alignment vertical="center" wrapText="1"/>
    </xf>
    <xf numFmtId="38" fontId="98" fillId="0" borderId="114" xfId="5" applyNumberFormat="1" applyFont="1" applyFill="1" applyBorder="1" applyAlignment="1" applyProtection="1">
      <alignment vertical="center" wrapText="1"/>
    </xf>
    <xf numFmtId="38" fontId="98" fillId="0" borderId="131" xfId="5" applyNumberFormat="1" applyFont="1" applyFill="1" applyBorder="1" applyAlignment="1" applyProtection="1">
      <alignment vertical="center" wrapText="1"/>
    </xf>
    <xf numFmtId="14" fontId="69" fillId="0" borderId="0" xfId="0" applyNumberFormat="1" applyFont="1" applyProtection="1">
      <alignment vertical="center"/>
    </xf>
    <xf numFmtId="0" fontId="52" fillId="0" borderId="0" xfId="2" applyFont="1" applyFill="1" applyBorder="1" applyProtection="1">
      <alignment vertical="center"/>
    </xf>
    <xf numFmtId="0" fontId="28" fillId="0" borderId="0" xfId="2" applyFont="1" applyFill="1" applyBorder="1" applyProtection="1">
      <alignment vertical="center"/>
    </xf>
    <xf numFmtId="0" fontId="35" fillId="0" borderId="17" xfId="2" applyFont="1" applyFill="1" applyBorder="1" applyAlignment="1" applyProtection="1">
      <alignment horizontal="left" vertical="center" wrapText="1"/>
      <protection locked="0"/>
    </xf>
    <xf numFmtId="0" fontId="35" fillId="0" borderId="17" xfId="2" applyFont="1" applyFill="1" applyBorder="1" applyAlignment="1" applyProtection="1">
      <alignment horizontal="left" vertical="center" wrapText="1" shrinkToFit="1"/>
      <protection locked="0"/>
    </xf>
    <xf numFmtId="0" fontId="35" fillId="0" borderId="132" xfId="2" applyFont="1" applyFill="1" applyBorder="1" applyAlignment="1" applyProtection="1">
      <alignment horizontal="left" vertical="center" shrinkToFit="1"/>
      <protection locked="0"/>
    </xf>
    <xf numFmtId="0" fontId="35" fillId="0" borderId="133" xfId="2" applyFont="1" applyFill="1" applyBorder="1" applyAlignment="1" applyProtection="1">
      <alignment horizontal="left" vertical="center" wrapText="1"/>
      <protection locked="0"/>
    </xf>
    <xf numFmtId="49" fontId="0" fillId="0" borderId="0" xfId="0" applyNumberFormat="1">
      <alignment vertical="center"/>
    </xf>
    <xf numFmtId="0" fontId="29" fillId="16" borderId="3" xfId="0" applyFon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32" fillId="0" borderId="3" xfId="0" applyFont="1" applyBorder="1" applyAlignment="1" applyProtection="1">
      <alignment horizontal="left" vertical="center" shrinkToFit="1"/>
      <protection locked="0"/>
    </xf>
    <xf numFmtId="0" fontId="32" fillId="2" borderId="44" xfId="0" applyFont="1" applyFill="1" applyBorder="1" applyAlignment="1" applyProtection="1">
      <alignment horizontal="center" vertical="center" wrapText="1"/>
    </xf>
    <xf numFmtId="0" fontId="32" fillId="0" borderId="17" xfId="0" applyNumberFormat="1" applyFont="1" applyBorder="1" applyAlignment="1" applyProtection="1">
      <alignment vertical="center" wrapText="1" shrinkToFit="1"/>
      <protection locked="0"/>
    </xf>
    <xf numFmtId="0" fontId="32" fillId="2" borderId="17" xfId="0" applyFont="1" applyFill="1" applyBorder="1" applyAlignment="1" applyProtection="1">
      <alignment horizontal="center" vertical="center" wrapText="1"/>
    </xf>
    <xf numFmtId="0" fontId="32" fillId="2" borderId="53" xfId="0" applyFont="1" applyFill="1" applyBorder="1" applyAlignment="1" applyProtection="1">
      <alignment horizontal="center" vertical="center" wrapText="1"/>
    </xf>
    <xf numFmtId="0" fontId="32" fillId="0" borderId="9" xfId="0" applyNumberFormat="1" applyFont="1" applyBorder="1" applyAlignment="1" applyProtection="1">
      <alignment vertical="center" wrapText="1" shrinkToFit="1"/>
      <protection locked="0"/>
    </xf>
    <xf numFmtId="0" fontId="32" fillId="2" borderId="17" xfId="0" applyFont="1" applyFill="1" applyBorder="1" applyAlignment="1" applyProtection="1">
      <alignment horizontal="center" vertical="center"/>
    </xf>
    <xf numFmtId="0" fontId="32" fillId="0" borderId="45" xfId="0" applyNumberFormat="1" applyFont="1" applyBorder="1" applyAlignment="1" applyProtection="1">
      <alignment vertical="center" wrapText="1" shrinkToFit="1"/>
      <protection locked="0"/>
    </xf>
    <xf numFmtId="0" fontId="32" fillId="2" borderId="5" xfId="0" applyFont="1" applyFill="1" applyBorder="1" applyAlignment="1" applyProtection="1">
      <alignment horizontal="left" vertical="center"/>
    </xf>
    <xf numFmtId="0" fontId="32" fillId="0" borderId="6" xfId="0" applyNumberFormat="1" applyFont="1" applyBorder="1" applyAlignment="1" applyProtection="1">
      <alignment horizontal="left" vertical="center"/>
      <protection locked="0"/>
    </xf>
    <xf numFmtId="0" fontId="83" fillId="0" borderId="19" xfId="0" applyFont="1" applyFill="1" applyBorder="1" applyProtection="1">
      <alignment vertical="center"/>
    </xf>
    <xf numFmtId="0" fontId="83" fillId="0" borderId="0" xfId="0" applyFont="1" applyFill="1" applyProtection="1">
      <alignment vertical="center"/>
    </xf>
    <xf numFmtId="0" fontId="89" fillId="0" borderId="0" xfId="0" applyFont="1" applyFill="1" applyProtection="1">
      <alignment vertical="center"/>
    </xf>
    <xf numFmtId="0" fontId="97" fillId="0" borderId="0" xfId="0" applyFont="1" applyFill="1" applyProtection="1">
      <alignment vertical="center"/>
    </xf>
    <xf numFmtId="0" fontId="97" fillId="0" borderId="0" xfId="0" applyFont="1" applyFill="1" applyAlignment="1" applyProtection="1">
      <alignment horizontal="left" vertical="center"/>
    </xf>
    <xf numFmtId="0" fontId="32" fillId="0" borderId="3" xfId="0" applyFont="1" applyFill="1" applyBorder="1" applyAlignment="1" applyProtection="1">
      <alignment horizontal="center" vertical="center"/>
    </xf>
    <xf numFmtId="0" fontId="32" fillId="15" borderId="6" xfId="0" applyFont="1" applyFill="1" applyBorder="1" applyProtection="1">
      <alignment vertical="center"/>
    </xf>
    <xf numFmtId="0" fontId="32" fillId="15" borderId="1" xfId="0" applyFont="1" applyFill="1" applyBorder="1" applyAlignment="1" applyProtection="1">
      <alignment horizontal="left" vertical="center"/>
    </xf>
    <xf numFmtId="0" fontId="32" fillId="15" borderId="1" xfId="0" applyFont="1" applyFill="1" applyBorder="1" applyProtection="1">
      <alignment vertical="center"/>
    </xf>
    <xf numFmtId="0" fontId="32" fillId="2" borderId="134" xfId="0" applyFont="1" applyFill="1" applyBorder="1" applyAlignment="1" applyProtection="1">
      <alignment horizontal="left" vertical="center"/>
    </xf>
    <xf numFmtId="38" fontId="16" fillId="0" borderId="13" xfId="2" applyNumberFormat="1" applyFont="1" applyBorder="1" applyAlignment="1" applyProtection="1">
      <alignment vertical="center" shrinkToFit="1"/>
      <protection locked="0"/>
    </xf>
    <xf numFmtId="0" fontId="48" fillId="2" borderId="3" xfId="2" applyFont="1" applyFill="1" applyBorder="1" applyAlignment="1" applyProtection="1">
      <alignment horizontal="center" vertical="center" wrapText="1"/>
    </xf>
    <xf numFmtId="0" fontId="48" fillId="0" borderId="3" xfId="2" applyFont="1" applyFill="1" applyBorder="1" applyAlignment="1" applyProtection="1">
      <alignment horizontal="center" vertical="center" wrapText="1"/>
    </xf>
    <xf numFmtId="0" fontId="82" fillId="0" borderId="19" xfId="7" applyFont="1" applyBorder="1" applyAlignment="1" applyProtection="1">
      <alignment horizontal="center" vertical="center"/>
    </xf>
    <xf numFmtId="0" fontId="32" fillId="0" borderId="5" xfId="0" applyNumberFormat="1" applyFont="1" applyBorder="1" applyAlignment="1" applyProtection="1">
      <alignment horizontal="left" vertical="center"/>
      <protection locked="0"/>
    </xf>
    <xf numFmtId="0" fontId="101" fillId="0" borderId="134" xfId="2" applyFont="1" applyFill="1" applyBorder="1" applyAlignment="1" applyProtection="1">
      <alignment horizontal="left" vertical="center" wrapText="1"/>
      <protection locked="0"/>
    </xf>
    <xf numFmtId="0" fontId="64" fillId="0" borderId="0" xfId="2" applyFont="1" applyBorder="1" applyProtection="1">
      <alignment vertical="center"/>
    </xf>
    <xf numFmtId="0" fontId="52" fillId="2" borderId="1" xfId="2" applyFont="1" applyFill="1" applyBorder="1" applyAlignment="1" applyProtection="1">
      <alignment horizontal="center" vertical="center" wrapText="1"/>
    </xf>
    <xf numFmtId="0" fontId="52" fillId="2" borderId="4" xfId="2" applyFont="1" applyFill="1" applyBorder="1" applyAlignment="1" applyProtection="1">
      <alignment horizontal="center" vertical="center" wrapText="1"/>
    </xf>
    <xf numFmtId="0" fontId="63" fillId="2" borderId="113" xfId="2" applyFont="1" applyFill="1" applyBorder="1" applyAlignment="1" applyProtection="1">
      <alignment horizontal="center" vertical="center"/>
    </xf>
    <xf numFmtId="0" fontId="101" fillId="0" borderId="11" xfId="2" applyFont="1" applyFill="1" applyBorder="1" applyAlignment="1" applyProtection="1">
      <alignment horizontal="center" vertical="center" wrapText="1"/>
      <protection locked="0"/>
    </xf>
    <xf numFmtId="0" fontId="101" fillId="0" borderId="141" xfId="2" applyFont="1" applyFill="1" applyBorder="1" applyAlignment="1" applyProtection="1">
      <alignment horizontal="left" vertical="center" wrapText="1"/>
      <protection locked="0"/>
    </xf>
    <xf numFmtId="0" fontId="101" fillId="0" borderId="142" xfId="2" applyFont="1" applyFill="1" applyBorder="1" applyAlignment="1" applyProtection="1">
      <alignment horizontal="left" vertical="center" wrapText="1"/>
      <protection locked="0"/>
    </xf>
    <xf numFmtId="0" fontId="101" fillId="0" borderId="140" xfId="2" applyFont="1" applyFill="1" applyBorder="1" applyAlignment="1" applyProtection="1">
      <alignment horizontal="left" vertical="center" wrapText="1"/>
      <protection locked="0"/>
    </xf>
    <xf numFmtId="0" fontId="101" fillId="0" borderId="143" xfId="2" applyFont="1" applyFill="1" applyBorder="1" applyAlignment="1" applyProtection="1">
      <alignment horizontal="left" vertical="center" wrapText="1"/>
      <protection locked="0"/>
    </xf>
    <xf numFmtId="0" fontId="52" fillId="2" borderId="3" xfId="2" applyFont="1" applyFill="1" applyBorder="1" applyAlignment="1" applyProtection="1">
      <alignment horizontal="center" vertical="center" wrapText="1"/>
    </xf>
    <xf numFmtId="0" fontId="101" fillId="0" borderId="9" xfId="2" applyFont="1" applyFill="1" applyBorder="1" applyAlignment="1" applyProtection="1">
      <alignment horizontal="center" vertical="center" wrapText="1"/>
      <protection locked="0"/>
    </xf>
    <xf numFmtId="0" fontId="101" fillId="0" borderId="146" xfId="2" applyFont="1" applyFill="1" applyBorder="1" applyAlignment="1" applyProtection="1">
      <alignment horizontal="left" vertical="center" wrapText="1"/>
      <protection locked="0"/>
    </xf>
    <xf numFmtId="0" fontId="101" fillId="0" borderId="147" xfId="2" applyFont="1" applyFill="1" applyBorder="1" applyAlignment="1" applyProtection="1">
      <alignment horizontal="left" vertical="center" wrapText="1"/>
      <protection locked="0"/>
    </xf>
    <xf numFmtId="0" fontId="101" fillId="0" borderId="10" xfId="2" applyFont="1" applyFill="1" applyBorder="1" applyAlignment="1" applyProtection="1">
      <alignment horizontal="left" vertical="center" wrapText="1"/>
      <protection locked="0"/>
    </xf>
    <xf numFmtId="0" fontId="101" fillId="0" borderId="5" xfId="2" applyFont="1" applyFill="1" applyBorder="1" applyAlignment="1" applyProtection="1">
      <alignment horizontal="center" vertical="center" wrapText="1"/>
      <protection locked="0"/>
    </xf>
    <xf numFmtId="0" fontId="101" fillId="0" borderId="95" xfId="2" applyFont="1" applyFill="1" applyBorder="1" applyAlignment="1" applyProtection="1">
      <alignment horizontal="left" vertical="center" wrapText="1"/>
      <protection locked="0"/>
    </xf>
    <xf numFmtId="0" fontId="107" fillId="0" borderId="0" xfId="2" applyFont="1" applyFill="1" applyBorder="1" applyAlignment="1" applyProtection="1">
      <alignment vertical="center"/>
    </xf>
    <xf numFmtId="0" fontId="107" fillId="0" borderId="0" xfId="2" applyFont="1" applyFill="1" applyBorder="1" applyAlignment="1" applyProtection="1">
      <alignment vertical="center" wrapText="1"/>
    </xf>
    <xf numFmtId="0" fontId="32" fillId="0" borderId="134" xfId="0" applyNumberFormat="1" applyFont="1" applyBorder="1" applyAlignment="1" applyProtection="1">
      <alignment horizontal="left" vertical="center"/>
      <protection locked="0"/>
    </xf>
    <xf numFmtId="0" fontId="32" fillId="2" borderId="15" xfId="0" applyFont="1" applyFill="1" applyBorder="1" applyAlignment="1" applyProtection="1">
      <alignment horizontal="center" vertical="center"/>
    </xf>
    <xf numFmtId="0" fontId="10" fillId="5" borderId="5"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49" fontId="32" fillId="0" borderId="43" xfId="0" applyNumberFormat="1" applyFont="1" applyBorder="1" applyAlignment="1" applyProtection="1">
      <alignment horizontal="left" vertical="center" wrapText="1"/>
      <protection locked="0"/>
    </xf>
    <xf numFmtId="49" fontId="32" fillId="0" borderId="15" xfId="0" applyNumberFormat="1"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10" fillId="0" borderId="17" xfId="0" applyFont="1" applyBorder="1" applyAlignment="1" applyProtection="1">
      <alignment vertical="center" wrapText="1"/>
    </xf>
    <xf numFmtId="0" fontId="10" fillId="0" borderId="17"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32" fillId="0" borderId="99" xfId="0" applyNumberFormat="1" applyFont="1" applyBorder="1" applyAlignment="1" applyProtection="1">
      <alignment vertical="center" wrapText="1" shrinkToFit="1"/>
      <protection locked="0"/>
    </xf>
    <xf numFmtId="0" fontId="104" fillId="0" borderId="0" xfId="0" applyFont="1" applyFill="1" applyBorder="1" applyAlignment="1" applyProtection="1">
      <alignment vertical="center"/>
    </xf>
    <xf numFmtId="0" fontId="104" fillId="0" borderId="0" xfId="0" applyFont="1" applyFill="1" applyBorder="1" applyAlignment="1" applyProtection="1">
      <alignment vertical="center" wrapText="1" shrinkToFit="1"/>
    </xf>
    <xf numFmtId="0" fontId="64" fillId="0" borderId="1" xfId="2" applyFont="1" applyBorder="1" applyAlignment="1" applyProtection="1">
      <alignment horizontal="center" vertical="center" wrapText="1"/>
    </xf>
    <xf numFmtId="0" fontId="32" fillId="0" borderId="37" xfId="0" applyFont="1" applyFill="1" applyBorder="1" applyProtection="1">
      <alignment vertical="center"/>
    </xf>
    <xf numFmtId="0" fontId="32" fillId="0" borderId="36" xfId="0" applyFont="1" applyFill="1" applyBorder="1" applyProtection="1">
      <alignment vertical="center"/>
    </xf>
    <xf numFmtId="0" fontId="32" fillId="0" borderId="38" xfId="0" applyFont="1" applyFill="1" applyBorder="1" applyProtection="1">
      <alignment vertical="center"/>
    </xf>
    <xf numFmtId="0" fontId="104" fillId="0" borderId="0" xfId="0" applyFont="1" applyAlignment="1" applyProtection="1">
      <alignment horizontal="left" vertical="center"/>
    </xf>
    <xf numFmtId="0" fontId="52" fillId="6" borderId="134" xfId="5" applyFont="1" applyFill="1" applyBorder="1" applyAlignment="1" applyProtection="1">
      <alignment horizontal="center" vertical="center" wrapText="1"/>
    </xf>
    <xf numFmtId="38" fontId="52" fillId="0" borderId="134" xfId="1" applyFont="1" applyBorder="1" applyAlignment="1" applyProtection="1">
      <alignment vertical="center" wrapText="1"/>
      <protection locked="0"/>
    </xf>
    <xf numFmtId="0" fontId="52" fillId="2" borderId="147" xfId="5" applyFont="1" applyFill="1" applyBorder="1" applyAlignment="1" applyProtection="1">
      <alignment horizontal="center" vertical="center" wrapText="1"/>
    </xf>
    <xf numFmtId="0" fontId="52" fillId="2" borderId="151" xfId="5" applyFont="1" applyFill="1" applyBorder="1" applyAlignment="1" applyProtection="1">
      <alignment horizontal="center" vertical="center" wrapText="1"/>
    </xf>
    <xf numFmtId="0" fontId="52" fillId="6" borderId="93" xfId="5" applyFont="1" applyFill="1" applyBorder="1" applyAlignment="1" applyProtection="1">
      <alignment horizontal="center" vertical="center" wrapText="1"/>
    </xf>
    <xf numFmtId="38" fontId="52" fillId="0" borderId="2" xfId="5" applyNumberFormat="1" applyFont="1" applyBorder="1" applyAlignment="1" applyProtection="1">
      <alignment vertical="center" wrapText="1"/>
    </xf>
    <xf numFmtId="0" fontId="52" fillId="2" borderId="152" xfId="5" applyFont="1" applyFill="1" applyBorder="1" applyAlignment="1" applyProtection="1">
      <alignment horizontal="center" vertical="center" wrapText="1"/>
    </xf>
    <xf numFmtId="38" fontId="52" fillId="0" borderId="149" xfId="1" applyFont="1" applyBorder="1" applyAlignment="1" applyProtection="1">
      <alignment vertical="center" wrapText="1"/>
      <protection locked="0"/>
    </xf>
    <xf numFmtId="38" fontId="40" fillId="0" borderId="2" xfId="6" applyFont="1" applyFill="1" applyBorder="1" applyAlignment="1" applyProtection="1">
      <alignment vertical="center" wrapText="1"/>
      <protection locked="0"/>
    </xf>
    <xf numFmtId="0" fontId="40" fillId="3" borderId="18" xfId="5" applyFont="1" applyFill="1" applyBorder="1" applyAlignment="1" applyProtection="1">
      <alignment horizontal="center" vertical="center" wrapText="1"/>
    </xf>
    <xf numFmtId="3" fontId="40" fillId="3" borderId="18" xfId="5" applyNumberFormat="1" applyFont="1" applyFill="1" applyBorder="1" applyAlignment="1" applyProtection="1">
      <alignment horizontal="right" vertical="center" wrapText="1"/>
    </xf>
    <xf numFmtId="0" fontId="40" fillId="0" borderId="148" xfId="5" applyFont="1" applyBorder="1" applyAlignment="1" applyProtection="1">
      <alignment horizontal="center" vertical="center" wrapText="1"/>
      <protection locked="0"/>
    </xf>
    <xf numFmtId="38" fontId="40" fillId="0" borderId="99" xfId="6" applyFont="1" applyFill="1" applyBorder="1" applyAlignment="1" applyProtection="1">
      <alignment horizontal="center" vertical="center" wrapText="1"/>
      <protection locked="0"/>
    </xf>
    <xf numFmtId="38" fontId="40" fillId="0" borderId="155" xfId="6" applyFont="1" applyFill="1" applyBorder="1" applyAlignment="1" applyProtection="1">
      <alignment horizontal="center" vertical="center" wrapText="1"/>
      <protection locked="0"/>
    </xf>
    <xf numFmtId="38" fontId="40" fillId="0" borderId="15" xfId="6" applyFont="1" applyFill="1" applyBorder="1" applyAlignment="1" applyProtection="1">
      <alignment horizontal="right" vertical="center" wrapText="1"/>
      <protection locked="0"/>
    </xf>
    <xf numFmtId="0" fontId="40" fillId="0" borderId="42" xfId="5" applyFont="1" applyBorder="1" applyAlignment="1" applyProtection="1">
      <alignment horizontal="center" vertical="center" wrapText="1"/>
      <protection locked="0"/>
    </xf>
    <xf numFmtId="38" fontId="40" fillId="0" borderId="100" xfId="6" applyFont="1" applyFill="1" applyBorder="1" applyAlignment="1" applyProtection="1">
      <alignment horizontal="center" vertical="center" wrapText="1"/>
      <protection locked="0"/>
    </xf>
    <xf numFmtId="38" fontId="40" fillId="0" borderId="156" xfId="6" applyFont="1" applyFill="1" applyBorder="1" applyAlignment="1" applyProtection="1">
      <alignment horizontal="center" vertical="center" wrapText="1"/>
      <protection locked="0"/>
    </xf>
    <xf numFmtId="0" fontId="40" fillId="0" borderId="61" xfId="5" applyFont="1" applyBorder="1" applyAlignment="1" applyProtection="1">
      <alignment horizontal="center" vertical="center" wrapText="1"/>
      <protection locked="0"/>
    </xf>
    <xf numFmtId="38" fontId="40" fillId="0" borderId="101" xfId="6" applyFont="1" applyFill="1" applyBorder="1" applyAlignment="1" applyProtection="1">
      <alignment horizontal="center" vertical="center" wrapText="1"/>
      <protection locked="0"/>
    </xf>
    <xf numFmtId="38" fontId="40" fillId="0" borderId="157" xfId="6" applyFont="1" applyFill="1" applyBorder="1" applyAlignment="1" applyProtection="1">
      <alignment horizontal="center" vertical="center" wrapText="1"/>
      <protection locked="0"/>
    </xf>
    <xf numFmtId="38" fontId="40" fillId="0" borderId="18" xfId="6" applyFont="1" applyFill="1" applyBorder="1" applyAlignment="1" applyProtection="1">
      <alignment horizontal="right" vertical="center" wrapText="1"/>
      <protection locked="0"/>
    </xf>
    <xf numFmtId="38" fontId="40" fillId="0" borderId="18" xfId="6" applyFont="1" applyFill="1" applyBorder="1" applyAlignment="1" applyProtection="1">
      <alignment horizontal="right" vertical="center" wrapText="1"/>
    </xf>
    <xf numFmtId="38" fontId="40" fillId="0" borderId="158" xfId="6" applyFont="1" applyFill="1" applyBorder="1" applyAlignment="1" applyProtection="1">
      <alignment horizontal="center" vertical="center" wrapText="1"/>
    </xf>
    <xf numFmtId="38" fontId="40" fillId="0" borderId="160" xfId="6" applyFont="1" applyFill="1" applyBorder="1" applyAlignment="1" applyProtection="1">
      <alignment horizontal="center" vertical="center" wrapText="1"/>
    </xf>
    <xf numFmtId="38" fontId="40" fillId="0" borderId="161" xfId="6" applyFont="1" applyFill="1" applyBorder="1" applyAlignment="1" applyProtection="1">
      <alignment horizontal="center" vertical="center" wrapText="1"/>
    </xf>
    <xf numFmtId="0" fontId="55" fillId="0" borderId="14" xfId="5" applyFont="1" applyBorder="1" applyAlignment="1" applyProtection="1">
      <alignment vertical="center" wrapText="1"/>
    </xf>
    <xf numFmtId="0" fontId="32" fillId="2" borderId="2" xfId="5" applyFont="1" applyFill="1" applyBorder="1" applyAlignment="1" applyProtection="1">
      <alignment horizontal="center" vertical="center" wrapText="1"/>
    </xf>
    <xf numFmtId="0" fontId="46" fillId="2" borderId="5" xfId="5" applyFont="1" applyFill="1" applyBorder="1" applyAlignment="1" applyProtection="1">
      <alignment horizontal="center" vertical="center" wrapText="1"/>
    </xf>
    <xf numFmtId="0" fontId="32" fillId="0" borderId="149" xfId="0" applyNumberFormat="1" applyFont="1" applyBorder="1" applyAlignment="1" applyProtection="1">
      <alignment horizontal="left" vertical="center"/>
      <protection locked="0"/>
    </xf>
    <xf numFmtId="0" fontId="29" fillId="0" borderId="14" xfId="5" applyFont="1" applyBorder="1" applyAlignment="1" applyProtection="1">
      <alignment vertical="center" wrapText="1"/>
    </xf>
    <xf numFmtId="38" fontId="48" fillId="0" borderId="14" xfId="6" applyFont="1" applyBorder="1" applyAlignment="1" applyProtection="1">
      <alignment vertical="center" wrapText="1"/>
    </xf>
    <xf numFmtId="38" fontId="48" fillId="0" borderId="14" xfId="6" applyFont="1" applyFill="1" applyBorder="1" applyAlignment="1" applyProtection="1">
      <alignment vertical="center" wrapText="1"/>
    </xf>
    <xf numFmtId="40" fontId="29" fillId="0" borderId="14" xfId="5" applyNumberFormat="1" applyFont="1" applyBorder="1" applyAlignment="1" applyProtection="1">
      <alignment vertical="center" wrapText="1"/>
    </xf>
    <xf numFmtId="179" fontId="29" fillId="0" borderId="14" xfId="5" applyNumberFormat="1" applyFont="1" applyBorder="1" applyAlignment="1" applyProtection="1">
      <alignment vertical="center" wrapText="1"/>
    </xf>
    <xf numFmtId="49" fontId="29" fillId="0" borderId="14" xfId="5" applyNumberFormat="1" applyFont="1" applyBorder="1" applyAlignment="1" applyProtection="1">
      <alignment horizontal="right" vertical="center"/>
    </xf>
    <xf numFmtId="0" fontId="29" fillId="0" borderId="14" xfId="5" applyFont="1" applyBorder="1" applyAlignment="1" applyProtection="1">
      <alignment horizontal="right" vertical="center"/>
    </xf>
    <xf numFmtId="0" fontId="52" fillId="2" borderId="85" xfId="5" applyFont="1" applyFill="1" applyBorder="1" applyAlignment="1" applyProtection="1">
      <alignment horizontal="center" vertical="center" wrapText="1"/>
    </xf>
    <xf numFmtId="0" fontId="52" fillId="2" borderId="145" xfId="5" applyFont="1" applyFill="1" applyBorder="1" applyAlignment="1" applyProtection="1">
      <alignment horizontal="center" vertical="center"/>
    </xf>
    <xf numFmtId="38" fontId="98" fillId="0" borderId="60" xfId="5" applyNumberFormat="1" applyFont="1" applyFill="1" applyBorder="1" applyAlignment="1" applyProtection="1">
      <alignment vertical="center" wrapText="1"/>
    </xf>
    <xf numFmtId="38" fontId="98" fillId="0" borderId="170" xfId="5" applyNumberFormat="1" applyFont="1" applyFill="1" applyBorder="1" applyAlignment="1" applyProtection="1">
      <alignment vertical="center" wrapText="1"/>
    </xf>
    <xf numFmtId="38" fontId="98" fillId="0" borderId="16" xfId="5" applyNumberFormat="1" applyFont="1" applyFill="1" applyBorder="1" applyAlignment="1" applyProtection="1">
      <alignment vertical="center" wrapText="1"/>
    </xf>
    <xf numFmtId="38" fontId="98" fillId="0" borderId="171" xfId="5" applyNumberFormat="1" applyFont="1" applyFill="1" applyBorder="1" applyAlignment="1" applyProtection="1">
      <alignment vertical="center" wrapText="1"/>
    </xf>
    <xf numFmtId="38" fontId="98" fillId="0" borderId="172" xfId="5" applyNumberFormat="1" applyFont="1" applyFill="1" applyBorder="1" applyAlignment="1" applyProtection="1">
      <alignment vertical="center" wrapText="1"/>
    </xf>
    <xf numFmtId="0" fontId="52" fillId="6" borderId="134" xfId="5"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xf>
    <xf numFmtId="0" fontId="6" fillId="3" borderId="0" xfId="0" applyFont="1" applyFill="1" applyProtection="1">
      <alignment vertical="center"/>
    </xf>
    <xf numFmtId="0" fontId="12" fillId="6" borderId="13" xfId="0" applyFont="1" applyFill="1" applyBorder="1" applyAlignment="1" applyProtection="1">
      <alignment vertical="center" wrapText="1"/>
    </xf>
    <xf numFmtId="0" fontId="6" fillId="3" borderId="0" xfId="0" applyFont="1" applyFill="1" applyAlignment="1" applyProtection="1">
      <alignment horizontal="center" vertical="center"/>
    </xf>
    <xf numFmtId="0" fontId="32" fillId="2" borderId="5" xfId="0" applyFont="1" applyFill="1" applyBorder="1" applyAlignment="1" applyProtection="1">
      <alignment horizontal="center" vertical="center"/>
    </xf>
    <xf numFmtId="0" fontId="32" fillId="0" borderId="95" xfId="0" applyNumberFormat="1" applyFont="1" applyBorder="1" applyAlignment="1" applyProtection="1">
      <alignment horizontal="left" vertical="center"/>
      <protection locked="0"/>
    </xf>
    <xf numFmtId="0" fontId="32" fillId="6" borderId="3" xfId="0" applyFont="1" applyFill="1" applyBorder="1" applyAlignment="1" applyProtection="1">
      <alignment vertical="center" wrapText="1"/>
    </xf>
    <xf numFmtId="0" fontId="32" fillId="2" borderId="5" xfId="0" applyFont="1" applyFill="1" applyBorder="1" applyProtection="1">
      <alignment vertical="center"/>
    </xf>
    <xf numFmtId="0" fontId="32" fillId="2" borderId="3"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2" borderId="1" xfId="0" applyFont="1" applyFill="1" applyBorder="1" applyProtection="1">
      <alignment vertical="center"/>
    </xf>
    <xf numFmtId="14" fontId="32" fillId="0" borderId="1" xfId="0" applyNumberFormat="1" applyFont="1" applyBorder="1" applyAlignment="1" applyProtection="1">
      <alignment horizontal="left" vertical="center"/>
      <protection locked="0"/>
    </xf>
    <xf numFmtId="0" fontId="32" fillId="0" borderId="1" xfId="0" applyNumberFormat="1" applyFont="1" applyBorder="1" applyAlignment="1" applyProtection="1">
      <alignment horizontal="left" vertical="center"/>
      <protection locked="0"/>
    </xf>
    <xf numFmtId="0" fontId="32" fillId="2" borderId="1" xfId="0" applyFont="1" applyFill="1" applyBorder="1" applyAlignment="1" applyProtection="1">
      <alignment horizontal="left" vertical="center"/>
    </xf>
    <xf numFmtId="0" fontId="32" fillId="2" borderId="15" xfId="0" applyFont="1" applyFill="1" applyBorder="1" applyAlignment="1" applyProtection="1">
      <alignment vertical="center"/>
    </xf>
    <xf numFmtId="0" fontId="32" fillId="6" borderId="1" xfId="0" applyFont="1" applyFill="1" applyBorder="1" applyAlignment="1" applyProtection="1">
      <alignment vertical="center" wrapText="1"/>
    </xf>
    <xf numFmtId="0" fontId="32" fillId="0" borderId="14"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6" borderId="13" xfId="0" applyFont="1" applyFill="1" applyBorder="1" applyAlignment="1" applyProtection="1">
      <alignment horizontal="left" vertical="center" wrapText="1"/>
    </xf>
    <xf numFmtId="0" fontId="32" fillId="6" borderId="1" xfId="0" applyFont="1" applyFill="1" applyBorder="1" applyAlignment="1" applyProtection="1">
      <alignment horizontal="left" vertical="center" wrapText="1"/>
    </xf>
    <xf numFmtId="0" fontId="32" fillId="2" borderId="1" xfId="0" applyFont="1" applyFill="1" applyBorder="1" applyAlignment="1" applyProtection="1">
      <alignment vertical="center" wrapText="1"/>
    </xf>
    <xf numFmtId="0" fontId="32" fillId="0" borderId="1" xfId="0" applyFont="1" applyBorder="1" applyAlignment="1" applyProtection="1">
      <alignment horizontal="left" vertical="center" wrapText="1"/>
      <protection locked="0"/>
    </xf>
    <xf numFmtId="0" fontId="32" fillId="2" borderId="35" xfId="0" applyFont="1" applyFill="1" applyBorder="1" applyAlignment="1" applyProtection="1">
      <alignment vertical="center" wrapText="1"/>
    </xf>
    <xf numFmtId="0" fontId="21" fillId="0" borderId="0" xfId="2" applyFont="1" applyAlignment="1" applyProtection="1">
      <alignment horizontal="center" vertical="center"/>
    </xf>
    <xf numFmtId="0" fontId="20" fillId="2" borderId="20" xfId="2" applyFont="1" applyFill="1" applyBorder="1" applyAlignment="1" applyProtection="1">
      <alignment horizontal="center" vertical="center" wrapText="1"/>
    </xf>
    <xf numFmtId="0" fontId="40" fillId="2" borderId="75" xfId="5" applyFont="1" applyFill="1" applyBorder="1" applyAlignment="1" applyProtection="1">
      <alignment vertical="center" wrapText="1"/>
    </xf>
    <xf numFmtId="0" fontId="40" fillId="2" borderId="66" xfId="5" applyFont="1" applyFill="1" applyBorder="1" applyAlignment="1" applyProtection="1">
      <alignment vertical="center" wrapText="1"/>
    </xf>
    <xf numFmtId="0" fontId="55" fillId="0" borderId="0" xfId="5" applyFont="1" applyProtection="1">
      <alignment vertical="center"/>
    </xf>
    <xf numFmtId="0" fontId="40" fillId="2" borderId="5"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0" fontId="52" fillId="2" borderId="150" xfId="5" applyFont="1" applyFill="1" applyBorder="1" applyAlignment="1" applyProtection="1">
      <alignment horizontal="center" vertical="center" wrapText="1"/>
    </xf>
    <xf numFmtId="0" fontId="52" fillId="2" borderId="143" xfId="5" applyFont="1" applyFill="1" applyBorder="1" applyAlignment="1" applyProtection="1">
      <alignment horizontal="center" vertical="center" wrapText="1"/>
    </xf>
    <xf numFmtId="0" fontId="40" fillId="0" borderId="5" xfId="5" applyFont="1" applyBorder="1" applyAlignment="1" applyProtection="1">
      <alignment horizontal="center" vertical="center" wrapText="1"/>
      <protection locked="0"/>
    </xf>
    <xf numFmtId="0" fontId="55" fillId="0" borderId="0" xfId="5" applyFont="1" applyAlignment="1" applyProtection="1">
      <alignment vertical="center" wrapText="1"/>
    </xf>
    <xf numFmtId="3" fontId="40" fillId="0" borderId="50" xfId="5" applyNumberFormat="1" applyFont="1" applyFill="1" applyBorder="1" applyAlignment="1" applyProtection="1">
      <alignment vertical="center" wrapText="1"/>
    </xf>
    <xf numFmtId="0" fontId="52" fillId="2" borderId="4" xfId="5" applyFont="1" applyFill="1" applyBorder="1" applyAlignment="1" applyProtection="1">
      <alignment horizontal="center" vertical="center" wrapText="1"/>
    </xf>
    <xf numFmtId="0" fontId="52" fillId="2" borderId="8" xfId="5" applyFont="1" applyFill="1" applyBorder="1" applyAlignment="1" applyProtection="1">
      <alignment horizontal="center" vertical="center" wrapText="1"/>
    </xf>
    <xf numFmtId="0" fontId="52" fillId="2" borderId="12" xfId="5" applyFont="1" applyFill="1" applyBorder="1" applyAlignment="1" applyProtection="1">
      <alignment horizontal="center" vertical="center" wrapText="1"/>
    </xf>
    <xf numFmtId="0" fontId="52" fillId="2" borderId="10" xfId="5" applyFont="1" applyFill="1" applyBorder="1" applyAlignment="1" applyProtection="1">
      <alignment horizontal="center" vertical="center" wrapText="1"/>
    </xf>
    <xf numFmtId="0" fontId="101" fillId="0" borderId="2" xfId="2" applyFont="1" applyFill="1" applyBorder="1" applyAlignment="1" applyProtection="1">
      <alignment horizontal="left" vertical="center" wrapText="1"/>
      <protection locked="0"/>
    </xf>
    <xf numFmtId="0" fontId="101" fillId="0" borderId="12" xfId="2" applyFont="1" applyFill="1" applyBorder="1" applyAlignment="1" applyProtection="1">
      <alignment horizontal="left" vertical="center" wrapText="1"/>
      <protection locked="0"/>
    </xf>
    <xf numFmtId="0" fontId="56" fillId="0" borderId="0" xfId="2" applyFont="1" applyBorder="1" applyAlignment="1" applyProtection="1">
      <alignment horizontal="left" wrapText="1"/>
    </xf>
    <xf numFmtId="0" fontId="62" fillId="2" borderId="113" xfId="2" applyFont="1" applyFill="1" applyBorder="1" applyAlignment="1" applyProtection="1">
      <alignment horizontal="center" vertical="center"/>
    </xf>
    <xf numFmtId="0" fontId="56" fillId="0" borderId="0" xfId="2" applyFont="1" applyBorder="1" applyAlignment="1" applyProtection="1">
      <alignment horizontal="left" vertical="center" wrapText="1"/>
    </xf>
    <xf numFmtId="0" fontId="48" fillId="2" borderId="5" xfId="2" applyFont="1" applyFill="1" applyBorder="1" applyAlignment="1" applyProtection="1">
      <alignment horizontal="center" vertical="center" wrapText="1"/>
    </xf>
    <xf numFmtId="0" fontId="48" fillId="0" borderId="1" xfId="2" applyFont="1" applyFill="1" applyBorder="1" applyAlignment="1" applyProtection="1">
      <alignment horizontal="center" vertical="center" wrapText="1"/>
    </xf>
    <xf numFmtId="0" fontId="70" fillId="4" borderId="1" xfId="0" applyFont="1" applyFill="1" applyBorder="1" applyProtection="1">
      <alignment vertical="center"/>
    </xf>
    <xf numFmtId="0" fontId="6" fillId="2" borderId="1" xfId="5" applyFont="1" applyFill="1" applyBorder="1" applyAlignment="1" applyProtection="1">
      <alignment horizontal="center" vertical="center" wrapText="1"/>
    </xf>
    <xf numFmtId="0" fontId="35" fillId="0" borderId="1" xfId="2" applyFont="1" applyFill="1" applyBorder="1" applyAlignment="1" applyProtection="1">
      <alignment horizontal="left" vertical="center" wrapText="1"/>
    </xf>
    <xf numFmtId="9" fontId="104" fillId="0" borderId="0" xfId="8" applyFont="1" applyAlignment="1" applyProtection="1">
      <alignment horizontal="center" vertical="center"/>
    </xf>
    <xf numFmtId="0" fontId="104" fillId="0" borderId="0" xfId="2" applyFont="1" applyAlignment="1" applyProtection="1">
      <alignment horizontal="center" vertical="center"/>
    </xf>
    <xf numFmtId="0" fontId="104" fillId="3" borderId="0" xfId="2" applyFont="1" applyFill="1" applyAlignment="1" applyProtection="1">
      <alignment horizontal="center" vertical="center"/>
    </xf>
    <xf numFmtId="0" fontId="104" fillId="0" borderId="0" xfId="5" applyFont="1" applyAlignment="1" applyProtection="1">
      <alignment horizontal="center" vertical="center"/>
    </xf>
    <xf numFmtId="14" fontId="107" fillId="0" borderId="0" xfId="0" applyNumberFormat="1" applyFont="1" applyProtection="1">
      <alignment vertical="center"/>
    </xf>
    <xf numFmtId="0" fontId="107" fillId="0" borderId="0" xfId="5" applyFont="1" applyAlignment="1" applyProtection="1">
      <alignment horizontal="center" vertical="center"/>
    </xf>
    <xf numFmtId="0" fontId="107" fillId="3" borderId="0" xfId="5" applyFont="1" applyFill="1" applyAlignment="1" applyProtection="1">
      <alignment horizontal="center" vertical="center"/>
    </xf>
    <xf numFmtId="38" fontId="98" fillId="0" borderId="17" xfId="5" applyNumberFormat="1" applyFont="1" applyFill="1" applyBorder="1" applyAlignment="1" applyProtection="1">
      <alignment horizontal="center" vertical="center" wrapText="1"/>
    </xf>
    <xf numFmtId="38" fontId="98" fillId="0" borderId="114" xfId="5" applyNumberFormat="1" applyFont="1" applyFill="1" applyBorder="1" applyAlignment="1" applyProtection="1">
      <alignment horizontal="center" vertical="center" wrapText="1"/>
    </xf>
    <xf numFmtId="0" fontId="107" fillId="0" borderId="0" xfId="5" applyFont="1" applyAlignment="1" applyProtection="1">
      <alignment vertical="center" wrapText="1"/>
    </xf>
    <xf numFmtId="38" fontId="98" fillId="0" borderId="129" xfId="5" applyNumberFormat="1" applyFont="1" applyFill="1" applyBorder="1" applyAlignment="1" applyProtection="1">
      <alignment horizontal="center" vertical="center" wrapText="1"/>
    </xf>
    <xf numFmtId="0" fontId="46" fillId="3" borderId="0" xfId="2" applyFont="1" applyFill="1" applyBorder="1" applyAlignment="1" applyProtection="1">
      <alignment horizontal="left" vertical="center" wrapText="1"/>
    </xf>
    <xf numFmtId="0" fontId="17" fillId="0" borderId="0" xfId="0" applyFont="1" applyFill="1" applyBorder="1" applyAlignment="1" applyProtection="1">
      <alignment horizontal="right" vertical="center" wrapText="1"/>
    </xf>
    <xf numFmtId="0" fontId="70" fillId="0" borderId="0" xfId="5" applyFont="1" applyAlignment="1" applyProtection="1">
      <alignment vertical="center" wrapText="1"/>
    </xf>
    <xf numFmtId="0" fontId="32" fillId="0" borderId="44" xfId="0" applyFont="1" applyFill="1" applyBorder="1" applyAlignment="1" applyProtection="1">
      <alignment horizontal="center" vertical="center"/>
      <protection locked="0"/>
    </xf>
    <xf numFmtId="0" fontId="32" fillId="0" borderId="53"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protection locked="0"/>
    </xf>
    <xf numFmtId="0" fontId="32" fillId="0" borderId="1" xfId="0" applyFont="1" applyFill="1" applyBorder="1" applyAlignment="1" applyProtection="1">
      <alignment horizontal="left" vertical="center" wrapText="1"/>
    </xf>
    <xf numFmtId="0" fontId="32" fillId="15" borderId="3" xfId="0" applyFont="1" applyFill="1" applyBorder="1" applyAlignment="1" applyProtection="1">
      <alignment horizontal="left" vertical="center" shrinkToFit="1"/>
    </xf>
    <xf numFmtId="0" fontId="32" fillId="2" borderId="148" xfId="0" applyNumberFormat="1" applyFont="1" applyFill="1" applyBorder="1" applyAlignment="1" applyProtection="1">
      <alignment vertical="center" wrapText="1" shrinkToFit="1"/>
    </xf>
    <xf numFmtId="0" fontId="32" fillId="15" borderId="17" xfId="0" applyNumberFormat="1" applyFont="1" applyFill="1" applyBorder="1" applyAlignment="1" applyProtection="1">
      <alignment vertical="center" wrapText="1" shrinkToFit="1"/>
    </xf>
    <xf numFmtId="0" fontId="32" fillId="15" borderId="16" xfId="0" applyNumberFormat="1" applyFont="1" applyFill="1" applyBorder="1" applyAlignment="1" applyProtection="1">
      <alignment vertical="center" wrapText="1" shrinkToFit="1"/>
    </xf>
    <xf numFmtId="0" fontId="32" fillId="15" borderId="18" xfId="0" applyNumberFormat="1" applyFont="1" applyFill="1" applyBorder="1" applyAlignment="1" applyProtection="1">
      <alignment vertical="center" wrapText="1" shrinkToFit="1"/>
    </xf>
    <xf numFmtId="0" fontId="32" fillId="0" borderId="5" xfId="0" applyFont="1" applyFill="1" applyBorder="1" applyProtection="1">
      <alignment vertical="center"/>
      <protection locked="0"/>
    </xf>
    <xf numFmtId="0" fontId="71" fillId="0" borderId="0" xfId="0" applyFont="1" applyAlignment="1" applyProtection="1">
      <alignment horizontal="left" vertical="center"/>
    </xf>
    <xf numFmtId="0" fontId="32" fillId="6" borderId="1" xfId="0" applyFont="1" applyFill="1" applyBorder="1" applyAlignment="1" applyProtection="1">
      <alignment horizontal="left" vertical="center" wrapText="1"/>
    </xf>
    <xf numFmtId="0" fontId="113" fillId="0" borderId="0" xfId="5" applyFont="1" applyAlignment="1" applyProtection="1">
      <alignment wrapText="1"/>
    </xf>
    <xf numFmtId="0" fontId="0" fillId="0" borderId="0" xfId="0" applyBorder="1" applyProtection="1">
      <alignment vertical="center"/>
    </xf>
    <xf numFmtId="0" fontId="20" fillId="6" borderId="3" xfId="2" applyFont="1" applyFill="1" applyBorder="1" applyAlignment="1" applyProtection="1">
      <alignment vertical="center"/>
    </xf>
    <xf numFmtId="0" fontId="73" fillId="6" borderId="4" xfId="2" applyFont="1" applyFill="1" applyBorder="1" applyAlignment="1" applyProtection="1">
      <alignment vertical="center" wrapText="1"/>
    </xf>
    <xf numFmtId="0" fontId="20" fillId="6" borderId="3" xfId="2" applyFont="1" applyFill="1" applyBorder="1" applyProtection="1">
      <alignment vertical="center"/>
    </xf>
    <xf numFmtId="0" fontId="93" fillId="4" borderId="5" xfId="0" applyFont="1" applyFill="1" applyBorder="1" applyAlignment="1" applyProtection="1">
      <alignment horizontal="left" vertical="center"/>
    </xf>
    <xf numFmtId="0" fontId="70" fillId="4" borderId="1" xfId="0" applyFont="1" applyFill="1" applyBorder="1" applyProtection="1">
      <alignment vertical="center"/>
    </xf>
    <xf numFmtId="0" fontId="29" fillId="6" borderId="1" xfId="2" applyFont="1" applyFill="1" applyBorder="1" applyProtection="1">
      <alignment vertical="center"/>
    </xf>
    <xf numFmtId="0" fontId="32" fillId="6" borderId="1" xfId="5" applyFont="1" applyFill="1" applyBorder="1" applyProtection="1">
      <alignment vertical="center"/>
    </xf>
    <xf numFmtId="0" fontId="101" fillId="0" borderId="2" xfId="2" applyFont="1" applyFill="1" applyBorder="1" applyAlignment="1" applyProtection="1">
      <alignment horizontal="left" vertical="center" wrapText="1"/>
      <protection locked="0"/>
    </xf>
    <xf numFmtId="0" fontId="101" fillId="0" borderId="12" xfId="2" applyFont="1" applyFill="1" applyBorder="1" applyAlignment="1" applyProtection="1">
      <alignment horizontal="left" vertical="center" wrapText="1"/>
      <protection locked="0"/>
    </xf>
    <xf numFmtId="0" fontId="48" fillId="0" borderId="0" xfId="2" applyFont="1" applyBorder="1" applyAlignment="1" applyProtection="1">
      <alignment vertical="center" wrapText="1"/>
    </xf>
    <xf numFmtId="0" fontId="40" fillId="9" borderId="1"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40" fillId="0" borderId="1" xfId="1" applyNumberFormat="1" applyFont="1" applyFill="1" applyBorder="1" applyAlignment="1" applyProtection="1">
      <alignment horizontal="center" vertical="center" wrapText="1"/>
      <protection locked="0"/>
    </xf>
    <xf numFmtId="0" fontId="40" fillId="0" borderId="3" xfId="1" applyNumberFormat="1" applyFont="1" applyFill="1" applyBorder="1" applyAlignment="1" applyProtection="1">
      <alignment horizontal="center" vertical="center" wrapText="1"/>
      <protection locked="0"/>
    </xf>
    <xf numFmtId="38" fontId="6" fillId="0" borderId="3" xfId="1" applyFont="1" applyBorder="1" applyAlignment="1" applyProtection="1">
      <alignment horizontal="right" vertical="center"/>
      <protection locked="0"/>
    </xf>
    <xf numFmtId="0" fontId="32" fillId="6" borderId="3"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40" fillId="9" borderId="1" xfId="0" applyFont="1" applyFill="1" applyBorder="1" applyAlignment="1" applyProtection="1">
      <alignment horizontal="center" vertical="center" wrapText="1"/>
    </xf>
    <xf numFmtId="0" fontId="33" fillId="0" borderId="0" xfId="0" applyFont="1" applyAlignment="1" applyProtection="1">
      <alignment vertical="center" wrapText="1"/>
    </xf>
    <xf numFmtId="0" fontId="35" fillId="0" borderId="17" xfId="8" applyNumberFormat="1" applyFont="1" applyFill="1" applyBorder="1" applyAlignment="1" applyProtection="1">
      <alignment horizontal="left" vertical="center" wrapText="1"/>
      <protection locked="0"/>
    </xf>
    <xf numFmtId="0" fontId="35" fillId="0" borderId="16" xfId="8" applyNumberFormat="1" applyFont="1" applyFill="1" applyBorder="1" applyAlignment="1" applyProtection="1">
      <alignment horizontal="left" vertical="center" wrapText="1"/>
      <protection locked="0"/>
    </xf>
    <xf numFmtId="0" fontId="40" fillId="0" borderId="16" xfId="2" applyNumberFormat="1" applyFont="1" applyFill="1" applyBorder="1" applyAlignment="1" applyProtection="1">
      <alignment horizontal="center" vertical="center" wrapText="1"/>
      <protection locked="0"/>
    </xf>
    <xf numFmtId="0" fontId="40" fillId="0" borderId="17" xfId="2" applyNumberFormat="1" applyFont="1" applyFill="1" applyBorder="1" applyAlignment="1" applyProtection="1">
      <alignment horizontal="center" vertical="center" wrapText="1"/>
      <protection locked="0"/>
    </xf>
    <xf numFmtId="0" fontId="35" fillId="0" borderId="18" xfId="8" applyNumberFormat="1" applyFont="1" applyFill="1" applyBorder="1" applyAlignment="1" applyProtection="1">
      <alignment horizontal="left" vertical="center" wrapText="1"/>
      <protection locked="0"/>
    </xf>
    <xf numFmtId="0" fontId="40" fillId="0" borderId="18" xfId="2" applyNumberFormat="1" applyFont="1" applyFill="1" applyBorder="1" applyAlignment="1" applyProtection="1">
      <alignment horizontal="center" vertical="center" wrapText="1"/>
      <protection locked="0"/>
    </xf>
    <xf numFmtId="0" fontId="48" fillId="0" borderId="14" xfId="8" applyNumberFormat="1" applyFont="1" applyBorder="1" applyProtection="1">
      <alignment vertical="center"/>
    </xf>
    <xf numFmtId="0" fontId="48" fillId="0" borderId="14" xfId="2" applyNumberFormat="1" applyFont="1" applyBorder="1" applyProtection="1">
      <alignment vertical="center"/>
    </xf>
    <xf numFmtId="0" fontId="48" fillId="0" borderId="0" xfId="8" applyNumberFormat="1" applyFont="1" applyProtection="1">
      <alignment vertical="center"/>
    </xf>
    <xf numFmtId="0" fontId="48" fillId="0" borderId="0" xfId="2" applyNumberFormat="1" applyFont="1" applyProtection="1">
      <alignment vertical="center"/>
    </xf>
    <xf numFmtId="0" fontId="61" fillId="0" borderId="0" xfId="8" applyNumberFormat="1" applyFont="1" applyProtection="1">
      <alignment vertical="center"/>
    </xf>
    <xf numFmtId="0" fontId="61" fillId="0" borderId="0" xfId="2" applyNumberFormat="1" applyFont="1" applyProtection="1">
      <alignment vertical="center"/>
    </xf>
    <xf numFmtId="0" fontId="31" fillId="0" borderId="0" xfId="0" applyFont="1" applyAlignment="1"/>
    <xf numFmtId="0" fontId="10" fillId="0" borderId="0" xfId="0" applyFont="1" applyAlignment="1">
      <alignment horizontal="left" vertical="center" wrapText="1"/>
    </xf>
    <xf numFmtId="0" fontId="85" fillId="0" borderId="0" xfId="0" applyFont="1" applyAlignment="1" applyProtection="1">
      <alignment horizontal="center" vertical="center" wrapText="1"/>
      <protection locked="0"/>
    </xf>
    <xf numFmtId="0" fontId="6" fillId="0" borderId="0" xfId="0" applyFont="1">
      <alignment vertical="center"/>
    </xf>
    <xf numFmtId="0" fontId="6" fillId="0" borderId="0" xfId="0" applyFont="1" applyAlignment="1">
      <alignment horizontal="left" vertical="center" wrapText="1"/>
    </xf>
    <xf numFmtId="0" fontId="15" fillId="0" borderId="1" xfId="0" applyFont="1" applyBorder="1" applyAlignment="1">
      <alignment horizontal="left" vertical="center" wrapText="1"/>
    </xf>
    <xf numFmtId="0" fontId="85" fillId="0" borderId="5" xfId="0" applyFont="1" applyBorder="1" applyAlignment="1" applyProtection="1">
      <alignment vertical="center" wrapText="1"/>
    </xf>
    <xf numFmtId="0" fontId="85" fillId="0" borderId="6" xfId="0" applyFont="1" applyBorder="1" applyProtection="1">
      <alignment vertical="center"/>
    </xf>
    <xf numFmtId="0" fontId="85" fillId="0" borderId="2" xfId="0" applyFont="1" applyBorder="1" applyProtection="1">
      <alignment vertical="center"/>
    </xf>
    <xf numFmtId="0" fontId="85" fillId="8" borderId="3" xfId="0" applyFont="1" applyFill="1" applyBorder="1" applyAlignment="1" applyProtection="1">
      <alignment horizontal="center" vertical="center" wrapText="1"/>
      <protection locked="0"/>
    </xf>
    <xf numFmtId="0" fontId="85" fillId="8" borderId="13" xfId="0" applyFont="1" applyFill="1" applyBorder="1" applyAlignment="1" applyProtection="1">
      <alignment horizontal="center" vertical="center" wrapText="1"/>
      <protection locked="0"/>
    </xf>
    <xf numFmtId="0" fontId="85" fillId="8" borderId="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xf>
    <xf numFmtId="0" fontId="88" fillId="0" borderId="31" xfId="0" applyNumberFormat="1" applyFont="1" applyFill="1" applyBorder="1" applyAlignment="1" applyProtection="1">
      <alignment horizontal="left" vertical="center" shrinkToFit="1"/>
    </xf>
    <xf numFmtId="0" fontId="88" fillId="0" borderId="32" xfId="0" applyNumberFormat="1" applyFont="1" applyFill="1" applyBorder="1" applyAlignment="1" applyProtection="1">
      <alignment horizontal="left" vertical="center" shrinkToFit="1"/>
    </xf>
    <xf numFmtId="0" fontId="88" fillId="0" borderId="33" xfId="0" applyNumberFormat="1" applyFont="1" applyFill="1" applyBorder="1" applyAlignment="1" applyProtection="1">
      <alignment horizontal="left" vertical="center" shrinkToFit="1"/>
    </xf>
    <xf numFmtId="0" fontId="26" fillId="0" borderId="27"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5" fillId="0" borderId="28" xfId="0" applyFont="1" applyBorder="1" applyAlignment="1" applyProtection="1">
      <alignment horizontal="center" vertical="center"/>
    </xf>
    <xf numFmtId="0" fontId="25" fillId="0" borderId="59" xfId="0" applyFont="1" applyBorder="1" applyAlignment="1" applyProtection="1">
      <alignment horizontal="center" vertical="center"/>
    </xf>
    <xf numFmtId="0" fontId="27" fillId="0" borderId="29"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6" fillId="0" borderId="55" xfId="0" applyFont="1" applyBorder="1" applyAlignment="1" applyProtection="1">
      <alignment horizontal="center" vertical="center"/>
    </xf>
    <xf numFmtId="0" fontId="6" fillId="0" borderId="58" xfId="0" applyFont="1" applyBorder="1" applyAlignment="1" applyProtection="1">
      <alignment horizontal="center" vertical="center"/>
    </xf>
    <xf numFmtId="0" fontId="85" fillId="0" borderId="46" xfId="0" applyFont="1" applyBorder="1" applyAlignment="1" applyProtection="1">
      <alignment horizontal="right" vertical="center" indent="1"/>
    </xf>
    <xf numFmtId="0" fontId="85" fillId="0" borderId="50" xfId="0" applyFont="1" applyBorder="1" applyAlignment="1" applyProtection="1">
      <alignment horizontal="right" vertical="center" indent="1"/>
    </xf>
    <xf numFmtId="0" fontId="30" fillId="0" borderId="0" xfId="0" applyFont="1" applyFill="1" applyBorder="1" applyAlignment="1" applyProtection="1">
      <alignment vertical="center" wrapText="1"/>
    </xf>
    <xf numFmtId="0" fontId="114" fillId="0" borderId="107" xfId="0" applyFont="1" applyFill="1" applyBorder="1" applyAlignment="1" applyProtection="1">
      <alignment horizontal="center" vertical="center" wrapText="1"/>
    </xf>
    <xf numFmtId="0" fontId="114" fillId="0" borderId="108" xfId="0" applyFont="1" applyFill="1" applyBorder="1" applyAlignment="1" applyProtection="1">
      <alignment horizontal="center" vertical="center" wrapText="1"/>
    </xf>
    <xf numFmtId="0" fontId="114" fillId="0" borderId="109"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6" fillId="0" borderId="48" xfId="0" applyNumberFormat="1" applyFont="1" applyFill="1" applyBorder="1" applyAlignment="1" applyProtection="1">
      <alignment vertical="center" wrapText="1"/>
    </xf>
    <xf numFmtId="176" fontId="8" fillId="0" borderId="0" xfId="0" applyNumberFormat="1" applyFont="1" applyFill="1" applyAlignment="1" applyProtection="1">
      <alignment horizontal="left" vertical="center"/>
    </xf>
    <xf numFmtId="0" fontId="12" fillId="6" borderId="1" xfId="0" applyFont="1" applyFill="1" applyBorder="1" applyAlignment="1" applyProtection="1">
      <alignment horizontal="left" vertical="center" wrapText="1"/>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48" xfId="0" applyFont="1" applyFill="1" applyBorder="1" applyAlignment="1" applyProtection="1">
      <alignment vertical="center" wrapText="1"/>
    </xf>
    <xf numFmtId="0" fontId="6" fillId="0" borderId="56" xfId="0" applyFont="1" applyFill="1" applyBorder="1" applyAlignment="1" applyProtection="1">
      <alignment horizontal="left" vertical="center" wrapText="1"/>
    </xf>
    <xf numFmtId="0" fontId="6" fillId="0" borderId="54"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wrapText="1"/>
    </xf>
    <xf numFmtId="0" fontId="6" fillId="0" borderId="56" xfId="0" applyFont="1" applyFill="1" applyBorder="1" applyAlignment="1" applyProtection="1">
      <alignment horizontal="left" vertical="center"/>
    </xf>
    <xf numFmtId="0" fontId="6" fillId="0" borderId="54" xfId="0" applyFont="1" applyFill="1" applyBorder="1" applyAlignment="1" applyProtection="1">
      <alignment horizontal="left" vertical="center"/>
    </xf>
    <xf numFmtId="0" fontId="6" fillId="0" borderId="57" xfId="0" applyFont="1" applyFill="1" applyBorder="1" applyAlignment="1" applyProtection="1">
      <alignment horizontal="left" vertical="center"/>
    </xf>
    <xf numFmtId="0" fontId="12" fillId="6" borderId="3" xfId="0" applyFont="1" applyFill="1" applyBorder="1" applyAlignment="1" applyProtection="1">
      <alignment vertical="center"/>
    </xf>
    <xf numFmtId="0" fontId="12" fillId="6" borderId="13" xfId="0" applyFont="1" applyFill="1" applyBorder="1" applyAlignment="1" applyProtection="1">
      <alignment vertical="center"/>
    </xf>
    <xf numFmtId="0" fontId="12" fillId="6" borderId="3" xfId="0" applyFont="1" applyFill="1" applyBorder="1" applyAlignment="1" applyProtection="1">
      <alignment vertical="center" wrapText="1"/>
    </xf>
    <xf numFmtId="0" fontId="12" fillId="6" borderId="13" xfId="0" applyFont="1" applyFill="1" applyBorder="1" applyAlignment="1" applyProtection="1">
      <alignment vertical="center" wrapText="1"/>
    </xf>
    <xf numFmtId="0" fontId="6" fillId="3" borderId="0" xfId="0" applyFont="1" applyFill="1" applyAlignment="1" applyProtection="1">
      <alignment horizontal="center" vertical="top" wrapText="1"/>
    </xf>
    <xf numFmtId="0" fontId="12" fillId="3" borderId="0" xfId="0" applyFont="1" applyFill="1" applyAlignment="1" applyProtection="1">
      <alignment horizontal="left" vertical="center" wrapText="1" indent="1"/>
    </xf>
    <xf numFmtId="0" fontId="6" fillId="3" borderId="0" xfId="0" applyFont="1" applyFill="1" applyAlignment="1" applyProtection="1">
      <alignment horizontal="center" vertical="center"/>
    </xf>
    <xf numFmtId="0" fontId="6" fillId="0" borderId="0" xfId="0" applyFont="1" applyFill="1" applyAlignment="1" applyProtection="1">
      <alignment horizontal="left" vertical="center" wrapText="1" indent="1"/>
    </xf>
    <xf numFmtId="0" fontId="6" fillId="0" borderId="1" xfId="0" applyFont="1" applyBorder="1" applyAlignment="1" applyProtection="1">
      <alignment horizontal="center" vertical="center" wrapText="1"/>
    </xf>
    <xf numFmtId="0" fontId="12"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12" fillId="6" borderId="3" xfId="0" applyFont="1" applyFill="1" applyBorder="1" applyAlignment="1" applyProtection="1">
      <alignment horizontal="left" vertical="center" wrapText="1"/>
    </xf>
    <xf numFmtId="0" fontId="12" fillId="6" borderId="13" xfId="0" applyFont="1" applyFill="1" applyBorder="1" applyAlignment="1" applyProtection="1">
      <alignment horizontal="left" vertical="center"/>
    </xf>
    <xf numFmtId="0" fontId="12" fillId="6" borderId="4" xfId="0" applyFont="1" applyFill="1" applyBorder="1" applyAlignment="1" applyProtection="1">
      <alignment horizontal="left" vertical="center"/>
    </xf>
    <xf numFmtId="0" fontId="12" fillId="6" borderId="13" xfId="0" applyFont="1" applyFill="1" applyBorder="1" applyAlignment="1" applyProtection="1">
      <alignment vertical="top" wrapTex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32" fillId="0" borderId="5" xfId="0" applyFont="1" applyBorder="1" applyAlignment="1" applyProtection="1">
      <alignment horizontal="left" vertical="center" shrinkToFit="1"/>
      <protection locked="0"/>
    </xf>
    <xf numFmtId="0" fontId="32" fillId="0" borderId="2" xfId="0" applyFont="1" applyBorder="1" applyAlignment="1" applyProtection="1">
      <alignment horizontal="left" vertical="center" shrinkToFit="1"/>
      <protection locked="0"/>
    </xf>
    <xf numFmtId="0" fontId="32" fillId="2" borderId="1" xfId="0" applyFont="1" applyFill="1" applyBorder="1" applyAlignment="1" applyProtection="1">
      <alignment horizontal="center" vertical="center"/>
    </xf>
    <xf numFmtId="0" fontId="32" fillId="0" borderId="6" xfId="0" applyFont="1" applyBorder="1" applyAlignment="1" applyProtection="1">
      <alignment horizontal="left" vertical="center" shrinkToFit="1"/>
      <protection locked="0"/>
    </xf>
    <xf numFmtId="0" fontId="32" fillId="0" borderId="5" xfId="0" applyFont="1" applyFill="1" applyBorder="1" applyAlignment="1" applyProtection="1">
      <alignment horizontal="left" vertical="center"/>
      <protection locked="0"/>
    </xf>
    <xf numFmtId="0" fontId="32" fillId="0" borderId="2" xfId="0" applyFont="1" applyFill="1" applyBorder="1" applyAlignment="1" applyProtection="1">
      <alignment horizontal="left" vertical="center"/>
      <protection locked="0"/>
    </xf>
    <xf numFmtId="0" fontId="32" fillId="6" borderId="3" xfId="0" applyFont="1" applyFill="1" applyBorder="1" applyAlignment="1" applyProtection="1">
      <alignment vertical="center" wrapText="1"/>
    </xf>
    <xf numFmtId="0" fontId="32" fillId="6" borderId="4" xfId="0" applyFont="1" applyFill="1" applyBorder="1" applyAlignment="1" applyProtection="1">
      <alignment vertical="center" wrapText="1"/>
    </xf>
    <xf numFmtId="0" fontId="32" fillId="2" borderId="3"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119" fillId="0" borderId="19" xfId="0" applyFont="1" applyBorder="1" applyAlignment="1" applyProtection="1">
      <alignment horizontal="left" wrapText="1"/>
    </xf>
    <xf numFmtId="0" fontId="32" fillId="0" borderId="19" xfId="0" applyFont="1" applyBorder="1" applyAlignment="1" applyProtection="1">
      <alignment horizontal="left" vertical="center" wrapText="1"/>
    </xf>
    <xf numFmtId="0" fontId="29" fillId="0" borderId="5"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95" xfId="0" applyFont="1" applyBorder="1" applyAlignment="1" applyProtection="1">
      <alignment horizontal="left" vertical="center" wrapText="1"/>
      <protection locked="0"/>
    </xf>
    <xf numFmtId="0" fontId="29" fillId="0" borderId="94"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35" fillId="0" borderId="44" xfId="0" applyFont="1" applyBorder="1" applyProtection="1">
      <alignment vertical="center"/>
      <protection locked="0"/>
    </xf>
    <xf numFmtId="0" fontId="35" fillId="0" borderId="37" xfId="0" applyFont="1" applyBorder="1" applyProtection="1">
      <alignment vertical="center"/>
      <protection locked="0"/>
    </xf>
    <xf numFmtId="0" fontId="32" fillId="0" borderId="43" xfId="0" applyNumberFormat="1" applyFont="1" applyBorder="1" applyAlignment="1" applyProtection="1">
      <alignment vertical="center" wrapText="1" shrinkToFit="1"/>
      <protection locked="0"/>
    </xf>
    <xf numFmtId="0" fontId="32" fillId="0" borderId="51" xfId="0" applyNumberFormat="1" applyFont="1" applyBorder="1" applyAlignment="1" applyProtection="1">
      <alignment vertical="center" wrapText="1" shrinkToFit="1"/>
      <protection locked="0"/>
    </xf>
    <xf numFmtId="0" fontId="32" fillId="0" borderId="35" xfId="0" applyNumberFormat="1" applyFont="1" applyBorder="1" applyAlignment="1" applyProtection="1">
      <alignment vertical="center" wrapText="1" shrinkToFit="1"/>
      <protection locked="0"/>
    </xf>
    <xf numFmtId="0" fontId="32" fillId="0" borderId="44" xfId="0" applyNumberFormat="1" applyFont="1" applyBorder="1" applyAlignment="1" applyProtection="1">
      <alignment vertical="center" wrapText="1" shrinkToFit="1"/>
      <protection locked="0"/>
    </xf>
    <xf numFmtId="0" fontId="32" fillId="0" borderId="47" xfId="0" applyNumberFormat="1" applyFont="1" applyBorder="1" applyAlignment="1" applyProtection="1">
      <alignment vertical="center" wrapText="1" shrinkToFit="1"/>
      <protection locked="0"/>
    </xf>
    <xf numFmtId="0" fontId="32" fillId="0" borderId="37" xfId="0" applyNumberFormat="1" applyFont="1" applyBorder="1" applyAlignment="1" applyProtection="1">
      <alignment vertical="center" wrapText="1" shrinkToFit="1"/>
      <protection locked="0"/>
    </xf>
    <xf numFmtId="0" fontId="32" fillId="2" borderId="45" xfId="0" applyFont="1" applyFill="1" applyBorder="1" applyAlignment="1" applyProtection="1">
      <alignment horizontal="center" vertical="center" wrapText="1"/>
    </xf>
    <xf numFmtId="0" fontId="32" fillId="2" borderId="52" xfId="0" applyFont="1" applyFill="1" applyBorder="1" applyAlignment="1" applyProtection="1">
      <alignment horizontal="center" vertical="center" wrapText="1"/>
    </xf>
    <xf numFmtId="0" fontId="32" fillId="2" borderId="38" xfId="0" applyFont="1" applyFill="1" applyBorder="1" applyAlignment="1" applyProtection="1">
      <alignment horizontal="center" vertical="center" wrapText="1"/>
    </xf>
    <xf numFmtId="0" fontId="32" fillId="0" borderId="45" xfId="0" applyFont="1" applyBorder="1" applyAlignment="1" applyProtection="1">
      <alignment horizontal="left" vertical="center" wrapText="1" shrinkToFit="1"/>
      <protection locked="0"/>
    </xf>
    <xf numFmtId="0" fontId="32" fillId="0" borderId="52" xfId="0" applyFont="1" applyBorder="1" applyAlignment="1" applyProtection="1">
      <alignment horizontal="left" vertical="center" shrinkToFit="1"/>
      <protection locked="0"/>
    </xf>
    <xf numFmtId="0" fontId="32" fillId="0" borderId="38" xfId="0" applyFont="1" applyBorder="1" applyAlignment="1" applyProtection="1">
      <alignment horizontal="left" vertical="center" shrinkToFit="1"/>
      <protection locked="0"/>
    </xf>
    <xf numFmtId="0" fontId="59" fillId="0" borderId="0" xfId="0" applyFont="1" applyBorder="1" applyAlignment="1" applyProtection="1">
      <alignment horizontal="center" vertical="center"/>
    </xf>
    <xf numFmtId="0" fontId="32" fillId="2" borderId="5" xfId="0" applyFont="1" applyFill="1" applyBorder="1" applyProtection="1">
      <alignment vertical="center"/>
    </xf>
    <xf numFmtId="0" fontId="32" fillId="2" borderId="6" xfId="0" applyFont="1" applyFill="1" applyBorder="1" applyProtection="1">
      <alignment vertical="center"/>
    </xf>
    <xf numFmtId="0" fontId="38" fillId="2" borderId="1" xfId="0" applyFont="1" applyFill="1" applyBorder="1" applyAlignment="1" applyProtection="1">
      <alignment vertical="center" wrapText="1"/>
    </xf>
    <xf numFmtId="177" fontId="32" fillId="0" borderId="1" xfId="0" applyNumberFormat="1" applyFont="1" applyBorder="1" applyAlignment="1" applyProtection="1">
      <alignment horizontal="left" vertical="center"/>
      <protection locked="0"/>
    </xf>
    <xf numFmtId="0" fontId="32" fillId="0" borderId="5" xfId="0" applyFont="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32" fillId="0" borderId="2" xfId="0" applyFont="1" applyBorder="1" applyAlignment="1" applyProtection="1">
      <alignment vertical="center" wrapText="1"/>
      <protection locked="0"/>
    </xf>
    <xf numFmtId="0" fontId="32" fillId="0" borderId="5" xfId="0" applyNumberFormat="1" applyFont="1" applyBorder="1" applyAlignment="1" applyProtection="1">
      <alignment horizontal="left" vertical="center" wrapText="1"/>
      <protection locked="0"/>
    </xf>
    <xf numFmtId="0" fontId="32" fillId="0" borderId="6" xfId="0" applyNumberFormat="1" applyFont="1" applyBorder="1" applyAlignment="1" applyProtection="1">
      <alignment horizontal="left" vertical="center" wrapText="1"/>
      <protection locked="0"/>
    </xf>
    <xf numFmtId="0" fontId="32" fillId="0" borderId="94" xfId="0" applyNumberFormat="1" applyFont="1" applyBorder="1" applyAlignment="1" applyProtection="1">
      <alignment horizontal="left" vertical="center" wrapText="1"/>
      <protection locked="0"/>
    </xf>
    <xf numFmtId="0" fontId="32" fillId="0" borderId="5" xfId="0" applyFont="1" applyFill="1" applyBorder="1" applyProtection="1">
      <alignment vertical="center"/>
      <protection locked="0"/>
    </xf>
    <xf numFmtId="0" fontId="32" fillId="0" borderId="6" xfId="0" applyFont="1" applyFill="1" applyBorder="1" applyProtection="1">
      <alignment vertical="center"/>
      <protection locked="0"/>
    </xf>
    <xf numFmtId="0" fontId="32" fillId="0" borderId="2" xfId="0" applyFont="1" applyFill="1" applyBorder="1" applyProtection="1">
      <alignment vertical="center"/>
      <protection locked="0"/>
    </xf>
    <xf numFmtId="0" fontId="38" fillId="2" borderId="7" xfId="0" applyFont="1" applyFill="1" applyBorder="1" applyAlignment="1" applyProtection="1">
      <alignment vertical="center" wrapText="1"/>
    </xf>
    <xf numFmtId="0" fontId="38" fillId="2" borderId="9" xfId="0" applyFont="1" applyFill="1" applyBorder="1" applyProtection="1">
      <alignment vertical="center"/>
    </xf>
    <xf numFmtId="0" fontId="38" fillId="2" borderId="11" xfId="0" applyFont="1" applyFill="1" applyBorder="1" applyProtection="1">
      <alignment vertical="center"/>
    </xf>
    <xf numFmtId="0" fontId="32" fillId="0" borderId="6" xfId="0" applyFont="1" applyFill="1" applyBorder="1" applyAlignment="1" applyProtection="1">
      <alignment horizontal="left" vertical="center"/>
      <protection locked="0"/>
    </xf>
    <xf numFmtId="0" fontId="32" fillId="0" borderId="95" xfId="0" applyNumberFormat="1" applyFont="1" applyBorder="1" applyAlignment="1" applyProtection="1">
      <alignment horizontal="left" vertical="center"/>
      <protection locked="0"/>
    </xf>
    <xf numFmtId="0" fontId="32" fillId="0" borderId="94" xfId="0" applyNumberFormat="1" applyFont="1" applyBorder="1" applyAlignment="1" applyProtection="1">
      <alignment horizontal="left" vertical="center"/>
      <protection locked="0"/>
    </xf>
    <xf numFmtId="0" fontId="32" fillId="6" borderId="1" xfId="0" applyFont="1" applyFill="1" applyBorder="1" applyAlignment="1" applyProtection="1">
      <alignment vertical="center" wrapText="1"/>
    </xf>
    <xf numFmtId="0" fontId="32" fillId="2" borderId="5" xfId="0" applyFont="1" applyFill="1" applyBorder="1" applyAlignment="1" applyProtection="1">
      <alignment horizontal="center" vertical="center"/>
    </xf>
    <xf numFmtId="0" fontId="32" fillId="2" borderId="6"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2" borderId="43" xfId="0" applyFont="1" applyFill="1" applyBorder="1" applyAlignment="1" applyProtection="1">
      <alignment vertical="center" wrapText="1"/>
    </xf>
    <xf numFmtId="0" fontId="32" fillId="2" borderId="51" xfId="0" applyFont="1" applyFill="1" applyBorder="1" applyAlignment="1" applyProtection="1">
      <alignment vertical="center" wrapText="1"/>
    </xf>
    <xf numFmtId="0" fontId="32" fillId="2" borderId="35" xfId="0" applyFont="1" applyFill="1" applyBorder="1" applyAlignment="1" applyProtection="1">
      <alignment vertical="center" wrapText="1"/>
    </xf>
    <xf numFmtId="0" fontId="32" fillId="2" borderId="1" xfId="0" applyFont="1" applyFill="1" applyBorder="1" applyAlignment="1" applyProtection="1">
      <alignment vertical="center" wrapText="1"/>
    </xf>
    <xf numFmtId="0" fontId="32" fillId="6" borderId="3" xfId="0" applyFont="1" applyFill="1" applyBorder="1" applyAlignment="1" applyProtection="1">
      <alignment horizontal="left" vertical="center" wrapText="1"/>
    </xf>
    <xf numFmtId="0" fontId="32" fillId="6" borderId="4" xfId="0" applyFont="1" applyFill="1" applyBorder="1" applyAlignment="1" applyProtection="1">
      <alignment horizontal="left" vertical="center" wrapText="1"/>
    </xf>
    <xf numFmtId="0" fontId="32" fillId="2" borderId="44" xfId="0" applyFont="1" applyFill="1" applyBorder="1" applyAlignment="1" applyProtection="1">
      <alignment vertical="center" wrapText="1"/>
    </xf>
    <xf numFmtId="0" fontId="32" fillId="2" borderId="47" xfId="0" applyFont="1" applyFill="1" applyBorder="1" applyAlignment="1" applyProtection="1">
      <alignment vertical="center" wrapText="1"/>
    </xf>
    <xf numFmtId="0" fontId="32" fillId="2" borderId="37" xfId="0" applyFont="1" applyFill="1" applyBorder="1" applyAlignment="1" applyProtection="1">
      <alignment vertical="center" wrapText="1"/>
    </xf>
    <xf numFmtId="0" fontId="32" fillId="2" borderId="1" xfId="0" applyFont="1" applyFill="1" applyBorder="1" applyAlignment="1" applyProtection="1">
      <alignment horizontal="left" vertical="center" wrapText="1"/>
    </xf>
    <xf numFmtId="0" fontId="32" fillId="6" borderId="1" xfId="0" applyFont="1" applyFill="1" applyBorder="1" applyAlignment="1" applyProtection="1">
      <alignment horizontal="left" vertical="top" wrapText="1"/>
    </xf>
    <xf numFmtId="0" fontId="32" fillId="2" borderId="5"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5" xfId="0" applyFont="1" applyFill="1" applyBorder="1" applyAlignment="1" applyProtection="1">
      <alignment vertical="center" wrapText="1"/>
    </xf>
    <xf numFmtId="0" fontId="32" fillId="2" borderId="6" xfId="0" applyFont="1" applyFill="1" applyBorder="1" applyAlignment="1" applyProtection="1">
      <alignment vertical="center" wrapText="1"/>
    </xf>
    <xf numFmtId="0" fontId="32" fillId="2" borderId="2" xfId="0" applyFont="1" applyFill="1" applyBorder="1" applyAlignment="1" applyProtection="1">
      <alignment vertical="center" wrapText="1"/>
    </xf>
    <xf numFmtId="3" fontId="32" fillId="0" borderId="45" xfId="0" applyNumberFormat="1" applyFont="1" applyBorder="1" applyAlignment="1" applyProtection="1">
      <alignment horizontal="center" vertical="center" wrapText="1"/>
      <protection locked="0"/>
    </xf>
    <xf numFmtId="3" fontId="32" fillId="0" borderId="38" xfId="0" applyNumberFormat="1" applyFont="1" applyBorder="1" applyAlignment="1" applyProtection="1">
      <alignment horizontal="center" vertical="center" wrapText="1"/>
      <protection locked="0"/>
    </xf>
    <xf numFmtId="0" fontId="32" fillId="2" borderId="43" xfId="0" applyFont="1" applyFill="1" applyBorder="1" applyProtection="1">
      <alignment vertical="center"/>
    </xf>
    <xf numFmtId="0" fontId="32" fillId="2" borderId="35" xfId="0" applyFont="1" applyFill="1" applyBorder="1" applyProtection="1">
      <alignment vertical="center"/>
    </xf>
    <xf numFmtId="0" fontId="32" fillId="2" borderId="44" xfId="0" applyFont="1" applyFill="1" applyBorder="1" applyProtection="1">
      <alignment vertical="center"/>
    </xf>
    <xf numFmtId="0" fontId="32" fillId="2" borderId="37" xfId="0" applyFont="1" applyFill="1" applyBorder="1" applyProtection="1">
      <alignment vertical="center"/>
    </xf>
    <xf numFmtId="0" fontId="32" fillId="2" borderId="45" xfId="0" applyFont="1" applyFill="1" applyBorder="1" applyProtection="1">
      <alignment vertical="center"/>
    </xf>
    <xf numFmtId="0" fontId="32" fillId="2" borderId="38" xfId="0" applyFont="1" applyFill="1" applyBorder="1" applyProtection="1">
      <alignment vertical="center"/>
    </xf>
    <xf numFmtId="0" fontId="32" fillId="2" borderId="7"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0" fontId="32" fillId="0" borderId="7"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8" fillId="2" borderId="104" xfId="0" applyFont="1" applyFill="1" applyBorder="1" applyAlignment="1" applyProtection="1">
      <alignment vertical="center" wrapText="1"/>
    </xf>
    <xf numFmtId="0" fontId="38" fillId="2" borderId="105" xfId="0" applyFont="1" applyFill="1" applyBorder="1" applyAlignment="1" applyProtection="1">
      <alignment vertical="center" wrapText="1"/>
    </xf>
    <xf numFmtId="0" fontId="38" fillId="2" borderId="106" xfId="0" applyFont="1" applyFill="1" applyBorder="1" applyAlignment="1" applyProtection="1">
      <alignment vertical="center" wrapText="1"/>
    </xf>
    <xf numFmtId="0" fontId="32" fillId="2" borderId="7" xfId="0" applyFont="1" applyFill="1" applyBorder="1" applyAlignment="1" applyProtection="1">
      <alignment vertical="center" wrapText="1"/>
    </xf>
    <xf numFmtId="0" fontId="32" fillId="2" borderId="8" xfId="0" applyFont="1" applyFill="1" applyBorder="1" applyAlignment="1" applyProtection="1">
      <alignment vertical="center" wrapText="1"/>
    </xf>
    <xf numFmtId="0" fontId="32" fillId="2" borderId="9" xfId="0" applyFont="1" applyFill="1" applyBorder="1" applyAlignment="1" applyProtection="1">
      <alignment vertical="center" wrapText="1"/>
    </xf>
    <xf numFmtId="0" fontId="32" fillId="2" borderId="10" xfId="0" applyFont="1" applyFill="1" applyBorder="1" applyAlignment="1" applyProtection="1">
      <alignment vertical="center" wrapText="1"/>
    </xf>
    <xf numFmtId="0" fontId="32" fillId="2" borderId="11" xfId="0" applyFont="1" applyFill="1" applyBorder="1" applyAlignment="1" applyProtection="1">
      <alignment vertical="center" wrapText="1"/>
    </xf>
    <xf numFmtId="0" fontId="32" fillId="2" borderId="12" xfId="0" applyFont="1" applyFill="1" applyBorder="1" applyAlignment="1" applyProtection="1">
      <alignment vertical="center" wrapText="1"/>
    </xf>
    <xf numFmtId="0" fontId="32" fillId="9" borderId="1"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xf>
    <xf numFmtId="0" fontId="32" fillId="9" borderId="6" xfId="0" applyFont="1" applyFill="1" applyBorder="1" applyAlignment="1" applyProtection="1">
      <alignment horizontal="center" vertical="center" wrapText="1"/>
    </xf>
    <xf numFmtId="0" fontId="32" fillId="9" borderId="2" xfId="0" applyFont="1" applyFill="1" applyBorder="1" applyAlignment="1" applyProtection="1">
      <alignment horizontal="center" vertical="center" wrapText="1"/>
    </xf>
    <xf numFmtId="0" fontId="32" fillId="2" borderId="3" xfId="0" applyFont="1" applyFill="1" applyBorder="1" applyAlignment="1" applyProtection="1">
      <alignment vertical="center" wrapText="1"/>
    </xf>
    <xf numFmtId="0" fontId="32" fillId="2" borderId="13" xfId="0" applyFont="1" applyFill="1" applyBorder="1" applyAlignment="1" applyProtection="1">
      <alignment vertical="center" wrapText="1"/>
    </xf>
    <xf numFmtId="0" fontId="32" fillId="2" borderId="4" xfId="0" applyFont="1" applyFill="1" applyBorder="1" applyAlignment="1" applyProtection="1">
      <alignment vertical="center" wrapText="1"/>
    </xf>
    <xf numFmtId="0" fontId="38" fillId="2" borderId="45" xfId="0" applyFont="1" applyFill="1" applyBorder="1" applyAlignment="1" applyProtection="1">
      <alignment vertical="center" wrapText="1"/>
    </xf>
    <xf numFmtId="0" fontId="38" fillId="2" borderId="52" xfId="0" applyFont="1" applyFill="1" applyBorder="1" applyAlignment="1" applyProtection="1">
      <alignment vertical="center" wrapText="1"/>
    </xf>
    <xf numFmtId="0" fontId="38" fillId="2" borderId="38" xfId="0" applyFont="1" applyFill="1" applyBorder="1" applyAlignment="1" applyProtection="1">
      <alignment vertical="center" wrapText="1"/>
    </xf>
    <xf numFmtId="0" fontId="32" fillId="0" borderId="1" xfId="0" applyFont="1" applyBorder="1" applyAlignment="1" applyProtection="1">
      <alignment horizontal="left" vertical="center" wrapText="1"/>
      <protection locked="0"/>
    </xf>
    <xf numFmtId="49" fontId="32" fillId="0" borderId="53" xfId="0" applyNumberFormat="1" applyFont="1" applyBorder="1" applyAlignment="1" applyProtection="1">
      <alignment horizontal="left" vertical="center" wrapText="1"/>
      <protection locked="0"/>
    </xf>
    <xf numFmtId="49" fontId="32" fillId="0" borderId="91" xfId="0" applyNumberFormat="1" applyFont="1" applyBorder="1" applyAlignment="1" applyProtection="1">
      <alignment horizontal="left" vertical="center" wrapText="1"/>
      <protection locked="0"/>
    </xf>
    <xf numFmtId="49" fontId="32" fillId="0" borderId="36" xfId="0" applyNumberFormat="1" applyFont="1" applyBorder="1" applyAlignment="1" applyProtection="1">
      <alignment horizontal="left" vertical="center" wrapText="1"/>
      <protection locked="0"/>
    </xf>
    <xf numFmtId="49" fontId="32" fillId="0" borderId="44" xfId="0" applyNumberFormat="1" applyFont="1" applyBorder="1" applyAlignment="1" applyProtection="1">
      <alignment horizontal="left" vertical="center" wrapText="1"/>
      <protection locked="0"/>
    </xf>
    <xf numFmtId="49" fontId="32" fillId="0" borderId="47" xfId="0" applyNumberFormat="1" applyFont="1" applyBorder="1" applyAlignment="1" applyProtection="1">
      <alignment horizontal="left" vertical="center" wrapText="1"/>
      <protection locked="0"/>
    </xf>
    <xf numFmtId="49" fontId="32" fillId="0" borderId="37" xfId="0" applyNumberFormat="1" applyFont="1" applyBorder="1" applyAlignment="1" applyProtection="1">
      <alignment horizontal="left" vertical="center" wrapText="1"/>
      <protection locked="0"/>
    </xf>
    <xf numFmtId="49" fontId="32" fillId="0" borderId="45" xfId="0" applyNumberFormat="1" applyFont="1" applyBorder="1" applyAlignment="1" applyProtection="1">
      <alignment horizontal="left" vertical="center" wrapText="1"/>
      <protection locked="0"/>
    </xf>
    <xf numFmtId="49" fontId="32" fillId="0" borderId="52" xfId="0" applyNumberFormat="1" applyFont="1" applyBorder="1" applyAlignment="1" applyProtection="1">
      <alignment horizontal="left" vertical="center" wrapText="1"/>
      <protection locked="0"/>
    </xf>
    <xf numFmtId="49" fontId="32" fillId="0" borderId="105" xfId="0" applyNumberFormat="1" applyFont="1" applyBorder="1" applyAlignment="1" applyProtection="1">
      <alignment horizontal="left" vertical="center" wrapText="1"/>
      <protection locked="0"/>
    </xf>
    <xf numFmtId="49" fontId="32" fillId="0" borderId="106" xfId="0" applyNumberFormat="1" applyFont="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0" fontId="32" fillId="2" borderId="96" xfId="0" applyFont="1" applyFill="1" applyBorder="1" applyAlignment="1" applyProtection="1">
      <alignment horizontal="center" vertical="center" wrapText="1"/>
    </xf>
    <xf numFmtId="0" fontId="32" fillId="2" borderId="97" xfId="0" applyFont="1" applyFill="1" applyBorder="1" applyAlignment="1" applyProtection="1">
      <alignment horizontal="center" vertical="center" wrapText="1"/>
    </xf>
    <xf numFmtId="0" fontId="32" fillId="2" borderId="98" xfId="0" applyFont="1" applyFill="1" applyBorder="1" applyAlignment="1" applyProtection="1">
      <alignment horizontal="center" vertical="center" wrapText="1"/>
    </xf>
    <xf numFmtId="0" fontId="32" fillId="2" borderId="94" xfId="0" applyFont="1" applyFill="1" applyBorder="1" applyAlignment="1" applyProtection="1">
      <alignment horizontal="center" vertical="center"/>
    </xf>
    <xf numFmtId="0" fontId="32" fillId="2" borderId="9"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19"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51"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47" xfId="0" applyFont="1" applyFill="1" applyBorder="1" applyAlignment="1" applyProtection="1">
      <alignment horizontal="center" vertical="center" wrapText="1"/>
    </xf>
    <xf numFmtId="0" fontId="32" fillId="2" borderId="37" xfId="0" applyFont="1" applyFill="1" applyBorder="1" applyAlignment="1" applyProtection="1">
      <alignment horizontal="center" vertical="center" wrapText="1"/>
    </xf>
    <xf numFmtId="3" fontId="32" fillId="0" borderId="43" xfId="0" applyNumberFormat="1" applyFont="1" applyBorder="1" applyAlignment="1" applyProtection="1">
      <alignment horizontal="center" vertical="center"/>
      <protection locked="0"/>
    </xf>
    <xf numFmtId="3" fontId="32" fillId="0" borderId="51" xfId="0" applyNumberFormat="1" applyFont="1" applyBorder="1" applyAlignment="1" applyProtection="1">
      <alignment horizontal="center" vertical="center"/>
      <protection locked="0"/>
    </xf>
    <xf numFmtId="3" fontId="32" fillId="0" borderId="35" xfId="0" applyNumberFormat="1" applyFont="1" applyBorder="1" applyAlignment="1" applyProtection="1">
      <alignment horizontal="center" vertical="center"/>
      <protection locked="0"/>
    </xf>
    <xf numFmtId="3" fontId="32" fillId="0" borderId="44" xfId="0" applyNumberFormat="1" applyFont="1" applyBorder="1" applyAlignment="1" applyProtection="1">
      <alignment horizontal="center" vertical="center"/>
      <protection locked="0"/>
    </xf>
    <xf numFmtId="3" fontId="32" fillId="0" borderId="47" xfId="0" applyNumberFormat="1" applyFont="1" applyBorder="1" applyAlignment="1" applyProtection="1">
      <alignment horizontal="center" vertical="center"/>
      <protection locked="0"/>
    </xf>
    <xf numFmtId="3" fontId="32" fillId="0" borderId="37" xfId="0" applyNumberFormat="1" applyFont="1" applyBorder="1" applyAlignment="1" applyProtection="1">
      <alignment horizontal="center" vertical="center"/>
      <protection locked="0"/>
    </xf>
    <xf numFmtId="0" fontId="32" fillId="2" borderId="43" xfId="0" applyFont="1" applyFill="1" applyBorder="1" applyAlignment="1" applyProtection="1">
      <alignment horizontal="left" vertical="center" wrapText="1"/>
    </xf>
    <xf numFmtId="0" fontId="32" fillId="2" borderId="51" xfId="0" applyFont="1" applyFill="1" applyBorder="1" applyAlignment="1" applyProtection="1">
      <alignment horizontal="left" vertical="center" wrapText="1"/>
    </xf>
    <xf numFmtId="0" fontId="32" fillId="2" borderId="35" xfId="0" applyFont="1" applyFill="1" applyBorder="1" applyAlignment="1" applyProtection="1">
      <alignment horizontal="left" vertical="center" wrapText="1"/>
    </xf>
    <xf numFmtId="3" fontId="32" fillId="0" borderId="45" xfId="0" applyNumberFormat="1" applyFont="1" applyBorder="1" applyAlignment="1" applyProtection="1">
      <alignment horizontal="center" vertical="center"/>
      <protection locked="0"/>
    </xf>
    <xf numFmtId="3" fontId="32" fillId="0" borderId="52" xfId="0" applyNumberFormat="1" applyFont="1" applyBorder="1" applyAlignment="1" applyProtection="1">
      <alignment horizontal="center" vertical="center"/>
      <protection locked="0"/>
    </xf>
    <xf numFmtId="3" fontId="32" fillId="0" borderId="38" xfId="0" applyNumberFormat="1" applyFont="1" applyBorder="1" applyAlignment="1" applyProtection="1">
      <alignment horizontal="center" vertical="center"/>
      <protection locked="0"/>
    </xf>
    <xf numFmtId="0" fontId="32" fillId="0" borderId="11" xfId="0" applyNumberFormat="1" applyFont="1" applyBorder="1" applyAlignment="1" applyProtection="1">
      <alignment horizontal="left" vertical="center" wrapText="1"/>
      <protection locked="0"/>
    </xf>
    <xf numFmtId="0" fontId="32" fillId="0" borderId="19" xfId="0" applyNumberFormat="1" applyFont="1" applyBorder="1" applyAlignment="1" applyProtection="1">
      <alignment horizontal="left" vertical="center" wrapText="1"/>
      <protection locked="0"/>
    </xf>
    <xf numFmtId="0" fontId="32" fillId="0" borderId="12" xfId="0" applyNumberFormat="1" applyFont="1" applyBorder="1" applyAlignment="1" applyProtection="1">
      <alignment horizontal="left" vertical="center" wrapText="1"/>
      <protection locked="0"/>
    </xf>
    <xf numFmtId="49" fontId="32" fillId="0" borderId="19" xfId="0" applyNumberFormat="1" applyFont="1" applyBorder="1" applyAlignment="1" applyProtection="1">
      <alignment horizontal="left" vertical="center" wrapText="1"/>
      <protection locked="0"/>
    </xf>
    <xf numFmtId="49" fontId="32" fillId="0" borderId="12" xfId="0" applyNumberFormat="1" applyFont="1" applyBorder="1" applyAlignment="1" applyProtection="1">
      <alignment horizontal="left" vertical="center" wrapText="1"/>
      <protection locked="0"/>
    </xf>
    <xf numFmtId="3" fontId="32" fillId="0" borderId="95" xfId="0" applyNumberFormat="1" applyFont="1" applyBorder="1" applyAlignment="1" applyProtection="1">
      <alignment horizontal="center" vertical="center"/>
      <protection locked="0"/>
    </xf>
    <xf numFmtId="3" fontId="32" fillId="0" borderId="2" xfId="0" applyNumberFormat="1" applyFont="1" applyBorder="1" applyAlignment="1" applyProtection="1">
      <alignment horizontal="center" vertical="center"/>
      <protection locked="0"/>
    </xf>
    <xf numFmtId="3" fontId="32" fillId="0" borderId="6" xfId="0" applyNumberFormat="1" applyFont="1" applyBorder="1" applyAlignment="1" applyProtection="1">
      <alignment horizontal="center" vertical="center"/>
      <protection locked="0"/>
    </xf>
    <xf numFmtId="180" fontId="32" fillId="0" borderId="3" xfId="0" applyNumberFormat="1" applyFont="1" applyFill="1" applyBorder="1" applyAlignment="1" applyProtection="1">
      <alignment horizontal="center" vertical="center" wrapText="1"/>
    </xf>
    <xf numFmtId="180" fontId="32" fillId="0" borderId="4" xfId="0" applyNumberFormat="1" applyFont="1" applyFill="1" applyBorder="1" applyAlignment="1" applyProtection="1">
      <alignment horizontal="center" vertical="center" wrapText="1"/>
    </xf>
    <xf numFmtId="0" fontId="32" fillId="2" borderId="43" xfId="0" applyFont="1" applyFill="1" applyBorder="1" applyAlignment="1" applyProtection="1">
      <alignment horizontal="center" vertical="center" wrapText="1"/>
    </xf>
    <xf numFmtId="0" fontId="32" fillId="2" borderId="102" xfId="0" applyFont="1" applyFill="1" applyBorder="1" applyAlignment="1" applyProtection="1">
      <alignment horizontal="center" vertical="center" wrapText="1"/>
    </xf>
    <xf numFmtId="0" fontId="32" fillId="2" borderId="103" xfId="0" applyFont="1" applyFill="1" applyBorder="1" applyAlignment="1" applyProtection="1">
      <alignment horizontal="center" vertical="center" wrapText="1"/>
    </xf>
    <xf numFmtId="3" fontId="32" fillId="0" borderId="7" xfId="0" applyNumberFormat="1" applyFont="1" applyBorder="1" applyAlignment="1" applyProtection="1">
      <alignment horizontal="center" vertical="center" wrapText="1"/>
      <protection locked="0"/>
    </xf>
    <xf numFmtId="3" fontId="32" fillId="0" borderId="8" xfId="0" applyNumberFormat="1" applyFont="1" applyBorder="1" applyAlignment="1" applyProtection="1">
      <alignment horizontal="center" vertical="center" wrapText="1"/>
      <protection locked="0"/>
    </xf>
    <xf numFmtId="3" fontId="32" fillId="0" borderId="14" xfId="0" applyNumberFormat="1" applyFont="1" applyBorder="1" applyAlignment="1" applyProtection="1">
      <alignment horizontal="center" vertical="center" wrapText="1"/>
      <protection locked="0"/>
    </xf>
    <xf numFmtId="3" fontId="32" fillId="0" borderId="52" xfId="0" applyNumberFormat="1" applyFont="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49" fontId="32" fillId="13" borderId="5" xfId="0" applyNumberFormat="1" applyFont="1" applyFill="1" applyBorder="1" applyAlignment="1" applyProtection="1">
      <alignment horizontal="left" vertical="center" wrapText="1"/>
    </xf>
    <xf numFmtId="49" fontId="32" fillId="13" borderId="2" xfId="0" applyNumberFormat="1"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32" fillId="6" borderId="1" xfId="0" applyFont="1" applyFill="1" applyBorder="1" applyAlignment="1" applyProtection="1">
      <alignment horizontal="left" vertical="center" wrapText="1"/>
    </xf>
    <xf numFmtId="38" fontId="32" fillId="0" borderId="1" xfId="0" applyNumberFormat="1"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32" fillId="2" borderId="5" xfId="0"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wrapText="1"/>
    </xf>
    <xf numFmtId="0" fontId="16" fillId="0" borderId="0" xfId="2" applyFont="1" applyAlignment="1" applyProtection="1">
      <alignment vertical="center" wrapText="1"/>
    </xf>
    <xf numFmtId="38" fontId="12" fillId="0" borderId="1" xfId="2" applyNumberFormat="1" applyFont="1" applyBorder="1" applyAlignment="1" applyProtection="1">
      <alignment vertical="center" wrapText="1"/>
      <protection locked="0"/>
    </xf>
    <xf numFmtId="0" fontId="28" fillId="2" borderId="20" xfId="2" applyFont="1" applyFill="1" applyBorder="1" applyAlignment="1" applyProtection="1">
      <alignment horizontal="center" vertical="center" wrapText="1"/>
    </xf>
    <xf numFmtId="38" fontId="12" fillId="0" borderId="4" xfId="2" applyNumberFormat="1" applyFont="1" applyBorder="1" applyAlignment="1" applyProtection="1">
      <alignment vertical="center" wrapText="1"/>
      <protection locked="0"/>
    </xf>
    <xf numFmtId="38" fontId="12" fillId="0" borderId="5" xfId="2" applyNumberFormat="1" applyFont="1" applyBorder="1" applyAlignment="1" applyProtection="1">
      <alignment vertical="center" wrapText="1"/>
      <protection locked="0"/>
    </xf>
    <xf numFmtId="38" fontId="12" fillId="0" borderId="6" xfId="2" applyNumberFormat="1" applyFont="1" applyBorder="1" applyAlignment="1" applyProtection="1">
      <alignment vertical="center" wrapText="1"/>
      <protection locked="0"/>
    </xf>
    <xf numFmtId="38" fontId="12" fillId="0" borderId="2" xfId="2" applyNumberFormat="1" applyFont="1" applyBorder="1" applyAlignment="1" applyProtection="1">
      <alignment vertical="center" wrapText="1"/>
      <protection locked="0"/>
    </xf>
    <xf numFmtId="0" fontId="76" fillId="6" borderId="13" xfId="2" applyFont="1" applyFill="1" applyBorder="1" applyAlignment="1" applyProtection="1">
      <alignment vertical="center" wrapText="1"/>
    </xf>
    <xf numFmtId="0" fontId="76" fillId="6" borderId="4" xfId="2" applyFont="1" applyFill="1" applyBorder="1" applyAlignment="1" applyProtection="1">
      <alignment vertical="center" wrapText="1"/>
    </xf>
    <xf numFmtId="0" fontId="21" fillId="0" borderId="0" xfId="2" applyFont="1" applyAlignment="1" applyProtection="1">
      <alignment horizontal="center" vertical="center"/>
    </xf>
    <xf numFmtId="0" fontId="20" fillId="0" borderId="0" xfId="2" applyFont="1" applyAlignment="1" applyProtection="1">
      <alignment horizontal="left" vertical="center" wrapText="1"/>
    </xf>
    <xf numFmtId="38" fontId="10" fillId="0" borderId="19" xfId="1" applyFont="1" applyFill="1" applyBorder="1" applyAlignment="1" applyProtection="1">
      <alignment vertical="center" wrapText="1"/>
    </xf>
    <xf numFmtId="0" fontId="20" fillId="2" borderId="39" xfId="2" applyFont="1" applyFill="1" applyBorder="1" applyAlignment="1" applyProtection="1">
      <alignment horizontal="center" vertical="center"/>
    </xf>
    <xf numFmtId="0" fontId="20" fillId="2" borderId="40" xfId="2" applyFont="1" applyFill="1" applyBorder="1" applyAlignment="1" applyProtection="1">
      <alignment horizontal="center" vertical="center"/>
    </xf>
    <xf numFmtId="0" fontId="20" fillId="2" borderId="41" xfId="2" applyFont="1" applyFill="1" applyBorder="1" applyAlignment="1" applyProtection="1">
      <alignment horizontal="center" vertical="center"/>
    </xf>
    <xf numFmtId="38" fontId="12" fillId="0" borderId="11" xfId="2" applyNumberFormat="1" applyFont="1" applyBorder="1" applyAlignment="1" applyProtection="1">
      <alignment vertical="center" wrapText="1"/>
      <protection locked="0"/>
    </xf>
    <xf numFmtId="38" fontId="12" fillId="0" borderId="19" xfId="2" applyNumberFormat="1" applyFont="1" applyBorder="1" applyAlignment="1" applyProtection="1">
      <alignment vertical="center" wrapText="1"/>
      <protection locked="0"/>
    </xf>
    <xf numFmtId="38" fontId="12" fillId="0" borderId="12" xfId="2" applyNumberFormat="1" applyFont="1" applyBorder="1" applyAlignment="1" applyProtection="1">
      <alignment vertical="center" wrapText="1"/>
      <protection locked="0"/>
    </xf>
    <xf numFmtId="0" fontId="22" fillId="0" borderId="0" xfId="2" applyFont="1" applyAlignment="1" applyProtection="1">
      <alignment horizontal="center" vertical="center"/>
    </xf>
    <xf numFmtId="0" fontId="73" fillId="6" borderId="13" xfId="2" applyFont="1" applyFill="1" applyBorder="1" applyAlignment="1" applyProtection="1">
      <alignment vertical="center" wrapText="1"/>
    </xf>
    <xf numFmtId="0" fontId="73" fillId="6" borderId="4" xfId="2" applyFont="1" applyFill="1" applyBorder="1" applyAlignment="1" applyProtection="1">
      <alignment vertical="center" wrapText="1"/>
    </xf>
    <xf numFmtId="0" fontId="20" fillId="2" borderId="20" xfId="2" applyFont="1" applyFill="1" applyBorder="1" applyAlignment="1" applyProtection="1">
      <alignment horizontal="center" vertical="center" wrapText="1"/>
    </xf>
    <xf numFmtId="0" fontId="52" fillId="6" borderId="1" xfId="5" applyFont="1" applyFill="1" applyBorder="1" applyAlignment="1" applyProtection="1">
      <alignment vertical="center" wrapText="1"/>
    </xf>
    <xf numFmtId="0" fontId="113" fillId="0" borderId="19" xfId="5" applyFont="1" applyBorder="1" applyAlignment="1" applyProtection="1">
      <alignment wrapText="1"/>
    </xf>
    <xf numFmtId="3" fontId="40" fillId="0" borderId="162" xfId="5" applyNumberFormat="1" applyFont="1" applyFill="1" applyBorder="1" applyAlignment="1" applyProtection="1">
      <alignment vertical="center" wrapText="1"/>
    </xf>
    <xf numFmtId="3" fontId="40" fillId="0" borderId="50" xfId="5" applyNumberFormat="1" applyFont="1" applyFill="1" applyBorder="1" applyAlignment="1" applyProtection="1">
      <alignment vertical="center" wrapText="1"/>
    </xf>
    <xf numFmtId="0" fontId="40" fillId="6" borderId="1" xfId="0" applyFont="1" applyFill="1" applyBorder="1" applyAlignment="1" applyProtection="1">
      <alignment vertical="center" wrapText="1"/>
    </xf>
    <xf numFmtId="0" fontId="52" fillId="6" borderId="1" xfId="2" applyFont="1" applyFill="1" applyBorder="1" applyAlignment="1" applyProtection="1">
      <alignment vertical="center" wrapText="1"/>
    </xf>
    <xf numFmtId="0" fontId="52" fillId="2" borderId="150" xfId="5" applyFont="1" applyFill="1" applyBorder="1" applyAlignment="1" applyProtection="1">
      <alignment horizontal="center" vertical="center" wrapText="1"/>
    </xf>
    <xf numFmtId="0" fontId="52" fillId="2" borderId="143" xfId="5" applyFont="1" applyFill="1" applyBorder="1" applyAlignment="1" applyProtection="1">
      <alignment horizontal="center" vertical="center" wrapText="1"/>
    </xf>
    <xf numFmtId="3" fontId="52" fillId="0" borderId="87" xfId="5" applyNumberFormat="1" applyFont="1" applyFill="1" applyBorder="1" applyProtection="1">
      <alignment vertical="center"/>
    </xf>
    <xf numFmtId="3" fontId="52" fillId="0" borderId="88" xfId="5" applyNumberFormat="1" applyFont="1" applyFill="1" applyBorder="1" applyProtection="1">
      <alignment vertical="center"/>
    </xf>
    <xf numFmtId="178" fontId="40" fillId="2" borderId="152" xfId="6" applyNumberFormat="1" applyFont="1" applyFill="1" applyBorder="1" applyAlignment="1" applyProtection="1">
      <alignment horizontal="center" vertical="center" wrapText="1"/>
    </xf>
    <xf numFmtId="178" fontId="40" fillId="2" borderId="151" xfId="6" applyNumberFormat="1" applyFont="1" applyFill="1" applyBorder="1" applyAlignment="1" applyProtection="1">
      <alignment horizontal="center" vertical="center" wrapText="1"/>
    </xf>
    <xf numFmtId="0" fontId="46" fillId="2" borderId="12" xfId="5" applyFont="1" applyFill="1" applyBorder="1" applyAlignment="1" applyProtection="1">
      <alignment horizontal="center" vertical="center" wrapText="1"/>
    </xf>
    <xf numFmtId="0" fontId="46" fillId="2" borderId="11" xfId="5" applyFont="1" applyFill="1" applyBorder="1" applyAlignment="1" applyProtection="1">
      <alignment horizontal="center" vertical="center" wrapText="1"/>
    </xf>
    <xf numFmtId="0" fontId="40" fillId="0" borderId="1" xfId="5" applyFont="1" applyBorder="1" applyAlignment="1" applyProtection="1">
      <alignment horizontal="center" vertical="center" wrapText="1"/>
    </xf>
    <xf numFmtId="0" fontId="40" fillId="0" borderId="111" xfId="5" applyFont="1" applyBorder="1" applyAlignment="1" applyProtection="1">
      <alignment horizontal="center" vertical="center" wrapText="1"/>
    </xf>
    <xf numFmtId="0" fontId="52" fillId="6" borderId="95" xfId="5" applyFont="1" applyFill="1" applyBorder="1" applyAlignment="1" applyProtection="1">
      <alignment horizontal="center" vertical="center" wrapText="1"/>
    </xf>
    <xf numFmtId="0" fontId="52" fillId="6" borderId="94" xfId="5" applyFont="1" applyFill="1" applyBorder="1" applyAlignment="1" applyProtection="1">
      <alignment horizontal="center" vertical="center" wrapText="1"/>
    </xf>
    <xf numFmtId="0" fontId="113" fillId="0" borderId="9" xfId="0" applyFont="1" applyBorder="1" applyAlignment="1" applyProtection="1">
      <alignment vertical="center" wrapText="1"/>
    </xf>
    <xf numFmtId="0" fontId="113" fillId="0" borderId="0" xfId="0" applyFont="1" applyBorder="1" applyAlignment="1" applyProtection="1">
      <alignment vertical="center" wrapText="1"/>
    </xf>
    <xf numFmtId="0" fontId="55" fillId="0" borderId="0" xfId="5" applyFont="1" applyAlignment="1" applyProtection="1">
      <alignment vertical="center" wrapText="1"/>
    </xf>
    <xf numFmtId="38" fontId="40" fillId="0" borderId="3" xfId="1" applyFont="1" applyFill="1" applyBorder="1" applyAlignment="1" applyProtection="1">
      <alignment vertical="center" wrapText="1"/>
    </xf>
    <xf numFmtId="38" fontId="40" fillId="0" borderId="4" xfId="1" applyFont="1" applyFill="1" applyBorder="1" applyAlignment="1" applyProtection="1">
      <alignment vertical="center" wrapText="1"/>
    </xf>
    <xf numFmtId="38" fontId="40" fillId="0" borderId="1" xfId="1" applyFont="1" applyFill="1" applyBorder="1" applyAlignment="1" applyProtection="1">
      <alignment vertical="center" wrapText="1"/>
    </xf>
    <xf numFmtId="0" fontId="40" fillId="13" borderId="86" xfId="5" applyFont="1" applyFill="1" applyBorder="1" applyAlignment="1" applyProtection="1">
      <alignment horizontal="center" vertical="center" wrapText="1"/>
    </xf>
    <xf numFmtId="0" fontId="40" fillId="13" borderId="4" xfId="5" applyFont="1" applyFill="1" applyBorder="1" applyAlignment="1" applyProtection="1">
      <alignment horizontal="center" vertical="center" wrapText="1"/>
    </xf>
    <xf numFmtId="0" fontId="52" fillId="2" borderId="96" xfId="5" applyFont="1" applyFill="1" applyBorder="1" applyAlignment="1" applyProtection="1">
      <alignment horizontal="center" vertical="center" wrapText="1"/>
    </xf>
    <xf numFmtId="0" fontId="52" fillId="2" borderId="98" xfId="5" applyFont="1" applyFill="1" applyBorder="1" applyAlignment="1" applyProtection="1">
      <alignment horizontal="center" vertical="center" wrapText="1"/>
    </xf>
    <xf numFmtId="0" fontId="52" fillId="2" borderId="1" xfId="5" applyFont="1" applyFill="1" applyBorder="1" applyAlignment="1" applyProtection="1">
      <alignment horizontal="center" vertical="center" wrapText="1"/>
    </xf>
    <xf numFmtId="3" fontId="52" fillId="0" borderId="89" xfId="5" applyNumberFormat="1" applyFont="1" applyFill="1" applyBorder="1" applyProtection="1">
      <alignment vertical="center"/>
    </xf>
    <xf numFmtId="3" fontId="52" fillId="0" borderId="90" xfId="5" applyNumberFormat="1" applyFont="1" applyFill="1" applyBorder="1" applyProtection="1">
      <alignment vertical="center"/>
    </xf>
    <xf numFmtId="0" fontId="52" fillId="2" borderId="7" xfId="5" applyFont="1" applyFill="1" applyBorder="1" applyAlignment="1" applyProtection="1">
      <alignment horizontal="center" vertical="center" wrapText="1"/>
    </xf>
    <xf numFmtId="0" fontId="52" fillId="2" borderId="11" xfId="5" applyFont="1" applyFill="1" applyBorder="1" applyAlignment="1" applyProtection="1">
      <alignment horizontal="center" vertical="center" wrapText="1"/>
    </xf>
    <xf numFmtId="0" fontId="52" fillId="2" borderId="153" xfId="5" applyFont="1" applyFill="1" applyBorder="1" applyAlignment="1" applyProtection="1">
      <alignment horizontal="center" vertical="center" wrapText="1"/>
    </xf>
    <xf numFmtId="0" fontId="52" fillId="2" borderId="144" xfId="5" applyFont="1" applyFill="1" applyBorder="1" applyAlignment="1" applyProtection="1">
      <alignment horizontal="center" vertical="center" wrapText="1"/>
    </xf>
    <xf numFmtId="0" fontId="52" fillId="2" borderId="142" xfId="5" applyFont="1" applyFill="1" applyBorder="1" applyAlignment="1" applyProtection="1">
      <alignment horizontal="center" vertical="center" wrapText="1"/>
    </xf>
    <xf numFmtId="0" fontId="52" fillId="2" borderId="154" xfId="5" applyFont="1" applyFill="1" applyBorder="1" applyAlignment="1" applyProtection="1">
      <alignment horizontal="center" vertical="center" wrapText="1"/>
    </xf>
    <xf numFmtId="0" fontId="40" fillId="0" borderId="7" xfId="5" applyFont="1" applyBorder="1" applyAlignment="1" applyProtection="1">
      <alignment horizontal="center" vertical="center" wrapText="1"/>
    </xf>
    <xf numFmtId="0" fontId="40" fillId="0" borderId="167" xfId="5" applyFont="1" applyBorder="1" applyAlignment="1" applyProtection="1">
      <alignment horizontal="center" vertical="center" wrapText="1"/>
    </xf>
    <xf numFmtId="0" fontId="40" fillId="0" borderId="11" xfId="5" applyFont="1" applyBorder="1" applyAlignment="1" applyProtection="1">
      <alignment horizontal="center" vertical="center" wrapText="1"/>
    </xf>
    <xf numFmtId="0" fontId="40" fillId="0" borderId="92" xfId="5" applyFont="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3" fontId="40" fillId="0" borderId="1" xfId="0" applyNumberFormat="1" applyFont="1" applyBorder="1" applyAlignment="1" applyProtection="1">
      <alignment horizontal="center" vertical="center" wrapText="1"/>
    </xf>
    <xf numFmtId="38" fontId="40" fillId="0" borderId="1" xfId="0" applyNumberFormat="1" applyFont="1" applyBorder="1" applyAlignment="1" applyProtection="1">
      <alignment vertical="center" wrapText="1"/>
    </xf>
    <xf numFmtId="38" fontId="40" fillId="0" borderId="3" xfId="1" applyFont="1" applyFill="1" applyBorder="1" applyAlignment="1" applyProtection="1">
      <alignment horizontal="right" vertical="center" wrapText="1"/>
      <protection locked="0"/>
    </xf>
    <xf numFmtId="38" fontId="40" fillId="0" borderId="4" xfId="1" applyFont="1" applyFill="1" applyBorder="1" applyAlignment="1" applyProtection="1">
      <alignment horizontal="right" vertical="center" wrapText="1"/>
      <protection locked="0"/>
    </xf>
    <xf numFmtId="0" fontId="69" fillId="14" borderId="5" xfId="0" applyFont="1" applyFill="1" applyBorder="1" applyAlignment="1" applyProtection="1">
      <alignment horizontal="center" vertical="center"/>
    </xf>
    <xf numFmtId="0" fontId="69" fillId="14" borderId="6" xfId="0" applyFont="1" applyFill="1" applyBorder="1" applyAlignment="1" applyProtection="1">
      <alignment horizontal="center" vertical="center"/>
    </xf>
    <xf numFmtId="0" fontId="69" fillId="14" borderId="2" xfId="0" applyFont="1" applyFill="1" applyBorder="1" applyAlignment="1" applyProtection="1">
      <alignment horizontal="center" vertical="center"/>
    </xf>
    <xf numFmtId="0" fontId="52" fillId="6" borderId="1" xfId="0" applyFont="1" applyFill="1" applyBorder="1" applyAlignment="1" applyProtection="1">
      <alignment vertical="center" wrapText="1"/>
    </xf>
    <xf numFmtId="0" fontId="52" fillId="2" borderId="5" xfId="2" applyFont="1" applyFill="1" applyBorder="1" applyAlignment="1" applyProtection="1">
      <alignment horizontal="center" vertical="center"/>
    </xf>
    <xf numFmtId="0" fontId="52" fillId="2" borderId="6" xfId="2" applyFont="1" applyFill="1" applyBorder="1" applyAlignment="1" applyProtection="1">
      <alignment horizontal="center" vertical="center"/>
    </xf>
    <xf numFmtId="0" fontId="52" fillId="2" borderId="2" xfId="2" applyFont="1" applyFill="1" applyBorder="1" applyAlignment="1" applyProtection="1">
      <alignment horizontal="center" vertical="center"/>
    </xf>
    <xf numFmtId="0" fontId="111" fillId="3" borderId="0" xfId="2" applyFont="1" applyFill="1" applyAlignment="1" applyProtection="1">
      <alignment horizontal="center" vertical="center"/>
    </xf>
    <xf numFmtId="0" fontId="40" fillId="0" borderId="5" xfId="2" applyNumberFormat="1" applyFont="1" applyFill="1" applyBorder="1" applyAlignment="1" applyProtection="1">
      <alignment horizontal="center" vertical="center" wrapText="1"/>
    </xf>
    <xf numFmtId="0" fontId="40" fillId="0" borderId="6" xfId="2" applyNumberFormat="1" applyFont="1" applyFill="1" applyBorder="1" applyAlignment="1" applyProtection="1">
      <alignment horizontal="center" vertical="center" wrapText="1"/>
    </xf>
    <xf numFmtId="0" fontId="40" fillId="0" borderId="2" xfId="2" applyNumberFormat="1" applyFont="1" applyFill="1" applyBorder="1" applyAlignment="1" applyProtection="1">
      <alignment horizontal="center" vertical="center" wrapText="1"/>
    </xf>
    <xf numFmtId="0" fontId="52" fillId="2" borderId="7" xfId="2" applyFont="1" applyFill="1" applyBorder="1" applyAlignment="1" applyProtection="1">
      <alignment horizontal="center" vertical="center" wrapText="1"/>
    </xf>
    <xf numFmtId="0" fontId="52" fillId="2" borderId="14" xfId="2" applyFont="1" applyFill="1" applyBorder="1" applyAlignment="1" applyProtection="1">
      <alignment horizontal="center" vertical="center" wrapText="1"/>
    </xf>
    <xf numFmtId="0" fontId="52" fillId="2" borderId="8" xfId="2" applyFont="1" applyFill="1" applyBorder="1" applyAlignment="1" applyProtection="1">
      <alignment horizontal="center" vertical="center" wrapText="1"/>
    </xf>
    <xf numFmtId="0" fontId="50" fillId="3" borderId="0" xfId="2" applyFont="1" applyFill="1" applyAlignment="1" applyProtection="1">
      <alignment horizontal="left" vertical="center" wrapText="1"/>
    </xf>
    <xf numFmtId="0" fontId="53" fillId="0" borderId="46" xfId="2" applyFont="1" applyBorder="1" applyAlignment="1" applyProtection="1">
      <alignment horizontal="center" vertical="center" wrapText="1" shrinkToFit="1"/>
      <protection locked="0"/>
    </xf>
    <xf numFmtId="0" fontId="53" fillId="0" borderId="76" xfId="2" applyFont="1" applyBorder="1" applyAlignment="1" applyProtection="1">
      <alignment horizontal="center" vertical="center" wrapText="1" shrinkToFit="1"/>
      <protection locked="0"/>
    </xf>
    <xf numFmtId="0" fontId="53" fillId="0" borderId="50" xfId="2" applyFont="1" applyBorder="1" applyAlignment="1" applyProtection="1">
      <alignment horizontal="center" vertical="center" wrapText="1" shrinkToFit="1"/>
      <protection locked="0"/>
    </xf>
    <xf numFmtId="0" fontId="54" fillId="0" borderId="19" xfId="2" applyFont="1" applyBorder="1" applyAlignment="1" applyProtection="1">
      <alignment horizontal="center" vertical="center" wrapText="1"/>
    </xf>
    <xf numFmtId="0" fontId="95" fillId="3" borderId="0" xfId="2" applyFont="1" applyFill="1" applyAlignment="1" applyProtection="1">
      <alignment vertical="center" wrapText="1"/>
    </xf>
    <xf numFmtId="0" fontId="52" fillId="2" borderId="5" xfId="2" applyFont="1" applyFill="1" applyBorder="1" applyAlignment="1" applyProtection="1">
      <alignment horizontal="center" vertical="center" wrapText="1"/>
    </xf>
    <xf numFmtId="0" fontId="52" fillId="2" borderId="6" xfId="2" applyFont="1" applyFill="1" applyBorder="1" applyAlignment="1" applyProtection="1">
      <alignment horizontal="center" vertical="center" wrapText="1"/>
    </xf>
    <xf numFmtId="0" fontId="52" fillId="2" borderId="2" xfId="2" applyFont="1" applyFill="1" applyBorder="1" applyAlignment="1" applyProtection="1">
      <alignment horizontal="center" vertical="center" wrapText="1"/>
    </xf>
    <xf numFmtId="0" fontId="46" fillId="3" borderId="5" xfId="2" applyFont="1" applyFill="1" applyBorder="1" applyAlignment="1" applyProtection="1">
      <alignment horizontal="left" vertical="center" wrapText="1"/>
      <protection locked="0"/>
    </xf>
    <xf numFmtId="0" fontId="46" fillId="3" borderId="6" xfId="2" applyFont="1" applyFill="1" applyBorder="1" applyAlignment="1" applyProtection="1">
      <alignment horizontal="left" vertical="center" wrapText="1"/>
      <protection locked="0"/>
    </xf>
    <xf numFmtId="0" fontId="46" fillId="3" borderId="2" xfId="2" applyFont="1" applyFill="1" applyBorder="1" applyAlignment="1" applyProtection="1">
      <alignment horizontal="left" vertical="center" wrapText="1"/>
      <protection locked="0"/>
    </xf>
    <xf numFmtId="178" fontId="40" fillId="2" borderId="159" xfId="6" applyNumberFormat="1" applyFont="1" applyFill="1" applyBorder="1" applyAlignment="1" applyProtection="1">
      <alignment horizontal="center" vertical="center" wrapText="1"/>
    </xf>
    <xf numFmtId="178" fontId="40" fillId="2" borderId="11" xfId="6" applyNumberFormat="1" applyFont="1" applyFill="1" applyBorder="1" applyAlignment="1" applyProtection="1">
      <alignment horizontal="center" vertical="center" wrapText="1"/>
    </xf>
    <xf numFmtId="0" fontId="40" fillId="2" borderId="3" xfId="5" applyFont="1" applyFill="1" applyBorder="1" applyAlignment="1" applyProtection="1">
      <alignment horizontal="center" vertical="center"/>
    </xf>
    <xf numFmtId="0" fontId="40" fillId="2" borderId="4" xfId="5" applyFont="1" applyFill="1" applyBorder="1" applyAlignment="1" applyProtection="1">
      <alignment horizontal="center" vertical="center"/>
    </xf>
    <xf numFmtId="0" fontId="40" fillId="2" borderId="3" xfId="5" applyFont="1" applyFill="1" applyBorder="1" applyAlignment="1" applyProtection="1">
      <alignment horizontal="center" vertical="center" wrapText="1"/>
    </xf>
    <xf numFmtId="0" fontId="40" fillId="2" borderId="4" xfId="5" applyFont="1" applyFill="1" applyBorder="1" applyAlignment="1" applyProtection="1">
      <alignment horizontal="center" vertical="center" wrapText="1"/>
    </xf>
    <xf numFmtId="178" fontId="40" fillId="2" borderId="163" xfId="6" applyNumberFormat="1" applyFont="1" applyFill="1" applyBorder="1" applyAlignment="1" applyProtection="1">
      <alignment horizontal="center" vertical="center" wrapText="1"/>
    </xf>
    <xf numFmtId="178" fontId="40" fillId="2" borderId="98" xfId="6" applyNumberFormat="1" applyFont="1" applyFill="1" applyBorder="1" applyAlignment="1" applyProtection="1">
      <alignment horizontal="center" vertical="center" wrapText="1"/>
    </xf>
    <xf numFmtId="0" fontId="40" fillId="2" borderId="127" xfId="5" applyFont="1" applyFill="1" applyBorder="1" applyAlignment="1" applyProtection="1">
      <alignment horizontal="center" vertical="center" wrapText="1"/>
    </xf>
    <xf numFmtId="0" fontId="40" fillId="2" borderId="128" xfId="5" applyFont="1" applyFill="1" applyBorder="1" applyAlignment="1" applyProtection="1">
      <alignment horizontal="center" vertical="center" wrapText="1"/>
    </xf>
    <xf numFmtId="0" fontId="40" fillId="2" borderId="117" xfId="5" applyFont="1" applyFill="1" applyBorder="1" applyAlignment="1" applyProtection="1">
      <alignment horizontal="center" vertical="center"/>
    </xf>
    <xf numFmtId="0" fontId="40" fillId="2" borderId="123" xfId="5" applyFont="1" applyFill="1" applyBorder="1" applyAlignment="1" applyProtection="1">
      <alignment horizontal="center" vertical="center"/>
    </xf>
    <xf numFmtId="0" fontId="40" fillId="2" borderId="124" xfId="5" applyFont="1" applyFill="1" applyBorder="1" applyAlignment="1" applyProtection="1">
      <alignment horizontal="center" vertical="center"/>
    </xf>
    <xf numFmtId="0" fontId="40" fillId="2" borderId="64" xfId="5" applyFont="1" applyFill="1" applyBorder="1" applyAlignment="1" applyProtection="1">
      <alignment horizontal="center" vertical="center"/>
    </xf>
    <xf numFmtId="0" fontId="40" fillId="2" borderId="120" xfId="5" applyFont="1" applyFill="1" applyBorder="1" applyAlignment="1" applyProtection="1">
      <alignment horizontal="center" vertical="center"/>
    </xf>
    <xf numFmtId="0" fontId="40" fillId="2" borderId="63" xfId="5" applyFont="1" applyFill="1" applyBorder="1" applyAlignment="1" applyProtection="1">
      <alignment horizontal="center" vertical="center" wrapText="1"/>
    </xf>
    <xf numFmtId="0" fontId="40" fillId="2" borderId="65" xfId="5" applyFont="1" applyFill="1" applyBorder="1" applyAlignment="1" applyProtection="1">
      <alignment horizontal="center" vertical="center" wrapText="1"/>
    </xf>
    <xf numFmtId="0" fontId="40" fillId="2" borderId="121" xfId="5" applyFont="1" applyFill="1" applyBorder="1" applyAlignment="1" applyProtection="1">
      <alignment horizontal="center" vertical="center" wrapText="1"/>
    </xf>
    <xf numFmtId="0" fontId="40" fillId="2" borderId="122" xfId="5" applyFont="1" applyFill="1" applyBorder="1" applyAlignment="1" applyProtection="1">
      <alignment horizontal="center" vertical="center" wrapText="1"/>
    </xf>
    <xf numFmtId="0" fontId="40" fillId="0" borderId="5"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95" xfId="5" applyFont="1" applyBorder="1" applyAlignment="1" applyProtection="1">
      <alignment vertical="center" wrapText="1"/>
      <protection locked="0"/>
    </xf>
    <xf numFmtId="0" fontId="40" fillId="0" borderId="6" xfId="5" applyFont="1" applyBorder="1" applyAlignment="1" applyProtection="1">
      <alignment vertical="center" wrapText="1"/>
      <protection locked="0"/>
    </xf>
    <xf numFmtId="0" fontId="40" fillId="0" borderId="94" xfId="5" applyFont="1" applyBorder="1" applyAlignment="1" applyProtection="1">
      <alignment vertical="center" wrapText="1"/>
      <protection locked="0"/>
    </xf>
    <xf numFmtId="0" fontId="40" fillId="2" borderId="118" xfId="5" applyFont="1" applyFill="1" applyBorder="1" applyAlignment="1" applyProtection="1">
      <alignment vertical="center" wrapText="1"/>
    </xf>
    <xf numFmtId="0" fontId="40" fillId="2" borderId="119" xfId="5" applyFont="1" applyFill="1" applyBorder="1" applyAlignment="1" applyProtection="1">
      <alignment vertical="center" wrapText="1"/>
    </xf>
    <xf numFmtId="0" fontId="40" fillId="2" borderId="75" xfId="5" applyFont="1" applyFill="1" applyBorder="1" applyAlignment="1" applyProtection="1">
      <alignment vertical="center" wrapText="1"/>
    </xf>
    <xf numFmtId="0" fontId="40" fillId="2" borderId="66" xfId="5" applyFont="1" applyFill="1" applyBorder="1" applyAlignment="1" applyProtection="1">
      <alignment vertical="center" wrapText="1"/>
    </xf>
    <xf numFmtId="0" fontId="40" fillId="2" borderId="81" xfId="5" applyFont="1" applyFill="1" applyBorder="1" applyAlignment="1" applyProtection="1">
      <alignment vertical="center" wrapText="1"/>
    </xf>
    <xf numFmtId="0" fontId="40" fillId="2" borderId="82" xfId="5" applyFont="1" applyFill="1" applyBorder="1" applyAlignment="1" applyProtection="1">
      <alignment vertical="center" wrapText="1"/>
    </xf>
    <xf numFmtId="0" fontId="55" fillId="0" borderId="0" xfId="5" applyFont="1" applyProtection="1">
      <alignment vertical="center"/>
    </xf>
    <xf numFmtId="0" fontId="55" fillId="0" borderId="19" xfId="5" applyFont="1" applyBorder="1" applyProtection="1">
      <alignment vertical="center"/>
    </xf>
    <xf numFmtId="0" fontId="40" fillId="2" borderId="3" xfId="0" applyFont="1" applyFill="1" applyBorder="1" applyAlignment="1" applyProtection="1">
      <alignment horizontal="center" vertical="center"/>
    </xf>
    <xf numFmtId="0" fontId="40" fillId="2" borderId="112" xfId="0" applyFont="1" applyFill="1" applyBorder="1" applyAlignment="1" applyProtection="1">
      <alignment horizontal="center" vertical="center"/>
    </xf>
    <xf numFmtId="0" fontId="40" fillId="2" borderId="7" xfId="0" applyFont="1" applyFill="1" applyBorder="1" applyAlignment="1" applyProtection="1">
      <alignment horizontal="center" vertical="center"/>
    </xf>
    <xf numFmtId="0" fontId="40" fillId="2" borderId="8" xfId="0" applyFont="1" applyFill="1" applyBorder="1" applyAlignment="1" applyProtection="1">
      <alignment horizontal="center" vertical="center"/>
    </xf>
    <xf numFmtId="0" fontId="40" fillId="2" borderId="164" xfId="0" applyFont="1" applyFill="1" applyBorder="1" applyAlignment="1" applyProtection="1">
      <alignment horizontal="center" vertical="center"/>
    </xf>
    <xf numFmtId="0" fontId="40" fillId="2" borderId="165" xfId="0" applyFont="1" applyFill="1" applyBorder="1" applyAlignment="1" applyProtection="1">
      <alignment horizontal="center" vertical="center"/>
    </xf>
    <xf numFmtId="0" fontId="40" fillId="2" borderId="168" xfId="5" applyFont="1" applyFill="1" applyBorder="1" applyAlignment="1" applyProtection="1">
      <alignment horizontal="center" vertical="center" wrapText="1"/>
    </xf>
    <xf numFmtId="0" fontId="40" fillId="2" borderId="169" xfId="5" applyFont="1" applyFill="1" applyBorder="1" applyAlignment="1" applyProtection="1">
      <alignment horizontal="center" vertical="center" wrapText="1"/>
    </xf>
    <xf numFmtId="0" fontId="40" fillId="0" borderId="5" xfId="5" applyFont="1" applyBorder="1" applyAlignment="1" applyProtection="1">
      <alignment horizontal="center" vertical="center" wrapText="1"/>
      <protection locked="0"/>
    </xf>
    <xf numFmtId="0" fontId="40" fillId="0" borderId="94" xfId="5" applyFont="1" applyBorder="1" applyAlignment="1" applyProtection="1">
      <alignment horizontal="center" vertical="center" wrapText="1"/>
      <protection locked="0"/>
    </xf>
    <xf numFmtId="0" fontId="52" fillId="2" borderId="14" xfId="5" applyFont="1" applyFill="1" applyBorder="1" applyAlignment="1" applyProtection="1">
      <alignment horizontal="center" vertical="center" wrapText="1"/>
    </xf>
    <xf numFmtId="0" fontId="52" fillId="2" borderId="19" xfId="5" applyFont="1" applyFill="1" applyBorder="1" applyAlignment="1" applyProtection="1">
      <alignment horizontal="center" vertical="center" wrapText="1"/>
    </xf>
    <xf numFmtId="0" fontId="40" fillId="2" borderId="44" xfId="5" applyFont="1" applyFill="1" applyBorder="1" applyAlignment="1" applyProtection="1">
      <alignment horizontal="center" vertical="center" wrapText="1"/>
    </xf>
    <xf numFmtId="0" fontId="40" fillId="2" borderId="37" xfId="5" applyFont="1" applyFill="1" applyBorder="1" applyAlignment="1" applyProtection="1">
      <alignment horizontal="center" vertical="center" wrapText="1"/>
    </xf>
    <xf numFmtId="0" fontId="40" fillId="2" borderId="53" xfId="5" applyFont="1" applyFill="1" applyBorder="1" applyAlignment="1" applyProtection="1">
      <alignment horizontal="center" vertical="center" wrapText="1"/>
    </xf>
    <xf numFmtId="0" fontId="40" fillId="2" borderId="36" xfId="5" applyFont="1" applyFill="1" applyBorder="1" applyAlignment="1" applyProtection="1">
      <alignment horizontal="center" vertical="center" wrapText="1"/>
    </xf>
    <xf numFmtId="0" fontId="40" fillId="2" borderId="136" xfId="0" applyFont="1" applyFill="1" applyBorder="1" applyAlignment="1" applyProtection="1">
      <alignment horizontal="right" vertical="center"/>
    </xf>
    <xf numFmtId="0" fontId="40" fillId="2" borderId="166" xfId="0" applyFont="1" applyFill="1" applyBorder="1" applyAlignment="1" applyProtection="1">
      <alignment horizontal="right" vertical="center"/>
    </xf>
    <xf numFmtId="0" fontId="52" fillId="6" borderId="3" xfId="5" applyFont="1" applyFill="1" applyBorder="1" applyProtection="1">
      <alignment vertical="center"/>
    </xf>
    <xf numFmtId="0" fontId="52" fillId="6" borderId="4" xfId="5" applyFont="1" applyFill="1" applyBorder="1" applyProtection="1">
      <alignment vertical="center"/>
    </xf>
    <xf numFmtId="0" fontId="69" fillId="14" borderId="9" xfId="0" applyFont="1" applyFill="1" applyBorder="1" applyAlignment="1" applyProtection="1">
      <alignment horizontal="center" vertical="center"/>
    </xf>
    <xf numFmtId="0" fontId="69" fillId="14" borderId="0" xfId="0" applyFont="1" applyFill="1" applyBorder="1" applyAlignment="1" applyProtection="1">
      <alignment horizontal="center" vertical="center"/>
    </xf>
    <xf numFmtId="0" fontId="69" fillId="14" borderId="10" xfId="0" applyFont="1" applyFill="1" applyBorder="1" applyAlignment="1" applyProtection="1">
      <alignment horizontal="center" vertical="center"/>
    </xf>
    <xf numFmtId="0" fontId="40" fillId="0" borderId="1" xfId="0" applyFont="1" applyBorder="1" applyAlignment="1" applyProtection="1">
      <alignment horizontal="center" vertical="center" wrapText="1"/>
      <protection locked="0"/>
    </xf>
    <xf numFmtId="0" fontId="40" fillId="0" borderId="1" xfId="1" applyNumberFormat="1" applyFont="1" applyFill="1" applyBorder="1" applyAlignment="1" applyProtection="1">
      <alignment horizontal="center" vertical="center" wrapText="1"/>
      <protection locked="0"/>
    </xf>
    <xf numFmtId="0" fontId="40" fillId="9" borderId="1" xfId="0" applyFont="1" applyFill="1" applyBorder="1" applyAlignment="1" applyProtection="1">
      <alignment horizontal="center" vertical="center" wrapText="1"/>
    </xf>
    <xf numFmtId="38" fontId="40" fillId="0" borderId="1" xfId="1" applyFont="1" applyFill="1" applyBorder="1" applyAlignment="1" applyProtection="1">
      <alignment horizontal="right" vertical="center" wrapText="1"/>
      <protection locked="0"/>
    </xf>
    <xf numFmtId="0" fontId="113" fillId="0" borderId="9" xfId="0" applyFont="1" applyBorder="1" applyProtection="1">
      <alignment vertical="center"/>
    </xf>
    <xf numFmtId="0" fontId="113" fillId="0" borderId="0" xfId="0" applyFont="1" applyBorder="1" applyProtection="1">
      <alignment vertical="center"/>
    </xf>
    <xf numFmtId="0" fontId="52" fillId="6" borderId="7" xfId="2" applyFont="1" applyFill="1" applyBorder="1" applyAlignment="1" applyProtection="1">
      <alignment vertical="center" wrapText="1"/>
    </xf>
    <xf numFmtId="0" fontId="52" fillId="6" borderId="14" xfId="2" applyFont="1" applyFill="1" applyBorder="1" applyAlignment="1" applyProtection="1">
      <alignment vertical="center" wrapText="1"/>
    </xf>
    <xf numFmtId="0" fontId="52" fillId="6" borderId="8" xfId="2" applyFont="1" applyFill="1" applyBorder="1" applyAlignment="1" applyProtection="1">
      <alignment vertical="center" wrapText="1"/>
    </xf>
    <xf numFmtId="0" fontId="52" fillId="6" borderId="9" xfId="2" applyFont="1" applyFill="1" applyBorder="1" applyAlignment="1" applyProtection="1">
      <alignment vertical="center" wrapText="1"/>
    </xf>
    <xf numFmtId="0" fontId="52" fillId="6" borderId="0" xfId="2" applyFont="1" applyFill="1" applyBorder="1" applyAlignment="1" applyProtection="1">
      <alignment vertical="center" wrapText="1"/>
    </xf>
    <xf numFmtId="0" fontId="52" fillId="6" borderId="10" xfId="2" applyFont="1" applyFill="1" applyBorder="1" applyAlignment="1" applyProtection="1">
      <alignment vertical="center" wrapText="1"/>
    </xf>
    <xf numFmtId="0" fontId="52" fillId="6" borderId="11" xfId="2" applyFont="1" applyFill="1" applyBorder="1" applyAlignment="1" applyProtection="1">
      <alignment vertical="center" wrapText="1"/>
    </xf>
    <xf numFmtId="0" fontId="52" fillId="6" borderId="19" xfId="2" applyFont="1" applyFill="1" applyBorder="1" applyAlignment="1" applyProtection="1">
      <alignment vertical="center" wrapText="1"/>
    </xf>
    <xf numFmtId="0" fontId="52" fillId="6" borderId="12" xfId="2" applyFont="1" applyFill="1" applyBorder="1" applyAlignment="1" applyProtection="1">
      <alignment vertical="center" wrapText="1"/>
    </xf>
    <xf numFmtId="0" fontId="101" fillId="0" borderId="3" xfId="2" applyFont="1" applyFill="1" applyBorder="1" applyAlignment="1" applyProtection="1">
      <alignment horizontal="left" vertical="center" wrapText="1"/>
      <protection locked="0"/>
    </xf>
    <xf numFmtId="0" fontId="101" fillId="0" borderId="13" xfId="2" applyFont="1" applyFill="1" applyBorder="1" applyAlignment="1" applyProtection="1">
      <alignment horizontal="left" vertical="center" wrapText="1"/>
      <protection locked="0"/>
    </xf>
    <xf numFmtId="0" fontId="101" fillId="0" borderId="4" xfId="2" applyFont="1" applyFill="1" applyBorder="1" applyAlignment="1" applyProtection="1">
      <alignment horizontal="left" vertical="center" wrapText="1"/>
      <protection locked="0"/>
    </xf>
    <xf numFmtId="0" fontId="101" fillId="2" borderId="1" xfId="2" applyFont="1" applyFill="1" applyBorder="1" applyAlignment="1" applyProtection="1">
      <alignment horizontal="center" vertical="center" wrapText="1"/>
    </xf>
    <xf numFmtId="0" fontId="101" fillId="2" borderId="113" xfId="2" applyFont="1" applyFill="1" applyBorder="1" applyAlignment="1" applyProtection="1">
      <alignment horizontal="center" vertical="center" wrapText="1"/>
    </xf>
    <xf numFmtId="0" fontId="62" fillId="0" borderId="136" xfId="2" applyFont="1" applyBorder="1" applyAlignment="1" applyProtection="1">
      <alignment horizontal="center" vertical="center" wrapText="1"/>
    </xf>
    <xf numFmtId="0" fontId="62" fillId="0" borderId="5" xfId="2" applyFont="1" applyBorder="1" applyAlignment="1" applyProtection="1">
      <alignment horizontal="center" vertical="center" wrapText="1"/>
    </xf>
    <xf numFmtId="0" fontId="62" fillId="0" borderId="7" xfId="2" applyFont="1" applyBorder="1" applyAlignment="1" applyProtection="1">
      <alignment horizontal="center" vertical="center" wrapText="1"/>
    </xf>
    <xf numFmtId="0" fontId="101" fillId="0" borderId="135" xfId="2" applyFont="1" applyFill="1" applyBorder="1" applyAlignment="1" applyProtection="1">
      <alignment horizontal="center" vertical="center" wrapText="1"/>
      <protection locked="0"/>
    </xf>
    <xf numFmtId="0" fontId="101" fillId="0" borderId="1" xfId="2" applyFont="1" applyFill="1" applyBorder="1" applyAlignment="1" applyProtection="1">
      <alignment horizontal="center" vertical="center" wrapText="1"/>
      <protection locked="0"/>
    </xf>
    <xf numFmtId="0" fontId="101" fillId="0" borderId="3" xfId="2" applyFont="1" applyFill="1" applyBorder="1" applyAlignment="1" applyProtection="1">
      <alignment horizontal="center" vertical="center" wrapText="1"/>
      <protection locked="0"/>
    </xf>
    <xf numFmtId="0" fontId="101" fillId="0" borderId="98" xfId="2" applyFont="1" applyFill="1" applyBorder="1" applyAlignment="1" applyProtection="1">
      <alignment horizontal="left" vertical="center" wrapText="1"/>
      <protection locked="0"/>
    </xf>
    <xf numFmtId="0" fontId="101" fillId="0" borderId="93" xfId="2" applyFont="1" applyFill="1" applyBorder="1" applyAlignment="1" applyProtection="1">
      <alignment horizontal="left" vertical="center" wrapText="1"/>
      <protection locked="0"/>
    </xf>
    <xf numFmtId="0" fontId="101" fillId="0" borderId="96" xfId="2" applyFont="1" applyFill="1" applyBorder="1" applyAlignment="1" applyProtection="1">
      <alignment horizontal="left" vertical="center" wrapText="1"/>
      <protection locked="0"/>
    </xf>
    <xf numFmtId="0" fontId="101" fillId="0" borderId="1" xfId="2" applyFont="1" applyFill="1" applyBorder="1" applyAlignment="1" applyProtection="1">
      <alignment horizontal="left" vertical="center" wrapText="1"/>
      <protection locked="0"/>
    </xf>
    <xf numFmtId="0" fontId="62" fillId="2" borderId="1" xfId="2" applyFont="1" applyFill="1" applyBorder="1" applyAlignment="1" applyProtection="1">
      <alignment horizontal="center" vertical="center"/>
    </xf>
    <xf numFmtId="0" fontId="62" fillId="2" borderId="113" xfId="2" applyFont="1" applyFill="1" applyBorder="1" applyAlignment="1" applyProtection="1">
      <alignment horizontal="center" vertical="center"/>
    </xf>
    <xf numFmtId="0" fontId="101" fillId="0" borderId="86" xfId="2" applyFont="1" applyFill="1" applyBorder="1" applyAlignment="1" applyProtection="1">
      <alignment horizontal="left" vertical="center" wrapText="1"/>
      <protection locked="0"/>
    </xf>
    <xf numFmtId="0" fontId="63" fillId="2" borderId="14" xfId="2" applyFont="1" applyFill="1" applyBorder="1" applyAlignment="1" applyProtection="1">
      <alignment horizontal="center" vertical="center" wrapText="1"/>
    </xf>
    <xf numFmtId="0" fontId="63" fillId="2" borderId="8" xfId="2" applyFont="1" applyFill="1" applyBorder="1" applyAlignment="1" applyProtection="1">
      <alignment horizontal="center" vertical="center" wrapText="1"/>
    </xf>
    <xf numFmtId="0" fontId="63" fillId="2" borderId="22" xfId="2" applyFont="1" applyFill="1" applyBorder="1" applyAlignment="1" applyProtection="1">
      <alignment horizontal="center" vertical="center" wrapText="1"/>
    </xf>
    <xf numFmtId="0" fontId="63" fillId="2" borderId="138" xfId="2" applyFont="1" applyFill="1" applyBorder="1" applyAlignment="1" applyProtection="1">
      <alignment horizontal="center" vertical="center" wrapText="1"/>
    </xf>
    <xf numFmtId="0" fontId="63" fillId="2" borderId="3" xfId="2" applyFont="1" applyFill="1" applyBorder="1" applyAlignment="1" applyProtection="1">
      <alignment horizontal="center" vertical="center" wrapText="1"/>
    </xf>
    <xf numFmtId="0" fontId="63" fillId="2" borderId="139" xfId="2" applyFont="1" applyFill="1" applyBorder="1" applyAlignment="1" applyProtection="1">
      <alignment horizontal="center" vertical="center" wrapText="1"/>
    </xf>
    <xf numFmtId="0" fontId="101" fillId="0" borderId="2" xfId="2" applyFont="1" applyFill="1" applyBorder="1" applyAlignment="1" applyProtection="1">
      <alignment horizontal="left" vertical="center" wrapText="1"/>
      <protection locked="0"/>
    </xf>
    <xf numFmtId="177" fontId="101" fillId="0" borderId="1" xfId="2" applyNumberFormat="1" applyFont="1" applyFill="1" applyBorder="1" applyAlignment="1" applyProtection="1">
      <alignment horizontal="left" vertical="center" wrapText="1"/>
      <protection locked="0"/>
    </xf>
    <xf numFmtId="0" fontId="69" fillId="4" borderId="5" xfId="0" applyFont="1" applyFill="1" applyBorder="1" applyProtection="1">
      <alignment vertical="center"/>
    </xf>
    <xf numFmtId="0" fontId="69" fillId="4" borderId="6" xfId="0" applyFont="1" applyFill="1" applyBorder="1" applyProtection="1">
      <alignment vertical="center"/>
    </xf>
    <xf numFmtId="0" fontId="69" fillId="4" borderId="2" xfId="0" applyFont="1" applyFill="1" applyBorder="1" applyProtection="1">
      <alignment vertical="center"/>
    </xf>
    <xf numFmtId="0" fontId="63" fillId="2" borderId="5" xfId="2" applyFont="1" applyFill="1" applyBorder="1" applyAlignment="1" applyProtection="1">
      <alignment horizontal="center" vertical="center"/>
    </xf>
    <xf numFmtId="0" fontId="63" fillId="2" borderId="6" xfId="2" applyFont="1" applyFill="1" applyBorder="1" applyAlignment="1" applyProtection="1">
      <alignment horizontal="center" vertical="center"/>
    </xf>
    <xf numFmtId="0" fontId="63" fillId="2" borderId="2" xfId="2" applyFont="1" applyFill="1" applyBorder="1" applyAlignment="1" applyProtection="1">
      <alignment horizontal="center" vertical="center"/>
    </xf>
    <xf numFmtId="0" fontId="82" fillId="0" borderId="6" xfId="7" applyFont="1" applyBorder="1" applyAlignment="1" applyProtection="1">
      <alignment horizontal="center" vertical="center"/>
    </xf>
    <xf numFmtId="0" fontId="56" fillId="0" borderId="19" xfId="2" applyFont="1" applyBorder="1" applyAlignment="1" applyProtection="1">
      <alignment horizontal="left" wrapText="1"/>
    </xf>
    <xf numFmtId="0" fontId="56" fillId="0" borderId="0" xfId="2" applyFont="1" applyBorder="1" applyAlignment="1" applyProtection="1">
      <alignment horizontal="left" wrapText="1"/>
    </xf>
    <xf numFmtId="0" fontId="63" fillId="2" borderId="1" xfId="2" applyFont="1" applyFill="1" applyBorder="1" applyAlignment="1" applyProtection="1">
      <alignment horizontal="center" vertical="center" wrapText="1"/>
    </xf>
    <xf numFmtId="0" fontId="63" fillId="2" borderId="113" xfId="2" applyFont="1" applyFill="1" applyBorder="1" applyAlignment="1" applyProtection="1">
      <alignment horizontal="center" vertical="center" wrapText="1"/>
    </xf>
    <xf numFmtId="0" fontId="63" fillId="2" borderId="1" xfId="2" applyFont="1" applyFill="1" applyBorder="1" applyAlignment="1" applyProtection="1">
      <alignment horizontal="center" vertical="center"/>
    </xf>
    <xf numFmtId="0" fontId="52" fillId="6" borderId="1" xfId="2" applyFont="1" applyFill="1" applyBorder="1" applyProtection="1">
      <alignment vertical="center"/>
    </xf>
    <xf numFmtId="0" fontId="4" fillId="2" borderId="1" xfId="2" applyFill="1" applyBorder="1" applyAlignment="1" applyProtection="1">
      <alignment horizontal="center" vertical="center"/>
    </xf>
    <xf numFmtId="0" fontId="101" fillId="0" borderId="5" xfId="2" applyNumberFormat="1" applyFont="1" applyFill="1" applyBorder="1" applyAlignment="1" applyProtection="1">
      <alignment horizontal="left" vertical="center" wrapText="1"/>
    </xf>
    <xf numFmtId="0" fontId="101" fillId="0" borderId="6" xfId="2" applyNumberFormat="1" applyFont="1" applyFill="1" applyBorder="1" applyAlignment="1" applyProtection="1">
      <alignment horizontal="left" vertical="center" wrapText="1"/>
    </xf>
    <xf numFmtId="0" fontId="101" fillId="0" borderId="2" xfId="2" applyNumberFormat="1" applyFont="1" applyFill="1" applyBorder="1" applyAlignment="1" applyProtection="1">
      <alignment horizontal="left" vertical="center" wrapText="1"/>
    </xf>
    <xf numFmtId="0" fontId="62" fillId="2" borderId="7" xfId="2" applyFont="1" applyFill="1" applyBorder="1" applyAlignment="1" applyProtection="1">
      <alignment horizontal="center" vertical="center"/>
    </xf>
    <xf numFmtId="0" fontId="62" fillId="2" borderId="8" xfId="2" applyFont="1" applyFill="1" applyBorder="1" applyAlignment="1" applyProtection="1">
      <alignment horizontal="center" vertical="center"/>
    </xf>
    <xf numFmtId="0" fontId="101" fillId="0" borderId="12" xfId="2" applyFont="1" applyFill="1" applyBorder="1" applyAlignment="1" applyProtection="1">
      <alignment horizontal="left" vertical="center" wrapText="1"/>
      <protection locked="0"/>
    </xf>
    <xf numFmtId="0" fontId="101" fillId="0" borderId="8" xfId="2" applyFont="1" applyFill="1" applyBorder="1" applyAlignment="1" applyProtection="1">
      <alignment horizontal="left" vertical="center" wrapText="1"/>
      <protection locked="0"/>
    </xf>
    <xf numFmtId="0" fontId="63" fillId="2" borderId="7" xfId="2" applyFont="1" applyFill="1" applyBorder="1" applyAlignment="1" applyProtection="1">
      <alignment horizontal="center" vertical="center" wrapText="1"/>
    </xf>
    <xf numFmtId="0" fontId="63" fillId="2" borderId="144" xfId="2" applyFont="1" applyFill="1" applyBorder="1" applyAlignment="1" applyProtection="1">
      <alignment horizontal="center" vertical="center" wrapText="1"/>
    </xf>
    <xf numFmtId="0" fontId="63" fillId="2" borderId="137" xfId="2" applyFont="1" applyFill="1" applyBorder="1" applyAlignment="1" applyProtection="1">
      <alignment horizontal="center" vertical="center" wrapText="1"/>
    </xf>
    <xf numFmtId="0" fontId="63" fillId="2" borderId="145" xfId="2" applyFont="1" applyFill="1" applyBorder="1" applyAlignment="1" applyProtection="1">
      <alignment horizontal="center" vertical="center" wrapText="1"/>
    </xf>
    <xf numFmtId="177" fontId="101" fillId="0" borderId="4" xfId="2" applyNumberFormat="1" applyFont="1" applyFill="1" applyBorder="1" applyAlignment="1" applyProtection="1">
      <alignment horizontal="left" vertical="center" wrapText="1"/>
      <protection locked="0"/>
    </xf>
    <xf numFmtId="177" fontId="101" fillId="0" borderId="3" xfId="2" applyNumberFormat="1" applyFont="1" applyFill="1" applyBorder="1" applyAlignment="1" applyProtection="1">
      <alignment horizontal="left" vertical="center" wrapText="1"/>
      <protection locked="0"/>
    </xf>
    <xf numFmtId="0" fontId="28" fillId="2" borderId="1" xfId="2" applyFont="1" applyFill="1" applyBorder="1" applyAlignment="1" applyProtection="1">
      <alignment horizontal="center" vertical="center" wrapText="1"/>
    </xf>
    <xf numFmtId="49" fontId="46" fillId="0" borderId="1" xfId="2" applyNumberFormat="1" applyFont="1" applyBorder="1" applyAlignment="1" applyProtection="1">
      <alignment horizontal="left" vertical="center" wrapText="1"/>
    </xf>
    <xf numFmtId="0" fontId="46" fillId="0" borderId="1" xfId="2" applyFont="1" applyBorder="1" applyAlignment="1" applyProtection="1">
      <alignment horizontal="left" vertical="center" wrapText="1"/>
    </xf>
    <xf numFmtId="0" fontId="40" fillId="0" borderId="1" xfId="2" applyNumberFormat="1" applyFont="1" applyFill="1" applyBorder="1" applyAlignment="1" applyProtection="1">
      <alignment horizontal="left" vertical="center" wrapText="1"/>
    </xf>
    <xf numFmtId="0" fontId="28" fillId="6" borderId="1" xfId="2" applyFont="1" applyFill="1" applyBorder="1" applyAlignment="1" applyProtection="1">
      <alignment horizontal="left" vertical="center" wrapText="1"/>
    </xf>
    <xf numFmtId="0" fontId="28" fillId="6" borderId="1" xfId="2" applyFont="1" applyFill="1" applyBorder="1" applyAlignment="1" applyProtection="1">
      <alignment vertical="center" wrapText="1"/>
    </xf>
    <xf numFmtId="0" fontId="28" fillId="2" borderId="3" xfId="2" applyFont="1" applyFill="1" applyBorder="1" applyAlignment="1" applyProtection="1">
      <alignment horizontal="center" vertical="center" wrapText="1"/>
    </xf>
    <xf numFmtId="0" fontId="28" fillId="2" borderId="4" xfId="2" applyFont="1" applyFill="1" applyBorder="1" applyAlignment="1" applyProtection="1">
      <alignment horizontal="center" vertical="center" wrapText="1"/>
    </xf>
    <xf numFmtId="0" fontId="28" fillId="2" borderId="3" xfId="2" applyFont="1" applyFill="1" applyBorder="1" applyAlignment="1" applyProtection="1">
      <alignment horizontal="center" vertical="center"/>
    </xf>
    <xf numFmtId="0" fontId="28" fillId="2" borderId="4" xfId="2" applyFont="1" applyFill="1" applyBorder="1" applyAlignment="1" applyProtection="1">
      <alignment horizontal="center" vertical="center"/>
    </xf>
    <xf numFmtId="0" fontId="28" fillId="2" borderId="5" xfId="2" applyFont="1" applyFill="1" applyBorder="1" applyAlignment="1" applyProtection="1">
      <alignment horizontal="center" vertical="center"/>
    </xf>
    <xf numFmtId="0" fontId="28" fillId="2" borderId="2" xfId="2" applyFont="1" applyFill="1" applyBorder="1" applyAlignment="1" applyProtection="1">
      <alignment horizontal="center" vertical="center"/>
    </xf>
    <xf numFmtId="0" fontId="28" fillId="2" borderId="3" xfId="8" applyNumberFormat="1" applyFont="1" applyFill="1" applyBorder="1" applyAlignment="1" applyProtection="1">
      <alignment horizontal="center" vertical="center"/>
    </xf>
    <xf numFmtId="0" fontId="28" fillId="2" borderId="4" xfId="8" applyNumberFormat="1" applyFont="1" applyFill="1" applyBorder="1" applyAlignment="1" applyProtection="1">
      <alignment horizontal="center" vertical="center"/>
    </xf>
    <xf numFmtId="0" fontId="28" fillId="2" borderId="3" xfId="2" applyNumberFormat="1" applyFont="1" applyFill="1" applyBorder="1" applyAlignment="1" applyProtection="1">
      <alignment horizontal="center" vertical="center" wrapText="1"/>
    </xf>
    <xf numFmtId="0" fontId="28" fillId="2" borderId="4" xfId="2" applyNumberFormat="1" applyFont="1" applyFill="1" applyBorder="1" applyAlignment="1" applyProtection="1">
      <alignment horizontal="center" vertical="center"/>
    </xf>
    <xf numFmtId="0" fontId="28" fillId="2" borderId="3" xfId="8" applyNumberFormat="1" applyFont="1" applyFill="1" applyBorder="1" applyAlignment="1" applyProtection="1">
      <alignment horizontal="center" vertical="center" wrapText="1"/>
    </xf>
    <xf numFmtId="0" fontId="38" fillId="0" borderId="0" xfId="5" applyFont="1" applyAlignment="1" applyProtection="1">
      <alignment horizontal="left" vertical="center" wrapText="1"/>
    </xf>
    <xf numFmtId="0" fontId="32" fillId="2" borderId="1" xfId="5" applyFont="1" applyFill="1" applyBorder="1" applyAlignment="1" applyProtection="1">
      <alignment horizontal="left" vertical="center" wrapText="1"/>
    </xf>
    <xf numFmtId="0" fontId="32" fillId="0" borderId="1" xfId="5" applyFont="1" applyBorder="1" applyAlignment="1" applyProtection="1">
      <alignment horizontal="center" vertical="center"/>
    </xf>
    <xf numFmtId="0" fontId="32" fillId="0" borderId="1" xfId="5" applyFont="1" applyBorder="1" applyAlignment="1" applyProtection="1">
      <alignment horizontal="center"/>
    </xf>
    <xf numFmtId="0" fontId="6" fillId="2" borderId="5" xfId="5" applyFont="1" applyFill="1" applyBorder="1" applyAlignment="1" applyProtection="1">
      <alignment horizontal="center" vertical="center" wrapText="1"/>
    </xf>
    <xf numFmtId="0" fontId="6" fillId="2" borderId="6" xfId="5" applyFont="1" applyFill="1" applyBorder="1" applyAlignment="1" applyProtection="1">
      <alignment horizontal="center" vertical="center" wrapText="1"/>
    </xf>
    <xf numFmtId="0" fontId="6" fillId="2" borderId="2" xfId="5" applyFont="1" applyFill="1" applyBorder="1" applyAlignment="1" applyProtection="1">
      <alignment horizontal="center" vertical="center" wrapText="1"/>
    </xf>
    <xf numFmtId="0" fontId="35" fillId="0" borderId="5" xfId="2" applyFont="1" applyFill="1" applyBorder="1" applyAlignment="1" applyProtection="1">
      <alignment horizontal="left" vertical="center" wrapText="1"/>
    </xf>
    <xf numFmtId="0" fontId="35" fillId="0" borderId="6" xfId="2" applyFont="1" applyFill="1" applyBorder="1" applyAlignment="1" applyProtection="1">
      <alignment horizontal="left" vertical="center" wrapText="1"/>
    </xf>
    <xf numFmtId="0" fontId="35" fillId="0" borderId="2" xfId="2" applyFont="1" applyFill="1" applyBorder="1" applyAlignment="1" applyProtection="1">
      <alignment horizontal="left" vertical="center" wrapText="1"/>
    </xf>
    <xf numFmtId="0" fontId="29" fillId="2" borderId="1" xfId="2" applyFont="1" applyFill="1" applyBorder="1" applyAlignment="1" applyProtection="1">
      <alignment horizontal="center" vertical="center"/>
    </xf>
    <xf numFmtId="0" fontId="32" fillId="0" borderId="5" xfId="2" applyNumberFormat="1" applyFont="1" applyFill="1" applyBorder="1" applyAlignment="1" applyProtection="1">
      <alignment horizontal="center" vertical="center" wrapText="1"/>
    </xf>
    <xf numFmtId="0" fontId="32" fillId="0" borderId="2" xfId="2" applyNumberFormat="1" applyFont="1" applyFill="1" applyBorder="1" applyAlignment="1" applyProtection="1">
      <alignment horizontal="center" vertical="center" wrapText="1"/>
    </xf>
    <xf numFmtId="38" fontId="40" fillId="0" borderId="7" xfId="1" applyFont="1" applyFill="1" applyBorder="1" applyAlignment="1" applyProtection="1">
      <alignment vertical="center" wrapText="1"/>
    </xf>
    <xf numFmtId="38" fontId="40" fillId="0" borderId="8" xfId="1" applyFont="1" applyFill="1" applyBorder="1" applyAlignment="1" applyProtection="1">
      <alignment vertical="center" wrapText="1"/>
    </xf>
    <xf numFmtId="38" fontId="40" fillId="0" borderId="11" xfId="1" applyFont="1" applyFill="1" applyBorder="1" applyAlignment="1" applyProtection="1">
      <alignment vertical="center" wrapText="1"/>
    </xf>
    <xf numFmtId="38" fontId="40" fillId="0" borderId="12" xfId="1" applyFont="1" applyFill="1" applyBorder="1" applyAlignment="1" applyProtection="1">
      <alignment vertical="center" wrapText="1"/>
    </xf>
  </cellXfs>
  <cellStyles count="9">
    <cellStyle name="パーセント" xfId="8" builtinId="5"/>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167">
    <dxf>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ont>
        <color theme="8" tint="0.79998168889431442"/>
      </font>
    </dxf>
    <dxf>
      <font>
        <color theme="8" tint="0.79998168889431442"/>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5"/>
        </patternFill>
      </fill>
    </dxf>
    <dxf>
      <fill>
        <patternFill>
          <bgColor rgb="FFFFFFE5"/>
        </patternFill>
      </fill>
    </dxf>
    <dxf>
      <fill>
        <patternFill>
          <bgColor theme="8" tint="0.79998168889431442"/>
        </patternFill>
      </fill>
    </dxf>
    <dxf>
      <font>
        <color theme="8" tint="0.79998168889431442"/>
      </font>
      <fill>
        <patternFill>
          <bgColor theme="8" tint="0.79998168889431442"/>
        </patternFill>
      </fill>
    </dxf>
    <dxf>
      <fill>
        <patternFill>
          <bgColor rgb="FFFF0000"/>
        </patternFill>
      </fill>
    </dxf>
    <dxf>
      <fill>
        <patternFill>
          <bgColor theme="8" tint="0.79998168889431442"/>
        </patternFill>
      </fill>
    </dxf>
    <dxf>
      <fill>
        <patternFill>
          <bgColor rgb="FFFFFFE5"/>
        </patternFill>
      </fill>
    </dxf>
    <dxf>
      <fill>
        <patternFill>
          <bgColor theme="8" tint="0.79998168889431442"/>
        </patternFill>
      </fill>
    </dxf>
    <dxf>
      <fill>
        <patternFill>
          <bgColor rgb="FFFFFFE5"/>
        </patternFill>
      </fill>
    </dxf>
    <dxf>
      <fill>
        <patternFill>
          <bgColor theme="1" tint="0.24994659260841701"/>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theme="8" tint="0.79998168889431442"/>
        </patternFill>
      </fill>
    </dxf>
    <dxf>
      <font>
        <color theme="8" tint="0.79998168889431442"/>
      </font>
    </dxf>
    <dxf>
      <fill>
        <patternFill>
          <bgColor theme="8" tint="0.79998168889431442"/>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ill>
        <patternFill>
          <bgColor rgb="FFFFFFE5"/>
        </patternFill>
      </fill>
    </dxf>
    <dxf>
      <fill>
        <patternFill>
          <bgColor theme="8" tint="0.79998168889431442"/>
        </patternFill>
      </fill>
    </dxf>
    <dxf>
      <font>
        <color auto="1"/>
      </font>
      <fill>
        <patternFill>
          <bgColor theme="8" tint="0.79998168889431442"/>
        </patternFill>
      </fill>
    </dxf>
    <dxf>
      <fill>
        <patternFill patternType="solid">
          <fgColor rgb="FFFFFFCC"/>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ont>
        <color theme="0"/>
      </font>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0000"/>
        </patternFill>
      </fill>
    </dxf>
    <dxf>
      <fill>
        <patternFill>
          <bgColor rgb="FFFF0000"/>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ont>
        <color theme="3" tint="-0.24994659260841701"/>
      </font>
      <fill>
        <patternFill>
          <bgColor theme="3" tint="0.59996337778862885"/>
        </patternFill>
      </fill>
    </dxf>
    <dxf>
      <font>
        <color theme="3" tint="-0.24994659260841701"/>
      </font>
      <fill>
        <patternFill>
          <bgColor theme="3" tint="0.59996337778862885"/>
        </patternFill>
      </fill>
    </dxf>
    <dxf>
      <font>
        <color theme="8" tint="0.79998168889431442"/>
      </font>
      <fill>
        <patternFill>
          <bgColor theme="8" tint="0.79998168889431442"/>
        </patternFill>
      </fill>
    </dxf>
    <dxf>
      <font>
        <color theme="3" tint="-0.24994659260841701"/>
      </font>
      <fill>
        <patternFill>
          <bgColor theme="3" tint="0.59996337778862885"/>
        </patternFill>
      </fill>
    </dxf>
  </dxfs>
  <tableStyles count="0" defaultTableStyle="TableStyleMedium2" defaultPivotStyle="PivotStyleLight16"/>
  <colors>
    <mruColors>
      <color rgb="FFFFFFEB"/>
      <color rgb="FFFFCCCC"/>
      <color rgb="FFFFFFC1"/>
      <color rgb="FFFFFFD1"/>
      <color rgb="FFFFFFE5"/>
      <color rgb="FFFFFFE7"/>
      <color rgb="FFFFFFEF"/>
      <color rgb="FFFFFFCC"/>
      <color rgb="FF0000CC"/>
      <color rgb="FF00B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155867</xdr:colOff>
      <xdr:row>0</xdr:row>
      <xdr:rowOff>155865</xdr:rowOff>
    </xdr:from>
    <xdr:to>
      <xdr:col>8</xdr:col>
      <xdr:colOff>0</xdr:colOff>
      <xdr:row>0</xdr:row>
      <xdr:rowOff>935183</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8779" y="155865"/>
          <a:ext cx="12047339" cy="775508"/>
          <a:chOff x="9386454" y="5784273"/>
          <a:chExt cx="11776365" cy="58881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47853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twoCellAnchor>
    <xdr:from>
      <xdr:col>2</xdr:col>
      <xdr:colOff>1237990</xdr:colOff>
      <xdr:row>42</xdr:row>
      <xdr:rowOff>117283</xdr:rowOff>
    </xdr:from>
    <xdr:to>
      <xdr:col>2</xdr:col>
      <xdr:colOff>2342755</xdr:colOff>
      <xdr:row>59</xdr:row>
      <xdr:rowOff>58508</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bwMode="auto">
        <a:xfrm>
          <a:off x="1904740" y="23004497"/>
          <a:ext cx="1104765" cy="248576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2</xdr:col>
      <xdr:colOff>2650179</xdr:colOff>
      <xdr:row>42</xdr:row>
      <xdr:rowOff>130618</xdr:rowOff>
    </xdr:from>
    <xdr:to>
      <xdr:col>2</xdr:col>
      <xdr:colOff>3370179</xdr:colOff>
      <xdr:row>59</xdr:row>
      <xdr:rowOff>35648</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bwMode="auto">
        <a:xfrm>
          <a:off x="3316929" y="23017832"/>
          <a:ext cx="720000"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4</xdr:col>
      <xdr:colOff>434681</xdr:colOff>
      <xdr:row>42</xdr:row>
      <xdr:rowOff>130618</xdr:rowOff>
    </xdr:from>
    <xdr:to>
      <xdr:col>5</xdr:col>
      <xdr:colOff>137094</xdr:colOff>
      <xdr:row>59</xdr:row>
      <xdr:rowOff>35648</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bwMode="auto">
        <a:xfrm>
          <a:off x="8027467" y="23017832"/>
          <a:ext cx="1049520"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申請書類の送付</a:t>
          </a:r>
        </a:p>
      </xdr:txBody>
    </xdr:sp>
    <xdr:clientData/>
  </xdr:twoCellAnchor>
  <xdr:twoCellAnchor>
    <xdr:from>
      <xdr:col>2</xdr:col>
      <xdr:colOff>2346565</xdr:colOff>
      <xdr:row>51</xdr:row>
      <xdr:rowOff>10199</xdr:rowOff>
    </xdr:from>
    <xdr:to>
      <xdr:col>2</xdr:col>
      <xdr:colOff>2646369</xdr:colOff>
      <xdr:row>51</xdr:row>
      <xdr:rowOff>11152</xdr:rowOff>
    </xdr:to>
    <xdr:cxnSp macro="">
      <xdr:nvCxnSpPr>
        <xdr:cNvPr id="146" name="直線矢印コネクタ 145">
          <a:extLst>
            <a:ext uri="{FF2B5EF4-FFF2-40B4-BE49-F238E27FC236}">
              <a16:creationId xmlns:a16="http://schemas.microsoft.com/office/drawing/2014/main" id="{00000000-0008-0000-0000-000092000000}"/>
            </a:ext>
          </a:extLst>
        </xdr:cNvPr>
        <xdr:cNvCxnSpPr>
          <a:cxnSpLocks/>
          <a:stCxn id="122" idx="3"/>
          <a:endCxn id="123" idx="1"/>
        </xdr:cNvCxnSpPr>
      </xdr:nvCxnSpPr>
      <xdr:spPr bwMode="auto">
        <a:xfrm flipV="1">
          <a:off x="3013315" y="24244520"/>
          <a:ext cx="299804" cy="953"/>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3373989</xdr:colOff>
      <xdr:row>51</xdr:row>
      <xdr:rowOff>10199</xdr:rowOff>
    </xdr:from>
    <xdr:to>
      <xdr:col>2</xdr:col>
      <xdr:colOff>4779300</xdr:colOff>
      <xdr:row>51</xdr:row>
      <xdr:rowOff>10199</xdr:rowOff>
    </xdr:to>
    <xdr:cxnSp macro="">
      <xdr:nvCxnSpPr>
        <xdr:cNvPr id="147" name="直線矢印コネクタ 146">
          <a:extLst>
            <a:ext uri="{FF2B5EF4-FFF2-40B4-BE49-F238E27FC236}">
              <a16:creationId xmlns:a16="http://schemas.microsoft.com/office/drawing/2014/main" id="{00000000-0008-0000-0000-000093000000}"/>
            </a:ext>
          </a:extLst>
        </xdr:cNvPr>
        <xdr:cNvCxnSpPr>
          <a:cxnSpLocks/>
          <a:stCxn id="123" idx="3"/>
          <a:endCxn id="103" idx="1"/>
        </xdr:cNvCxnSpPr>
      </xdr:nvCxnSpPr>
      <xdr:spPr bwMode="auto">
        <a:xfrm>
          <a:off x="4040739" y="24244520"/>
          <a:ext cx="1405311"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934376</xdr:colOff>
      <xdr:row>51</xdr:row>
      <xdr:rowOff>11152</xdr:rowOff>
    </xdr:from>
    <xdr:to>
      <xdr:col>2</xdr:col>
      <xdr:colOff>1241800</xdr:colOff>
      <xdr:row>51</xdr:row>
      <xdr:rowOff>12104</xdr:rowOff>
    </xdr:to>
    <xdr:cxnSp macro="">
      <xdr:nvCxnSpPr>
        <xdr:cNvPr id="148" name="直線矢印コネクタ 147">
          <a:extLst>
            <a:ext uri="{FF2B5EF4-FFF2-40B4-BE49-F238E27FC236}">
              <a16:creationId xmlns:a16="http://schemas.microsoft.com/office/drawing/2014/main" id="{00000000-0008-0000-0000-000094000000}"/>
            </a:ext>
          </a:extLst>
        </xdr:cNvPr>
        <xdr:cNvCxnSpPr>
          <a:cxnSpLocks/>
          <a:stCxn id="149" idx="3"/>
          <a:endCxn id="122" idx="1"/>
        </xdr:cNvCxnSpPr>
      </xdr:nvCxnSpPr>
      <xdr:spPr bwMode="auto">
        <a:xfrm flipV="1">
          <a:off x="1601126" y="24245473"/>
          <a:ext cx="307424" cy="95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210566</xdr:colOff>
      <xdr:row>42</xdr:row>
      <xdr:rowOff>117283</xdr:rowOff>
    </xdr:from>
    <xdr:to>
      <xdr:col>2</xdr:col>
      <xdr:colOff>930566</xdr:colOff>
      <xdr:row>59</xdr:row>
      <xdr:rowOff>60413</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bwMode="auto">
        <a:xfrm>
          <a:off x="877316" y="23004497"/>
          <a:ext cx="720000" cy="24876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5</xdr:col>
      <xdr:colOff>1145824</xdr:colOff>
      <xdr:row>42</xdr:row>
      <xdr:rowOff>117283</xdr:rowOff>
    </xdr:from>
    <xdr:to>
      <xdr:col>6</xdr:col>
      <xdr:colOff>553007</xdr:colOff>
      <xdr:row>59</xdr:row>
      <xdr:rowOff>58508</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bwMode="auto">
        <a:xfrm>
          <a:off x="10085717" y="23004497"/>
          <a:ext cx="754290" cy="248576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5</xdr:col>
      <xdr:colOff>133284</xdr:colOff>
      <xdr:row>51</xdr:row>
      <xdr:rowOff>10199</xdr:rowOff>
    </xdr:from>
    <xdr:to>
      <xdr:col>5</xdr:col>
      <xdr:colOff>1145824</xdr:colOff>
      <xdr:row>51</xdr:row>
      <xdr:rowOff>11152</xdr:rowOff>
    </xdr:to>
    <xdr:cxnSp macro="">
      <xdr:nvCxnSpPr>
        <xdr:cNvPr id="154" name="直線矢印コネクタ 153">
          <a:extLst>
            <a:ext uri="{FF2B5EF4-FFF2-40B4-BE49-F238E27FC236}">
              <a16:creationId xmlns:a16="http://schemas.microsoft.com/office/drawing/2014/main" id="{00000000-0008-0000-0000-00009A000000}"/>
            </a:ext>
          </a:extLst>
        </xdr:cNvPr>
        <xdr:cNvCxnSpPr>
          <a:cxnSpLocks/>
          <a:stCxn id="143" idx="3"/>
          <a:endCxn id="153" idx="1"/>
        </xdr:cNvCxnSpPr>
      </xdr:nvCxnSpPr>
      <xdr:spPr bwMode="auto">
        <a:xfrm>
          <a:off x="9073177" y="24244520"/>
          <a:ext cx="1012540" cy="953"/>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6</xdr:col>
      <xdr:colOff>896460</xdr:colOff>
      <xdr:row>42</xdr:row>
      <xdr:rowOff>117283</xdr:rowOff>
    </xdr:from>
    <xdr:to>
      <xdr:col>7</xdr:col>
      <xdr:colOff>515642</xdr:colOff>
      <xdr:row>59</xdr:row>
      <xdr:rowOff>58508</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bwMode="auto">
        <a:xfrm>
          <a:off x="11183460" y="23004497"/>
          <a:ext cx="653325" cy="248576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6</xdr:col>
      <xdr:colOff>549197</xdr:colOff>
      <xdr:row>51</xdr:row>
      <xdr:rowOff>11152</xdr:rowOff>
    </xdr:from>
    <xdr:to>
      <xdr:col>6</xdr:col>
      <xdr:colOff>892650</xdr:colOff>
      <xdr:row>51</xdr:row>
      <xdr:rowOff>11152</xdr:rowOff>
    </xdr:to>
    <xdr:cxnSp macro="">
      <xdr:nvCxnSpPr>
        <xdr:cNvPr id="156" name="直線矢印コネクタ 155">
          <a:extLst>
            <a:ext uri="{FF2B5EF4-FFF2-40B4-BE49-F238E27FC236}">
              <a16:creationId xmlns:a16="http://schemas.microsoft.com/office/drawing/2014/main" id="{00000000-0008-0000-0000-00009C000000}"/>
            </a:ext>
          </a:extLst>
        </xdr:cNvPr>
        <xdr:cNvCxnSpPr>
          <a:cxnSpLocks/>
          <a:stCxn id="153" idx="3"/>
          <a:endCxn id="155" idx="1"/>
        </xdr:cNvCxnSpPr>
      </xdr:nvCxnSpPr>
      <xdr:spPr bwMode="auto">
        <a:xfrm>
          <a:off x="10836197" y="24245473"/>
          <a:ext cx="343453"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oneCellAnchor>
    <xdr:from>
      <xdr:col>9</xdr:col>
      <xdr:colOff>1818409</xdr:colOff>
      <xdr:row>71</xdr:row>
      <xdr:rowOff>121227</xdr:rowOff>
    </xdr:from>
    <xdr:ext cx="184731" cy="264560"/>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5867784" y="28762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2060864</xdr:colOff>
      <xdr:row>76</xdr:row>
      <xdr:rowOff>0</xdr:rowOff>
    </xdr:from>
    <xdr:ext cx="184731" cy="264560"/>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6110239" y="33191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5089901</xdr:colOff>
      <xdr:row>68</xdr:row>
      <xdr:rowOff>41365</xdr:rowOff>
    </xdr:from>
    <xdr:to>
      <xdr:col>3</xdr:col>
      <xdr:colOff>935831</xdr:colOff>
      <xdr:row>71</xdr:row>
      <xdr:rowOff>264155</xdr:rowOff>
    </xdr:to>
    <xdr:sp macro="" textlink="">
      <xdr:nvSpPr>
        <xdr:cNvPr id="263" name="右矢印 10">
          <a:extLst>
            <a:ext uri="{FF2B5EF4-FFF2-40B4-BE49-F238E27FC236}">
              <a16:creationId xmlns:a16="http://schemas.microsoft.com/office/drawing/2014/main" id="{00000000-0008-0000-0000-000007010000}"/>
            </a:ext>
          </a:extLst>
        </xdr:cNvPr>
        <xdr:cNvSpPr/>
      </xdr:nvSpPr>
      <xdr:spPr>
        <a:xfrm>
          <a:off x="5756651" y="23813044"/>
          <a:ext cx="1424859" cy="10392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400" b="1">
              <a:latin typeface="ＭＳ 明朝" panose="02020609040205080304" pitchFamily="17" charset="-128"/>
              <a:ea typeface="ＭＳ 明朝" panose="02020609040205080304" pitchFamily="17" charset="-128"/>
            </a:rPr>
            <a:t>データ添付</a:t>
          </a:r>
        </a:p>
      </xdr:txBody>
    </xdr:sp>
    <xdr:clientData/>
  </xdr:twoCellAnchor>
  <xdr:twoCellAnchor>
    <xdr:from>
      <xdr:col>2</xdr:col>
      <xdr:colOff>4360541</xdr:colOff>
      <xdr:row>59</xdr:row>
      <xdr:rowOff>105591</xdr:rowOff>
    </xdr:from>
    <xdr:to>
      <xdr:col>3</xdr:col>
      <xdr:colOff>741041</xdr:colOff>
      <xdr:row>61</xdr:row>
      <xdr:rowOff>260207</xdr:rowOff>
    </xdr:to>
    <xdr:sp macro="" textlink="">
      <xdr:nvSpPr>
        <xdr:cNvPr id="272" name="テキスト ボックス 92">
          <a:extLst>
            <a:ext uri="{FF2B5EF4-FFF2-40B4-BE49-F238E27FC236}">
              <a16:creationId xmlns:a16="http://schemas.microsoft.com/office/drawing/2014/main" id="{00000000-0008-0000-0000-000010010000}"/>
            </a:ext>
          </a:extLst>
        </xdr:cNvPr>
        <xdr:cNvSpPr txBox="1"/>
      </xdr:nvSpPr>
      <xdr:spPr bwMode="auto">
        <a:xfrm>
          <a:off x="5027291" y="25537341"/>
          <a:ext cx="1959429" cy="94383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600">
              <a:latin typeface="ＭＳ Ｐ明朝" panose="02020600040205080304" pitchFamily="18" charset="-128"/>
              <a:ea typeface="ＭＳ Ｐ明朝" panose="02020600040205080304" pitchFamily="18" charset="-128"/>
            </a:rPr>
            <a:t>提出資料チェックシートを用いて自己点検すること</a:t>
          </a:r>
          <a:endParaRPr kumimoji="0"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1012916</xdr:colOff>
      <xdr:row>59</xdr:row>
      <xdr:rowOff>103686</xdr:rowOff>
    </xdr:from>
    <xdr:to>
      <xdr:col>5</xdr:col>
      <xdr:colOff>934540</xdr:colOff>
      <xdr:row>62</xdr:row>
      <xdr:rowOff>54429</xdr:rowOff>
    </xdr:to>
    <xdr:sp macro="" textlink="">
      <xdr:nvSpPr>
        <xdr:cNvPr id="273" name="テキスト ボックス 93">
          <a:extLst>
            <a:ext uri="{FF2B5EF4-FFF2-40B4-BE49-F238E27FC236}">
              <a16:creationId xmlns:a16="http://schemas.microsoft.com/office/drawing/2014/main" id="{00000000-0008-0000-0000-000011010000}"/>
            </a:ext>
          </a:extLst>
        </xdr:cNvPr>
        <xdr:cNvSpPr txBox="1"/>
      </xdr:nvSpPr>
      <xdr:spPr bwMode="auto">
        <a:xfrm>
          <a:off x="7258595" y="25535436"/>
          <a:ext cx="2615838" cy="1134564"/>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600">
              <a:latin typeface="ＭＳ Ｐ明朝" panose="02020600040205080304" pitchFamily="18" charset="-128"/>
              <a:ea typeface="ＭＳ Ｐ明朝" panose="02020600040205080304" pitchFamily="18" charset="-128"/>
            </a:rPr>
            <a:t>※</a:t>
          </a:r>
          <a:r>
            <a:rPr kumimoji="0" lang="ja-JP" altLang="en-US" sz="1600">
              <a:latin typeface="ＭＳ Ｐ明朝" panose="02020600040205080304" pitchFamily="18" charset="-128"/>
              <a:ea typeface="ＭＳ Ｐ明朝" panose="02020600040205080304" pitchFamily="18" charset="-128"/>
            </a:rPr>
            <a:t>電子ファイルを添付したメールを提出する。</a:t>
          </a:r>
          <a:endParaRPr kumimoji="0" lang="en-US" altLang="ja-JP" sz="1600">
            <a:latin typeface="ＭＳ Ｐ明朝" panose="02020600040205080304" pitchFamily="18" charset="-128"/>
            <a:ea typeface="ＭＳ Ｐ明朝" panose="02020600040205080304" pitchFamily="18" charset="-128"/>
          </a:endParaRPr>
        </a:p>
        <a:p>
          <a:pPr algn="l" eaLnBrk="0" hangingPunct="0"/>
          <a:r>
            <a:rPr kumimoji="0" lang="ja-JP" altLang="en-US" sz="1600">
              <a:latin typeface="ＭＳ Ｐ明朝" panose="02020600040205080304" pitchFamily="18" charset="-128"/>
              <a:ea typeface="ＭＳ Ｐ明朝" panose="02020600040205080304" pitchFamily="18" charset="-128"/>
            </a:rPr>
            <a:t>（ファイル転送サービスの利用も可とする。）</a:t>
          </a:r>
          <a:endParaRPr kumimoji="0"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324186</xdr:colOff>
      <xdr:row>51</xdr:row>
      <xdr:rowOff>10199</xdr:rowOff>
    </xdr:from>
    <xdr:to>
      <xdr:col>4</xdr:col>
      <xdr:colOff>438491</xdr:colOff>
      <xdr:row>51</xdr:row>
      <xdr:rowOff>10199</xdr:rowOff>
    </xdr:to>
    <xdr:cxnSp macro="">
      <xdr:nvCxnSpPr>
        <xdr:cNvPr id="275" name="直線矢印コネクタ 274">
          <a:extLst>
            <a:ext uri="{FF2B5EF4-FFF2-40B4-BE49-F238E27FC236}">
              <a16:creationId xmlns:a16="http://schemas.microsoft.com/office/drawing/2014/main" id="{00000000-0008-0000-0000-000013010000}"/>
            </a:ext>
          </a:extLst>
        </xdr:cNvPr>
        <xdr:cNvCxnSpPr>
          <a:cxnSpLocks/>
          <a:stCxn id="103" idx="3"/>
          <a:endCxn id="143" idx="1"/>
        </xdr:cNvCxnSpPr>
      </xdr:nvCxnSpPr>
      <xdr:spPr bwMode="auto">
        <a:xfrm>
          <a:off x="6569865" y="24244520"/>
          <a:ext cx="1461412"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4</xdr:col>
      <xdr:colOff>512598</xdr:colOff>
      <xdr:row>68</xdr:row>
      <xdr:rowOff>45272</xdr:rowOff>
    </xdr:from>
    <xdr:to>
      <xdr:col>6</xdr:col>
      <xdr:colOff>286713</xdr:colOff>
      <xdr:row>72</xdr:row>
      <xdr:rowOff>17971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136408" y="23097677"/>
          <a:ext cx="2478319" cy="1666692"/>
          <a:chOff x="8109194" y="27934539"/>
          <a:chExt cx="2451184" cy="1273812"/>
        </a:xfrm>
      </xdr:grpSpPr>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8109194" y="28778877"/>
            <a:ext cx="2451184" cy="42947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lgn="ctr"/>
            <a:r>
              <a:rPr lang="ja-JP" altLang="en-US" sz="1600" b="1">
                <a:solidFill>
                  <a:sysClr val="windowText" lastClr="000000"/>
                </a:solidFill>
                <a:latin typeface="ＭＳ 明朝" panose="02020609040205080304" pitchFamily="17" charset="-128"/>
                <a:ea typeface="ＭＳ 明朝" panose="02020609040205080304" pitchFamily="17" charset="-128"/>
              </a:rPr>
              <a:t>申請書類の電子ファイル</a:t>
            </a:r>
            <a:endParaRPr lang="en-US" altLang="ja-JP" sz="1050" b="1">
              <a:solidFill>
                <a:sysClr val="windowText" lastClr="000000"/>
              </a:solidFill>
              <a:latin typeface="ＭＳ 明朝" panose="02020609040205080304" pitchFamily="17" charset="-128"/>
              <a:ea typeface="ＭＳ 明朝" panose="02020609040205080304" pitchFamily="17" charset="-128"/>
            </a:endParaRPr>
          </a:p>
        </xdr:txBody>
      </xdr:sp>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8828849" y="27934539"/>
            <a:ext cx="1004354" cy="643329"/>
            <a:chOff x="1152525" y="8443167"/>
            <a:chExt cx="698950" cy="344169"/>
          </a:xfrm>
        </xdr:grpSpPr>
        <xdr:sp macro="" textlink="">
          <xdr:nvSpPr>
            <xdr:cNvPr id="95" name="正方形/長方形 94">
              <a:extLst>
                <a:ext uri="{FF2B5EF4-FFF2-40B4-BE49-F238E27FC236}">
                  <a16:creationId xmlns:a16="http://schemas.microsoft.com/office/drawing/2014/main" id="{00000000-0008-0000-0000-00005F000000}"/>
                </a:ext>
              </a:extLst>
            </xdr:cNvPr>
            <xdr:cNvSpPr/>
          </xdr:nvSpPr>
          <xdr:spPr bwMode="auto">
            <a:xfrm>
              <a:off x="1152525" y="8443167"/>
              <a:ext cx="698950" cy="344169"/>
            </a:xfrm>
            <a:prstGeom prst="rect">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96" name="二等辺三角形 95">
              <a:extLst>
                <a:ext uri="{FF2B5EF4-FFF2-40B4-BE49-F238E27FC236}">
                  <a16:creationId xmlns:a16="http://schemas.microsoft.com/office/drawing/2014/main" id="{00000000-0008-0000-0000-000060000000}"/>
                </a:ext>
              </a:extLst>
            </xdr:cNvPr>
            <xdr:cNvSpPr/>
          </xdr:nvSpPr>
          <xdr:spPr bwMode="auto">
            <a:xfrm flipV="1">
              <a:off x="1152525" y="8444697"/>
              <a:ext cx="696539" cy="200608"/>
            </a:xfrm>
            <a:prstGeom prst="triangle">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grpSp>
    <xdr:clientData/>
  </xdr:twoCellAnchor>
  <xdr:twoCellAnchor>
    <xdr:from>
      <xdr:col>2</xdr:col>
      <xdr:colOff>4783110</xdr:colOff>
      <xdr:row>42</xdr:row>
      <xdr:rowOff>130618</xdr:rowOff>
    </xdr:from>
    <xdr:to>
      <xdr:col>3</xdr:col>
      <xdr:colOff>320376</xdr:colOff>
      <xdr:row>59</xdr:row>
      <xdr:rowOff>35648</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5449860" y="23017832"/>
          <a:ext cx="1116195"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7</xdr:col>
      <xdr:colOff>1039906</xdr:colOff>
      <xdr:row>0</xdr:row>
      <xdr:rowOff>506072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94285" y="94923"/>
          <a:ext cx="6557776" cy="413054"/>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59895</xdr:colOff>
      <xdr:row>0</xdr:row>
      <xdr:rowOff>73716</xdr:rowOff>
    </xdr:from>
    <xdr:to>
      <xdr:col>6</xdr:col>
      <xdr:colOff>899160</xdr:colOff>
      <xdr:row>0</xdr:row>
      <xdr:rowOff>488675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085" y="73716"/>
          <a:ext cx="6335190" cy="413054"/>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8580" y="53340"/>
          <a:ext cx="6348153" cy="434860"/>
          <a:chOff x="9386454" y="5784273"/>
          <a:chExt cx="11776365" cy="588819"/>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水色</a:t>
            </a:r>
          </a:p>
        </xdr:txBody>
      </xdr:sp>
    </xdr:grpSp>
    <xdr:clientData fPrintsWithSheet="0"/>
  </xdr:twoCellAnchor>
  <xdr:twoCellAnchor editAs="oneCell">
    <xdr:from>
      <xdr:col>11</xdr:col>
      <xdr:colOff>67037</xdr:colOff>
      <xdr:row>5</xdr:row>
      <xdr:rowOff>239847</xdr:rowOff>
    </xdr:from>
    <xdr:to>
      <xdr:col>11</xdr:col>
      <xdr:colOff>3832498</xdr:colOff>
      <xdr:row>6</xdr:row>
      <xdr:rowOff>284488</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987" y="2535372"/>
          <a:ext cx="3774986" cy="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267593</xdr:colOff>
      <xdr:row>0</xdr:row>
      <xdr:rowOff>65043</xdr:rowOff>
    </xdr:from>
    <xdr:to>
      <xdr:col>14</xdr:col>
      <xdr:colOff>552450</xdr:colOff>
      <xdr:row>0</xdr:row>
      <xdr:rowOff>516378</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391418" y="63138"/>
          <a:ext cx="10548997" cy="449430"/>
          <a:chOff x="9386447" y="5784273"/>
          <a:chExt cx="31329404" cy="588819"/>
        </a:xfrm>
      </xdr:grpSpPr>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9386447" y="5784273"/>
            <a:ext cx="3132940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9611589" y="5836228"/>
            <a:ext cx="4290436" cy="50222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17</xdr:col>
      <xdr:colOff>53340</xdr:colOff>
      <xdr:row>53</xdr:row>
      <xdr:rowOff>29642</xdr:rowOff>
    </xdr:from>
    <xdr:to>
      <xdr:col>17</xdr:col>
      <xdr:colOff>6383894</xdr:colOff>
      <xdr:row>54</xdr:row>
      <xdr:rowOff>247957</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2785090" y="16571392"/>
          <a:ext cx="6326744" cy="526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267594</xdr:colOff>
      <xdr:row>0</xdr:row>
      <xdr:rowOff>66948</xdr:rowOff>
    </xdr:from>
    <xdr:to>
      <xdr:col>12</xdr:col>
      <xdr:colOff>1895475</xdr:colOff>
      <xdr:row>0</xdr:row>
      <xdr:rowOff>512568</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391419" y="65043"/>
          <a:ext cx="9731751" cy="451335"/>
          <a:chOff x="9386454" y="5784273"/>
          <a:chExt cx="15661575" cy="588819"/>
        </a:xfrm>
      </xdr:grpSpPr>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9386454" y="5784273"/>
            <a:ext cx="1566157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のセルの値は自動入力となっていますので編集不要です。</a:t>
            </a:r>
          </a:p>
        </xdr:txBody>
      </xdr:sp>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14</xdr:col>
      <xdr:colOff>36110</xdr:colOff>
      <xdr:row>29</xdr:row>
      <xdr:rowOff>192039</xdr:rowOff>
    </xdr:from>
    <xdr:to>
      <xdr:col>14</xdr:col>
      <xdr:colOff>5108728</xdr:colOff>
      <xdr:row>31</xdr:row>
      <xdr:rowOff>298352</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275485" y="27214464"/>
          <a:ext cx="5072618" cy="811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40822</xdr:colOff>
      <xdr:row>0</xdr:row>
      <xdr:rowOff>95252</xdr:rowOff>
    </xdr:from>
    <xdr:to>
      <xdr:col>10</xdr:col>
      <xdr:colOff>0</xdr:colOff>
      <xdr:row>0</xdr:row>
      <xdr:rowOff>874569</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119263" y="91442"/>
          <a:ext cx="11478825" cy="783127"/>
          <a:chOff x="9386454" y="5784273"/>
          <a:chExt cx="11776365" cy="588819"/>
        </a:xfrm>
      </xdr:grpSpPr>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703924" y="5836229"/>
            <a:ext cx="1235428"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355079</xdr:colOff>
      <xdr:row>0</xdr:row>
      <xdr:rowOff>88900</xdr:rowOff>
    </xdr:from>
    <xdr:to>
      <xdr:col>12</xdr:col>
      <xdr:colOff>0</xdr:colOff>
      <xdr:row>0</xdr:row>
      <xdr:rowOff>728382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2563246" y="92710"/>
          <a:ext cx="14989968" cy="637577"/>
          <a:chOff x="9386454" y="5784273"/>
          <a:chExt cx="11776365" cy="588819"/>
        </a:xfrm>
        <a:solidFill>
          <a:schemeClr val="accent5">
            <a:lumMod val="20000"/>
            <a:lumOff val="80000"/>
          </a:schemeClr>
        </a:solidFill>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9449151" y="5839421"/>
            <a:ext cx="944365" cy="50222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twoCellAnchor editAs="oneCell">
    <xdr:from>
      <xdr:col>13</xdr:col>
      <xdr:colOff>74162</xdr:colOff>
      <xdr:row>12</xdr:row>
      <xdr:rowOff>89701</xdr:rowOff>
    </xdr:from>
    <xdr:to>
      <xdr:col>13</xdr:col>
      <xdr:colOff>11580320</xdr:colOff>
      <xdr:row>16</xdr:row>
      <xdr:rowOff>54889</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17946526" y="5354428"/>
          <a:ext cx="11506158" cy="1502696"/>
        </a:xfrm>
        <a:prstGeom prst="rect">
          <a:avLst/>
        </a:prstGeom>
        <a:ln>
          <a:solidFill>
            <a:schemeClr val="tx1">
              <a:lumMod val="50000"/>
              <a:lumOff val="50000"/>
            </a:schemeClr>
          </a:solidFill>
        </a:ln>
      </xdr:spPr>
    </xdr:pic>
    <xdr:clientData/>
  </xdr:twoCellAnchor>
  <xdr:twoCellAnchor editAs="oneCell">
    <xdr:from>
      <xdr:col>13</xdr:col>
      <xdr:colOff>353170</xdr:colOff>
      <xdr:row>71</xdr:row>
      <xdr:rowOff>263237</xdr:rowOff>
    </xdr:from>
    <xdr:to>
      <xdr:col>13</xdr:col>
      <xdr:colOff>9166830</xdr:colOff>
      <xdr:row>82</xdr:row>
      <xdr:rowOff>170834</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stretch>
          <a:fillRect/>
        </a:stretch>
      </xdr:blipFill>
      <xdr:spPr>
        <a:xfrm>
          <a:off x="18267097" y="31117310"/>
          <a:ext cx="8825090" cy="41508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91441</xdr:colOff>
      <xdr:row>0</xdr:row>
      <xdr:rowOff>60049</xdr:rowOff>
    </xdr:from>
    <xdr:to>
      <xdr:col>8</xdr:col>
      <xdr:colOff>1047750</xdr:colOff>
      <xdr:row>0</xdr:row>
      <xdr:rowOff>552250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1347108" y="56239"/>
          <a:ext cx="7861118" cy="499821"/>
          <a:chOff x="9386454" y="5784270"/>
          <a:chExt cx="66532700" cy="588819"/>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86454" y="5784270"/>
            <a:ext cx="66532700"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611590" y="5836229"/>
            <a:ext cx="10127775"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47242</xdr:colOff>
      <xdr:row>0</xdr:row>
      <xdr:rowOff>136074</xdr:rowOff>
    </xdr:from>
    <xdr:to>
      <xdr:col>7</xdr:col>
      <xdr:colOff>1088571</xdr:colOff>
      <xdr:row>0</xdr:row>
      <xdr:rowOff>585109</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06347" y="132264"/>
          <a:ext cx="8646089" cy="456655"/>
          <a:chOff x="9014455" y="5819959"/>
          <a:chExt cx="15702394" cy="588819"/>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014455" y="5819959"/>
            <a:ext cx="1570239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239593" y="5871915"/>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twoCellAnchor>
    <xdr:from>
      <xdr:col>11</xdr:col>
      <xdr:colOff>5240655</xdr:colOff>
      <xdr:row>14</xdr:row>
      <xdr:rowOff>163813</xdr:rowOff>
    </xdr:from>
    <xdr:to>
      <xdr:col>11</xdr:col>
      <xdr:colOff>8150679</xdr:colOff>
      <xdr:row>22</xdr:row>
      <xdr:rowOff>333246</xdr:rowOff>
    </xdr:to>
    <xdr:sp macro="" textlink="" fLocksText="0">
      <xdr:nvSpPr>
        <xdr:cNvPr id="5" name="正方形/長方形 4">
          <a:extLst>
            <a:ext uri="{FF2B5EF4-FFF2-40B4-BE49-F238E27FC236}">
              <a16:creationId xmlns:a16="http://schemas.microsoft.com/office/drawing/2014/main" id="{00000000-0008-0000-0900-000005000000}"/>
            </a:ext>
          </a:extLst>
        </xdr:cNvPr>
        <xdr:cNvSpPr/>
      </xdr:nvSpPr>
      <xdr:spPr>
        <a:xfrm>
          <a:off x="16493762" y="5307313"/>
          <a:ext cx="2910024" cy="4197147"/>
        </a:xfrm>
        <a:prstGeom prst="rect">
          <a:avLst/>
        </a:prstGeom>
        <a:solidFill>
          <a:srgbClr val="FFFFCC"/>
        </a:solidFill>
        <a:ln>
          <a:solidFill>
            <a:srgbClr val="FFFF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b="1" u="sng">
              <a:solidFill>
                <a:sysClr val="windowText" lastClr="000000"/>
              </a:solidFill>
            </a:rPr>
            <a:t>業種区分</a:t>
          </a:r>
        </a:p>
        <a:p>
          <a:pPr algn="l"/>
          <a:r>
            <a:rPr kumimoji="1" lang="ja-JP" altLang="en-US" sz="1200"/>
            <a:t>農業</a:t>
          </a:r>
          <a:r>
            <a:rPr kumimoji="1" lang="en-US" altLang="ja-JP" sz="1200"/>
            <a:t>､</a:t>
          </a:r>
          <a:r>
            <a:rPr kumimoji="1" lang="ja-JP" altLang="en-US" sz="1200"/>
            <a:t>林業</a:t>
          </a:r>
        </a:p>
        <a:p>
          <a:pPr algn="l"/>
          <a:r>
            <a:rPr kumimoji="1" lang="ja-JP" altLang="en-US" sz="1200"/>
            <a:t>漁業</a:t>
          </a:r>
        </a:p>
        <a:p>
          <a:pPr algn="l"/>
          <a:r>
            <a:rPr kumimoji="1" lang="ja-JP" altLang="en-US" sz="1200"/>
            <a:t>鉱業、採石業、砂利採取業</a:t>
          </a:r>
        </a:p>
        <a:p>
          <a:pPr algn="l"/>
          <a:r>
            <a:rPr kumimoji="1" lang="ja-JP" altLang="en-US" sz="1200"/>
            <a:t>建設業</a:t>
          </a:r>
        </a:p>
        <a:p>
          <a:pPr algn="l"/>
          <a:r>
            <a:rPr kumimoji="1" lang="ja-JP" altLang="en-US" sz="1200"/>
            <a:t>製造業</a:t>
          </a:r>
        </a:p>
        <a:p>
          <a:pPr algn="l"/>
          <a:r>
            <a:rPr kumimoji="1" lang="ja-JP" altLang="en-US" sz="1200"/>
            <a:t>電気･ガス･熱供給･水道業</a:t>
          </a:r>
        </a:p>
        <a:p>
          <a:pPr algn="l"/>
          <a:r>
            <a:rPr kumimoji="1" lang="ja-JP" altLang="en-US" sz="1200"/>
            <a:t>情報通信業</a:t>
          </a:r>
        </a:p>
        <a:p>
          <a:pPr algn="l"/>
          <a:r>
            <a:rPr kumimoji="1" lang="ja-JP" altLang="en-US" sz="1200"/>
            <a:t>運輸業</a:t>
          </a:r>
          <a:r>
            <a:rPr kumimoji="1" lang="en-US" altLang="ja-JP" sz="1200"/>
            <a:t>､</a:t>
          </a:r>
          <a:r>
            <a:rPr kumimoji="1" lang="ja-JP" altLang="en-US" sz="1200"/>
            <a:t>郵便業</a:t>
          </a:r>
        </a:p>
        <a:p>
          <a:pPr algn="l"/>
          <a:r>
            <a:rPr kumimoji="1" lang="ja-JP" altLang="en-US" sz="1200"/>
            <a:t>卸売業</a:t>
          </a:r>
          <a:r>
            <a:rPr kumimoji="1" lang="en-US" altLang="ja-JP" sz="1200"/>
            <a:t>､</a:t>
          </a:r>
          <a:r>
            <a:rPr kumimoji="1" lang="ja-JP" altLang="en-US" sz="1200"/>
            <a:t>小売業</a:t>
          </a:r>
        </a:p>
        <a:p>
          <a:pPr algn="l"/>
          <a:r>
            <a:rPr kumimoji="1" lang="ja-JP" altLang="en-US" sz="1200"/>
            <a:t>金融業</a:t>
          </a:r>
          <a:r>
            <a:rPr kumimoji="1" lang="en-US" altLang="ja-JP" sz="1200"/>
            <a:t>､</a:t>
          </a:r>
          <a:r>
            <a:rPr kumimoji="1" lang="ja-JP" altLang="en-US" sz="1200"/>
            <a:t>保険業</a:t>
          </a:r>
        </a:p>
        <a:p>
          <a:pPr algn="l"/>
          <a:r>
            <a:rPr kumimoji="1" lang="ja-JP" altLang="en-US" sz="1200"/>
            <a:t>不動産業</a:t>
          </a:r>
          <a:r>
            <a:rPr kumimoji="1" lang="en-US" altLang="ja-JP" sz="1200"/>
            <a:t>､</a:t>
          </a:r>
          <a:r>
            <a:rPr kumimoji="1" lang="ja-JP" altLang="en-US" sz="1200"/>
            <a:t>物品賃貸業</a:t>
          </a:r>
        </a:p>
        <a:p>
          <a:pPr algn="l"/>
          <a:r>
            <a:rPr kumimoji="1" lang="ja-JP" altLang="en-US" sz="1200"/>
            <a:t>学術研究</a:t>
          </a:r>
          <a:r>
            <a:rPr kumimoji="1" lang="en-US" altLang="ja-JP" sz="1200"/>
            <a:t>､</a:t>
          </a:r>
          <a:r>
            <a:rPr kumimoji="1" lang="ja-JP" altLang="en-US" sz="1200"/>
            <a:t>専門･技術サービス業</a:t>
          </a:r>
        </a:p>
        <a:p>
          <a:pPr algn="l"/>
          <a:r>
            <a:rPr kumimoji="1" lang="ja-JP" altLang="en-US" sz="1200"/>
            <a:t>宿泊業</a:t>
          </a:r>
          <a:r>
            <a:rPr kumimoji="1" lang="en-US" altLang="ja-JP" sz="1200"/>
            <a:t>､</a:t>
          </a:r>
          <a:r>
            <a:rPr kumimoji="1" lang="ja-JP" altLang="en-US" sz="1200"/>
            <a:t>飲食サービス業</a:t>
          </a:r>
        </a:p>
        <a:p>
          <a:pPr algn="l"/>
          <a:r>
            <a:rPr kumimoji="1" lang="ja-JP" altLang="en-US" sz="1200"/>
            <a:t>生活関連サービス業</a:t>
          </a:r>
          <a:r>
            <a:rPr kumimoji="1" lang="en-US" altLang="ja-JP" sz="1200"/>
            <a:t>､</a:t>
          </a:r>
          <a:r>
            <a:rPr kumimoji="1" lang="ja-JP" altLang="en-US" sz="1200"/>
            <a:t>娯楽業</a:t>
          </a:r>
        </a:p>
        <a:p>
          <a:pPr algn="l"/>
          <a:r>
            <a:rPr kumimoji="1" lang="ja-JP" altLang="en-US" sz="1200"/>
            <a:t>教育</a:t>
          </a:r>
          <a:r>
            <a:rPr kumimoji="1" lang="en-US" altLang="ja-JP" sz="1200"/>
            <a:t>､</a:t>
          </a:r>
          <a:r>
            <a:rPr kumimoji="1" lang="ja-JP" altLang="en-US" sz="1200"/>
            <a:t>学習支援業</a:t>
          </a:r>
        </a:p>
        <a:p>
          <a:pPr algn="l"/>
          <a:r>
            <a:rPr kumimoji="1" lang="ja-JP" altLang="en-US" sz="1200"/>
            <a:t>医療</a:t>
          </a:r>
          <a:r>
            <a:rPr kumimoji="1" lang="en-US" altLang="ja-JP" sz="1200"/>
            <a:t>､</a:t>
          </a:r>
          <a:r>
            <a:rPr kumimoji="1" lang="ja-JP" altLang="en-US" sz="1200"/>
            <a:t>福祉</a:t>
          </a:r>
        </a:p>
        <a:p>
          <a:pPr algn="l"/>
          <a:r>
            <a:rPr kumimoji="1" lang="ja-JP" altLang="en-US" sz="1200"/>
            <a:t>複合サービス事業</a:t>
          </a:r>
        </a:p>
        <a:p>
          <a:pPr algn="l"/>
          <a:r>
            <a:rPr kumimoji="1" lang="ja-JP" altLang="en-US" sz="1200"/>
            <a:t>サービス業（他に分類されないもの）</a:t>
          </a:r>
          <a:endParaRPr kumimoji="1" lang="en-US" altLang="ja-JP" sz="1200"/>
        </a:p>
        <a:p>
          <a:pPr algn="l"/>
          <a:r>
            <a:rPr kumimoji="1" lang="ja-JP" altLang="en-US" sz="1200"/>
            <a:t>公務（他に分類されるものを除く）</a:t>
          </a:r>
        </a:p>
      </xdr:txBody>
    </xdr:sp>
    <xdr:clientData fLocksWithSheet="0" fPrintsWithSheet="0"/>
  </xdr:twoCellAnchor>
  <xdr:twoCellAnchor>
    <xdr:from>
      <xdr:col>11</xdr:col>
      <xdr:colOff>157619</xdr:colOff>
      <xdr:row>14</xdr:row>
      <xdr:rowOff>151279</xdr:rowOff>
    </xdr:from>
    <xdr:to>
      <xdr:col>11</xdr:col>
      <xdr:colOff>5056061</xdr:colOff>
      <xdr:row>20</xdr:row>
      <xdr:rowOff>363808</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bwMode="auto">
        <a:xfrm>
          <a:off x="11410726" y="5294779"/>
          <a:ext cx="4898442" cy="3233315"/>
        </a:xfrm>
        <a:prstGeom prst="rect">
          <a:avLst/>
        </a:prstGeom>
        <a:solidFill>
          <a:srgbClr val="FFFFCC"/>
        </a:solidFill>
        <a:ln>
          <a:solidFill>
            <a:srgbClr val="FFFFCC"/>
          </a:solidFill>
          <a:headEnd/>
          <a:tailEnd/>
        </a:ln>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dk1"/>
              </a:solidFill>
              <a:latin typeface="+mn-lt"/>
              <a:ea typeface="+mn-ea"/>
              <a:cs typeface="+mn-cs"/>
            </a:defRPr>
          </a:lvl1pPr>
          <a:lvl2pPr marL="477838" indent="-20638" algn="l" defTabSz="957263" rtl="0" fontAlgn="base">
            <a:spcBef>
              <a:spcPct val="0"/>
            </a:spcBef>
            <a:spcAft>
              <a:spcPct val="0"/>
            </a:spcAft>
            <a:defRPr kumimoji="1" sz="1900" kern="1200">
              <a:solidFill>
                <a:schemeClr val="dk1"/>
              </a:solidFill>
              <a:latin typeface="+mn-lt"/>
              <a:ea typeface="+mn-ea"/>
              <a:cs typeface="+mn-cs"/>
            </a:defRPr>
          </a:lvl2pPr>
          <a:lvl3pPr marL="957263" indent="-42863" algn="l" defTabSz="957263" rtl="0" fontAlgn="base">
            <a:spcBef>
              <a:spcPct val="0"/>
            </a:spcBef>
            <a:spcAft>
              <a:spcPct val="0"/>
            </a:spcAft>
            <a:defRPr kumimoji="1" sz="1900" kern="1200">
              <a:solidFill>
                <a:schemeClr val="dk1"/>
              </a:solidFill>
              <a:latin typeface="+mn-lt"/>
              <a:ea typeface="+mn-ea"/>
              <a:cs typeface="+mn-cs"/>
            </a:defRPr>
          </a:lvl3pPr>
          <a:lvl4pPr marL="1436688" indent="-65088" algn="l" defTabSz="957263" rtl="0" fontAlgn="base">
            <a:spcBef>
              <a:spcPct val="0"/>
            </a:spcBef>
            <a:spcAft>
              <a:spcPct val="0"/>
            </a:spcAft>
            <a:defRPr kumimoji="1" sz="1900" kern="1200">
              <a:solidFill>
                <a:schemeClr val="dk1"/>
              </a:solidFill>
              <a:latin typeface="+mn-lt"/>
              <a:ea typeface="+mn-ea"/>
              <a:cs typeface="+mn-cs"/>
            </a:defRPr>
          </a:lvl4pPr>
          <a:lvl5pPr marL="1914525" indent="-85725" algn="l" defTabSz="957263"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nSpc>
              <a:spcPts val="1500"/>
            </a:lnSpc>
            <a:tabLst>
              <a:tab pos="1341438" algn="l"/>
            </a:tabLst>
          </a:pPr>
          <a:r>
            <a:rPr lang="ja-JP" altLang="en-US" sz="1200" b="1" u="sng">
              <a:solidFill>
                <a:schemeClr val="tx1"/>
              </a:solidFill>
              <a:latin typeface="ＭＳ Ｐ明朝" panose="02020600040205080304" pitchFamily="18" charset="-128"/>
              <a:ea typeface="ＭＳ Ｐ明朝" panose="02020600040205080304" pitchFamily="18" charset="-128"/>
            </a:rPr>
            <a:t>支援対象者要件</a:t>
          </a:r>
          <a:endParaRPr lang="en-US" altLang="ja-JP" sz="1200" b="1" u="sng">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原則として、下表の各区分において、Ａ若しくはＢのいずれかの条件に</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該当する法人・個人事業主、又は年間のエネルギー使用量（原油換算値）が１，５００ｋ</a:t>
          </a:r>
          <a:r>
            <a:rPr lang="en-US" altLang="ja-JP" sz="1200">
              <a:solidFill>
                <a:schemeClr val="tx1"/>
              </a:solidFill>
              <a:latin typeface="ＭＳ Ｐ明朝" panose="02020600040205080304" pitchFamily="18" charset="-128"/>
              <a:ea typeface="ＭＳ Ｐ明朝" panose="02020600040205080304" pitchFamily="18" charset="-128"/>
            </a:rPr>
            <a:t>L</a:t>
          </a:r>
          <a:r>
            <a:rPr lang="ja-JP" altLang="en-US" sz="1200">
              <a:solidFill>
                <a:schemeClr val="tx1"/>
              </a:solidFill>
              <a:latin typeface="ＭＳ Ｐ明朝" panose="02020600040205080304" pitchFamily="18" charset="-128"/>
              <a:ea typeface="ＭＳ Ｐ明朝" panose="02020600040205080304" pitchFamily="18" charset="-128"/>
            </a:rPr>
            <a:t>未満の事業所であること。</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ja-JP" altLang="en-US"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11</xdr:col>
      <xdr:colOff>309474</xdr:colOff>
      <xdr:row>15</xdr:row>
      <xdr:rowOff>498999</xdr:rowOff>
    </xdr:from>
    <xdr:to>
      <xdr:col>11</xdr:col>
      <xdr:colOff>4823269</xdr:colOff>
      <xdr:row>20</xdr:row>
      <xdr:rowOff>92689</xdr:rowOff>
    </xdr:to>
    <xdr:pic>
      <xdr:nvPicPr>
        <xdr:cNvPr id="7" name="図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11562581" y="6145963"/>
          <a:ext cx="4521415" cy="21072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87631</xdr:colOff>
      <xdr:row>0</xdr:row>
      <xdr:rowOff>131435</xdr:rowOff>
    </xdr:from>
    <xdr:to>
      <xdr:col>5</xdr:col>
      <xdr:colOff>342900</xdr:colOff>
      <xdr:row>2</xdr:row>
      <xdr:rowOff>102870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697356" y="131435"/>
          <a:ext cx="4112894" cy="2762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2</xdr:col>
      <xdr:colOff>213122</xdr:colOff>
      <xdr:row>0</xdr:row>
      <xdr:rowOff>114300</xdr:rowOff>
    </xdr:from>
    <xdr:to>
      <xdr:col>2</xdr:col>
      <xdr:colOff>714375</xdr:colOff>
      <xdr:row>2</xdr:row>
      <xdr:rowOff>89882</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2003822" y="114300"/>
          <a:ext cx="501253"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oneCellAnchor>
    <xdr:from>
      <xdr:col>1</xdr:col>
      <xdr:colOff>391743</xdr:colOff>
      <xdr:row>16</xdr:row>
      <xdr:rowOff>49944</xdr:rowOff>
    </xdr:from>
    <xdr:ext cx="391884" cy="239415"/>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53668" y="2621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16</xdr:row>
          <xdr:rowOff>45720</xdr:rowOff>
        </xdr:from>
        <xdr:to>
          <xdr:col>1</xdr:col>
          <xdr:colOff>769620</xdr:colOff>
          <xdr:row>17</xdr:row>
          <xdr:rowOff>99060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16</xdr:row>
          <xdr:rowOff>45720</xdr:rowOff>
        </xdr:from>
        <xdr:to>
          <xdr:col>1</xdr:col>
          <xdr:colOff>1470660</xdr:colOff>
          <xdr:row>17</xdr:row>
          <xdr:rowOff>99060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16</xdr:row>
      <xdr:rowOff>49944</xdr:rowOff>
    </xdr:from>
    <xdr:ext cx="505056" cy="239415"/>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239468" y="2621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146</xdr:row>
      <xdr:rowOff>49944</xdr:rowOff>
    </xdr:from>
    <xdr:ext cx="391884" cy="239415"/>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553668" y="26788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146</xdr:row>
          <xdr:rowOff>45720</xdr:rowOff>
        </xdr:from>
        <xdr:to>
          <xdr:col>1</xdr:col>
          <xdr:colOff>769620</xdr:colOff>
          <xdr:row>147</xdr:row>
          <xdr:rowOff>99060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A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146</xdr:row>
          <xdr:rowOff>45720</xdr:rowOff>
        </xdr:from>
        <xdr:to>
          <xdr:col>1</xdr:col>
          <xdr:colOff>1470660</xdr:colOff>
          <xdr:row>147</xdr:row>
          <xdr:rowOff>99060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A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146</xdr:row>
      <xdr:rowOff>49944</xdr:rowOff>
    </xdr:from>
    <xdr:ext cx="505056" cy="239415"/>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1239468" y="26788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xdr:row>
      <xdr:rowOff>49944</xdr:rowOff>
    </xdr:from>
    <xdr:ext cx="391884" cy="239415"/>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553668" y="30979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12</xdr:row>
          <xdr:rowOff>45720</xdr:rowOff>
        </xdr:from>
        <xdr:to>
          <xdr:col>1</xdr:col>
          <xdr:colOff>769620</xdr:colOff>
          <xdr:row>13</xdr:row>
          <xdr:rowOff>99060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A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12</xdr:row>
          <xdr:rowOff>45720</xdr:rowOff>
        </xdr:from>
        <xdr:to>
          <xdr:col>1</xdr:col>
          <xdr:colOff>1470660</xdr:colOff>
          <xdr:row>13</xdr:row>
          <xdr:rowOff>99060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A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xdr:row>
      <xdr:rowOff>49944</xdr:rowOff>
    </xdr:from>
    <xdr:ext cx="505056" cy="239415"/>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1239468" y="30979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150</xdr:row>
      <xdr:rowOff>49944</xdr:rowOff>
    </xdr:from>
    <xdr:ext cx="391884" cy="239415"/>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553668" y="3345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150</xdr:row>
          <xdr:rowOff>45720</xdr:rowOff>
        </xdr:from>
        <xdr:to>
          <xdr:col>1</xdr:col>
          <xdr:colOff>769620</xdr:colOff>
          <xdr:row>151</xdr:row>
          <xdr:rowOff>99060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A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150</xdr:row>
          <xdr:rowOff>45720</xdr:rowOff>
        </xdr:from>
        <xdr:to>
          <xdr:col>1</xdr:col>
          <xdr:colOff>1470660</xdr:colOff>
          <xdr:row>151</xdr:row>
          <xdr:rowOff>99060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A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150</xdr:row>
      <xdr:rowOff>49944</xdr:rowOff>
    </xdr:from>
    <xdr:ext cx="505056" cy="239415"/>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1239468" y="3345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682</xdr:row>
      <xdr:rowOff>49944</xdr:rowOff>
    </xdr:from>
    <xdr:ext cx="391884" cy="239415"/>
    <xdr:sp macro="" textlink="">
      <xdr:nvSpPr>
        <xdr:cNvPr id="60" name="テキスト ボックス 59">
          <a:extLst>
            <a:ext uri="{FF2B5EF4-FFF2-40B4-BE49-F238E27FC236}">
              <a16:creationId xmlns:a16="http://schemas.microsoft.com/office/drawing/2014/main" id="{00000000-0008-0000-0A00-00003C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682</xdr:row>
          <xdr:rowOff>45720</xdr:rowOff>
        </xdr:from>
        <xdr:to>
          <xdr:col>1</xdr:col>
          <xdr:colOff>784860</xdr:colOff>
          <xdr:row>683</xdr:row>
          <xdr:rowOff>99060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A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682</xdr:row>
          <xdr:rowOff>45720</xdr:rowOff>
        </xdr:from>
        <xdr:to>
          <xdr:col>2</xdr:col>
          <xdr:colOff>0</xdr:colOff>
          <xdr:row>683</xdr:row>
          <xdr:rowOff>99060</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A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682</xdr:row>
      <xdr:rowOff>49944</xdr:rowOff>
    </xdr:from>
    <xdr:ext cx="505056" cy="239415"/>
    <xdr:sp macro="" textlink="">
      <xdr:nvSpPr>
        <xdr:cNvPr id="63" name="テキスト ボックス 62">
          <a:extLst>
            <a:ext uri="{FF2B5EF4-FFF2-40B4-BE49-F238E27FC236}">
              <a16:creationId xmlns:a16="http://schemas.microsoft.com/office/drawing/2014/main" id="{00000000-0008-0000-0A00-00003F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686</xdr:row>
      <xdr:rowOff>49944</xdr:rowOff>
    </xdr:from>
    <xdr:ext cx="391884" cy="239415"/>
    <xdr:sp macro="" textlink="">
      <xdr:nvSpPr>
        <xdr:cNvPr id="64" name="テキスト ボックス 63">
          <a:extLst>
            <a:ext uri="{FF2B5EF4-FFF2-40B4-BE49-F238E27FC236}">
              <a16:creationId xmlns:a16="http://schemas.microsoft.com/office/drawing/2014/main" id="{00000000-0008-0000-0A00-000040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686</xdr:row>
          <xdr:rowOff>45720</xdr:rowOff>
        </xdr:from>
        <xdr:to>
          <xdr:col>1</xdr:col>
          <xdr:colOff>784860</xdr:colOff>
          <xdr:row>687</xdr:row>
          <xdr:rowOff>99060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A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686</xdr:row>
          <xdr:rowOff>45720</xdr:rowOff>
        </xdr:from>
        <xdr:to>
          <xdr:col>2</xdr:col>
          <xdr:colOff>0</xdr:colOff>
          <xdr:row>687</xdr:row>
          <xdr:rowOff>99060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A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686</xdr:row>
      <xdr:rowOff>49944</xdr:rowOff>
    </xdr:from>
    <xdr:ext cx="505056" cy="239415"/>
    <xdr:sp macro="" textlink="">
      <xdr:nvSpPr>
        <xdr:cNvPr id="67" name="テキスト ボックス 66">
          <a:extLst>
            <a:ext uri="{FF2B5EF4-FFF2-40B4-BE49-F238E27FC236}">
              <a16:creationId xmlns:a16="http://schemas.microsoft.com/office/drawing/2014/main" id="{00000000-0008-0000-0A00-000043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548</xdr:row>
      <xdr:rowOff>49944</xdr:rowOff>
    </xdr:from>
    <xdr:ext cx="391884" cy="239415"/>
    <xdr:sp macro="" textlink="">
      <xdr:nvSpPr>
        <xdr:cNvPr id="68" name="テキスト ボックス 67">
          <a:extLst>
            <a:ext uri="{FF2B5EF4-FFF2-40B4-BE49-F238E27FC236}">
              <a16:creationId xmlns:a16="http://schemas.microsoft.com/office/drawing/2014/main" id="{00000000-0008-0000-0A00-000044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548</xdr:row>
          <xdr:rowOff>45720</xdr:rowOff>
        </xdr:from>
        <xdr:to>
          <xdr:col>1</xdr:col>
          <xdr:colOff>784860</xdr:colOff>
          <xdr:row>549</xdr:row>
          <xdr:rowOff>99060</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A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548</xdr:row>
          <xdr:rowOff>45720</xdr:rowOff>
        </xdr:from>
        <xdr:to>
          <xdr:col>2</xdr:col>
          <xdr:colOff>0</xdr:colOff>
          <xdr:row>549</xdr:row>
          <xdr:rowOff>99060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A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548</xdr:row>
      <xdr:rowOff>49944</xdr:rowOff>
    </xdr:from>
    <xdr:ext cx="505056" cy="239415"/>
    <xdr:sp macro="" textlink="">
      <xdr:nvSpPr>
        <xdr:cNvPr id="71" name="テキスト ボックス 70">
          <a:extLst>
            <a:ext uri="{FF2B5EF4-FFF2-40B4-BE49-F238E27FC236}">
              <a16:creationId xmlns:a16="http://schemas.microsoft.com/office/drawing/2014/main" id="{00000000-0008-0000-0A00-000047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552</xdr:row>
      <xdr:rowOff>49944</xdr:rowOff>
    </xdr:from>
    <xdr:ext cx="391884" cy="239415"/>
    <xdr:sp macro="" textlink="">
      <xdr:nvSpPr>
        <xdr:cNvPr id="72" name="テキスト ボックス 71">
          <a:extLst>
            <a:ext uri="{FF2B5EF4-FFF2-40B4-BE49-F238E27FC236}">
              <a16:creationId xmlns:a16="http://schemas.microsoft.com/office/drawing/2014/main" id="{00000000-0008-0000-0A00-000048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552</xdr:row>
          <xdr:rowOff>45720</xdr:rowOff>
        </xdr:from>
        <xdr:to>
          <xdr:col>1</xdr:col>
          <xdr:colOff>784860</xdr:colOff>
          <xdr:row>553</xdr:row>
          <xdr:rowOff>99060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A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552</xdr:row>
          <xdr:rowOff>45720</xdr:rowOff>
        </xdr:from>
        <xdr:to>
          <xdr:col>2</xdr:col>
          <xdr:colOff>0</xdr:colOff>
          <xdr:row>553</xdr:row>
          <xdr:rowOff>99060</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A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552</xdr:row>
      <xdr:rowOff>49944</xdr:rowOff>
    </xdr:from>
    <xdr:ext cx="505056" cy="239415"/>
    <xdr:sp macro="" textlink="">
      <xdr:nvSpPr>
        <xdr:cNvPr id="75" name="テキスト ボックス 74">
          <a:extLst>
            <a:ext uri="{FF2B5EF4-FFF2-40B4-BE49-F238E27FC236}">
              <a16:creationId xmlns:a16="http://schemas.microsoft.com/office/drawing/2014/main" id="{00000000-0008-0000-0A00-00004B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414</xdr:row>
      <xdr:rowOff>49944</xdr:rowOff>
    </xdr:from>
    <xdr:ext cx="391884" cy="239415"/>
    <xdr:sp macro="" textlink="">
      <xdr:nvSpPr>
        <xdr:cNvPr id="76" name="テキスト ボックス 75">
          <a:extLst>
            <a:ext uri="{FF2B5EF4-FFF2-40B4-BE49-F238E27FC236}">
              <a16:creationId xmlns:a16="http://schemas.microsoft.com/office/drawing/2014/main" id="{00000000-0008-0000-0A00-00004C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414</xdr:row>
          <xdr:rowOff>45720</xdr:rowOff>
        </xdr:from>
        <xdr:to>
          <xdr:col>1</xdr:col>
          <xdr:colOff>784860</xdr:colOff>
          <xdr:row>415</xdr:row>
          <xdr:rowOff>99060</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A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414</xdr:row>
          <xdr:rowOff>45720</xdr:rowOff>
        </xdr:from>
        <xdr:to>
          <xdr:col>2</xdr:col>
          <xdr:colOff>0</xdr:colOff>
          <xdr:row>415</xdr:row>
          <xdr:rowOff>99060</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A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414</xdr:row>
      <xdr:rowOff>49944</xdr:rowOff>
    </xdr:from>
    <xdr:ext cx="505056" cy="239415"/>
    <xdr:sp macro="" textlink="">
      <xdr:nvSpPr>
        <xdr:cNvPr id="79" name="テキスト ボックス 78">
          <a:extLst>
            <a:ext uri="{FF2B5EF4-FFF2-40B4-BE49-F238E27FC236}">
              <a16:creationId xmlns:a16="http://schemas.microsoft.com/office/drawing/2014/main" id="{00000000-0008-0000-0A00-00004F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418</xdr:row>
      <xdr:rowOff>49944</xdr:rowOff>
    </xdr:from>
    <xdr:ext cx="391884" cy="239415"/>
    <xdr:sp macro="" textlink="">
      <xdr:nvSpPr>
        <xdr:cNvPr id="80" name="テキスト ボックス 79">
          <a:extLst>
            <a:ext uri="{FF2B5EF4-FFF2-40B4-BE49-F238E27FC236}">
              <a16:creationId xmlns:a16="http://schemas.microsoft.com/office/drawing/2014/main" id="{00000000-0008-0000-0A00-000050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418</xdr:row>
          <xdr:rowOff>45720</xdr:rowOff>
        </xdr:from>
        <xdr:to>
          <xdr:col>1</xdr:col>
          <xdr:colOff>784860</xdr:colOff>
          <xdr:row>419</xdr:row>
          <xdr:rowOff>99060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A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418</xdr:row>
          <xdr:rowOff>45720</xdr:rowOff>
        </xdr:from>
        <xdr:to>
          <xdr:col>2</xdr:col>
          <xdr:colOff>0</xdr:colOff>
          <xdr:row>419</xdr:row>
          <xdr:rowOff>99060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A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418</xdr:row>
      <xdr:rowOff>49944</xdr:rowOff>
    </xdr:from>
    <xdr:ext cx="505056" cy="239415"/>
    <xdr:sp macro="" textlink="">
      <xdr:nvSpPr>
        <xdr:cNvPr id="83" name="テキスト ボックス 82">
          <a:extLst>
            <a:ext uri="{FF2B5EF4-FFF2-40B4-BE49-F238E27FC236}">
              <a16:creationId xmlns:a16="http://schemas.microsoft.com/office/drawing/2014/main" id="{00000000-0008-0000-0A00-000053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280</xdr:row>
      <xdr:rowOff>49944</xdr:rowOff>
    </xdr:from>
    <xdr:ext cx="391884" cy="239415"/>
    <xdr:sp macro="" textlink="">
      <xdr:nvSpPr>
        <xdr:cNvPr id="84" name="テキスト ボックス 83">
          <a:extLst>
            <a:ext uri="{FF2B5EF4-FFF2-40B4-BE49-F238E27FC236}">
              <a16:creationId xmlns:a16="http://schemas.microsoft.com/office/drawing/2014/main" id="{00000000-0008-0000-0A00-000054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280</xdr:row>
          <xdr:rowOff>45720</xdr:rowOff>
        </xdr:from>
        <xdr:to>
          <xdr:col>1</xdr:col>
          <xdr:colOff>784860</xdr:colOff>
          <xdr:row>281</xdr:row>
          <xdr:rowOff>99060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A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280</xdr:row>
          <xdr:rowOff>45720</xdr:rowOff>
        </xdr:from>
        <xdr:to>
          <xdr:col>2</xdr:col>
          <xdr:colOff>0</xdr:colOff>
          <xdr:row>281</xdr:row>
          <xdr:rowOff>99060</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A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280</xdr:row>
      <xdr:rowOff>49944</xdr:rowOff>
    </xdr:from>
    <xdr:ext cx="505056" cy="239415"/>
    <xdr:sp macro="" textlink="">
      <xdr:nvSpPr>
        <xdr:cNvPr id="87" name="テキスト ボックス 86">
          <a:extLst>
            <a:ext uri="{FF2B5EF4-FFF2-40B4-BE49-F238E27FC236}">
              <a16:creationId xmlns:a16="http://schemas.microsoft.com/office/drawing/2014/main" id="{00000000-0008-0000-0A00-000057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284</xdr:row>
      <xdr:rowOff>49944</xdr:rowOff>
    </xdr:from>
    <xdr:ext cx="391884" cy="239415"/>
    <xdr:sp macro="" textlink="">
      <xdr:nvSpPr>
        <xdr:cNvPr id="88" name="テキスト ボックス 87">
          <a:extLst>
            <a:ext uri="{FF2B5EF4-FFF2-40B4-BE49-F238E27FC236}">
              <a16:creationId xmlns:a16="http://schemas.microsoft.com/office/drawing/2014/main" id="{00000000-0008-0000-0A00-000058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284</xdr:row>
          <xdr:rowOff>45720</xdr:rowOff>
        </xdr:from>
        <xdr:to>
          <xdr:col>1</xdr:col>
          <xdr:colOff>784860</xdr:colOff>
          <xdr:row>285</xdr:row>
          <xdr:rowOff>99060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A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284</xdr:row>
          <xdr:rowOff>45720</xdr:rowOff>
        </xdr:from>
        <xdr:to>
          <xdr:col>2</xdr:col>
          <xdr:colOff>0</xdr:colOff>
          <xdr:row>285</xdr:row>
          <xdr:rowOff>99060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A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284</xdr:row>
      <xdr:rowOff>49944</xdr:rowOff>
    </xdr:from>
    <xdr:ext cx="505056" cy="239415"/>
    <xdr:sp macro="" textlink="">
      <xdr:nvSpPr>
        <xdr:cNvPr id="91" name="テキスト ボックス 90">
          <a:extLst>
            <a:ext uri="{FF2B5EF4-FFF2-40B4-BE49-F238E27FC236}">
              <a16:creationId xmlns:a16="http://schemas.microsoft.com/office/drawing/2014/main" id="{00000000-0008-0000-0A00-00005B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twoCellAnchor editAs="oneCell">
    <xdr:from>
      <xdr:col>7</xdr:col>
      <xdr:colOff>148674</xdr:colOff>
      <xdr:row>110</xdr:row>
      <xdr:rowOff>19625</xdr:rowOff>
    </xdr:from>
    <xdr:to>
      <xdr:col>7</xdr:col>
      <xdr:colOff>5125150</xdr:colOff>
      <xdr:row>134</xdr:row>
      <xdr:rowOff>114917</xdr:rowOff>
    </xdr:to>
    <xdr:pic>
      <xdr:nvPicPr>
        <xdr:cNvPr id="21" name="図 20">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1"/>
        <a:stretch>
          <a:fillRect/>
        </a:stretch>
      </xdr:blipFill>
      <xdr:spPr>
        <a:xfrm>
          <a:off x="7222022" y="15789712"/>
          <a:ext cx="4963141" cy="3275814"/>
        </a:xfrm>
        <a:prstGeom prst="rect">
          <a:avLst/>
        </a:prstGeom>
      </xdr:spPr>
    </xdr:pic>
    <xdr:clientData/>
  </xdr:twoCellAnchor>
  <xdr:twoCellAnchor>
    <xdr:from>
      <xdr:col>7</xdr:col>
      <xdr:colOff>221010</xdr:colOff>
      <xdr:row>113</xdr:row>
      <xdr:rowOff>20134</xdr:rowOff>
    </xdr:from>
    <xdr:to>
      <xdr:col>7</xdr:col>
      <xdr:colOff>1056229</xdr:colOff>
      <xdr:row>114</xdr:row>
      <xdr:rowOff>73723</xdr:rowOff>
    </xdr:to>
    <xdr:sp macro="" textlink="">
      <xdr:nvSpPr>
        <xdr:cNvPr id="22" name="正方形/長方形 21">
          <a:extLst>
            <a:ext uri="{FF2B5EF4-FFF2-40B4-BE49-F238E27FC236}">
              <a16:creationId xmlns:a16="http://schemas.microsoft.com/office/drawing/2014/main" id="{00000000-0008-0000-0A00-000016000000}"/>
            </a:ext>
          </a:extLst>
        </xdr:cNvPr>
        <xdr:cNvSpPr/>
      </xdr:nvSpPr>
      <xdr:spPr>
        <a:xfrm>
          <a:off x="7294358" y="16187786"/>
          <a:ext cx="835219" cy="18611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東京本社</a:t>
          </a:r>
        </a:p>
      </xdr:txBody>
    </xdr:sp>
    <xdr:clientData/>
  </xdr:twoCellAnchor>
  <xdr:twoCellAnchor>
    <xdr:from>
      <xdr:col>7</xdr:col>
      <xdr:colOff>345146</xdr:colOff>
      <xdr:row>122</xdr:row>
      <xdr:rowOff>78245</xdr:rowOff>
    </xdr:from>
    <xdr:to>
      <xdr:col>7</xdr:col>
      <xdr:colOff>1754434</xdr:colOff>
      <xdr:row>129</xdr:row>
      <xdr:rowOff>73807</xdr:rowOff>
    </xdr:to>
    <xdr:sp macro="" textlink="">
      <xdr:nvSpPr>
        <xdr:cNvPr id="24" name="正方形/長方形 23">
          <a:extLst>
            <a:ext uri="{FF2B5EF4-FFF2-40B4-BE49-F238E27FC236}">
              <a16:creationId xmlns:a16="http://schemas.microsoft.com/office/drawing/2014/main" id="{00000000-0008-0000-0A00-000018000000}"/>
            </a:ext>
          </a:extLst>
        </xdr:cNvPr>
        <xdr:cNvSpPr/>
      </xdr:nvSpPr>
      <xdr:spPr>
        <a:xfrm>
          <a:off x="7418494" y="17438593"/>
          <a:ext cx="1409288" cy="9232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外観写真</a:t>
          </a:r>
        </a:p>
      </xdr:txBody>
    </xdr:sp>
    <xdr:clientData/>
  </xdr:twoCellAnchor>
  <xdr:twoCellAnchor>
    <xdr:from>
      <xdr:col>7</xdr:col>
      <xdr:colOff>912773</xdr:colOff>
      <xdr:row>113</xdr:row>
      <xdr:rowOff>3657</xdr:rowOff>
    </xdr:from>
    <xdr:to>
      <xdr:col>7</xdr:col>
      <xdr:colOff>3074895</xdr:colOff>
      <xdr:row>114</xdr:row>
      <xdr:rowOff>41847</xdr:rowOff>
    </xdr:to>
    <xdr:sp macro="" textlink="">
      <xdr:nvSpPr>
        <xdr:cNvPr id="25" name="正方形/長方形 24">
          <a:extLst>
            <a:ext uri="{FF2B5EF4-FFF2-40B4-BE49-F238E27FC236}">
              <a16:creationId xmlns:a16="http://schemas.microsoft.com/office/drawing/2014/main" id="{00000000-0008-0000-0A00-000019000000}"/>
            </a:ext>
          </a:extLst>
        </xdr:cNvPr>
        <xdr:cNvSpPr/>
      </xdr:nvSpPr>
      <xdr:spPr>
        <a:xfrm>
          <a:off x="7986121" y="16171309"/>
          <a:ext cx="2162122" cy="17071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（東京都、千葉県、神奈川県）</a:t>
          </a:r>
        </a:p>
      </xdr:txBody>
    </xdr:sp>
    <xdr:clientData/>
  </xdr:twoCellAnchor>
  <xdr:twoCellAnchor>
    <xdr:from>
      <xdr:col>7</xdr:col>
      <xdr:colOff>345146</xdr:colOff>
      <xdr:row>122</xdr:row>
      <xdr:rowOff>78245</xdr:rowOff>
    </xdr:from>
    <xdr:to>
      <xdr:col>7</xdr:col>
      <xdr:colOff>1792485</xdr:colOff>
      <xdr:row>129</xdr:row>
      <xdr:rowOff>78698</xdr:rowOff>
    </xdr:to>
    <xdr:sp macro="" textlink="">
      <xdr:nvSpPr>
        <xdr:cNvPr id="26" name="フレーム 25">
          <a:extLst>
            <a:ext uri="{FF2B5EF4-FFF2-40B4-BE49-F238E27FC236}">
              <a16:creationId xmlns:a16="http://schemas.microsoft.com/office/drawing/2014/main" id="{00000000-0008-0000-0A00-00001A000000}"/>
            </a:ext>
          </a:extLst>
        </xdr:cNvPr>
        <xdr:cNvSpPr/>
      </xdr:nvSpPr>
      <xdr:spPr>
        <a:xfrm>
          <a:off x="7418494" y="17438593"/>
          <a:ext cx="1447339" cy="928105"/>
        </a:xfrm>
        <a:prstGeom prst="frame">
          <a:avLst>
            <a:gd name="adj1" fmla="val 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221205</xdr:colOff>
      <xdr:row>121</xdr:row>
      <xdr:rowOff>35796</xdr:rowOff>
    </xdr:from>
    <xdr:to>
      <xdr:col>7</xdr:col>
      <xdr:colOff>520042</xdr:colOff>
      <xdr:row>123</xdr:row>
      <xdr:rowOff>78618</xdr:rowOff>
    </xdr:to>
    <xdr:sp macro="" textlink="">
      <xdr:nvSpPr>
        <xdr:cNvPr id="27" name="楕円 26">
          <a:extLst>
            <a:ext uri="{FF2B5EF4-FFF2-40B4-BE49-F238E27FC236}">
              <a16:creationId xmlns:a16="http://schemas.microsoft.com/office/drawing/2014/main" id="{00000000-0008-0000-0A00-00001B000000}"/>
            </a:ext>
          </a:extLst>
        </xdr:cNvPr>
        <xdr:cNvSpPr/>
      </xdr:nvSpPr>
      <xdr:spPr>
        <a:xfrm>
          <a:off x="7294553" y="17263622"/>
          <a:ext cx="298837" cy="307866"/>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4</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8" tint="0.39997558519241921"/>
  </sheetPr>
  <dimension ref="B1:H108"/>
  <sheetViews>
    <sheetView showGridLines="0" tabSelected="1" zoomScale="85" zoomScaleNormal="85" zoomScaleSheetLayoutView="55" workbookViewId="0"/>
  </sheetViews>
  <sheetFormatPr defaultColWidth="9" defaultRowHeight="12" x14ac:dyDescent="0.2"/>
  <cols>
    <col min="1" max="1" width="3.109375" style="4" customWidth="1"/>
    <col min="2" max="2" width="6.77734375" style="4" customWidth="1"/>
    <col min="3" max="3" width="81.44140625" style="4" customWidth="1"/>
    <col min="4" max="6" width="19.77734375" style="4" customWidth="1"/>
    <col min="7" max="8" width="15.109375" style="4" customWidth="1"/>
    <col min="9" max="9" width="4" style="4" customWidth="1"/>
    <col min="10" max="10" width="72" style="4" customWidth="1"/>
    <col min="11" max="16384" width="9" style="4"/>
  </cols>
  <sheetData>
    <row r="1" spans="2:8" ht="87" customHeight="1" x14ac:dyDescent="0.2"/>
    <row r="2" spans="2:8" x14ac:dyDescent="0.2">
      <c r="G2" s="626"/>
    </row>
    <row r="3" spans="2:8" ht="23.4" x14ac:dyDescent="0.15">
      <c r="B3" s="5" t="s">
        <v>601</v>
      </c>
      <c r="E3" s="6"/>
      <c r="F3" s="6"/>
      <c r="G3" s="626"/>
      <c r="H3" s="6"/>
    </row>
    <row r="4" spans="2:8" ht="57.75" customHeight="1" x14ac:dyDescent="0.2">
      <c r="B4" s="5"/>
      <c r="D4" s="634" t="s">
        <v>65</v>
      </c>
      <c r="E4" s="635"/>
      <c r="F4" s="30" t="s">
        <v>63</v>
      </c>
      <c r="G4" s="636"/>
      <c r="H4" s="637"/>
    </row>
    <row r="5" spans="2:8" ht="57.75" customHeight="1" x14ac:dyDescent="0.2">
      <c r="B5" s="5"/>
      <c r="D5" s="630" t="s">
        <v>64</v>
      </c>
      <c r="E5" s="631"/>
      <c r="F5" s="632"/>
      <c r="G5" s="632"/>
      <c r="H5" s="633"/>
    </row>
    <row r="6" spans="2:8" ht="13.5" customHeight="1" thickBot="1" x14ac:dyDescent="0.2">
      <c r="B6" s="5"/>
      <c r="E6" s="6"/>
      <c r="F6" s="29"/>
      <c r="G6" s="7"/>
    </row>
    <row r="7" spans="2:8" ht="54" customHeight="1" thickBot="1" x14ac:dyDescent="0.25">
      <c r="B7" s="638" t="s">
        <v>162</v>
      </c>
      <c r="C7" s="639"/>
      <c r="D7" s="627">
        <f>'補助事業概要説明書(別添１)１～２'!K5</f>
        <v>0</v>
      </c>
      <c r="E7" s="628"/>
      <c r="F7" s="628"/>
      <c r="G7" s="628"/>
      <c r="H7" s="629"/>
    </row>
    <row r="8" spans="2:8" ht="13.5" customHeight="1" thickBot="1" x14ac:dyDescent="0.25">
      <c r="C8" s="8"/>
      <c r="D8" s="8"/>
      <c r="E8" s="8"/>
      <c r="F8" s="8"/>
      <c r="G8" s="8"/>
      <c r="H8" s="8"/>
    </row>
    <row r="9" spans="2:8" ht="74.25" customHeight="1" thickBot="1" x14ac:dyDescent="0.25">
      <c r="B9" s="641" t="s">
        <v>600</v>
      </c>
      <c r="C9" s="642"/>
      <c r="D9" s="642"/>
      <c r="E9" s="642"/>
      <c r="F9" s="642"/>
      <c r="G9" s="642"/>
      <c r="H9" s="643"/>
    </row>
    <row r="10" spans="2:8" ht="13.5" customHeight="1" x14ac:dyDescent="0.2">
      <c r="C10" s="504"/>
      <c r="D10" s="504"/>
      <c r="E10" s="504"/>
      <c r="F10" s="504"/>
      <c r="G10" s="504"/>
      <c r="H10" s="504"/>
    </row>
    <row r="11" spans="2:8" s="617" customFormat="1" ht="31.5" customHeight="1" x14ac:dyDescent="0.35">
      <c r="B11" s="614" t="s">
        <v>598</v>
      </c>
      <c r="C11" s="615"/>
      <c r="D11" s="616"/>
      <c r="F11" s="618"/>
      <c r="G11" s="618"/>
    </row>
    <row r="12" spans="2:8" s="617" customFormat="1" ht="11.25" customHeight="1" x14ac:dyDescent="0.35">
      <c r="B12" s="614"/>
      <c r="C12" s="615"/>
      <c r="D12" s="616"/>
      <c r="F12" s="618"/>
      <c r="G12" s="618"/>
    </row>
    <row r="13" spans="2:8" s="617" customFormat="1" ht="55.2" customHeight="1" x14ac:dyDescent="0.2">
      <c r="B13" s="619" t="s">
        <v>596</v>
      </c>
      <c r="C13" s="619"/>
      <c r="D13" s="619"/>
      <c r="E13" s="619"/>
      <c r="F13" s="142"/>
      <c r="G13" s="618"/>
    </row>
    <row r="14" spans="2:8" s="617" customFormat="1" x14ac:dyDescent="0.2"/>
    <row r="15" spans="2:8" ht="34.5" customHeight="1" x14ac:dyDescent="0.35">
      <c r="B15" s="32" t="s">
        <v>597</v>
      </c>
      <c r="E15" s="54"/>
      <c r="F15" s="8"/>
      <c r="G15" s="143"/>
      <c r="H15" s="143"/>
    </row>
    <row r="16" spans="2:8" ht="9.75" customHeight="1" x14ac:dyDescent="0.35">
      <c r="B16" s="32"/>
      <c r="E16" s="54"/>
      <c r="F16" s="8"/>
      <c r="G16" s="143"/>
      <c r="H16" s="143"/>
    </row>
    <row r="17" spans="2:8" ht="51" customHeight="1" x14ac:dyDescent="0.2">
      <c r="C17" s="640" t="s">
        <v>314</v>
      </c>
      <c r="D17" s="640"/>
      <c r="E17" s="640"/>
      <c r="F17" s="640"/>
      <c r="G17" s="640"/>
      <c r="H17" s="640"/>
    </row>
    <row r="18" spans="2:8" ht="12" customHeight="1" x14ac:dyDescent="0.2">
      <c r="C18" s="640" t="s">
        <v>66</v>
      </c>
      <c r="D18" s="640"/>
      <c r="E18" s="640"/>
      <c r="F18" s="640"/>
      <c r="G18" s="640"/>
      <c r="H18" s="640"/>
    </row>
    <row r="19" spans="2:8" ht="50.25" customHeight="1" x14ac:dyDescent="0.2">
      <c r="C19" s="640" t="s">
        <v>595</v>
      </c>
      <c r="D19" s="640"/>
      <c r="E19" s="640"/>
      <c r="F19" s="640"/>
      <c r="G19" s="640"/>
      <c r="H19" s="640"/>
    </row>
    <row r="20" spans="2:8" ht="12" customHeight="1" x14ac:dyDescent="0.2">
      <c r="B20" s="9"/>
    </row>
    <row r="21" spans="2:8" ht="30.75" customHeight="1" x14ac:dyDescent="0.2">
      <c r="B21" s="443" t="s">
        <v>47</v>
      </c>
      <c r="C21" s="442" t="s">
        <v>45</v>
      </c>
      <c r="D21" s="291" t="s">
        <v>46</v>
      </c>
      <c r="F21" s="143"/>
      <c r="G21" s="10"/>
    </row>
    <row r="22" spans="2:8" ht="25.05" customHeight="1" x14ac:dyDescent="0.2">
      <c r="B22" s="644">
        <v>1</v>
      </c>
      <c r="C22" s="447" t="s">
        <v>601</v>
      </c>
      <c r="D22" s="623"/>
      <c r="F22" s="143"/>
      <c r="G22" s="143"/>
    </row>
    <row r="23" spans="2:8" ht="25.05" customHeight="1" x14ac:dyDescent="0.2">
      <c r="B23" s="645"/>
      <c r="C23" s="448" t="s">
        <v>48</v>
      </c>
      <c r="D23" s="624"/>
      <c r="F23" s="143"/>
      <c r="G23" s="10"/>
    </row>
    <row r="24" spans="2:8" ht="25.05" customHeight="1" x14ac:dyDescent="0.2">
      <c r="B24" s="645"/>
      <c r="C24" s="449" t="s">
        <v>49</v>
      </c>
      <c r="D24" s="624"/>
      <c r="F24" s="143"/>
      <c r="G24" s="10"/>
    </row>
    <row r="25" spans="2:8" ht="25.05" customHeight="1" x14ac:dyDescent="0.2">
      <c r="B25" s="645"/>
      <c r="C25" s="448" t="s">
        <v>50</v>
      </c>
      <c r="D25" s="624"/>
      <c r="F25" s="143"/>
      <c r="G25" s="10"/>
    </row>
    <row r="26" spans="2:8" ht="25.05" customHeight="1" x14ac:dyDescent="0.2">
      <c r="B26" s="645"/>
      <c r="C26" s="449" t="s">
        <v>457</v>
      </c>
      <c r="D26" s="624"/>
      <c r="F26" s="143"/>
      <c r="G26" s="10"/>
    </row>
    <row r="27" spans="2:8" ht="25.05" customHeight="1" x14ac:dyDescent="0.2">
      <c r="B27" s="645"/>
      <c r="C27" s="449" t="s">
        <v>145</v>
      </c>
      <c r="D27" s="624"/>
      <c r="F27" s="143"/>
      <c r="G27" s="10"/>
    </row>
    <row r="28" spans="2:8" ht="25.05" customHeight="1" x14ac:dyDescent="0.2">
      <c r="B28" s="645"/>
      <c r="C28" s="449" t="s">
        <v>210</v>
      </c>
      <c r="D28" s="624"/>
      <c r="F28" s="143"/>
      <c r="G28" s="10"/>
    </row>
    <row r="29" spans="2:8" ht="25.05" customHeight="1" x14ac:dyDescent="0.2">
      <c r="B29" s="646"/>
      <c r="C29" s="450" t="s">
        <v>182</v>
      </c>
      <c r="D29" s="625"/>
      <c r="F29" s="143"/>
      <c r="G29" s="10"/>
    </row>
    <row r="30" spans="2:8" ht="78.599999999999994" customHeight="1" x14ac:dyDescent="0.2">
      <c r="B30" s="144">
        <v>2</v>
      </c>
      <c r="C30" s="446" t="s">
        <v>585</v>
      </c>
      <c r="D30" s="142"/>
      <c r="F30" s="11"/>
      <c r="G30" s="11"/>
    </row>
    <row r="31" spans="2:8" ht="55.05" customHeight="1" x14ac:dyDescent="0.2">
      <c r="B31" s="74">
        <v>3</v>
      </c>
      <c r="C31" s="344" t="s">
        <v>586</v>
      </c>
      <c r="D31" s="142"/>
      <c r="F31" s="11"/>
      <c r="G31" s="11"/>
    </row>
    <row r="32" spans="2:8" ht="55.05" customHeight="1" x14ac:dyDescent="0.2">
      <c r="B32" s="74">
        <v>4</v>
      </c>
      <c r="C32" s="344" t="s">
        <v>101</v>
      </c>
      <c r="D32" s="142"/>
      <c r="F32" s="11"/>
      <c r="G32" s="11"/>
    </row>
    <row r="33" spans="2:8" ht="55.05" customHeight="1" x14ac:dyDescent="0.2">
      <c r="B33" s="74">
        <v>5</v>
      </c>
      <c r="C33" s="344" t="s">
        <v>112</v>
      </c>
      <c r="D33" s="142"/>
      <c r="F33" s="11"/>
      <c r="G33" s="11"/>
    </row>
    <row r="34" spans="2:8" ht="55.05" customHeight="1" x14ac:dyDescent="0.2">
      <c r="B34" s="74">
        <v>6</v>
      </c>
      <c r="C34" s="344" t="s">
        <v>584</v>
      </c>
      <c r="D34" s="142"/>
      <c r="F34" s="11"/>
      <c r="G34" s="11"/>
    </row>
    <row r="35" spans="2:8" ht="55.05" customHeight="1" x14ac:dyDescent="0.2">
      <c r="B35" s="73">
        <v>7</v>
      </c>
      <c r="C35" s="344" t="s">
        <v>126</v>
      </c>
      <c r="D35" s="142"/>
      <c r="F35" s="11"/>
      <c r="G35" s="11"/>
    </row>
    <row r="37" spans="2:8" ht="28.2" x14ac:dyDescent="0.35">
      <c r="B37" s="32" t="s">
        <v>599</v>
      </c>
    </row>
    <row r="40" spans="2:8" ht="24" thickBot="1" x14ac:dyDescent="0.25">
      <c r="B40" s="353" t="s">
        <v>51</v>
      </c>
      <c r="C40" s="322"/>
      <c r="D40" s="322"/>
      <c r="E40" s="322"/>
      <c r="F40" s="322"/>
      <c r="G40" s="322"/>
      <c r="H40" s="322"/>
    </row>
    <row r="60" spans="2:8" ht="31.8" customHeight="1" x14ac:dyDescent="0.2"/>
    <row r="61" spans="2:8" ht="31.8" customHeight="1" x14ac:dyDescent="0.2"/>
    <row r="62" spans="2:8" ht="31.8" customHeight="1" x14ac:dyDescent="0.2"/>
    <row r="63" spans="2:8" ht="31.8" customHeight="1" x14ac:dyDescent="0.2"/>
    <row r="64" spans="2:8" ht="24" thickBot="1" x14ac:dyDescent="0.25">
      <c r="B64" s="353" t="s">
        <v>316</v>
      </c>
      <c r="C64" s="322"/>
      <c r="D64" s="322"/>
      <c r="E64" s="322"/>
      <c r="F64" s="322"/>
      <c r="G64" s="322"/>
      <c r="H64" s="322"/>
    </row>
    <row r="66" spans="2:8" ht="21" x14ac:dyDescent="0.2">
      <c r="C66" s="354" t="s">
        <v>315</v>
      </c>
    </row>
    <row r="67" spans="2:8" ht="21" x14ac:dyDescent="0.2">
      <c r="C67" s="355" t="s">
        <v>577</v>
      </c>
    </row>
    <row r="68" spans="2:8" ht="21" x14ac:dyDescent="0.2">
      <c r="C68" s="355" t="s">
        <v>578</v>
      </c>
    </row>
    <row r="69" spans="2:8" ht="21" x14ac:dyDescent="0.2">
      <c r="C69" s="355" t="s">
        <v>579</v>
      </c>
    </row>
    <row r="70" spans="2:8" ht="21" x14ac:dyDescent="0.2">
      <c r="C70" s="355" t="s">
        <v>580</v>
      </c>
    </row>
    <row r="71" spans="2:8" ht="21" x14ac:dyDescent="0.2">
      <c r="C71" s="355" t="s">
        <v>581</v>
      </c>
    </row>
    <row r="72" spans="2:8" ht="69.599999999999994" x14ac:dyDescent="0.2">
      <c r="C72" s="601" t="s">
        <v>582</v>
      </c>
    </row>
    <row r="73" spans="2:8" ht="21" x14ac:dyDescent="0.2">
      <c r="C73" s="355" t="s">
        <v>583</v>
      </c>
    </row>
    <row r="77" spans="2:8" ht="24" thickBot="1" x14ac:dyDescent="0.25">
      <c r="B77" s="353" t="s">
        <v>52</v>
      </c>
      <c r="C77" s="322"/>
      <c r="D77" s="322"/>
      <c r="E77" s="322"/>
      <c r="F77" s="322"/>
      <c r="G77" s="322"/>
      <c r="H77" s="322"/>
    </row>
    <row r="79" spans="2:8" ht="35.4" customHeight="1" x14ac:dyDescent="0.2">
      <c r="C79" s="345" t="s">
        <v>327</v>
      </c>
    </row>
    <row r="81" spans="3:8" ht="232.95" customHeight="1" x14ac:dyDescent="0.2">
      <c r="C81" s="620" t="s">
        <v>458</v>
      </c>
      <c r="D81" s="621"/>
      <c r="E81" s="621"/>
      <c r="F81" s="621"/>
      <c r="G81" s="621"/>
      <c r="H81" s="622"/>
    </row>
    <row r="108" spans="3:3" ht="13.2" x14ac:dyDescent="0.2">
      <c r="C108" s="1"/>
    </row>
  </sheetData>
  <sheetProtection algorithmName="SHA-512" hashValue="umzHpUrZlQj6QFOQEOMdBugiT7Xfcs4xAgnKfxp2fUN5+qXXbPR4cDy3RT42JxQcesv0jJngYb8VAS827l5e4Q==" saltValue="nM48l+hOoWBeQBWK7mgdWA==" spinCount="100000" sheet="1" insertColumns="0" insertRows="0" deleteColumns="0" deleteRows="0"/>
  <mergeCells count="15">
    <mergeCell ref="B13:E13"/>
    <mergeCell ref="C81:H81"/>
    <mergeCell ref="D22:D29"/>
    <mergeCell ref="G2:G3"/>
    <mergeCell ref="D7:H7"/>
    <mergeCell ref="D5:E5"/>
    <mergeCell ref="F5:H5"/>
    <mergeCell ref="D4:E4"/>
    <mergeCell ref="G4:H4"/>
    <mergeCell ref="B7:C7"/>
    <mergeCell ref="C17:H17"/>
    <mergeCell ref="C18:H18"/>
    <mergeCell ref="C19:H19"/>
    <mergeCell ref="B9:H9"/>
    <mergeCell ref="B22:B29"/>
  </mergeCells>
  <phoneticPr fontId="1"/>
  <conditionalFormatting sqref="D22 D30:D35">
    <cfRule type="cellIs" dxfId="166" priority="44" operator="equal">
      <formula>"○"</formula>
    </cfRule>
  </conditionalFormatting>
  <conditionalFormatting sqref="D7:H7">
    <cfRule type="cellIs" dxfId="165" priority="8" operator="equal">
      <formula>0</formula>
    </cfRule>
  </conditionalFormatting>
  <conditionalFormatting sqref="D11:D12">
    <cfRule type="cellIs" dxfId="164" priority="2" operator="equal">
      <formula>"○"</formula>
    </cfRule>
  </conditionalFormatting>
  <conditionalFormatting sqref="F13">
    <cfRule type="cellIs" dxfId="163" priority="1" operator="equal">
      <formula>"✓"</formula>
    </cfRule>
  </conditionalFormatting>
  <dataValidations count="2">
    <dataValidation type="list" allowBlank="1" showInputMessage="1" showErrorMessage="1" sqref="D22 D30:D35 D11:D12" xr:uid="{00000000-0002-0000-0000-000001000000}">
      <formula1>"○,"</formula1>
    </dataValidation>
    <dataValidation type="list" allowBlank="1" showInputMessage="1" showErrorMessage="1" sqref="F13" xr:uid="{A02B0C29-8541-4E6B-835F-8B2D46BD869D}">
      <formula1>"✓,"</formula1>
    </dataValidation>
  </dataValidations>
  <pageMargins left="0.74803149606299213" right="0.15748031496062992" top="0.55118110236220474" bottom="0.43307086614173229" header="0.31496062992125984" footer="0.15748031496062992"/>
  <pageSetup paperSize="9" scale="48" fitToHeight="2" orientation="portrait" r:id="rId1"/>
  <rowBreaks count="1" manualBreakCount="1">
    <brk id="3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B1:J39"/>
  <sheetViews>
    <sheetView showGridLines="0" zoomScaleNormal="100" zoomScaleSheetLayoutView="100" workbookViewId="0"/>
  </sheetViews>
  <sheetFormatPr defaultColWidth="9" defaultRowHeight="13.2" x14ac:dyDescent="0.2"/>
  <cols>
    <col min="1" max="1" width="3" style="1" customWidth="1"/>
    <col min="2" max="2" width="3.6640625" style="1" customWidth="1"/>
    <col min="3" max="3" width="31" style="1" customWidth="1"/>
    <col min="4" max="4" width="12.77734375" style="1" customWidth="1"/>
    <col min="5" max="5" width="11.6640625" style="1" customWidth="1"/>
    <col min="6" max="6" width="8.6640625" style="1" customWidth="1"/>
    <col min="7" max="7" width="14" style="1" customWidth="1"/>
    <col min="8" max="8" width="19.109375" style="1" customWidth="1"/>
    <col min="9" max="9" width="1.6640625" style="42" customWidth="1"/>
    <col min="10" max="10" width="99.33203125" style="48" customWidth="1"/>
    <col min="11" max="16384" width="9" style="1"/>
  </cols>
  <sheetData>
    <row r="1" spans="2:10" ht="45.75" customHeight="1" x14ac:dyDescent="0.2"/>
    <row r="2" spans="2:10" x14ac:dyDescent="0.2">
      <c r="B2" s="505" t="s">
        <v>59</v>
      </c>
      <c r="C2" s="505"/>
      <c r="D2" s="505"/>
      <c r="E2" s="505"/>
      <c r="F2" s="505"/>
      <c r="G2" s="148"/>
      <c r="H2" s="148"/>
      <c r="I2" s="43"/>
      <c r="J2" s="50" t="s">
        <v>2</v>
      </c>
    </row>
    <row r="3" spans="2:10" ht="13.5" customHeight="1" x14ac:dyDescent="0.2">
      <c r="B3" s="505"/>
      <c r="C3" s="505"/>
      <c r="D3" s="505"/>
      <c r="E3" s="505"/>
      <c r="F3" s="505"/>
      <c r="G3" s="505"/>
      <c r="H3" s="505"/>
      <c r="I3" s="43"/>
      <c r="J3" s="649" t="s">
        <v>576</v>
      </c>
    </row>
    <row r="4" spans="2:10" x14ac:dyDescent="0.2">
      <c r="B4" s="505"/>
      <c r="C4" s="505"/>
      <c r="D4" s="505"/>
      <c r="E4" s="64"/>
      <c r="F4" s="64"/>
      <c r="G4" s="2"/>
      <c r="H4" s="233" t="str">
        <f>IF('補助事業概要説明書(別添１)１～２'!E5="","",'補助事業概要説明書(別添１)１～２'!E5)</f>
        <v/>
      </c>
      <c r="I4" s="44"/>
      <c r="J4" s="649"/>
    </row>
    <row r="5" spans="2:10" x14ac:dyDescent="0.2">
      <c r="B5" s="505" t="s">
        <v>92</v>
      </c>
      <c r="C5" s="505"/>
      <c r="D5" s="505"/>
      <c r="E5" s="505"/>
      <c r="F5" s="505"/>
      <c r="G5" s="505"/>
      <c r="H5" s="505"/>
      <c r="I5" s="43"/>
      <c r="J5" s="649"/>
    </row>
    <row r="6" spans="2:10" x14ac:dyDescent="0.2">
      <c r="B6" s="4" t="s">
        <v>243</v>
      </c>
      <c r="C6" s="316"/>
      <c r="D6" s="2"/>
      <c r="E6" s="505"/>
      <c r="F6" s="110"/>
      <c r="G6" s="110"/>
      <c r="H6" s="232"/>
      <c r="I6" s="43"/>
      <c r="J6" s="649"/>
    </row>
    <row r="7" spans="2:10" ht="14.4" x14ac:dyDescent="0.2">
      <c r="B7" s="3"/>
      <c r="C7" s="2"/>
      <c r="D7" s="2"/>
      <c r="E7" s="505"/>
      <c r="F7" s="505"/>
      <c r="G7" s="111"/>
      <c r="H7" s="131"/>
      <c r="I7" s="43"/>
      <c r="J7" s="649"/>
    </row>
    <row r="8" spans="2:10" ht="25.05" customHeight="1" x14ac:dyDescent="0.2">
      <c r="B8" s="505"/>
      <c r="C8" s="505"/>
      <c r="D8" s="64"/>
      <c r="E8" s="2" t="s">
        <v>107</v>
      </c>
      <c r="F8" s="647" t="str">
        <f>'補助事業概要説明書(別添１)１～２'!G7&amp;""</f>
        <v/>
      </c>
      <c r="G8" s="647"/>
      <c r="H8" s="647"/>
      <c r="I8" s="43"/>
      <c r="J8" s="649"/>
    </row>
    <row r="9" spans="2:10" ht="25.05" customHeight="1" x14ac:dyDescent="0.2">
      <c r="B9" s="505"/>
      <c r="C9" s="505"/>
      <c r="D9" s="64"/>
      <c r="E9" s="2"/>
      <c r="F9" s="652" t="str">
        <f>'補助事業概要説明書(別添１)１～２'!M7&amp;""</f>
        <v/>
      </c>
      <c r="G9" s="652"/>
      <c r="H9" s="652"/>
      <c r="I9" s="43"/>
      <c r="J9" s="649"/>
    </row>
    <row r="10" spans="2:10" ht="30" customHeight="1" x14ac:dyDescent="0.2">
      <c r="B10" s="505"/>
      <c r="C10" s="505"/>
      <c r="D10" s="2" t="s">
        <v>87</v>
      </c>
      <c r="E10" s="2" t="s">
        <v>108</v>
      </c>
      <c r="F10" s="653" t="str">
        <f>'補助事業概要説明書(別添１)１～２'!K5&amp;""</f>
        <v/>
      </c>
      <c r="G10" s="654"/>
      <c r="H10" s="655"/>
      <c r="I10" s="43"/>
      <c r="J10" s="649"/>
    </row>
    <row r="11" spans="2:10" x14ac:dyDescent="0.2">
      <c r="B11" s="505"/>
      <c r="C11" s="505"/>
      <c r="D11" s="505"/>
      <c r="E11" s="2" t="s">
        <v>100</v>
      </c>
      <c r="F11" s="656" t="str">
        <f>'補助事業概要説明書(別添１)１～２'!E6&amp;"　"&amp;'補助事業概要説明書(別添１)１～２'!H6&amp;"　"&amp;'補助事業概要説明書(別添１)１～２'!J6&amp;""</f>
        <v>　　</v>
      </c>
      <c r="G11" s="657"/>
      <c r="H11" s="658"/>
      <c r="I11" s="45"/>
      <c r="J11" s="649"/>
    </row>
    <row r="12" spans="2:10" ht="14.4" x14ac:dyDescent="0.2">
      <c r="B12" s="505"/>
      <c r="C12" s="505"/>
      <c r="D12" s="505"/>
      <c r="E12" s="2"/>
      <c r="F12" s="505"/>
      <c r="G12" s="64"/>
      <c r="H12" s="231"/>
      <c r="I12" s="46"/>
      <c r="J12" s="1"/>
    </row>
    <row r="13" spans="2:10" ht="32.25" customHeight="1" x14ac:dyDescent="0.2">
      <c r="B13" s="505"/>
      <c r="C13" s="505"/>
      <c r="D13" s="505"/>
      <c r="E13" s="505"/>
      <c r="F13" s="505"/>
      <c r="G13" s="505"/>
      <c r="H13" s="505"/>
      <c r="I13" s="43"/>
      <c r="J13" s="581"/>
    </row>
    <row r="14" spans="2:10" ht="45" customHeight="1" x14ac:dyDescent="0.2">
      <c r="B14" s="663" t="s">
        <v>332</v>
      </c>
      <c r="C14" s="663"/>
      <c r="D14" s="663"/>
      <c r="E14" s="663"/>
      <c r="F14" s="663"/>
      <c r="G14" s="663"/>
      <c r="H14" s="663"/>
      <c r="I14" s="47"/>
      <c r="J14" s="318"/>
    </row>
    <row r="15" spans="2:10" ht="150" customHeight="1" x14ac:dyDescent="0.2">
      <c r="B15" s="664" t="s">
        <v>333</v>
      </c>
      <c r="C15" s="664"/>
      <c r="D15" s="664"/>
      <c r="E15" s="664"/>
      <c r="F15" s="664"/>
      <c r="G15" s="664"/>
      <c r="H15" s="664"/>
      <c r="I15" s="43"/>
      <c r="J15" s="318"/>
    </row>
    <row r="16" spans="2:10" x14ac:dyDescent="0.2">
      <c r="B16" s="665" t="s">
        <v>3</v>
      </c>
      <c r="C16" s="665"/>
      <c r="D16" s="665"/>
      <c r="E16" s="665"/>
      <c r="F16" s="665"/>
      <c r="G16" s="665"/>
      <c r="H16" s="665"/>
      <c r="I16" s="46"/>
      <c r="J16" s="318"/>
    </row>
    <row r="17" spans="2:10" ht="13.5" customHeight="1" x14ac:dyDescent="0.2">
      <c r="B17" s="505" t="s">
        <v>93</v>
      </c>
      <c r="C17" s="505"/>
      <c r="D17" s="505"/>
      <c r="E17" s="505"/>
      <c r="F17" s="505"/>
      <c r="G17" s="505"/>
      <c r="H17" s="505"/>
      <c r="I17" s="43"/>
      <c r="J17" s="319"/>
    </row>
    <row r="18" spans="2:10" ht="39" customHeight="1" x14ac:dyDescent="0.2">
      <c r="B18" s="505"/>
      <c r="C18" s="666" t="str">
        <f>'補助事業概要説明書(別添１)１～２'!L6&amp;""</f>
        <v/>
      </c>
      <c r="D18" s="666"/>
      <c r="E18" s="666"/>
      <c r="F18" s="666"/>
      <c r="G18" s="666"/>
      <c r="H18" s="666"/>
      <c r="I18" s="43"/>
      <c r="J18" s="506" t="s">
        <v>489</v>
      </c>
    </row>
    <row r="19" spans="2:10" x14ac:dyDescent="0.2">
      <c r="B19" s="505"/>
      <c r="C19" s="505"/>
      <c r="D19" s="505"/>
      <c r="E19" s="505"/>
      <c r="F19" s="505"/>
      <c r="G19" s="505"/>
      <c r="H19" s="505"/>
      <c r="I19" s="43"/>
      <c r="J19" s="317"/>
    </row>
    <row r="20" spans="2:10" x14ac:dyDescent="0.2">
      <c r="B20" s="505" t="s">
        <v>4</v>
      </c>
      <c r="C20" s="505"/>
      <c r="D20" s="505"/>
      <c r="E20" s="505"/>
      <c r="F20" s="505"/>
      <c r="G20" s="505"/>
      <c r="H20" s="505"/>
      <c r="I20" s="43"/>
      <c r="J20" s="318"/>
    </row>
    <row r="21" spans="2:10" x14ac:dyDescent="0.2">
      <c r="B21" s="505"/>
      <c r="C21" s="505" t="s">
        <v>5</v>
      </c>
      <c r="D21" s="505"/>
      <c r="E21" s="505"/>
      <c r="F21" s="505"/>
      <c r="G21" s="505"/>
      <c r="H21" s="505"/>
      <c r="I21" s="43"/>
      <c r="J21" s="318"/>
    </row>
    <row r="22" spans="2:10" ht="15" customHeight="1" x14ac:dyDescent="0.2">
      <c r="B22" s="505"/>
      <c r="C22" s="505"/>
      <c r="D22" s="505"/>
      <c r="E22" s="505"/>
      <c r="F22" s="505"/>
      <c r="G22" s="505"/>
      <c r="H22" s="505"/>
      <c r="I22" s="43"/>
      <c r="J22" s="318"/>
    </row>
    <row r="23" spans="2:10" x14ac:dyDescent="0.2">
      <c r="B23" s="505" t="s">
        <v>6</v>
      </c>
      <c r="C23" s="505"/>
      <c r="D23" s="505"/>
      <c r="E23" s="505"/>
      <c r="F23" s="505"/>
      <c r="G23" s="505"/>
      <c r="H23" s="505"/>
      <c r="I23" s="43"/>
      <c r="J23" s="318"/>
    </row>
    <row r="24" spans="2:10" x14ac:dyDescent="0.2">
      <c r="B24" s="505"/>
      <c r="C24" s="505" t="s">
        <v>5</v>
      </c>
      <c r="D24" s="505"/>
      <c r="E24" s="505"/>
      <c r="F24" s="505"/>
      <c r="G24" s="505"/>
      <c r="H24" s="505"/>
      <c r="I24" s="43"/>
      <c r="J24" s="318"/>
    </row>
    <row r="25" spans="2:10" ht="15" customHeight="1" x14ac:dyDescent="0.2">
      <c r="B25" s="505"/>
      <c r="C25" s="505"/>
      <c r="D25" s="505"/>
      <c r="E25" s="505"/>
      <c r="F25" s="505"/>
      <c r="G25" s="505"/>
      <c r="H25" s="505"/>
      <c r="I25" s="43"/>
      <c r="J25" s="319"/>
    </row>
    <row r="26" spans="2:10" x14ac:dyDescent="0.2">
      <c r="B26" s="505" t="s">
        <v>7</v>
      </c>
      <c r="C26" s="505"/>
      <c r="D26" s="505"/>
      <c r="E26" s="505"/>
      <c r="F26" s="505"/>
      <c r="G26" s="505"/>
      <c r="H26" s="505"/>
      <c r="I26" s="43"/>
      <c r="J26" s="659" t="s">
        <v>490</v>
      </c>
    </row>
    <row r="27" spans="2:10" ht="13.5" customHeight="1" x14ac:dyDescent="0.2">
      <c r="B27" s="505"/>
      <c r="C27" s="505" t="s">
        <v>8</v>
      </c>
      <c r="D27" s="219">
        <f>'様式第１（別紙１・２） '!C10</f>
        <v>0</v>
      </c>
      <c r="E27" s="505" t="s">
        <v>12</v>
      </c>
      <c r="F27" s="65"/>
      <c r="G27" s="505"/>
      <c r="H27" s="505"/>
      <c r="I27" s="43"/>
      <c r="J27" s="660"/>
    </row>
    <row r="28" spans="2:10" x14ac:dyDescent="0.2">
      <c r="B28" s="505"/>
      <c r="C28" s="505" t="s">
        <v>10</v>
      </c>
      <c r="D28" s="219">
        <f>'様式第１（別紙１・２） '!D10</f>
        <v>0</v>
      </c>
      <c r="E28" s="505" t="s">
        <v>12</v>
      </c>
      <c r="F28" s="67"/>
      <c r="G28" s="505"/>
      <c r="H28" s="505"/>
      <c r="I28" s="43"/>
      <c r="J28" s="660"/>
    </row>
    <row r="29" spans="2:10" x14ac:dyDescent="0.2">
      <c r="B29" s="505"/>
      <c r="C29" s="505" t="s">
        <v>9</v>
      </c>
      <c r="D29" s="219">
        <f>'様式第１（別紙１・２） '!F10</f>
        <v>0</v>
      </c>
      <c r="E29" s="505" t="s">
        <v>12</v>
      </c>
      <c r="F29" s="64"/>
      <c r="G29" s="505"/>
      <c r="H29" s="505"/>
      <c r="I29" s="43"/>
      <c r="J29" s="317"/>
    </row>
    <row r="30" spans="2:10" x14ac:dyDescent="0.2">
      <c r="B30" s="505"/>
      <c r="C30" s="505"/>
      <c r="D30" s="2"/>
      <c r="E30" s="505"/>
      <c r="F30" s="505"/>
      <c r="G30" s="505"/>
      <c r="H30" s="505"/>
      <c r="I30" s="43"/>
      <c r="J30" s="318"/>
    </row>
    <row r="31" spans="2:10" x14ac:dyDescent="0.2">
      <c r="B31" s="4" t="s">
        <v>71</v>
      </c>
      <c r="C31" s="505"/>
      <c r="D31" s="2"/>
      <c r="E31" s="505"/>
      <c r="F31" s="505"/>
      <c r="G31" s="505"/>
      <c r="H31" s="505"/>
      <c r="I31" s="43"/>
      <c r="J31" s="318"/>
    </row>
    <row r="32" spans="2:10" x14ac:dyDescent="0.2">
      <c r="B32" s="505"/>
      <c r="C32" s="505"/>
      <c r="D32" s="2"/>
      <c r="E32" s="505"/>
      <c r="F32" s="505"/>
      <c r="G32" s="505"/>
      <c r="H32" s="505"/>
      <c r="I32" s="43"/>
      <c r="J32" s="318"/>
    </row>
    <row r="33" spans="2:10" ht="15" customHeight="1" x14ac:dyDescent="0.2">
      <c r="B33" s="68" t="s">
        <v>72</v>
      </c>
      <c r="C33" s="505"/>
      <c r="D33" s="505"/>
      <c r="E33" s="505"/>
      <c r="F33" s="505"/>
      <c r="G33" s="505"/>
      <c r="H33" s="505"/>
      <c r="I33" s="43"/>
      <c r="J33" s="320"/>
    </row>
    <row r="34" spans="2:10" ht="15" customHeight="1" x14ac:dyDescent="0.2">
      <c r="B34" s="4"/>
      <c r="C34" s="505"/>
      <c r="D34" s="505"/>
      <c r="E34" s="505"/>
      <c r="F34" s="505"/>
      <c r="G34" s="505"/>
      <c r="H34" s="505"/>
      <c r="I34" s="43"/>
      <c r="J34" s="319"/>
    </row>
    <row r="35" spans="2:10" x14ac:dyDescent="0.2">
      <c r="B35" s="505" t="s">
        <v>94</v>
      </c>
      <c r="C35" s="505"/>
      <c r="D35" s="505"/>
      <c r="E35" s="505"/>
      <c r="F35" s="505"/>
      <c r="G35" s="505"/>
      <c r="H35" s="505"/>
      <c r="I35" s="43"/>
      <c r="J35" s="661" t="s">
        <v>491</v>
      </c>
    </row>
    <row r="36" spans="2:10" x14ac:dyDescent="0.2">
      <c r="B36" s="505"/>
      <c r="C36" s="507" t="s">
        <v>11</v>
      </c>
      <c r="D36" s="648">
        <v>45322</v>
      </c>
      <c r="E36" s="648"/>
      <c r="F36" s="505"/>
      <c r="G36" s="505"/>
      <c r="H36" s="505"/>
      <c r="I36" s="43"/>
      <c r="J36" s="662"/>
    </row>
    <row r="37" spans="2:10" x14ac:dyDescent="0.2">
      <c r="B37" s="505"/>
      <c r="C37" s="507"/>
      <c r="D37" s="505"/>
      <c r="E37" s="69"/>
      <c r="F37" s="505"/>
      <c r="G37" s="505"/>
      <c r="H37" s="505"/>
      <c r="I37" s="43"/>
      <c r="J37" s="662"/>
    </row>
    <row r="38" spans="2:10" x14ac:dyDescent="0.2">
      <c r="B38" s="505"/>
      <c r="C38" s="505"/>
      <c r="D38" s="505"/>
      <c r="E38" s="505"/>
      <c r="F38" s="505"/>
      <c r="G38" s="505"/>
      <c r="H38" s="505"/>
      <c r="I38" s="43"/>
      <c r="J38" s="321"/>
    </row>
    <row r="39" spans="2:10" ht="102" customHeight="1" x14ac:dyDescent="0.2">
      <c r="B39" s="650" t="s">
        <v>95</v>
      </c>
      <c r="C39" s="651"/>
      <c r="D39" s="651"/>
      <c r="E39" s="651"/>
      <c r="F39" s="651"/>
      <c r="G39" s="651"/>
      <c r="H39" s="505"/>
      <c r="I39" s="43"/>
      <c r="J39" s="318"/>
    </row>
  </sheetData>
  <sheetProtection algorithmName="SHA-512" hashValue="LJ9exa/uSvsceK4D37gtcjs1A/b40k/7T49QLjLcH3he20Rfjqnv+zLL6CGHonIxKT4kqDMAAWKOVZvshQPzUA==" saltValue="UKCLXmvJ+TluwSR6+vBJwA==" spinCount="100000" sheet="1" insertColumns="0" insertRows="0" deleteColumns="0" deleteRows="0"/>
  <mergeCells count="13">
    <mergeCell ref="F8:H8"/>
    <mergeCell ref="D36:E36"/>
    <mergeCell ref="J3:J11"/>
    <mergeCell ref="B39:G39"/>
    <mergeCell ref="F9:H9"/>
    <mergeCell ref="F10:H10"/>
    <mergeCell ref="F11:H11"/>
    <mergeCell ref="J26:J28"/>
    <mergeCell ref="J35:J37"/>
    <mergeCell ref="B14:H14"/>
    <mergeCell ref="B15:H15"/>
    <mergeCell ref="B16:H16"/>
    <mergeCell ref="C18:H18"/>
  </mergeCells>
  <phoneticPr fontId="1"/>
  <conditionalFormatting sqref="D27:D29">
    <cfRule type="cellIs" dxfId="162" priority="13" operator="equal">
      <formula>0</formula>
    </cfRule>
  </conditionalFormatting>
  <conditionalFormatting sqref="C18:H18">
    <cfRule type="containsBlanks" dxfId="161" priority="2">
      <formula>LEN(TRIM(C18))=0</formula>
    </cfRule>
  </conditionalFormatting>
  <conditionalFormatting sqref="F8:H11 H4">
    <cfRule type="containsBlanks" dxfId="160" priority="1">
      <formula>LEN(TRIM(F4))=0</formula>
    </cfRule>
  </conditionalFormatting>
  <dataValidations count="1">
    <dataValidation type="date" operator="lessThanOrEqual" allowBlank="1" showInputMessage="1" showErrorMessage="1" errorTitle="事業完了日を確認してください" error="事業期間は平成30年2月9日までとなっております。" sqref="E37" xr:uid="{00000000-0002-0000-0100-000001000000}">
      <formula1>43504</formula1>
    </dataValidation>
  </dataValidations>
  <pageMargins left="0.74803149606299213" right="0.15748031496062992" top="0.55118110236220474" bottom="0.43307086614173229" header="0.31496062992125984" footer="0.15748031496062992"/>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I32"/>
  <sheetViews>
    <sheetView showGridLines="0" zoomScaleNormal="100" zoomScaleSheetLayoutView="100" workbookViewId="0"/>
  </sheetViews>
  <sheetFormatPr defaultColWidth="9" defaultRowHeight="13.2" x14ac:dyDescent="0.2"/>
  <cols>
    <col min="1" max="1" width="2.6640625" style="63" customWidth="1"/>
    <col min="2" max="2" width="18.6640625" style="63" customWidth="1"/>
    <col min="3" max="7" width="14.77734375" style="63" customWidth="1"/>
    <col min="8" max="8" width="1.109375" style="63" customWidth="1"/>
    <col min="9" max="9" width="72.77734375" style="315" customWidth="1"/>
    <col min="10" max="16384" width="9" style="63"/>
  </cols>
  <sheetData>
    <row r="1" spans="2:9" s="54" customFormat="1" ht="45.75" customHeight="1" x14ac:dyDescent="0.2"/>
    <row r="2" spans="2:9" x14ac:dyDescent="0.2">
      <c r="F2" s="33"/>
      <c r="G2" s="315"/>
      <c r="I2" s="63"/>
    </row>
    <row r="3" spans="2:9" ht="14.4" x14ac:dyDescent="0.2">
      <c r="B3" s="36" t="s">
        <v>73</v>
      </c>
    </row>
    <row r="4" spans="2:9" x14ac:dyDescent="0.2">
      <c r="B4" s="668" t="s">
        <v>74</v>
      </c>
      <c r="C4" s="668"/>
      <c r="D4" s="668"/>
      <c r="E4" s="668"/>
      <c r="F4" s="668"/>
      <c r="G4" s="668"/>
      <c r="H4" s="294"/>
    </row>
    <row r="5" spans="2:9" x14ac:dyDescent="0.2">
      <c r="B5" s="37"/>
      <c r="G5" s="49"/>
      <c r="H5" s="49"/>
    </row>
    <row r="6" spans="2:9" x14ac:dyDescent="0.2">
      <c r="B6" s="669" t="s">
        <v>75</v>
      </c>
      <c r="C6" s="669"/>
      <c r="D6" s="669"/>
      <c r="E6" s="669"/>
      <c r="F6" s="669"/>
      <c r="G6" s="49"/>
      <c r="H6" s="49"/>
    </row>
    <row r="7" spans="2:9" s="38" customFormat="1" ht="24" x14ac:dyDescent="0.2">
      <c r="B7" s="293" t="s">
        <v>296</v>
      </c>
      <c r="C7" s="293" t="s">
        <v>96</v>
      </c>
      <c r="D7" s="293" t="s">
        <v>97</v>
      </c>
      <c r="E7" s="293" t="s">
        <v>76</v>
      </c>
      <c r="F7" s="293" t="s">
        <v>98</v>
      </c>
      <c r="G7" s="66"/>
      <c r="H7" s="66"/>
      <c r="I7" s="50" t="s">
        <v>2</v>
      </c>
    </row>
    <row r="8" spans="2:9" ht="48.75" customHeight="1" x14ac:dyDescent="0.2">
      <c r="B8" s="39" t="s">
        <v>67</v>
      </c>
      <c r="C8" s="373">
        <f>'支出計画書(別添２－２)'!$E$121</f>
        <v>0</v>
      </c>
      <c r="D8" s="373">
        <f>C8</f>
        <v>0</v>
      </c>
      <c r="E8" s="374" t="s">
        <v>99</v>
      </c>
      <c r="F8" s="373">
        <f>C8</f>
        <v>0</v>
      </c>
      <c r="G8" s="49"/>
      <c r="H8" s="49"/>
      <c r="I8" s="670" t="s">
        <v>298</v>
      </c>
    </row>
    <row r="9" spans="2:9" ht="48.75" customHeight="1" x14ac:dyDescent="0.2">
      <c r="B9" s="40" t="s">
        <v>86</v>
      </c>
      <c r="C9" s="375">
        <f>'支出計画書(別添２－２)'!$E$129</f>
        <v>0</v>
      </c>
      <c r="D9" s="375">
        <f>C9</f>
        <v>0</v>
      </c>
      <c r="E9" s="376" t="s">
        <v>102</v>
      </c>
      <c r="F9" s="375">
        <f>C9</f>
        <v>0</v>
      </c>
      <c r="G9" s="49"/>
      <c r="H9" s="49"/>
      <c r="I9" s="671"/>
    </row>
    <row r="10" spans="2:9" ht="20.25" customHeight="1" x14ac:dyDescent="0.2">
      <c r="B10" s="293" t="s">
        <v>80</v>
      </c>
      <c r="C10" s="377">
        <f>SUM(C8:C9)</f>
        <v>0</v>
      </c>
      <c r="D10" s="377">
        <f>SUM(D8:D9)</f>
        <v>0</v>
      </c>
      <c r="E10" s="378"/>
      <c r="F10" s="377">
        <f>SUM(F8:F9)</f>
        <v>0</v>
      </c>
      <c r="G10" s="49"/>
      <c r="H10" s="49"/>
      <c r="I10" s="672"/>
    </row>
    <row r="11" spans="2:9" x14ac:dyDescent="0.2">
      <c r="B11" s="37"/>
      <c r="G11" s="49"/>
      <c r="H11" s="49"/>
    </row>
    <row r="12" spans="2:9" x14ac:dyDescent="0.2">
      <c r="B12" s="37"/>
      <c r="G12" s="49"/>
      <c r="H12" s="49"/>
    </row>
    <row r="13" spans="2:9" x14ac:dyDescent="0.2">
      <c r="B13" s="37"/>
      <c r="G13" s="49"/>
      <c r="H13" s="49"/>
    </row>
    <row r="14" spans="2:9" x14ac:dyDescent="0.2">
      <c r="B14" s="37"/>
      <c r="G14" s="49"/>
      <c r="H14" s="49"/>
    </row>
    <row r="15" spans="2:9" x14ac:dyDescent="0.2">
      <c r="B15" s="37"/>
      <c r="G15" s="49"/>
      <c r="H15" s="49"/>
    </row>
    <row r="16" spans="2:9" x14ac:dyDescent="0.2">
      <c r="B16" s="37"/>
      <c r="G16" s="49"/>
      <c r="H16" s="49"/>
    </row>
    <row r="17" spans="2:9" x14ac:dyDescent="0.2">
      <c r="B17" s="37"/>
    </row>
    <row r="18" spans="2:9" x14ac:dyDescent="0.2">
      <c r="B18" s="37"/>
    </row>
    <row r="19" spans="2:9" ht="14.4" x14ac:dyDescent="0.2">
      <c r="B19" s="36" t="s">
        <v>77</v>
      </c>
    </row>
    <row r="20" spans="2:9" x14ac:dyDescent="0.2">
      <c r="B20" s="668" t="s">
        <v>78</v>
      </c>
      <c r="C20" s="668"/>
      <c r="D20" s="668"/>
      <c r="E20" s="668"/>
      <c r="F20" s="668"/>
      <c r="G20" s="668"/>
      <c r="H20" s="49"/>
    </row>
    <row r="21" spans="2:9" x14ac:dyDescent="0.2">
      <c r="B21" s="37"/>
      <c r="H21" s="49"/>
    </row>
    <row r="22" spans="2:9" x14ac:dyDescent="0.2">
      <c r="B22" s="37"/>
      <c r="H22" s="49"/>
    </row>
    <row r="23" spans="2:9" x14ac:dyDescent="0.2">
      <c r="B23" s="669" t="s">
        <v>75</v>
      </c>
      <c r="C23" s="669"/>
      <c r="D23" s="669"/>
      <c r="E23" s="669"/>
      <c r="F23" s="669"/>
      <c r="G23" s="669"/>
      <c r="H23" s="49"/>
    </row>
    <row r="24" spans="2:9" ht="20.25" customHeight="1" x14ac:dyDescent="0.2">
      <c r="B24" s="667" t="s">
        <v>103</v>
      </c>
      <c r="C24" s="667" t="s">
        <v>79</v>
      </c>
      <c r="D24" s="667"/>
      <c r="E24" s="667"/>
      <c r="F24" s="667"/>
      <c r="G24" s="667"/>
      <c r="H24" s="49"/>
    </row>
    <row r="25" spans="2:9" ht="20.25" customHeight="1" x14ac:dyDescent="0.2">
      <c r="B25" s="667"/>
      <c r="C25" s="41" t="s">
        <v>81</v>
      </c>
      <c r="D25" s="41" t="s">
        <v>82</v>
      </c>
      <c r="E25" s="41" t="s">
        <v>83</v>
      </c>
      <c r="F25" s="41" t="s">
        <v>84</v>
      </c>
      <c r="G25" s="41" t="s">
        <v>85</v>
      </c>
      <c r="H25" s="49"/>
    </row>
    <row r="26" spans="2:9" ht="48.75" customHeight="1" x14ac:dyDescent="0.2">
      <c r="B26" s="39" t="s">
        <v>67</v>
      </c>
      <c r="C26" s="597">
        <f>(F8/8)*1</f>
        <v>0</v>
      </c>
      <c r="D26" s="597">
        <f>(F8/8)*3</f>
        <v>0</v>
      </c>
      <c r="E26" s="597">
        <f>(F8/8)*3</f>
        <v>0</v>
      </c>
      <c r="F26" s="597">
        <f>(F8/8)*1</f>
        <v>0</v>
      </c>
      <c r="G26" s="373">
        <f>SUM(C26:F26)</f>
        <v>0</v>
      </c>
      <c r="H26" s="49"/>
      <c r="I26" s="649" t="s">
        <v>573</v>
      </c>
    </row>
    <row r="27" spans="2:9" ht="48.75" customHeight="1" x14ac:dyDescent="0.2">
      <c r="B27" s="40" t="s">
        <v>86</v>
      </c>
      <c r="C27" s="71">
        <f>(F9/8)*1</f>
        <v>0</v>
      </c>
      <c r="D27" s="71">
        <f>(F9/8)*3</f>
        <v>0</v>
      </c>
      <c r="E27" s="71">
        <f>(F9/8)*3</f>
        <v>0</v>
      </c>
      <c r="F27" s="71">
        <f>(F9/8)*1</f>
        <v>0</v>
      </c>
      <c r="G27" s="375">
        <f>SUM(C27:F27)</f>
        <v>0</v>
      </c>
      <c r="H27" s="49"/>
      <c r="I27" s="649"/>
    </row>
    <row r="28" spans="2:9" ht="20.25" customHeight="1" x14ac:dyDescent="0.2">
      <c r="B28" s="293" t="s">
        <v>80</v>
      </c>
      <c r="C28" s="377">
        <f>SUM(C26:C27)</f>
        <v>0</v>
      </c>
      <c r="D28" s="377">
        <f>SUM(D26:D27)</f>
        <v>0</v>
      </c>
      <c r="E28" s="377">
        <f>SUM(E26:E27)</f>
        <v>0</v>
      </c>
      <c r="F28" s="377">
        <f>SUM(F26:F27)</f>
        <v>0</v>
      </c>
      <c r="G28" s="377">
        <f>SUM(G26:G27)</f>
        <v>0</v>
      </c>
      <c r="H28" s="49"/>
      <c r="I28" s="649"/>
    </row>
    <row r="29" spans="2:9" x14ac:dyDescent="0.2">
      <c r="G29" s="112" t="str">
        <f>IF(G26=0,"",IF(F8=G26,"","人件費確認"))</f>
        <v/>
      </c>
      <c r="H29" s="49"/>
    </row>
    <row r="30" spans="2:9" x14ac:dyDescent="0.2">
      <c r="G30" s="578" t="str">
        <f>IF(G27=0,"",IF(F9=G27,"","事業費確認"))</f>
        <v/>
      </c>
      <c r="H30" s="49"/>
    </row>
    <row r="31" spans="2:9" x14ac:dyDescent="0.2">
      <c r="G31" s="578" t="str">
        <f>IF(G28=0,"",IF(F10=G28,"","合計金額確認"))</f>
        <v/>
      </c>
      <c r="H31" s="49"/>
    </row>
    <row r="32" spans="2:9" x14ac:dyDescent="0.2">
      <c r="H32" s="49"/>
    </row>
  </sheetData>
  <sheetProtection algorithmName="SHA-512" hashValue="rjAkYu5TsrpabBY1faKd6XwNjpfc6UqpInynWw3Vw5K+v+pYdWpVSwpltkRaeYT8WrWMorjjqwM3aqS2DtccbA==" saltValue="lq0clYN9IhbfdsVB9mc+1w==" spinCount="100000" sheet="1" insertColumns="0" insertRows="0" deleteColumns="0" deleteRows="0"/>
  <mergeCells count="8">
    <mergeCell ref="B24:B25"/>
    <mergeCell ref="C24:G24"/>
    <mergeCell ref="I26:I28"/>
    <mergeCell ref="B4:G4"/>
    <mergeCell ref="B6:F6"/>
    <mergeCell ref="I8:I10"/>
    <mergeCell ref="B20:G20"/>
    <mergeCell ref="B23:G23"/>
  </mergeCells>
  <phoneticPr fontId="1"/>
  <conditionalFormatting sqref="C8:C9 C26:F27">
    <cfRule type="cellIs" dxfId="159" priority="4" operator="equal">
      <formula>""</formula>
    </cfRule>
  </conditionalFormatting>
  <conditionalFormatting sqref="C8:F9 C10:D10 F10">
    <cfRule type="cellIs" dxfId="158" priority="2" operator="equal">
      <formula>0</formula>
    </cfRule>
  </conditionalFormatting>
  <conditionalFormatting sqref="G26:G28 C28:F28">
    <cfRule type="cellIs" dxfId="157" priority="1" operator="equal">
      <formula>0</formula>
    </cfRule>
  </conditionalFormatting>
  <pageMargins left="0.74803149606299213" right="0.15748031496062992" top="0.55118110236220474" bottom="0.43307086614173229" header="0.31496062992125984" footer="0.15748031496062992"/>
  <pageSetup paperSize="9" orientation="portrait" r:id="rId1"/>
  <ignoredErrors>
    <ignoredError sqref="C26:F2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L30"/>
  <sheetViews>
    <sheetView showGridLines="0" zoomScaleNormal="100" zoomScaleSheetLayoutView="100" workbookViewId="0"/>
  </sheetViews>
  <sheetFormatPr defaultColWidth="9" defaultRowHeight="13.2" x14ac:dyDescent="0.2"/>
  <cols>
    <col min="1" max="1" width="1" style="54" customWidth="1"/>
    <col min="2" max="3" width="12.88671875" style="54" customWidth="1"/>
    <col min="4" max="7" width="5.109375" style="54" customWidth="1"/>
    <col min="8" max="8" width="5.77734375" style="54" customWidth="1"/>
    <col min="9" max="9" width="23.21875" style="54" customWidth="1"/>
    <col min="10" max="10" width="16.33203125" style="54" customWidth="1"/>
    <col min="11" max="11" width="1.33203125" style="54" customWidth="1"/>
    <col min="12" max="12" width="72.44140625" style="54" customWidth="1"/>
    <col min="13" max="16384" width="9" style="54"/>
  </cols>
  <sheetData>
    <row r="1" spans="2:12" ht="45.75" customHeight="1" x14ac:dyDescent="0.2"/>
    <row r="2" spans="2:12" x14ac:dyDescent="0.2">
      <c r="B2" s="292" t="s">
        <v>88</v>
      </c>
      <c r="J2" s="33"/>
    </row>
    <row r="3" spans="2:12" ht="27" customHeight="1" x14ac:dyDescent="0.2">
      <c r="B3" s="12" t="s">
        <v>22</v>
      </c>
      <c r="C3" s="34"/>
      <c r="D3" s="34"/>
      <c r="E3" s="34"/>
      <c r="F3" s="34"/>
      <c r="G3" s="34"/>
      <c r="H3" s="34"/>
      <c r="I3" s="34"/>
    </row>
    <row r="4" spans="2:12" ht="28.5" customHeight="1" x14ac:dyDescent="0.2">
      <c r="B4" s="674" t="s">
        <v>13</v>
      </c>
      <c r="C4" s="674" t="s">
        <v>14</v>
      </c>
      <c r="D4" s="676" t="s">
        <v>15</v>
      </c>
      <c r="E4" s="677"/>
      <c r="F4" s="677"/>
      <c r="G4" s="678"/>
      <c r="H4" s="674" t="s">
        <v>20</v>
      </c>
      <c r="I4" s="674" t="s">
        <v>574</v>
      </c>
      <c r="J4" s="674" t="s">
        <v>21</v>
      </c>
      <c r="L4" s="50" t="s">
        <v>2</v>
      </c>
    </row>
    <row r="5" spans="2:12" ht="28.5" customHeight="1" x14ac:dyDescent="0.2">
      <c r="B5" s="675"/>
      <c r="C5" s="675"/>
      <c r="D5" s="35" t="s">
        <v>16</v>
      </c>
      <c r="E5" s="35" t="s">
        <v>17</v>
      </c>
      <c r="F5" s="35" t="s">
        <v>18</v>
      </c>
      <c r="G5" s="35" t="s">
        <v>19</v>
      </c>
      <c r="H5" s="675"/>
      <c r="I5" s="675"/>
      <c r="J5" s="675"/>
      <c r="L5" s="295" t="s">
        <v>104</v>
      </c>
    </row>
    <row r="6" spans="2:12" ht="28.5" customHeight="1" x14ac:dyDescent="0.2">
      <c r="B6" s="113"/>
      <c r="C6" s="113"/>
      <c r="D6" s="114"/>
      <c r="E6" s="115"/>
      <c r="F6" s="115"/>
      <c r="G6" s="115"/>
      <c r="H6" s="114"/>
      <c r="I6" s="115"/>
      <c r="J6" s="115"/>
      <c r="L6" s="673" t="s">
        <v>118</v>
      </c>
    </row>
    <row r="7" spans="2:12" ht="28.5" customHeight="1" x14ac:dyDescent="0.2">
      <c r="B7" s="72"/>
      <c r="C7" s="72"/>
      <c r="D7" s="31"/>
      <c r="E7" s="13"/>
      <c r="F7" s="13"/>
      <c r="G7" s="13"/>
      <c r="H7" s="31"/>
      <c r="I7" s="13"/>
      <c r="J7" s="13"/>
      <c r="L7" s="673"/>
    </row>
    <row r="8" spans="2:12" ht="28.5" customHeight="1" x14ac:dyDescent="0.2">
      <c r="B8" s="72"/>
      <c r="C8" s="72"/>
      <c r="D8" s="31"/>
      <c r="E8" s="13"/>
      <c r="F8" s="13"/>
      <c r="G8" s="13"/>
      <c r="H8" s="31"/>
      <c r="I8" s="13"/>
      <c r="J8" s="13"/>
      <c r="L8" s="168" t="s">
        <v>492</v>
      </c>
    </row>
    <row r="9" spans="2:12" ht="28.5" customHeight="1" x14ac:dyDescent="0.2">
      <c r="B9" s="72"/>
      <c r="C9" s="72"/>
      <c r="D9" s="31"/>
      <c r="E9" s="13"/>
      <c r="F9" s="13"/>
      <c r="G9" s="13"/>
      <c r="H9" s="31"/>
      <c r="I9" s="13"/>
      <c r="J9" s="13"/>
    </row>
    <row r="10" spans="2:12" ht="28.5" customHeight="1" x14ac:dyDescent="0.2">
      <c r="B10" s="72"/>
      <c r="C10" s="72"/>
      <c r="D10" s="31"/>
      <c r="E10" s="13"/>
      <c r="F10" s="13"/>
      <c r="G10" s="13"/>
      <c r="H10" s="31"/>
      <c r="I10" s="13"/>
      <c r="J10" s="13"/>
    </row>
    <row r="11" spans="2:12" ht="28.5" customHeight="1" x14ac:dyDescent="0.2">
      <c r="B11" s="72"/>
      <c r="C11" s="72"/>
      <c r="D11" s="31"/>
      <c r="E11" s="13"/>
      <c r="F11" s="13"/>
      <c r="G11" s="13"/>
      <c r="H11" s="31"/>
      <c r="I11" s="13"/>
      <c r="J11" s="13"/>
    </row>
    <row r="12" spans="2:12" ht="28.5" customHeight="1" x14ac:dyDescent="0.2">
      <c r="B12" s="72"/>
      <c r="C12" s="72"/>
      <c r="D12" s="31"/>
      <c r="E12" s="13"/>
      <c r="F12" s="13"/>
      <c r="G12" s="13"/>
      <c r="H12" s="31"/>
      <c r="I12" s="13"/>
      <c r="J12" s="13"/>
    </row>
    <row r="13" spans="2:12" ht="28.5" customHeight="1" x14ac:dyDescent="0.2">
      <c r="B13" s="72"/>
      <c r="C13" s="72"/>
      <c r="D13" s="31"/>
      <c r="E13" s="13"/>
      <c r="F13" s="13"/>
      <c r="G13" s="13"/>
      <c r="H13" s="31"/>
      <c r="I13" s="13"/>
      <c r="J13" s="13"/>
    </row>
    <row r="14" spans="2:12" ht="28.5" customHeight="1" x14ac:dyDescent="0.2">
      <c r="B14" s="72"/>
      <c r="C14" s="72"/>
      <c r="D14" s="31"/>
      <c r="E14" s="13"/>
      <c r="F14" s="13"/>
      <c r="G14" s="13"/>
      <c r="H14" s="31"/>
      <c r="I14" s="13"/>
      <c r="J14" s="13"/>
    </row>
    <row r="15" spans="2:12" ht="28.5" customHeight="1" x14ac:dyDescent="0.2">
      <c r="B15" s="72"/>
      <c r="C15" s="72"/>
      <c r="D15" s="31"/>
      <c r="E15" s="13"/>
      <c r="F15" s="13"/>
      <c r="G15" s="13"/>
      <c r="H15" s="31"/>
      <c r="I15" s="13"/>
      <c r="J15" s="13"/>
    </row>
    <row r="16" spans="2:12" ht="28.5" customHeight="1" x14ac:dyDescent="0.2">
      <c r="B16" s="72"/>
      <c r="C16" s="72"/>
      <c r="D16" s="31"/>
      <c r="E16" s="13"/>
      <c r="F16" s="13"/>
      <c r="G16" s="13"/>
      <c r="H16" s="31"/>
      <c r="I16" s="13"/>
      <c r="J16" s="13"/>
    </row>
    <row r="17" spans="2:10" ht="28.5" customHeight="1" x14ac:dyDescent="0.2">
      <c r="B17" s="72"/>
      <c r="C17" s="72"/>
      <c r="D17" s="31"/>
      <c r="E17" s="13"/>
      <c r="F17" s="13"/>
      <c r="G17" s="13"/>
      <c r="H17" s="31"/>
      <c r="I17" s="13"/>
      <c r="J17" s="13"/>
    </row>
    <row r="18" spans="2:10" ht="28.5" customHeight="1" x14ac:dyDescent="0.2">
      <c r="B18" s="72"/>
      <c r="C18" s="72"/>
      <c r="D18" s="31"/>
      <c r="E18" s="13"/>
      <c r="F18" s="13"/>
      <c r="G18" s="13"/>
      <c r="H18" s="31"/>
      <c r="I18" s="13"/>
      <c r="J18" s="13"/>
    </row>
    <row r="19" spans="2:10" ht="28.5" customHeight="1" x14ac:dyDescent="0.2">
      <c r="B19" s="72"/>
      <c r="C19" s="72"/>
      <c r="D19" s="31"/>
      <c r="E19" s="13"/>
      <c r="F19" s="13"/>
      <c r="G19" s="13"/>
      <c r="H19" s="31"/>
      <c r="I19" s="13"/>
      <c r="J19" s="13"/>
    </row>
    <row r="20" spans="2:10" ht="28.5" customHeight="1" x14ac:dyDescent="0.2">
      <c r="B20" s="72"/>
      <c r="C20" s="72"/>
      <c r="D20" s="31"/>
      <c r="E20" s="13"/>
      <c r="F20" s="13"/>
      <c r="G20" s="13"/>
      <c r="H20" s="31"/>
      <c r="I20" s="13"/>
      <c r="J20" s="13"/>
    </row>
    <row r="21" spans="2:10" ht="28.5" customHeight="1" x14ac:dyDescent="0.2">
      <c r="B21" s="72"/>
      <c r="C21" s="72"/>
      <c r="D21" s="31"/>
      <c r="E21" s="13"/>
      <c r="F21" s="13"/>
      <c r="G21" s="13"/>
      <c r="H21" s="31"/>
      <c r="I21" s="13"/>
      <c r="J21" s="13"/>
    </row>
    <row r="22" spans="2:10" ht="28.5" customHeight="1" x14ac:dyDescent="0.2">
      <c r="B22" s="72"/>
      <c r="C22" s="72"/>
      <c r="D22" s="31"/>
      <c r="E22" s="13"/>
      <c r="F22" s="13"/>
      <c r="G22" s="13"/>
      <c r="H22" s="31"/>
      <c r="I22" s="13"/>
      <c r="J22" s="13"/>
    </row>
    <row r="23" spans="2:10" ht="28.5" customHeight="1" x14ac:dyDescent="0.2">
      <c r="B23" s="72"/>
      <c r="C23" s="72"/>
      <c r="D23" s="31"/>
      <c r="E23" s="13"/>
      <c r="F23" s="13"/>
      <c r="G23" s="13"/>
      <c r="H23" s="31"/>
      <c r="I23" s="13"/>
      <c r="J23" s="13"/>
    </row>
    <row r="24" spans="2:10" ht="28.5" customHeight="1" x14ac:dyDescent="0.2">
      <c r="B24" s="72"/>
      <c r="C24" s="72"/>
      <c r="D24" s="31"/>
      <c r="E24" s="13"/>
      <c r="F24" s="13"/>
      <c r="G24" s="13"/>
      <c r="H24" s="31"/>
      <c r="I24" s="13"/>
      <c r="J24" s="13"/>
    </row>
    <row r="25" spans="2:10" ht="28.5" customHeight="1" x14ac:dyDescent="0.2">
      <c r="B25" s="72"/>
      <c r="C25" s="72"/>
      <c r="D25" s="31"/>
      <c r="E25" s="13"/>
      <c r="F25" s="13"/>
      <c r="G25" s="13"/>
      <c r="H25" s="31"/>
      <c r="I25" s="13"/>
      <c r="J25" s="13"/>
    </row>
    <row r="26" spans="2:10" ht="28.5" customHeight="1" x14ac:dyDescent="0.2">
      <c r="B26" s="292"/>
      <c r="C26" s="292"/>
      <c r="D26" s="292"/>
      <c r="E26" s="292"/>
      <c r="F26" s="292"/>
      <c r="G26" s="292"/>
      <c r="H26" s="292"/>
      <c r="I26" s="292"/>
      <c r="J26" s="292"/>
    </row>
    <row r="27" spans="2:10" ht="28.5" customHeight="1" x14ac:dyDescent="0.2">
      <c r="B27" s="650" t="s">
        <v>524</v>
      </c>
      <c r="C27" s="650"/>
      <c r="D27" s="650"/>
      <c r="E27" s="650"/>
      <c r="F27" s="650"/>
      <c r="G27" s="650"/>
      <c r="H27" s="650"/>
      <c r="I27" s="650"/>
      <c r="J27" s="650"/>
    </row>
    <row r="28" spans="2:10" ht="28.5" customHeight="1" x14ac:dyDescent="0.2">
      <c r="B28" s="650"/>
      <c r="C28" s="650"/>
      <c r="D28" s="650"/>
      <c r="E28" s="650"/>
      <c r="F28" s="650"/>
      <c r="G28" s="650"/>
      <c r="H28" s="650"/>
      <c r="I28" s="650"/>
      <c r="J28" s="650"/>
    </row>
    <row r="29" spans="2:10" ht="28.5" customHeight="1" x14ac:dyDescent="0.2">
      <c r="B29" s="650"/>
      <c r="C29" s="650"/>
      <c r="D29" s="650"/>
      <c r="E29" s="650"/>
      <c r="F29" s="650"/>
      <c r="G29" s="650"/>
      <c r="H29" s="650"/>
      <c r="I29" s="650"/>
      <c r="J29" s="650"/>
    </row>
    <row r="30" spans="2:10" ht="28.5" customHeight="1" x14ac:dyDescent="0.2"/>
  </sheetData>
  <sheetProtection algorithmName="SHA-512" hashValue="lmYuiaYGCzHegCgYQsxhTDAdh6hXuzOVDhXgNWy3xAgG+NqwtaXnnFUvvkI7UB7VZKYfP1SxQ4DSTdTfGOOt6Q==" saltValue="f0P3ULKOFuhqM+ul/HZIOA==" spinCount="100000" sheet="1" insertColumns="0" insertRows="0" deleteColumns="0" deleteRows="0"/>
  <mergeCells count="8">
    <mergeCell ref="B27:J29"/>
    <mergeCell ref="L6:L7"/>
    <mergeCell ref="B4:B5"/>
    <mergeCell ref="C4:C5"/>
    <mergeCell ref="D4:G4"/>
    <mergeCell ref="H4:H5"/>
    <mergeCell ref="I4:I5"/>
    <mergeCell ref="J4:J5"/>
  </mergeCells>
  <phoneticPr fontId="1"/>
  <conditionalFormatting sqref="B6:J25">
    <cfRule type="containsBlanks" dxfId="156" priority="5">
      <formula>LEN(TRIM(B6))=0</formula>
    </cfRule>
  </conditionalFormatting>
  <dataValidations count="5">
    <dataValidation type="list" allowBlank="1" showInputMessage="1" showErrorMessage="1" sqref="D6:D25" xr:uid="{00000000-0002-0000-0300-000000000000}">
      <formula1>"T,S,H"</formula1>
    </dataValidation>
    <dataValidation type="list" allowBlank="1" showInputMessage="1" showErrorMessage="1" prompt="M：男性_x000a_F：女性" sqref="H6:H25" xr:uid="{00000000-0002-0000-0300-000001000000}">
      <formula1>"M,F"</formula1>
    </dataValidation>
    <dataValidation imeMode="hiragana" allowBlank="1" showInputMessage="1" showErrorMessage="1" sqref="C6:C25" xr:uid="{00000000-0002-0000-0300-000002000000}"/>
    <dataValidation type="whole" imeMode="halfAlpha" operator="greaterThanOrEqual" allowBlank="1" showInputMessage="1" showErrorMessage="1" sqref="E6:G25" xr:uid="{00000000-0002-0000-0300-000003000000}">
      <formula1>1</formula1>
    </dataValidation>
    <dataValidation imeMode="halfKatakana" allowBlank="1" showInputMessage="1" showErrorMessage="1" prompt="半角ｶﾀｶﾅで入力" sqref="B6:B25" xr:uid="{00000000-0002-0000-0300-000004000000}"/>
  </dataValidations>
  <pageMargins left="0.74803149606299213" right="0.15748031496062992" top="0.55118110236220474" bottom="0.43307086614173229" header="0.31496062992125984" footer="0.1574803149606299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S146"/>
  <sheetViews>
    <sheetView showGridLines="0" zoomScaleNormal="100" zoomScaleSheetLayoutView="85" workbookViewId="0"/>
  </sheetViews>
  <sheetFormatPr defaultColWidth="9" defaultRowHeight="13.2" x14ac:dyDescent="0.2"/>
  <cols>
    <col min="1" max="1" width="1.77734375" style="125" customWidth="1"/>
    <col min="2" max="3" width="10.77734375" style="77" customWidth="1"/>
    <col min="4" max="4" width="15.77734375" style="153" hidden="1" customWidth="1"/>
    <col min="5" max="6" width="15.77734375" style="77" customWidth="1"/>
    <col min="7" max="7" width="4.77734375" style="77" customWidth="1"/>
    <col min="8" max="8" width="11.77734375" style="77" customWidth="1"/>
    <col min="9" max="9" width="4.77734375" style="77" customWidth="1"/>
    <col min="10" max="10" width="11.77734375" style="77" customWidth="1"/>
    <col min="11" max="16" width="15.77734375" style="77" customWidth="1"/>
    <col min="17" max="17" width="1.6640625" style="153" customWidth="1"/>
    <col min="18" max="18" width="93.88671875" style="77" customWidth="1"/>
    <col min="19" max="19" width="28.77734375" style="77" customWidth="1"/>
    <col min="20" max="20" width="9" style="77" customWidth="1"/>
    <col min="21" max="16384" width="9" style="77"/>
  </cols>
  <sheetData>
    <row r="1" spans="2:18" ht="50.25" customHeight="1" x14ac:dyDescent="0.2"/>
    <row r="2" spans="2:18" x14ac:dyDescent="0.2">
      <c r="B2" s="79" t="s">
        <v>0</v>
      </c>
      <c r="C2" s="79"/>
      <c r="D2" s="169"/>
      <c r="E2" s="79"/>
      <c r="F2" s="154"/>
      <c r="G2" s="155"/>
      <c r="Q2" s="156"/>
    </row>
    <row r="3" spans="2:18" ht="29.25" customHeight="1" x14ac:dyDescent="0.2">
      <c r="B3" s="711" t="s">
        <v>1</v>
      </c>
      <c r="C3" s="711"/>
      <c r="D3" s="711"/>
      <c r="E3" s="711"/>
      <c r="F3" s="711"/>
      <c r="G3" s="711"/>
      <c r="H3" s="711"/>
      <c r="I3" s="711"/>
      <c r="J3" s="711"/>
      <c r="K3" s="711"/>
      <c r="L3" s="711"/>
      <c r="M3" s="711"/>
      <c r="N3" s="711"/>
      <c r="O3" s="711"/>
      <c r="P3" s="711"/>
      <c r="Q3" s="522"/>
    </row>
    <row r="4" spans="2:18" ht="29.25" customHeight="1" x14ac:dyDescent="0.2">
      <c r="B4" s="157" t="s">
        <v>199</v>
      </c>
      <c r="C4" s="157"/>
      <c r="D4" s="406"/>
      <c r="E4" s="157"/>
      <c r="F4" s="158"/>
      <c r="G4" s="155"/>
      <c r="H4" s="184"/>
      <c r="I4" s="184"/>
      <c r="J4" s="184"/>
      <c r="K4" s="184"/>
      <c r="L4" s="184"/>
      <c r="M4" s="184"/>
      <c r="N4" s="184"/>
      <c r="O4" s="184"/>
      <c r="P4" s="184"/>
      <c r="Q4" s="522"/>
      <c r="R4" s="551" t="s">
        <v>2</v>
      </c>
    </row>
    <row r="5" spans="2:18" ht="24.9" customHeight="1" x14ac:dyDescent="0.2">
      <c r="B5" s="712" t="s">
        <v>140</v>
      </c>
      <c r="C5" s="713"/>
      <c r="D5" s="412"/>
      <c r="E5" s="516"/>
      <c r="F5" s="511" t="s">
        <v>169</v>
      </c>
      <c r="G5" s="715"/>
      <c r="H5" s="715"/>
      <c r="I5" s="714" t="s">
        <v>410</v>
      </c>
      <c r="J5" s="714"/>
      <c r="K5" s="722"/>
      <c r="L5" s="723"/>
      <c r="M5" s="723"/>
      <c r="N5" s="723"/>
      <c r="O5" s="723"/>
      <c r="P5" s="724"/>
      <c r="Q5" s="522"/>
      <c r="R5" s="731" t="s">
        <v>575</v>
      </c>
    </row>
    <row r="6" spans="2:18" ht="24.9" customHeight="1" x14ac:dyDescent="0.2">
      <c r="B6" s="404" t="s">
        <v>440</v>
      </c>
      <c r="C6" s="515" t="s">
        <v>227</v>
      </c>
      <c r="E6" s="420"/>
      <c r="F6" s="404" t="s">
        <v>170</v>
      </c>
      <c r="G6" s="415" t="s">
        <v>411</v>
      </c>
      <c r="H6" s="405"/>
      <c r="I6" s="415" t="s">
        <v>412</v>
      </c>
      <c r="J6" s="509"/>
      <c r="K6" s="518" t="s">
        <v>439</v>
      </c>
      <c r="L6" s="716"/>
      <c r="M6" s="717"/>
      <c r="N6" s="717"/>
      <c r="O6" s="717"/>
      <c r="P6" s="718"/>
      <c r="Q6" s="522"/>
      <c r="R6" s="731"/>
    </row>
    <row r="7" spans="2:18" ht="24.9" customHeight="1" x14ac:dyDescent="0.2">
      <c r="B7" s="518" t="s">
        <v>171</v>
      </c>
      <c r="C7" s="515" t="s">
        <v>172</v>
      </c>
      <c r="D7" s="413"/>
      <c r="E7" s="517"/>
      <c r="F7" s="519" t="s">
        <v>146</v>
      </c>
      <c r="G7" s="719"/>
      <c r="H7" s="720"/>
      <c r="I7" s="720"/>
      <c r="J7" s="720"/>
      <c r="K7" s="721"/>
      <c r="L7" s="415" t="s">
        <v>147</v>
      </c>
      <c r="M7" s="728"/>
      <c r="N7" s="728"/>
      <c r="O7" s="728"/>
      <c r="P7" s="684"/>
      <c r="Q7" s="522"/>
      <c r="R7" s="731"/>
    </row>
    <row r="8" spans="2:18" ht="24.9" customHeight="1" x14ac:dyDescent="0.2">
      <c r="B8" s="725" t="s">
        <v>168</v>
      </c>
      <c r="C8" s="518" t="s">
        <v>438</v>
      </c>
      <c r="D8" s="414"/>
      <c r="E8" s="577"/>
      <c r="F8" s="415" t="s">
        <v>61</v>
      </c>
      <c r="G8" s="729"/>
      <c r="H8" s="730"/>
      <c r="I8" s="729"/>
      <c r="J8" s="730"/>
      <c r="K8" s="440"/>
      <c r="L8" s="440"/>
      <c r="M8" s="440"/>
      <c r="N8" s="440"/>
      <c r="O8" s="440"/>
      <c r="P8" s="488"/>
      <c r="Q8" s="522"/>
      <c r="R8" s="731"/>
    </row>
    <row r="9" spans="2:18" ht="24.9" customHeight="1" x14ac:dyDescent="0.2">
      <c r="B9" s="726"/>
      <c r="C9" s="518" t="s">
        <v>438</v>
      </c>
      <c r="D9" s="414"/>
      <c r="E9" s="577"/>
      <c r="F9" s="415" t="s">
        <v>61</v>
      </c>
      <c r="G9" s="729"/>
      <c r="H9" s="730"/>
      <c r="I9" s="729"/>
      <c r="J9" s="730"/>
      <c r="K9" s="440"/>
      <c r="L9" s="440"/>
      <c r="M9" s="440"/>
      <c r="N9" s="440"/>
      <c r="O9" s="440"/>
      <c r="P9" s="488"/>
      <c r="Q9" s="522"/>
      <c r="R9" s="731"/>
    </row>
    <row r="10" spans="2:18" ht="24.9" customHeight="1" x14ac:dyDescent="0.2">
      <c r="B10" s="726"/>
      <c r="C10" s="518" t="s">
        <v>438</v>
      </c>
      <c r="D10" s="414"/>
      <c r="E10" s="577"/>
      <c r="F10" s="415" t="s">
        <v>61</v>
      </c>
      <c r="G10" s="729"/>
      <c r="H10" s="730"/>
      <c r="I10" s="729"/>
      <c r="J10" s="730"/>
      <c r="K10" s="440"/>
      <c r="L10" s="440"/>
      <c r="M10" s="440"/>
      <c r="N10" s="440"/>
      <c r="O10" s="440"/>
      <c r="P10" s="488"/>
      <c r="Q10" s="522"/>
      <c r="R10" s="731"/>
    </row>
    <row r="11" spans="2:18" ht="24.9" customHeight="1" x14ac:dyDescent="0.2">
      <c r="B11" s="726"/>
      <c r="C11" s="518" t="s">
        <v>438</v>
      </c>
      <c r="D11" s="414"/>
      <c r="E11" s="577"/>
      <c r="F11" s="415" t="s">
        <v>61</v>
      </c>
      <c r="G11" s="729"/>
      <c r="H11" s="730"/>
      <c r="I11" s="729"/>
      <c r="J11" s="730"/>
      <c r="K11" s="440"/>
      <c r="L11" s="440"/>
      <c r="M11" s="440"/>
      <c r="N11" s="440"/>
      <c r="O11" s="440"/>
      <c r="P11" s="488"/>
      <c r="Q11" s="522"/>
    </row>
    <row r="12" spans="2:18" ht="24.9" customHeight="1" x14ac:dyDescent="0.2">
      <c r="B12" s="726"/>
      <c r="C12" s="518" t="s">
        <v>438</v>
      </c>
      <c r="D12" s="414"/>
      <c r="E12" s="577"/>
      <c r="F12" s="415" t="s">
        <v>61</v>
      </c>
      <c r="G12" s="729"/>
      <c r="H12" s="730"/>
      <c r="I12" s="729"/>
      <c r="J12" s="730"/>
      <c r="K12" s="440"/>
      <c r="L12" s="440"/>
      <c r="M12" s="440"/>
      <c r="N12" s="440"/>
      <c r="O12" s="440"/>
      <c r="P12" s="488"/>
      <c r="Q12" s="522"/>
    </row>
    <row r="13" spans="2:18" ht="24.9" customHeight="1" x14ac:dyDescent="0.2">
      <c r="B13" s="727"/>
      <c r="C13" s="518" t="s">
        <v>438</v>
      </c>
      <c r="D13" s="414"/>
      <c r="E13" s="577"/>
      <c r="F13" s="415" t="s">
        <v>61</v>
      </c>
      <c r="G13" s="729"/>
      <c r="H13" s="730"/>
      <c r="I13" s="729"/>
      <c r="J13" s="730"/>
      <c r="K13" s="440"/>
      <c r="L13" s="440"/>
      <c r="M13" s="440"/>
      <c r="N13" s="440"/>
      <c r="O13" s="440"/>
      <c r="P13" s="488"/>
      <c r="Q13" s="522"/>
    </row>
    <row r="14" spans="2:18" ht="4.95" customHeight="1" x14ac:dyDescent="0.2">
      <c r="B14" s="188"/>
      <c r="C14" s="188"/>
      <c r="D14" s="188"/>
      <c r="E14" s="188"/>
      <c r="F14" s="188"/>
      <c r="G14" s="312"/>
      <c r="H14" s="312"/>
      <c r="I14" s="312"/>
      <c r="J14" s="312"/>
      <c r="K14" s="312"/>
      <c r="L14" s="312"/>
      <c r="M14" s="312"/>
      <c r="N14" s="312"/>
      <c r="O14" s="312"/>
      <c r="P14" s="312"/>
      <c r="Q14" s="522"/>
    </row>
    <row r="15" spans="2:18" ht="24.9" customHeight="1" x14ac:dyDescent="0.2">
      <c r="B15" s="159" t="s">
        <v>226</v>
      </c>
      <c r="C15" s="159"/>
      <c r="D15" s="407"/>
      <c r="E15" s="159"/>
      <c r="F15" s="129"/>
      <c r="G15" s="129"/>
      <c r="H15" s="207"/>
      <c r="I15" s="207"/>
      <c r="J15" s="207"/>
      <c r="K15" s="207"/>
      <c r="L15" s="207"/>
      <c r="M15" s="207"/>
      <c r="N15" s="207"/>
      <c r="O15" s="207"/>
      <c r="P15" s="207"/>
      <c r="Q15" s="522"/>
    </row>
    <row r="16" spans="2:18" ht="24.9" customHeight="1" x14ac:dyDescent="0.2">
      <c r="B16" s="160" t="s">
        <v>245</v>
      </c>
      <c r="C16" s="160"/>
      <c r="D16" s="408"/>
      <c r="E16" s="160"/>
      <c r="F16" s="129"/>
      <c r="G16" s="129"/>
      <c r="H16" s="161"/>
      <c r="I16" s="161"/>
      <c r="J16" s="161"/>
      <c r="K16" s="161"/>
      <c r="L16" s="161"/>
      <c r="M16" s="161"/>
      <c r="N16" s="161"/>
      <c r="O16" s="161"/>
      <c r="P16" s="161"/>
      <c r="Q16" s="522"/>
    </row>
    <row r="17" spans="1:18" ht="24.9" customHeight="1" x14ac:dyDescent="0.2">
      <c r="B17" s="209" t="s">
        <v>228</v>
      </c>
      <c r="C17" s="209"/>
      <c r="D17" s="409"/>
      <c r="E17" s="209"/>
      <c r="F17" s="129"/>
      <c r="G17" s="129"/>
      <c r="H17" s="163"/>
      <c r="I17" s="163"/>
      <c r="J17" s="163"/>
      <c r="K17" s="163"/>
      <c r="L17" s="163"/>
      <c r="M17" s="163"/>
      <c r="N17" s="163"/>
      <c r="O17" s="163"/>
      <c r="P17" s="163"/>
      <c r="Q17" s="522"/>
    </row>
    <row r="18" spans="1:18" ht="24.9" customHeight="1" x14ac:dyDescent="0.2">
      <c r="B18" s="394" t="s">
        <v>394</v>
      </c>
      <c r="C18" s="394" t="s">
        <v>395</v>
      </c>
      <c r="D18" s="393" t="s">
        <v>393</v>
      </c>
      <c r="E18" s="208" t="s">
        <v>106</v>
      </c>
      <c r="F18" s="208" t="s">
        <v>227</v>
      </c>
      <c r="G18" s="732" t="s">
        <v>447</v>
      </c>
      <c r="H18" s="733"/>
      <c r="I18" s="733"/>
      <c r="J18" s="733"/>
      <c r="K18" s="733"/>
      <c r="L18" s="733"/>
      <c r="M18" s="733"/>
      <c r="N18" s="733"/>
      <c r="O18" s="733"/>
      <c r="P18" s="734"/>
      <c r="Q18" s="522"/>
      <c r="R18" s="731" t="s">
        <v>493</v>
      </c>
    </row>
    <row r="19" spans="1:18" ht="25.05" customHeight="1" x14ac:dyDescent="0.2">
      <c r="B19" s="526"/>
      <c r="C19" s="526"/>
      <c r="D19" s="571" t="str">
        <f>B19&amp;"　"&amp;C19</f>
        <v>　</v>
      </c>
      <c r="E19" s="165" t="s">
        <v>174</v>
      </c>
      <c r="F19" s="526"/>
      <c r="G19" s="692"/>
      <c r="H19" s="693"/>
      <c r="I19" s="693"/>
      <c r="J19" s="693"/>
      <c r="K19" s="694"/>
      <c r="L19" s="695"/>
      <c r="M19" s="694"/>
      <c r="N19" s="695"/>
      <c r="O19" s="694"/>
      <c r="P19" s="696"/>
      <c r="Q19" s="522"/>
      <c r="R19" s="731"/>
    </row>
    <row r="20" spans="1:18" ht="25.05" customHeight="1" x14ac:dyDescent="0.2">
      <c r="B20" s="526"/>
      <c r="C20" s="526"/>
      <c r="D20" s="571" t="str">
        <f t="shared" ref="D20:D48" si="0">B20&amp;"　"&amp;C20</f>
        <v>　</v>
      </c>
      <c r="E20" s="205"/>
      <c r="F20" s="526"/>
      <c r="G20" s="692"/>
      <c r="H20" s="693"/>
      <c r="I20" s="693"/>
      <c r="J20" s="693"/>
      <c r="K20" s="694"/>
      <c r="L20" s="695"/>
      <c r="M20" s="694"/>
      <c r="N20" s="695"/>
      <c r="O20" s="694"/>
      <c r="P20" s="696"/>
      <c r="Q20" s="522"/>
      <c r="R20" s="731"/>
    </row>
    <row r="21" spans="1:18" ht="25.05" customHeight="1" x14ac:dyDescent="0.2">
      <c r="B21" s="526"/>
      <c r="C21" s="526"/>
      <c r="D21" s="571" t="str">
        <f t="shared" si="0"/>
        <v>　</v>
      </c>
      <c r="E21" s="205"/>
      <c r="F21" s="526"/>
      <c r="G21" s="692"/>
      <c r="H21" s="693"/>
      <c r="I21" s="693"/>
      <c r="J21" s="693"/>
      <c r="K21" s="694"/>
      <c r="L21" s="695"/>
      <c r="M21" s="694"/>
      <c r="N21" s="695"/>
      <c r="O21" s="694"/>
      <c r="P21" s="696"/>
      <c r="Q21" s="522"/>
      <c r="R21" s="731"/>
    </row>
    <row r="22" spans="1:18" ht="25.05" customHeight="1" x14ac:dyDescent="0.2">
      <c r="B22" s="526"/>
      <c r="C22" s="526"/>
      <c r="D22" s="571" t="str">
        <f t="shared" si="0"/>
        <v>　</v>
      </c>
      <c r="E22" s="205"/>
      <c r="F22" s="526"/>
      <c r="G22" s="692"/>
      <c r="H22" s="693"/>
      <c r="I22" s="693"/>
      <c r="J22" s="693"/>
      <c r="K22" s="694"/>
      <c r="L22" s="695"/>
      <c r="M22" s="694"/>
      <c r="N22" s="695"/>
      <c r="O22" s="694"/>
      <c r="P22" s="696"/>
      <c r="Q22" s="522"/>
      <c r="R22" s="731"/>
    </row>
    <row r="23" spans="1:18" ht="25.05" customHeight="1" x14ac:dyDescent="0.2">
      <c r="B23" s="526"/>
      <c r="C23" s="526"/>
      <c r="D23" s="571" t="str">
        <f t="shared" si="0"/>
        <v>　</v>
      </c>
      <c r="E23" s="205"/>
      <c r="F23" s="526"/>
      <c r="G23" s="692"/>
      <c r="H23" s="693"/>
      <c r="I23" s="693"/>
      <c r="J23" s="693"/>
      <c r="K23" s="694"/>
      <c r="L23" s="695"/>
      <c r="M23" s="694"/>
      <c r="N23" s="695"/>
      <c r="O23" s="694"/>
      <c r="P23" s="696"/>
      <c r="Q23" s="522"/>
      <c r="R23" s="731"/>
    </row>
    <row r="24" spans="1:18" s="153" customFormat="1" ht="25.05" customHeight="1" x14ac:dyDescent="0.2">
      <c r="A24" s="213"/>
      <c r="B24" s="526"/>
      <c r="C24" s="526"/>
      <c r="D24" s="571" t="str">
        <f t="shared" si="0"/>
        <v>　</v>
      </c>
      <c r="E24" s="205"/>
      <c r="F24" s="526"/>
      <c r="G24" s="692"/>
      <c r="H24" s="693"/>
      <c r="I24" s="693"/>
      <c r="J24" s="693"/>
      <c r="K24" s="694"/>
      <c r="L24" s="695"/>
      <c r="M24" s="694"/>
      <c r="N24" s="695"/>
      <c r="O24" s="694"/>
      <c r="P24" s="696"/>
      <c r="Q24" s="522"/>
    </row>
    <row r="25" spans="1:18" ht="25.05" customHeight="1" x14ac:dyDescent="0.2">
      <c r="B25" s="526"/>
      <c r="C25" s="526"/>
      <c r="D25" s="571" t="str">
        <f t="shared" si="0"/>
        <v>　</v>
      </c>
      <c r="E25" s="205"/>
      <c r="F25" s="526"/>
      <c r="G25" s="692"/>
      <c r="H25" s="693"/>
      <c r="I25" s="693"/>
      <c r="J25" s="693"/>
      <c r="K25" s="694"/>
      <c r="L25" s="695"/>
      <c r="M25" s="694"/>
      <c r="N25" s="695"/>
      <c r="O25" s="694"/>
      <c r="P25" s="696"/>
      <c r="Q25" s="522"/>
      <c r="R25" s="228"/>
    </row>
    <row r="26" spans="1:18" ht="25.05" customHeight="1" x14ac:dyDescent="0.2">
      <c r="B26" s="526"/>
      <c r="C26" s="526"/>
      <c r="D26" s="571" t="str">
        <f t="shared" si="0"/>
        <v>　</v>
      </c>
      <c r="E26" s="205"/>
      <c r="F26" s="526"/>
      <c r="G26" s="692"/>
      <c r="H26" s="693"/>
      <c r="I26" s="693"/>
      <c r="J26" s="693"/>
      <c r="K26" s="694"/>
      <c r="L26" s="695"/>
      <c r="M26" s="694"/>
      <c r="N26" s="695"/>
      <c r="O26" s="694"/>
      <c r="P26" s="696"/>
      <c r="Q26" s="522"/>
      <c r="R26" s="228"/>
    </row>
    <row r="27" spans="1:18" ht="25.05" customHeight="1" x14ac:dyDescent="0.2">
      <c r="B27" s="526"/>
      <c r="C27" s="526"/>
      <c r="D27" s="571" t="str">
        <f t="shared" si="0"/>
        <v>　</v>
      </c>
      <c r="E27" s="205"/>
      <c r="F27" s="526"/>
      <c r="G27" s="692"/>
      <c r="H27" s="693"/>
      <c r="I27" s="693"/>
      <c r="J27" s="693"/>
      <c r="K27" s="694"/>
      <c r="L27" s="695"/>
      <c r="M27" s="694"/>
      <c r="N27" s="695"/>
      <c r="O27" s="694"/>
      <c r="P27" s="696"/>
      <c r="Q27" s="522"/>
      <c r="R27" s="228"/>
    </row>
    <row r="28" spans="1:18" ht="25.05" customHeight="1" x14ac:dyDescent="0.2">
      <c r="B28" s="526"/>
      <c r="C28" s="526"/>
      <c r="D28" s="571" t="str">
        <f t="shared" si="0"/>
        <v>　</v>
      </c>
      <c r="E28" s="205"/>
      <c r="F28" s="526"/>
      <c r="G28" s="692"/>
      <c r="H28" s="693"/>
      <c r="I28" s="693"/>
      <c r="J28" s="693"/>
      <c r="K28" s="694"/>
      <c r="L28" s="695"/>
      <c r="M28" s="694"/>
      <c r="N28" s="695"/>
      <c r="O28" s="694"/>
      <c r="P28" s="696"/>
      <c r="Q28" s="522"/>
      <c r="R28" s="129"/>
    </row>
    <row r="29" spans="1:18" ht="25.05" customHeight="1" x14ac:dyDescent="0.2">
      <c r="B29" s="526"/>
      <c r="C29" s="526"/>
      <c r="D29" s="571" t="str">
        <f t="shared" si="0"/>
        <v>　</v>
      </c>
      <c r="E29" s="205"/>
      <c r="F29" s="526"/>
      <c r="G29" s="692"/>
      <c r="H29" s="693"/>
      <c r="I29" s="693"/>
      <c r="J29" s="693"/>
      <c r="K29" s="694"/>
      <c r="L29" s="695"/>
      <c r="M29" s="694"/>
      <c r="N29" s="695"/>
      <c r="O29" s="694"/>
      <c r="P29" s="696"/>
      <c r="Q29" s="522"/>
    </row>
    <row r="30" spans="1:18" ht="25.05" customHeight="1" x14ac:dyDescent="0.2">
      <c r="B30" s="526"/>
      <c r="C30" s="526"/>
      <c r="D30" s="571" t="str">
        <f t="shared" si="0"/>
        <v>　</v>
      </c>
      <c r="E30" s="205"/>
      <c r="F30" s="526"/>
      <c r="G30" s="692"/>
      <c r="H30" s="693"/>
      <c r="I30" s="693"/>
      <c r="J30" s="693"/>
      <c r="K30" s="694"/>
      <c r="L30" s="695"/>
      <c r="M30" s="694"/>
      <c r="N30" s="695"/>
      <c r="O30" s="694"/>
      <c r="P30" s="696"/>
      <c r="Q30" s="522"/>
    </row>
    <row r="31" spans="1:18" ht="25.05" customHeight="1" x14ac:dyDescent="0.2">
      <c r="B31" s="526"/>
      <c r="C31" s="526"/>
      <c r="D31" s="571" t="str">
        <f t="shared" si="0"/>
        <v>　</v>
      </c>
      <c r="E31" s="205"/>
      <c r="F31" s="526"/>
      <c r="G31" s="692"/>
      <c r="H31" s="693"/>
      <c r="I31" s="693"/>
      <c r="J31" s="693"/>
      <c r="K31" s="694"/>
      <c r="L31" s="695"/>
      <c r="M31" s="694"/>
      <c r="N31" s="695"/>
      <c r="O31" s="694"/>
      <c r="P31" s="696"/>
      <c r="Q31" s="522"/>
    </row>
    <row r="32" spans="1:18" ht="25.05" customHeight="1" x14ac:dyDescent="0.2">
      <c r="B32" s="526"/>
      <c r="C32" s="526"/>
      <c r="D32" s="571" t="str">
        <f t="shared" si="0"/>
        <v>　</v>
      </c>
      <c r="E32" s="205"/>
      <c r="F32" s="526"/>
      <c r="G32" s="692"/>
      <c r="H32" s="693"/>
      <c r="I32" s="693"/>
      <c r="J32" s="693"/>
      <c r="K32" s="694"/>
      <c r="L32" s="695"/>
      <c r="M32" s="694"/>
      <c r="N32" s="695"/>
      <c r="O32" s="694"/>
      <c r="P32" s="696"/>
      <c r="Q32" s="522"/>
    </row>
    <row r="33" spans="2:18" ht="25.05" customHeight="1" x14ac:dyDescent="0.2">
      <c r="B33" s="526"/>
      <c r="C33" s="526"/>
      <c r="D33" s="571" t="str">
        <f t="shared" si="0"/>
        <v>　</v>
      </c>
      <c r="E33" s="205"/>
      <c r="F33" s="526"/>
      <c r="G33" s="692"/>
      <c r="H33" s="693"/>
      <c r="I33" s="693"/>
      <c r="J33" s="693"/>
      <c r="K33" s="694"/>
      <c r="L33" s="695"/>
      <c r="M33" s="694"/>
      <c r="N33" s="695"/>
      <c r="O33" s="694"/>
      <c r="P33" s="696"/>
      <c r="Q33" s="522"/>
    </row>
    <row r="34" spans="2:18" ht="25.05" customHeight="1" x14ac:dyDescent="0.2">
      <c r="B34" s="526"/>
      <c r="C34" s="526"/>
      <c r="D34" s="571" t="str">
        <f t="shared" si="0"/>
        <v>　</v>
      </c>
      <c r="E34" s="205"/>
      <c r="F34" s="526"/>
      <c r="G34" s="692"/>
      <c r="H34" s="693"/>
      <c r="I34" s="693"/>
      <c r="J34" s="693"/>
      <c r="K34" s="694"/>
      <c r="L34" s="695"/>
      <c r="M34" s="694"/>
      <c r="N34" s="695"/>
      <c r="O34" s="694"/>
      <c r="P34" s="696"/>
      <c r="Q34" s="522"/>
    </row>
    <row r="35" spans="2:18" ht="25.05" customHeight="1" x14ac:dyDescent="0.2">
      <c r="B35" s="526"/>
      <c r="C35" s="526"/>
      <c r="D35" s="571" t="str">
        <f t="shared" si="0"/>
        <v>　</v>
      </c>
      <c r="E35" s="205"/>
      <c r="F35" s="526"/>
      <c r="G35" s="692"/>
      <c r="H35" s="693"/>
      <c r="I35" s="693"/>
      <c r="J35" s="693"/>
      <c r="K35" s="694"/>
      <c r="L35" s="695"/>
      <c r="M35" s="694"/>
      <c r="N35" s="695"/>
      <c r="O35" s="694"/>
      <c r="P35" s="696"/>
      <c r="Q35" s="522"/>
    </row>
    <row r="36" spans="2:18" ht="25.05" customHeight="1" x14ac:dyDescent="0.2">
      <c r="B36" s="526"/>
      <c r="C36" s="526"/>
      <c r="D36" s="571" t="str">
        <f t="shared" si="0"/>
        <v>　</v>
      </c>
      <c r="E36" s="205"/>
      <c r="F36" s="526"/>
      <c r="G36" s="692"/>
      <c r="H36" s="693"/>
      <c r="I36" s="693"/>
      <c r="J36" s="693"/>
      <c r="K36" s="694"/>
      <c r="L36" s="695"/>
      <c r="M36" s="694"/>
      <c r="N36" s="695"/>
      <c r="O36" s="694"/>
      <c r="P36" s="696"/>
      <c r="Q36" s="522"/>
      <c r="R36" s="79"/>
    </row>
    <row r="37" spans="2:18" ht="25.05" customHeight="1" x14ac:dyDescent="0.2">
      <c r="B37" s="526"/>
      <c r="C37" s="526"/>
      <c r="D37" s="571" t="str">
        <f t="shared" si="0"/>
        <v>　</v>
      </c>
      <c r="E37" s="205"/>
      <c r="F37" s="526"/>
      <c r="G37" s="692"/>
      <c r="H37" s="693"/>
      <c r="I37" s="693"/>
      <c r="J37" s="693"/>
      <c r="K37" s="694"/>
      <c r="L37" s="695"/>
      <c r="M37" s="694"/>
      <c r="N37" s="695"/>
      <c r="O37" s="694"/>
      <c r="P37" s="696"/>
      <c r="Q37" s="522"/>
      <c r="R37" s="358"/>
    </row>
    <row r="38" spans="2:18" ht="25.05" customHeight="1" x14ac:dyDescent="0.2">
      <c r="B38" s="526"/>
      <c r="C38" s="526"/>
      <c r="D38" s="571" t="str">
        <f t="shared" si="0"/>
        <v>　</v>
      </c>
      <c r="E38" s="205"/>
      <c r="F38" s="526"/>
      <c r="G38" s="692"/>
      <c r="H38" s="693"/>
      <c r="I38" s="693"/>
      <c r="J38" s="693"/>
      <c r="K38" s="694"/>
      <c r="L38" s="695"/>
      <c r="M38" s="694"/>
      <c r="N38" s="695"/>
      <c r="O38" s="694"/>
      <c r="P38" s="696"/>
      <c r="Q38" s="522"/>
      <c r="R38" s="358"/>
    </row>
    <row r="39" spans="2:18" ht="25.05" customHeight="1" x14ac:dyDescent="0.2">
      <c r="B39" s="526"/>
      <c r="C39" s="526"/>
      <c r="D39" s="571" t="str">
        <f t="shared" si="0"/>
        <v>　</v>
      </c>
      <c r="E39" s="205"/>
      <c r="F39" s="526"/>
      <c r="G39" s="692"/>
      <c r="H39" s="693"/>
      <c r="I39" s="693"/>
      <c r="J39" s="693"/>
      <c r="K39" s="694"/>
      <c r="L39" s="695"/>
      <c r="M39" s="694"/>
      <c r="N39" s="695"/>
      <c r="O39" s="694"/>
      <c r="P39" s="696"/>
      <c r="Q39" s="522"/>
      <c r="R39" s="358"/>
    </row>
    <row r="40" spans="2:18" ht="25.05" customHeight="1" x14ac:dyDescent="0.2">
      <c r="B40" s="526"/>
      <c r="C40" s="526"/>
      <c r="D40" s="571" t="str">
        <f t="shared" si="0"/>
        <v>　</v>
      </c>
      <c r="E40" s="205"/>
      <c r="F40" s="526"/>
      <c r="G40" s="692"/>
      <c r="H40" s="693"/>
      <c r="I40" s="693"/>
      <c r="J40" s="693"/>
      <c r="K40" s="694"/>
      <c r="L40" s="695"/>
      <c r="M40" s="694"/>
      <c r="N40" s="695"/>
      <c r="O40" s="694"/>
      <c r="P40" s="696"/>
      <c r="Q40" s="522"/>
      <c r="R40" s="358"/>
    </row>
    <row r="41" spans="2:18" ht="25.05" customHeight="1" x14ac:dyDescent="0.2">
      <c r="B41" s="526"/>
      <c r="C41" s="526"/>
      <c r="D41" s="571" t="str">
        <f t="shared" si="0"/>
        <v>　</v>
      </c>
      <c r="E41" s="205"/>
      <c r="F41" s="526"/>
      <c r="G41" s="692"/>
      <c r="H41" s="693"/>
      <c r="I41" s="693"/>
      <c r="J41" s="693"/>
      <c r="K41" s="694"/>
      <c r="L41" s="695"/>
      <c r="M41" s="694"/>
      <c r="N41" s="695"/>
      <c r="O41" s="694"/>
      <c r="P41" s="696"/>
      <c r="Q41" s="522"/>
      <c r="R41" s="358"/>
    </row>
    <row r="42" spans="2:18" ht="25.05" customHeight="1" x14ac:dyDescent="0.2">
      <c r="B42" s="526"/>
      <c r="C42" s="526"/>
      <c r="D42" s="571" t="str">
        <f t="shared" si="0"/>
        <v>　</v>
      </c>
      <c r="E42" s="205"/>
      <c r="F42" s="526"/>
      <c r="G42" s="692"/>
      <c r="H42" s="693"/>
      <c r="I42" s="693"/>
      <c r="J42" s="693"/>
      <c r="K42" s="694"/>
      <c r="L42" s="695"/>
      <c r="M42" s="694"/>
      <c r="N42" s="695"/>
      <c r="O42" s="694"/>
      <c r="P42" s="696"/>
      <c r="Q42" s="522"/>
      <c r="R42" s="358"/>
    </row>
    <row r="43" spans="2:18" ht="25.05" customHeight="1" x14ac:dyDescent="0.2">
      <c r="B43" s="526"/>
      <c r="C43" s="526"/>
      <c r="D43" s="571" t="str">
        <f t="shared" si="0"/>
        <v>　</v>
      </c>
      <c r="E43" s="205"/>
      <c r="F43" s="526"/>
      <c r="G43" s="692"/>
      <c r="H43" s="693"/>
      <c r="I43" s="693"/>
      <c r="J43" s="693"/>
      <c r="K43" s="694"/>
      <c r="L43" s="695"/>
      <c r="M43" s="694"/>
      <c r="N43" s="695"/>
      <c r="O43" s="694"/>
      <c r="P43" s="696"/>
      <c r="Q43" s="522"/>
      <c r="R43" s="358"/>
    </row>
    <row r="44" spans="2:18" ht="25.05" customHeight="1" x14ac:dyDescent="0.2">
      <c r="B44" s="526"/>
      <c r="C44" s="526"/>
      <c r="D44" s="571" t="str">
        <f t="shared" si="0"/>
        <v>　</v>
      </c>
      <c r="E44" s="205"/>
      <c r="F44" s="526"/>
      <c r="G44" s="692"/>
      <c r="H44" s="693"/>
      <c r="I44" s="693"/>
      <c r="J44" s="693"/>
      <c r="K44" s="694"/>
      <c r="L44" s="695"/>
      <c r="M44" s="694"/>
      <c r="N44" s="695"/>
      <c r="O44" s="694"/>
      <c r="P44" s="696"/>
      <c r="Q44" s="522"/>
      <c r="R44" s="358"/>
    </row>
    <row r="45" spans="2:18" ht="25.05" customHeight="1" x14ac:dyDescent="0.2">
      <c r="B45" s="526"/>
      <c r="C45" s="526"/>
      <c r="D45" s="571" t="str">
        <f t="shared" si="0"/>
        <v>　</v>
      </c>
      <c r="E45" s="205"/>
      <c r="F45" s="526"/>
      <c r="G45" s="692"/>
      <c r="H45" s="693"/>
      <c r="I45" s="693"/>
      <c r="J45" s="693"/>
      <c r="K45" s="694"/>
      <c r="L45" s="695"/>
      <c r="M45" s="694"/>
      <c r="N45" s="695"/>
      <c r="O45" s="694"/>
      <c r="P45" s="696"/>
      <c r="Q45" s="522"/>
      <c r="R45" s="358"/>
    </row>
    <row r="46" spans="2:18" ht="25.05" customHeight="1" x14ac:dyDescent="0.2">
      <c r="B46" s="526"/>
      <c r="C46" s="526"/>
      <c r="D46" s="571" t="str">
        <f t="shared" si="0"/>
        <v>　</v>
      </c>
      <c r="E46" s="205"/>
      <c r="F46" s="526"/>
      <c r="G46" s="692"/>
      <c r="H46" s="693"/>
      <c r="I46" s="693"/>
      <c r="J46" s="693"/>
      <c r="K46" s="694"/>
      <c r="L46" s="695"/>
      <c r="M46" s="694"/>
      <c r="N46" s="695"/>
      <c r="O46" s="694"/>
      <c r="P46" s="696"/>
      <c r="Q46" s="522"/>
      <c r="R46" s="358"/>
    </row>
    <row r="47" spans="2:18" ht="25.05" customHeight="1" x14ac:dyDescent="0.2">
      <c r="B47" s="526"/>
      <c r="C47" s="526"/>
      <c r="D47" s="571" t="str">
        <f t="shared" si="0"/>
        <v>　</v>
      </c>
      <c r="E47" s="205"/>
      <c r="F47" s="526"/>
      <c r="G47" s="692"/>
      <c r="H47" s="693"/>
      <c r="I47" s="693"/>
      <c r="J47" s="693"/>
      <c r="K47" s="694"/>
      <c r="L47" s="695"/>
      <c r="M47" s="694"/>
      <c r="N47" s="695"/>
      <c r="O47" s="694"/>
      <c r="P47" s="696"/>
      <c r="Q47" s="522"/>
      <c r="R47" s="358"/>
    </row>
    <row r="48" spans="2:18" ht="25.05" customHeight="1" x14ac:dyDescent="0.2">
      <c r="B48" s="526"/>
      <c r="C48" s="526"/>
      <c r="D48" s="571" t="str">
        <f t="shared" si="0"/>
        <v>　</v>
      </c>
      <c r="E48" s="205"/>
      <c r="F48" s="526"/>
      <c r="G48" s="692"/>
      <c r="H48" s="693"/>
      <c r="I48" s="693"/>
      <c r="J48" s="693"/>
      <c r="K48" s="694"/>
      <c r="L48" s="695"/>
      <c r="M48" s="694"/>
      <c r="N48" s="695"/>
      <c r="O48" s="694"/>
      <c r="P48" s="696"/>
      <c r="Q48" s="522"/>
      <c r="R48" s="358"/>
    </row>
    <row r="49" spans="1:19" ht="4.95" customHeight="1" x14ac:dyDescent="0.2">
      <c r="B49" s="211"/>
      <c r="C49" s="206"/>
      <c r="D49" s="331"/>
      <c r="E49" s="206"/>
      <c r="F49" s="206"/>
      <c r="G49" s="206"/>
      <c r="H49" s="206"/>
      <c r="I49" s="206"/>
      <c r="J49" s="522"/>
      <c r="K49" s="522"/>
      <c r="L49" s="522"/>
      <c r="M49" s="522"/>
      <c r="N49" s="522"/>
      <c r="O49" s="522"/>
      <c r="P49" s="522"/>
      <c r="Q49" s="522"/>
      <c r="R49" s="358"/>
    </row>
    <row r="50" spans="1:19" ht="25.05" customHeight="1" x14ac:dyDescent="0.15">
      <c r="B50" s="210" t="s">
        <v>246</v>
      </c>
      <c r="C50" s="210"/>
      <c r="D50" s="410"/>
      <c r="E50" s="210"/>
      <c r="F50" s="161"/>
      <c r="G50" s="690" t="str">
        <f>IF(K50+L50&gt;0,"※赤く着色された場合、事務補助員が選択されているので職員を選択してください。","")</f>
        <v/>
      </c>
      <c r="H50" s="690"/>
      <c r="I50" s="690"/>
      <c r="J50" s="690"/>
      <c r="K50" s="458">
        <f>COUNTIF(A51:A66,"事務補助員")</f>
        <v>0</v>
      </c>
      <c r="L50" s="458">
        <f>COUNTIF(Q51:Q66,"事務補助員")</f>
        <v>0</v>
      </c>
      <c r="M50" s="161"/>
      <c r="N50" s="161"/>
      <c r="O50" s="161"/>
      <c r="P50" s="161"/>
      <c r="Q50" s="522"/>
      <c r="R50" s="358"/>
    </row>
    <row r="51" spans="1:19" ht="25.05" customHeight="1" x14ac:dyDescent="0.2">
      <c r="A51" s="247">
        <f>IFERROR(VLOOKUP(H51,$D$19:$E$48,2,0),0)</f>
        <v>0</v>
      </c>
      <c r="B51" s="687" t="s">
        <v>399</v>
      </c>
      <c r="C51" s="395" t="s">
        <v>396</v>
      </c>
      <c r="D51" s="572"/>
      <c r="E51" s="396"/>
      <c r="F51" s="512" t="s">
        <v>481</v>
      </c>
      <c r="G51" s="573" t="s">
        <v>482</v>
      </c>
      <c r="H51" s="451"/>
      <c r="I51" s="573" t="s">
        <v>483</v>
      </c>
      <c r="J51" s="451"/>
      <c r="K51" s="441" t="s">
        <v>448</v>
      </c>
      <c r="L51" s="699"/>
      <c r="M51" s="700"/>
      <c r="N51" s="700"/>
      <c r="O51" s="700"/>
      <c r="P51" s="701"/>
      <c r="Q51" s="452">
        <f>IFERROR(VLOOKUP(J51,$D$19:$E$48,2,0),0)</f>
        <v>0</v>
      </c>
      <c r="R51" s="731" t="s">
        <v>494</v>
      </c>
    </row>
    <row r="52" spans="1:19" ht="25.05" customHeight="1" x14ac:dyDescent="0.2">
      <c r="A52" s="247"/>
      <c r="B52" s="688"/>
      <c r="C52" s="397" t="s">
        <v>157</v>
      </c>
      <c r="D52" s="574"/>
      <c r="E52" s="398"/>
      <c r="F52" s="399" t="s">
        <v>152</v>
      </c>
      <c r="G52" s="702"/>
      <c r="H52" s="703"/>
      <c r="I52" s="703"/>
      <c r="J52" s="703"/>
      <c r="K52" s="704"/>
      <c r="L52" s="402" t="s">
        <v>398</v>
      </c>
      <c r="M52" s="697"/>
      <c r="N52" s="698"/>
      <c r="O52" s="402" t="s">
        <v>405</v>
      </c>
      <c r="P52" s="398"/>
      <c r="Q52" s="452"/>
      <c r="R52" s="731"/>
    </row>
    <row r="53" spans="1:19" ht="25.05" customHeight="1" x14ac:dyDescent="0.2">
      <c r="A53" s="247"/>
      <c r="B53" s="689"/>
      <c r="C53" s="400" t="s">
        <v>397</v>
      </c>
      <c r="D53" s="575"/>
      <c r="E53" s="401"/>
      <c r="F53" s="705" t="s">
        <v>406</v>
      </c>
      <c r="G53" s="706"/>
      <c r="H53" s="707"/>
      <c r="I53" s="708"/>
      <c r="J53" s="709"/>
      <c r="K53" s="709"/>
      <c r="L53" s="709"/>
      <c r="M53" s="709"/>
      <c r="N53" s="709"/>
      <c r="O53" s="709"/>
      <c r="P53" s="710"/>
      <c r="Q53" s="452"/>
      <c r="R53" s="731"/>
    </row>
    <row r="54" spans="1:19" ht="25.05" customHeight="1" x14ac:dyDescent="0.2">
      <c r="A54" s="247">
        <f>IFERROR(VLOOKUP(H54,$D$19:$E$48,2,0),0)</f>
        <v>0</v>
      </c>
      <c r="B54" s="687" t="s">
        <v>400</v>
      </c>
      <c r="C54" s="395" t="s">
        <v>396</v>
      </c>
      <c r="D54" s="572"/>
      <c r="E54" s="396"/>
      <c r="F54" s="512" t="s">
        <v>481</v>
      </c>
      <c r="G54" s="573" t="s">
        <v>482</v>
      </c>
      <c r="H54" s="451"/>
      <c r="I54" s="573" t="s">
        <v>483</v>
      </c>
      <c r="J54" s="451"/>
      <c r="K54" s="441" t="s">
        <v>448</v>
      </c>
      <c r="L54" s="699"/>
      <c r="M54" s="700"/>
      <c r="N54" s="700"/>
      <c r="O54" s="700"/>
      <c r="P54" s="701"/>
      <c r="Q54" s="452">
        <f>IFERROR(VLOOKUP(J54,$D$19:$E$48,2,0),0)</f>
        <v>0</v>
      </c>
      <c r="R54" s="731"/>
    </row>
    <row r="55" spans="1:19" ht="25.05" customHeight="1" x14ac:dyDescent="0.2">
      <c r="A55" s="247"/>
      <c r="B55" s="688"/>
      <c r="C55" s="397" t="s">
        <v>157</v>
      </c>
      <c r="D55" s="574"/>
      <c r="E55" s="398"/>
      <c r="F55" s="399" t="s">
        <v>152</v>
      </c>
      <c r="G55" s="702"/>
      <c r="H55" s="703"/>
      <c r="I55" s="703"/>
      <c r="J55" s="703"/>
      <c r="K55" s="704"/>
      <c r="L55" s="402" t="s">
        <v>398</v>
      </c>
      <c r="M55" s="697"/>
      <c r="N55" s="698"/>
      <c r="O55" s="402" t="s">
        <v>405</v>
      </c>
      <c r="P55" s="398"/>
      <c r="Q55" s="452"/>
      <c r="R55" s="731"/>
    </row>
    <row r="56" spans="1:19" ht="25.05" customHeight="1" x14ac:dyDescent="0.2">
      <c r="A56" s="247"/>
      <c r="B56" s="689"/>
      <c r="C56" s="400" t="s">
        <v>397</v>
      </c>
      <c r="D56" s="575"/>
      <c r="E56" s="401"/>
      <c r="F56" s="705" t="s">
        <v>406</v>
      </c>
      <c r="G56" s="706"/>
      <c r="H56" s="707"/>
      <c r="I56" s="708"/>
      <c r="J56" s="709"/>
      <c r="K56" s="709"/>
      <c r="L56" s="709"/>
      <c r="M56" s="709"/>
      <c r="N56" s="709"/>
      <c r="O56" s="709"/>
      <c r="P56" s="710"/>
      <c r="Q56" s="452"/>
      <c r="R56" s="731"/>
    </row>
    <row r="57" spans="1:19" ht="25.05" customHeight="1" x14ac:dyDescent="0.2">
      <c r="A57" s="247">
        <f>IFERROR(VLOOKUP(H57,$D$19:$E$48,2,0),0)</f>
        <v>0</v>
      </c>
      <c r="B57" s="687" t="s">
        <v>401</v>
      </c>
      <c r="C57" s="395" t="s">
        <v>396</v>
      </c>
      <c r="D57" s="572"/>
      <c r="E57" s="396"/>
      <c r="F57" s="512" t="s">
        <v>481</v>
      </c>
      <c r="G57" s="573" t="s">
        <v>482</v>
      </c>
      <c r="H57" s="451"/>
      <c r="I57" s="573" t="s">
        <v>483</v>
      </c>
      <c r="J57" s="451"/>
      <c r="K57" s="441" t="s">
        <v>448</v>
      </c>
      <c r="L57" s="699"/>
      <c r="M57" s="700"/>
      <c r="N57" s="700"/>
      <c r="O57" s="700"/>
      <c r="P57" s="701"/>
      <c r="Q57" s="452">
        <f>IFERROR(VLOOKUP(J57,$D$19:$E$48,2,0),0)</f>
        <v>0</v>
      </c>
      <c r="R57" s="731"/>
    </row>
    <row r="58" spans="1:19" ht="25.05" customHeight="1" x14ac:dyDescent="0.2">
      <c r="A58" s="247"/>
      <c r="B58" s="688"/>
      <c r="C58" s="397" t="s">
        <v>157</v>
      </c>
      <c r="D58" s="574"/>
      <c r="E58" s="398"/>
      <c r="F58" s="399" t="s">
        <v>152</v>
      </c>
      <c r="G58" s="702"/>
      <c r="H58" s="703"/>
      <c r="I58" s="703"/>
      <c r="J58" s="703"/>
      <c r="K58" s="704"/>
      <c r="L58" s="402" t="s">
        <v>398</v>
      </c>
      <c r="M58" s="697"/>
      <c r="N58" s="698"/>
      <c r="O58" s="402" t="s">
        <v>405</v>
      </c>
      <c r="P58" s="398"/>
      <c r="Q58" s="452"/>
      <c r="R58" s="731"/>
    </row>
    <row r="59" spans="1:19" ht="25.05" customHeight="1" x14ac:dyDescent="0.2">
      <c r="A59" s="247"/>
      <c r="B59" s="689"/>
      <c r="C59" s="400" t="s">
        <v>397</v>
      </c>
      <c r="D59" s="576"/>
      <c r="E59" s="403"/>
      <c r="F59" s="705" t="s">
        <v>406</v>
      </c>
      <c r="G59" s="706"/>
      <c r="H59" s="707"/>
      <c r="I59" s="708"/>
      <c r="J59" s="709"/>
      <c r="K59" s="709"/>
      <c r="L59" s="709"/>
      <c r="M59" s="709"/>
      <c r="N59" s="709"/>
      <c r="O59" s="709"/>
      <c r="P59" s="710"/>
      <c r="Q59" s="452"/>
      <c r="R59" s="731"/>
    </row>
    <row r="60" spans="1:19" ht="25.05" customHeight="1" x14ac:dyDescent="0.2">
      <c r="A60" s="247">
        <f>IFERROR(VLOOKUP(H60,$D$19:$E$48,2,0),0)</f>
        <v>0</v>
      </c>
      <c r="B60" s="687" t="s">
        <v>402</v>
      </c>
      <c r="C60" s="395" t="s">
        <v>396</v>
      </c>
      <c r="D60" s="572"/>
      <c r="E60" s="396"/>
      <c r="F60" s="512" t="s">
        <v>481</v>
      </c>
      <c r="G60" s="573" t="s">
        <v>482</v>
      </c>
      <c r="H60" s="451"/>
      <c r="I60" s="573" t="s">
        <v>483</v>
      </c>
      <c r="J60" s="451"/>
      <c r="K60" s="441" t="s">
        <v>448</v>
      </c>
      <c r="L60" s="699"/>
      <c r="M60" s="700"/>
      <c r="N60" s="700"/>
      <c r="O60" s="700"/>
      <c r="P60" s="701"/>
      <c r="Q60" s="452">
        <f>IFERROR(VLOOKUP(J60,$D$19:$E$48,2,0),0)</f>
        <v>0</v>
      </c>
      <c r="R60" s="358"/>
    </row>
    <row r="61" spans="1:19" ht="25.05" customHeight="1" x14ac:dyDescent="0.2">
      <c r="A61" s="247"/>
      <c r="B61" s="688"/>
      <c r="C61" s="397" t="s">
        <v>157</v>
      </c>
      <c r="D61" s="574"/>
      <c r="E61" s="398"/>
      <c r="F61" s="399" t="s">
        <v>152</v>
      </c>
      <c r="G61" s="702"/>
      <c r="H61" s="703"/>
      <c r="I61" s="703"/>
      <c r="J61" s="703"/>
      <c r="K61" s="704"/>
      <c r="L61" s="402" t="s">
        <v>398</v>
      </c>
      <c r="M61" s="697"/>
      <c r="N61" s="698"/>
      <c r="O61" s="402" t="s">
        <v>405</v>
      </c>
      <c r="P61" s="398"/>
      <c r="Q61" s="452"/>
    </row>
    <row r="62" spans="1:19" ht="25.05" customHeight="1" x14ac:dyDescent="0.2">
      <c r="A62" s="247"/>
      <c r="B62" s="689"/>
      <c r="C62" s="400" t="s">
        <v>397</v>
      </c>
      <c r="D62" s="576"/>
      <c r="E62" s="403"/>
      <c r="F62" s="705" t="s">
        <v>406</v>
      </c>
      <c r="G62" s="706"/>
      <c r="H62" s="707"/>
      <c r="I62" s="708"/>
      <c r="J62" s="709"/>
      <c r="K62" s="709"/>
      <c r="L62" s="709"/>
      <c r="M62" s="709"/>
      <c r="N62" s="709"/>
      <c r="O62" s="709"/>
      <c r="P62" s="710"/>
      <c r="Q62" s="453"/>
      <c r="R62" s="314"/>
      <c r="S62" s="522"/>
    </row>
    <row r="63" spans="1:19" ht="25.05" customHeight="1" x14ac:dyDescent="0.2">
      <c r="A63" s="247">
        <f>IFERROR(VLOOKUP(H63,$D$19:$E$48,2,0),0)</f>
        <v>0</v>
      </c>
      <c r="B63" s="687" t="s">
        <v>403</v>
      </c>
      <c r="C63" s="395" t="s">
        <v>396</v>
      </c>
      <c r="D63" s="572"/>
      <c r="E63" s="396"/>
      <c r="F63" s="512" t="s">
        <v>481</v>
      </c>
      <c r="G63" s="573" t="s">
        <v>482</v>
      </c>
      <c r="H63" s="451"/>
      <c r="I63" s="573" t="s">
        <v>483</v>
      </c>
      <c r="J63" s="451"/>
      <c r="K63" s="441" t="s">
        <v>448</v>
      </c>
      <c r="L63" s="699"/>
      <c r="M63" s="700"/>
      <c r="N63" s="700"/>
      <c r="O63" s="700"/>
      <c r="P63" s="701"/>
      <c r="Q63" s="452">
        <f>IFERROR(VLOOKUP(J63,$D$19:$E$48,2,0),0)</f>
        <v>0</v>
      </c>
      <c r="S63" s="522"/>
    </row>
    <row r="64" spans="1:19" ht="25.05" customHeight="1" x14ac:dyDescent="0.2">
      <c r="A64" s="247"/>
      <c r="B64" s="688"/>
      <c r="C64" s="397" t="s">
        <v>157</v>
      </c>
      <c r="D64" s="574"/>
      <c r="E64" s="398"/>
      <c r="F64" s="399" t="s">
        <v>152</v>
      </c>
      <c r="G64" s="702"/>
      <c r="H64" s="703"/>
      <c r="I64" s="703"/>
      <c r="J64" s="703"/>
      <c r="K64" s="704"/>
      <c r="L64" s="402" t="s">
        <v>398</v>
      </c>
      <c r="M64" s="697"/>
      <c r="N64" s="698"/>
      <c r="O64" s="402" t="s">
        <v>405</v>
      </c>
      <c r="P64" s="398"/>
      <c r="Q64" s="453"/>
      <c r="S64" s="522"/>
    </row>
    <row r="65" spans="1:19" ht="25.05" customHeight="1" x14ac:dyDescent="0.2">
      <c r="A65" s="247"/>
      <c r="B65" s="689"/>
      <c r="C65" s="400" t="s">
        <v>397</v>
      </c>
      <c r="D65" s="576"/>
      <c r="E65" s="403"/>
      <c r="F65" s="705" t="s">
        <v>406</v>
      </c>
      <c r="G65" s="706"/>
      <c r="H65" s="707"/>
      <c r="I65" s="708"/>
      <c r="J65" s="709"/>
      <c r="K65" s="709"/>
      <c r="L65" s="709"/>
      <c r="M65" s="709"/>
      <c r="N65" s="709"/>
      <c r="O65" s="709"/>
      <c r="P65" s="710"/>
      <c r="Q65" s="453"/>
      <c r="S65" s="522"/>
    </row>
    <row r="66" spans="1:19" ht="25.05" customHeight="1" x14ac:dyDescent="0.2">
      <c r="A66" s="247">
        <f>IFERROR(VLOOKUP(H66,$D$19:$E$48,2,0),0)</f>
        <v>0</v>
      </c>
      <c r="B66" s="687" t="s">
        <v>404</v>
      </c>
      <c r="C66" s="395" t="s">
        <v>396</v>
      </c>
      <c r="D66" s="572"/>
      <c r="E66" s="396"/>
      <c r="F66" s="512" t="s">
        <v>481</v>
      </c>
      <c r="G66" s="573" t="s">
        <v>482</v>
      </c>
      <c r="H66" s="451"/>
      <c r="I66" s="573" t="s">
        <v>483</v>
      </c>
      <c r="J66" s="451"/>
      <c r="K66" s="441" t="s">
        <v>448</v>
      </c>
      <c r="L66" s="699"/>
      <c r="M66" s="700"/>
      <c r="N66" s="700"/>
      <c r="O66" s="700"/>
      <c r="P66" s="701"/>
      <c r="Q66" s="452">
        <f>IFERROR(VLOOKUP(J66,$D$19:$E$48,2,0),0)</f>
        <v>0</v>
      </c>
      <c r="S66" s="522"/>
    </row>
    <row r="67" spans="1:19" ht="25.05" customHeight="1" x14ac:dyDescent="0.2">
      <c r="A67" s="247"/>
      <c r="B67" s="688"/>
      <c r="C67" s="397" t="s">
        <v>157</v>
      </c>
      <c r="D67" s="574"/>
      <c r="E67" s="398"/>
      <c r="F67" s="399" t="s">
        <v>152</v>
      </c>
      <c r="G67" s="702"/>
      <c r="H67" s="703"/>
      <c r="I67" s="703"/>
      <c r="J67" s="703"/>
      <c r="K67" s="704"/>
      <c r="L67" s="402" t="s">
        <v>398</v>
      </c>
      <c r="M67" s="697"/>
      <c r="N67" s="698"/>
      <c r="O67" s="402" t="s">
        <v>405</v>
      </c>
      <c r="P67" s="398"/>
      <c r="Q67" s="453"/>
      <c r="S67" s="522"/>
    </row>
    <row r="68" spans="1:19" ht="25.05" customHeight="1" x14ac:dyDescent="0.2">
      <c r="A68" s="247"/>
      <c r="B68" s="689"/>
      <c r="C68" s="400" t="s">
        <v>397</v>
      </c>
      <c r="D68" s="576"/>
      <c r="E68" s="403"/>
      <c r="F68" s="705" t="s">
        <v>406</v>
      </c>
      <c r="G68" s="706"/>
      <c r="H68" s="707"/>
      <c r="I68" s="708"/>
      <c r="J68" s="709"/>
      <c r="K68" s="709"/>
      <c r="L68" s="709"/>
      <c r="M68" s="709"/>
      <c r="N68" s="709"/>
      <c r="O68" s="709"/>
      <c r="P68" s="710"/>
      <c r="Q68" s="453"/>
      <c r="S68" s="522"/>
    </row>
    <row r="69" spans="1:19" ht="4.95" customHeight="1" x14ac:dyDescent="0.2">
      <c r="B69" s="521"/>
      <c r="C69" s="521"/>
      <c r="D69" s="521"/>
      <c r="E69" s="521"/>
      <c r="F69" s="521"/>
      <c r="G69" s="521"/>
      <c r="H69" s="521"/>
      <c r="I69" s="323"/>
      <c r="J69" s="323"/>
      <c r="K69" s="323"/>
      <c r="L69" s="323"/>
      <c r="M69" s="323"/>
      <c r="N69" s="323"/>
      <c r="O69" s="323"/>
      <c r="P69" s="323"/>
      <c r="Q69" s="313"/>
    </row>
    <row r="70" spans="1:19" ht="25.05" customHeight="1" x14ac:dyDescent="0.2">
      <c r="B70" s="197" t="s">
        <v>173</v>
      </c>
      <c r="C70" s="197"/>
      <c r="D70" s="197"/>
      <c r="E70" s="197"/>
      <c r="F70" s="188"/>
      <c r="G70" s="188"/>
      <c r="H70" s="198"/>
      <c r="I70" s="198"/>
      <c r="J70" s="198"/>
      <c r="K70" s="198"/>
      <c r="L70" s="198"/>
      <c r="M70" s="198"/>
      <c r="N70" s="198"/>
      <c r="O70" s="198"/>
      <c r="P70" s="198"/>
      <c r="Q70" s="313"/>
    </row>
    <row r="71" spans="1:19" ht="25.05" customHeight="1" x14ac:dyDescent="0.2">
      <c r="B71" s="522" t="s">
        <v>141</v>
      </c>
      <c r="C71" s="522"/>
      <c r="D71" s="522"/>
      <c r="E71" s="522"/>
      <c r="F71" s="522"/>
      <c r="G71" s="522"/>
      <c r="H71" s="522"/>
      <c r="I71" s="522"/>
      <c r="J71" s="522"/>
      <c r="K71" s="522"/>
      <c r="L71" s="522"/>
      <c r="M71" s="522"/>
      <c r="N71" s="522"/>
      <c r="O71" s="522"/>
      <c r="P71" s="522"/>
      <c r="Q71" s="313"/>
    </row>
    <row r="72" spans="1:19" ht="25.05" customHeight="1" x14ac:dyDescent="0.2">
      <c r="B72" s="160" t="s">
        <v>514</v>
      </c>
      <c r="C72" s="160"/>
      <c r="D72" s="408"/>
      <c r="E72" s="160"/>
      <c r="F72" s="130"/>
      <c r="G72" s="130"/>
      <c r="H72" s="162"/>
      <c r="I72" s="162"/>
      <c r="J72" s="162"/>
      <c r="K72" s="162"/>
      <c r="L72" s="162"/>
      <c r="M72" s="162"/>
      <c r="N72" s="162"/>
      <c r="O72" s="162"/>
      <c r="P72" s="162"/>
      <c r="Q72" s="313"/>
    </row>
    <row r="73" spans="1:19" ht="25.05" customHeight="1" x14ac:dyDescent="0.2">
      <c r="B73" s="691" t="s">
        <v>515</v>
      </c>
      <c r="C73" s="691"/>
      <c r="D73" s="691"/>
      <c r="E73" s="691"/>
      <c r="F73" s="691"/>
      <c r="G73" s="691"/>
      <c r="H73" s="691"/>
      <c r="I73" s="691"/>
      <c r="J73" s="691"/>
      <c r="K73" s="691"/>
      <c r="L73" s="691"/>
      <c r="M73" s="691"/>
      <c r="N73" s="691"/>
      <c r="O73" s="691"/>
      <c r="P73" s="691"/>
      <c r="Q73" s="313"/>
      <c r="R73" s="522"/>
    </row>
    <row r="74" spans="1:19" ht="19.95" customHeight="1" x14ac:dyDescent="0.2">
      <c r="B74" s="593" t="s">
        <v>525</v>
      </c>
      <c r="C74" s="593" t="s">
        <v>407</v>
      </c>
      <c r="D74" s="411"/>
      <c r="E74" s="679"/>
      <c r="F74" s="680"/>
      <c r="G74" s="681" t="s">
        <v>408</v>
      </c>
      <c r="H74" s="681"/>
      <c r="I74" s="682"/>
      <c r="J74" s="682"/>
      <c r="K74" s="682"/>
      <c r="L74" s="682"/>
      <c r="M74" s="680"/>
      <c r="N74" s="594" t="s">
        <v>157</v>
      </c>
      <c r="O74" s="683"/>
      <c r="P74" s="684"/>
      <c r="Q74" s="313"/>
      <c r="R74" s="685" t="s">
        <v>572</v>
      </c>
    </row>
    <row r="75" spans="1:19" ht="19.95" customHeight="1" x14ac:dyDescent="0.2">
      <c r="B75" s="593" t="s">
        <v>526</v>
      </c>
      <c r="C75" s="593" t="s">
        <v>407</v>
      </c>
      <c r="D75" s="411"/>
      <c r="E75" s="679"/>
      <c r="F75" s="680"/>
      <c r="G75" s="681" t="s">
        <v>408</v>
      </c>
      <c r="H75" s="681"/>
      <c r="I75" s="682"/>
      <c r="J75" s="682"/>
      <c r="K75" s="682"/>
      <c r="L75" s="682"/>
      <c r="M75" s="680"/>
      <c r="N75" s="594" t="s">
        <v>157</v>
      </c>
      <c r="O75" s="683"/>
      <c r="P75" s="684"/>
      <c r="Q75" s="313"/>
      <c r="R75" s="686"/>
      <c r="S75" s="522"/>
    </row>
    <row r="76" spans="1:19" s="162" customFormat="1" ht="19.95" customHeight="1" x14ac:dyDescent="0.2">
      <c r="A76" s="125"/>
      <c r="B76" s="593" t="s">
        <v>527</v>
      </c>
      <c r="C76" s="593" t="s">
        <v>407</v>
      </c>
      <c r="D76" s="411"/>
      <c r="E76" s="679"/>
      <c r="F76" s="680"/>
      <c r="G76" s="681" t="s">
        <v>408</v>
      </c>
      <c r="H76" s="681"/>
      <c r="I76" s="682"/>
      <c r="J76" s="682"/>
      <c r="K76" s="682"/>
      <c r="L76" s="682"/>
      <c r="M76" s="680"/>
      <c r="N76" s="594" t="s">
        <v>157</v>
      </c>
      <c r="O76" s="683"/>
      <c r="P76" s="684"/>
      <c r="Q76" s="522"/>
    </row>
    <row r="77" spans="1:19" ht="19.95" customHeight="1" x14ac:dyDescent="0.2">
      <c r="A77" s="164"/>
      <c r="B77" s="593" t="s">
        <v>528</v>
      </c>
      <c r="C77" s="593" t="s">
        <v>407</v>
      </c>
      <c r="D77" s="411"/>
      <c r="E77" s="679"/>
      <c r="F77" s="680"/>
      <c r="G77" s="681" t="s">
        <v>408</v>
      </c>
      <c r="H77" s="681"/>
      <c r="I77" s="682"/>
      <c r="J77" s="682"/>
      <c r="K77" s="682"/>
      <c r="L77" s="682"/>
      <c r="M77" s="680"/>
      <c r="N77" s="594" t="s">
        <v>157</v>
      </c>
      <c r="O77" s="683"/>
      <c r="P77" s="684"/>
      <c r="Q77" s="522"/>
    </row>
    <row r="78" spans="1:19" ht="19.95" customHeight="1" x14ac:dyDescent="0.2">
      <c r="A78" s="164"/>
      <c r="B78" s="593" t="s">
        <v>529</v>
      </c>
      <c r="C78" s="593" t="s">
        <v>407</v>
      </c>
      <c r="D78" s="411"/>
      <c r="E78" s="679"/>
      <c r="F78" s="680"/>
      <c r="G78" s="681" t="s">
        <v>408</v>
      </c>
      <c r="H78" s="681"/>
      <c r="I78" s="682"/>
      <c r="J78" s="682"/>
      <c r="K78" s="682"/>
      <c r="L78" s="682"/>
      <c r="M78" s="680"/>
      <c r="N78" s="594" t="s">
        <v>157</v>
      </c>
      <c r="O78" s="683"/>
      <c r="P78" s="684"/>
      <c r="Q78" s="522"/>
    </row>
    <row r="79" spans="1:19" ht="19.95" customHeight="1" x14ac:dyDescent="0.2">
      <c r="B79" s="593" t="s">
        <v>530</v>
      </c>
      <c r="C79" s="593" t="s">
        <v>407</v>
      </c>
      <c r="D79" s="411"/>
      <c r="E79" s="679"/>
      <c r="F79" s="680"/>
      <c r="G79" s="681" t="s">
        <v>408</v>
      </c>
      <c r="H79" s="681"/>
      <c r="I79" s="682"/>
      <c r="J79" s="682"/>
      <c r="K79" s="682"/>
      <c r="L79" s="682"/>
      <c r="M79" s="680"/>
      <c r="N79" s="594" t="s">
        <v>157</v>
      </c>
      <c r="O79" s="683"/>
      <c r="P79" s="684"/>
      <c r="Q79" s="522"/>
    </row>
    <row r="80" spans="1:19" ht="19.95" customHeight="1" x14ac:dyDescent="0.2">
      <c r="A80" s="164"/>
      <c r="B80" s="593" t="s">
        <v>531</v>
      </c>
      <c r="C80" s="593" t="s">
        <v>407</v>
      </c>
      <c r="D80" s="411"/>
      <c r="E80" s="679"/>
      <c r="F80" s="680"/>
      <c r="G80" s="681" t="s">
        <v>408</v>
      </c>
      <c r="H80" s="681"/>
      <c r="I80" s="682"/>
      <c r="J80" s="682"/>
      <c r="K80" s="682"/>
      <c r="L80" s="682"/>
      <c r="M80" s="680"/>
      <c r="N80" s="594" t="s">
        <v>157</v>
      </c>
      <c r="O80" s="683"/>
      <c r="P80" s="684"/>
      <c r="Q80" s="522"/>
    </row>
    <row r="81" spans="1:19" ht="19.95" customHeight="1" x14ac:dyDescent="0.2">
      <c r="B81" s="593" t="s">
        <v>532</v>
      </c>
      <c r="C81" s="593" t="s">
        <v>407</v>
      </c>
      <c r="D81" s="411"/>
      <c r="E81" s="679"/>
      <c r="F81" s="680"/>
      <c r="G81" s="681" t="s">
        <v>408</v>
      </c>
      <c r="H81" s="681"/>
      <c r="I81" s="682"/>
      <c r="J81" s="682"/>
      <c r="K81" s="682"/>
      <c r="L81" s="682"/>
      <c r="M81" s="680"/>
      <c r="N81" s="594" t="s">
        <v>157</v>
      </c>
      <c r="O81" s="683"/>
      <c r="P81" s="684"/>
      <c r="Q81" s="522"/>
    </row>
    <row r="82" spans="1:19" ht="19.95" customHeight="1" x14ac:dyDescent="0.2">
      <c r="A82" s="164"/>
      <c r="B82" s="593" t="s">
        <v>533</v>
      </c>
      <c r="C82" s="593" t="s">
        <v>407</v>
      </c>
      <c r="D82" s="411"/>
      <c r="E82" s="679"/>
      <c r="F82" s="680"/>
      <c r="G82" s="681" t="s">
        <v>408</v>
      </c>
      <c r="H82" s="681"/>
      <c r="I82" s="682"/>
      <c r="J82" s="682"/>
      <c r="K82" s="682"/>
      <c r="L82" s="682"/>
      <c r="M82" s="680"/>
      <c r="N82" s="594" t="s">
        <v>157</v>
      </c>
      <c r="O82" s="683"/>
      <c r="P82" s="684"/>
      <c r="Q82" s="522"/>
    </row>
    <row r="83" spans="1:19" ht="19.95" customHeight="1" x14ac:dyDescent="0.2">
      <c r="A83" s="164"/>
      <c r="B83" s="593" t="s">
        <v>534</v>
      </c>
      <c r="C83" s="593" t="s">
        <v>407</v>
      </c>
      <c r="D83" s="411"/>
      <c r="E83" s="679"/>
      <c r="F83" s="680"/>
      <c r="G83" s="681" t="s">
        <v>408</v>
      </c>
      <c r="H83" s="681"/>
      <c r="I83" s="682"/>
      <c r="J83" s="682"/>
      <c r="K83" s="682"/>
      <c r="L83" s="682"/>
      <c r="M83" s="680"/>
      <c r="N83" s="594" t="s">
        <v>157</v>
      </c>
      <c r="O83" s="683"/>
      <c r="P83" s="684"/>
      <c r="Q83" s="522"/>
    </row>
    <row r="84" spans="1:19" ht="19.95" customHeight="1" x14ac:dyDescent="0.2">
      <c r="B84" s="593" t="s">
        <v>535</v>
      </c>
      <c r="C84" s="593" t="s">
        <v>407</v>
      </c>
      <c r="D84" s="411"/>
      <c r="E84" s="679"/>
      <c r="F84" s="680"/>
      <c r="G84" s="681" t="s">
        <v>408</v>
      </c>
      <c r="H84" s="681"/>
      <c r="I84" s="682"/>
      <c r="J84" s="682"/>
      <c r="K84" s="682"/>
      <c r="L84" s="682"/>
      <c r="M84" s="680"/>
      <c r="N84" s="594" t="s">
        <v>157</v>
      </c>
      <c r="O84" s="683"/>
      <c r="P84" s="684"/>
      <c r="Q84" s="522"/>
    </row>
    <row r="85" spans="1:19" ht="19.95" customHeight="1" x14ac:dyDescent="0.2">
      <c r="A85" s="164"/>
      <c r="B85" s="593" t="s">
        <v>536</v>
      </c>
      <c r="C85" s="593" t="s">
        <v>407</v>
      </c>
      <c r="D85" s="411"/>
      <c r="E85" s="679"/>
      <c r="F85" s="680"/>
      <c r="G85" s="681" t="s">
        <v>408</v>
      </c>
      <c r="H85" s="681"/>
      <c r="I85" s="682"/>
      <c r="J85" s="682"/>
      <c r="K85" s="682"/>
      <c r="L85" s="682"/>
      <c r="M85" s="680"/>
      <c r="N85" s="594" t="s">
        <v>157</v>
      </c>
      <c r="O85" s="683"/>
      <c r="P85" s="684"/>
      <c r="Q85" s="522"/>
    </row>
    <row r="86" spans="1:19" ht="19.95" customHeight="1" x14ac:dyDescent="0.2">
      <c r="B86" s="593" t="s">
        <v>537</v>
      </c>
      <c r="C86" s="593" t="s">
        <v>407</v>
      </c>
      <c r="D86" s="411"/>
      <c r="E86" s="679"/>
      <c r="F86" s="680"/>
      <c r="G86" s="681" t="s">
        <v>408</v>
      </c>
      <c r="H86" s="681"/>
      <c r="I86" s="682"/>
      <c r="J86" s="682"/>
      <c r="K86" s="682"/>
      <c r="L86" s="682"/>
      <c r="M86" s="680"/>
      <c r="N86" s="594" t="s">
        <v>157</v>
      </c>
      <c r="O86" s="683"/>
      <c r="P86" s="684"/>
      <c r="Q86" s="522"/>
    </row>
    <row r="87" spans="1:19" ht="19.2" customHeight="1" x14ac:dyDescent="0.2">
      <c r="A87" s="164"/>
      <c r="B87" s="593" t="s">
        <v>538</v>
      </c>
      <c r="C87" s="593" t="s">
        <v>407</v>
      </c>
      <c r="D87" s="411"/>
      <c r="E87" s="679"/>
      <c r="F87" s="680"/>
      <c r="G87" s="681" t="s">
        <v>408</v>
      </c>
      <c r="H87" s="681"/>
      <c r="I87" s="682"/>
      <c r="J87" s="682"/>
      <c r="K87" s="682"/>
      <c r="L87" s="682"/>
      <c r="M87" s="680"/>
      <c r="N87" s="594" t="s">
        <v>157</v>
      </c>
      <c r="O87" s="683"/>
      <c r="P87" s="684"/>
      <c r="Q87" s="522"/>
    </row>
    <row r="88" spans="1:19" ht="19.95" customHeight="1" x14ac:dyDescent="0.2">
      <c r="A88" s="164"/>
      <c r="B88" s="593" t="s">
        <v>539</v>
      </c>
      <c r="C88" s="593" t="s">
        <v>407</v>
      </c>
      <c r="D88" s="411"/>
      <c r="E88" s="679"/>
      <c r="F88" s="680"/>
      <c r="G88" s="681" t="s">
        <v>408</v>
      </c>
      <c r="H88" s="681"/>
      <c r="I88" s="682"/>
      <c r="J88" s="682"/>
      <c r="K88" s="682"/>
      <c r="L88" s="682"/>
      <c r="M88" s="680"/>
      <c r="N88" s="594" t="s">
        <v>157</v>
      </c>
      <c r="O88" s="683"/>
      <c r="P88" s="684"/>
      <c r="Q88" s="522"/>
    </row>
    <row r="89" spans="1:19" ht="19.95" customHeight="1" x14ac:dyDescent="0.2">
      <c r="B89" s="593" t="s">
        <v>540</v>
      </c>
      <c r="C89" s="593" t="s">
        <v>407</v>
      </c>
      <c r="D89" s="411"/>
      <c r="E89" s="679"/>
      <c r="F89" s="680"/>
      <c r="G89" s="681" t="s">
        <v>408</v>
      </c>
      <c r="H89" s="681"/>
      <c r="I89" s="682"/>
      <c r="J89" s="682"/>
      <c r="K89" s="682"/>
      <c r="L89" s="682"/>
      <c r="M89" s="680"/>
      <c r="N89" s="594" t="s">
        <v>157</v>
      </c>
      <c r="O89" s="683"/>
      <c r="P89" s="684"/>
      <c r="Q89" s="313"/>
    </row>
    <row r="90" spans="1:19" ht="19.95" customHeight="1" x14ac:dyDescent="0.2">
      <c r="B90" s="593" t="s">
        <v>541</v>
      </c>
      <c r="C90" s="593" t="s">
        <v>407</v>
      </c>
      <c r="D90" s="411"/>
      <c r="E90" s="679"/>
      <c r="F90" s="680"/>
      <c r="G90" s="681" t="s">
        <v>408</v>
      </c>
      <c r="H90" s="681"/>
      <c r="I90" s="682"/>
      <c r="J90" s="682"/>
      <c r="K90" s="682"/>
      <c r="L90" s="682"/>
      <c r="M90" s="680"/>
      <c r="N90" s="594" t="s">
        <v>157</v>
      </c>
      <c r="O90" s="683"/>
      <c r="P90" s="684"/>
      <c r="Q90" s="313"/>
      <c r="S90" s="522"/>
    </row>
    <row r="91" spans="1:19" s="162" customFormat="1" ht="19.95" customHeight="1" x14ac:dyDescent="0.2">
      <c r="A91" s="125"/>
      <c r="B91" s="593" t="s">
        <v>542</v>
      </c>
      <c r="C91" s="593" t="s">
        <v>407</v>
      </c>
      <c r="D91" s="411"/>
      <c r="E91" s="679"/>
      <c r="F91" s="680"/>
      <c r="G91" s="681" t="s">
        <v>408</v>
      </c>
      <c r="H91" s="681"/>
      <c r="I91" s="682"/>
      <c r="J91" s="682"/>
      <c r="K91" s="682"/>
      <c r="L91" s="682"/>
      <c r="M91" s="680"/>
      <c r="N91" s="594" t="s">
        <v>157</v>
      </c>
      <c r="O91" s="683"/>
      <c r="P91" s="684"/>
      <c r="Q91" s="522"/>
    </row>
    <row r="92" spans="1:19" ht="19.95" customHeight="1" x14ac:dyDescent="0.2">
      <c r="A92" s="164"/>
      <c r="B92" s="593" t="s">
        <v>543</v>
      </c>
      <c r="C92" s="593" t="s">
        <v>407</v>
      </c>
      <c r="D92" s="411"/>
      <c r="E92" s="679"/>
      <c r="F92" s="680"/>
      <c r="G92" s="681" t="s">
        <v>408</v>
      </c>
      <c r="H92" s="681"/>
      <c r="I92" s="682"/>
      <c r="J92" s="682"/>
      <c r="K92" s="682"/>
      <c r="L92" s="682"/>
      <c r="M92" s="680"/>
      <c r="N92" s="594" t="s">
        <v>157</v>
      </c>
      <c r="O92" s="683"/>
      <c r="P92" s="684"/>
      <c r="Q92" s="522"/>
    </row>
    <row r="93" spans="1:19" ht="19.95" customHeight="1" x14ac:dyDescent="0.2">
      <c r="A93" s="164"/>
      <c r="B93" s="593" t="s">
        <v>544</v>
      </c>
      <c r="C93" s="593" t="s">
        <v>407</v>
      </c>
      <c r="D93" s="411"/>
      <c r="E93" s="679"/>
      <c r="F93" s="680"/>
      <c r="G93" s="681" t="s">
        <v>408</v>
      </c>
      <c r="H93" s="681"/>
      <c r="I93" s="682"/>
      <c r="J93" s="682"/>
      <c r="K93" s="682"/>
      <c r="L93" s="682"/>
      <c r="M93" s="680"/>
      <c r="N93" s="594" t="s">
        <v>157</v>
      </c>
      <c r="O93" s="683"/>
      <c r="P93" s="684"/>
      <c r="Q93" s="522"/>
    </row>
    <row r="94" spans="1:19" ht="19.95" customHeight="1" x14ac:dyDescent="0.2">
      <c r="B94" s="593" t="s">
        <v>545</v>
      </c>
      <c r="C94" s="593" t="s">
        <v>407</v>
      </c>
      <c r="D94" s="411"/>
      <c r="E94" s="679"/>
      <c r="F94" s="680"/>
      <c r="G94" s="681" t="s">
        <v>408</v>
      </c>
      <c r="H94" s="681"/>
      <c r="I94" s="682"/>
      <c r="J94" s="682"/>
      <c r="K94" s="682"/>
      <c r="L94" s="682"/>
      <c r="M94" s="680"/>
      <c r="N94" s="594" t="s">
        <v>157</v>
      </c>
      <c r="O94" s="683"/>
      <c r="P94" s="684"/>
      <c r="Q94" s="522"/>
    </row>
    <row r="95" spans="1:19" ht="19.95" customHeight="1" x14ac:dyDescent="0.2">
      <c r="A95" s="164"/>
      <c r="B95" s="593" t="s">
        <v>546</v>
      </c>
      <c r="C95" s="593" t="s">
        <v>407</v>
      </c>
      <c r="D95" s="411"/>
      <c r="E95" s="679"/>
      <c r="F95" s="680"/>
      <c r="G95" s="681" t="s">
        <v>408</v>
      </c>
      <c r="H95" s="681"/>
      <c r="I95" s="682"/>
      <c r="J95" s="682"/>
      <c r="K95" s="682"/>
      <c r="L95" s="682"/>
      <c r="M95" s="680"/>
      <c r="N95" s="594" t="s">
        <v>157</v>
      </c>
      <c r="O95" s="683"/>
      <c r="P95" s="684"/>
      <c r="Q95" s="522"/>
    </row>
    <row r="96" spans="1:19" ht="19.95" customHeight="1" x14ac:dyDescent="0.2">
      <c r="B96" s="593" t="s">
        <v>547</v>
      </c>
      <c r="C96" s="593" t="s">
        <v>407</v>
      </c>
      <c r="D96" s="411"/>
      <c r="E96" s="679"/>
      <c r="F96" s="680"/>
      <c r="G96" s="681" t="s">
        <v>408</v>
      </c>
      <c r="H96" s="681"/>
      <c r="I96" s="682"/>
      <c r="J96" s="682"/>
      <c r="K96" s="682"/>
      <c r="L96" s="682"/>
      <c r="M96" s="680"/>
      <c r="N96" s="594" t="s">
        <v>157</v>
      </c>
      <c r="O96" s="683"/>
      <c r="P96" s="684"/>
      <c r="Q96" s="522"/>
    </row>
    <row r="97" spans="1:19" ht="19.95" customHeight="1" x14ac:dyDescent="0.2">
      <c r="A97" s="164"/>
      <c r="B97" s="593" t="s">
        <v>548</v>
      </c>
      <c r="C97" s="593" t="s">
        <v>407</v>
      </c>
      <c r="D97" s="411"/>
      <c r="E97" s="679"/>
      <c r="F97" s="680"/>
      <c r="G97" s="681" t="s">
        <v>408</v>
      </c>
      <c r="H97" s="681"/>
      <c r="I97" s="682"/>
      <c r="J97" s="682"/>
      <c r="K97" s="682"/>
      <c r="L97" s="682"/>
      <c r="M97" s="680"/>
      <c r="N97" s="594" t="s">
        <v>157</v>
      </c>
      <c r="O97" s="683"/>
      <c r="P97" s="684"/>
      <c r="Q97" s="522"/>
      <c r="R97" s="228"/>
    </row>
    <row r="98" spans="1:19" ht="19.95" customHeight="1" x14ac:dyDescent="0.2">
      <c r="A98" s="164"/>
      <c r="B98" s="593" t="s">
        <v>549</v>
      </c>
      <c r="C98" s="593" t="s">
        <v>407</v>
      </c>
      <c r="D98" s="411"/>
      <c r="E98" s="679"/>
      <c r="F98" s="680"/>
      <c r="G98" s="681" t="s">
        <v>408</v>
      </c>
      <c r="H98" s="681"/>
      <c r="I98" s="682"/>
      <c r="J98" s="682"/>
      <c r="K98" s="682"/>
      <c r="L98" s="682"/>
      <c r="M98" s="680"/>
      <c r="N98" s="594" t="s">
        <v>157</v>
      </c>
      <c r="O98" s="683"/>
      <c r="P98" s="684"/>
      <c r="Q98" s="522"/>
      <c r="R98" s="228"/>
    </row>
    <row r="99" spans="1:19" ht="19.95" customHeight="1" x14ac:dyDescent="0.2">
      <c r="B99" s="593" t="s">
        <v>550</v>
      </c>
      <c r="C99" s="593" t="s">
        <v>407</v>
      </c>
      <c r="D99" s="411"/>
      <c r="E99" s="679"/>
      <c r="F99" s="680"/>
      <c r="G99" s="681" t="s">
        <v>408</v>
      </c>
      <c r="H99" s="681"/>
      <c r="I99" s="682"/>
      <c r="J99" s="682"/>
      <c r="K99" s="682"/>
      <c r="L99" s="682"/>
      <c r="M99" s="680"/>
      <c r="N99" s="594" t="s">
        <v>157</v>
      </c>
      <c r="O99" s="683"/>
      <c r="P99" s="684"/>
      <c r="Q99" s="522"/>
    </row>
    <row r="100" spans="1:19" ht="19.95" customHeight="1" x14ac:dyDescent="0.2">
      <c r="A100" s="164"/>
      <c r="B100" s="593" t="s">
        <v>551</v>
      </c>
      <c r="C100" s="593" t="s">
        <v>407</v>
      </c>
      <c r="D100" s="411"/>
      <c r="E100" s="679"/>
      <c r="F100" s="680"/>
      <c r="G100" s="681" t="s">
        <v>408</v>
      </c>
      <c r="H100" s="681"/>
      <c r="I100" s="682"/>
      <c r="J100" s="682"/>
      <c r="K100" s="682"/>
      <c r="L100" s="682"/>
      <c r="M100" s="680"/>
      <c r="N100" s="594" t="s">
        <v>157</v>
      </c>
      <c r="O100" s="683"/>
      <c r="P100" s="684"/>
      <c r="Q100" s="522"/>
    </row>
    <row r="101" spans="1:19" ht="19.95" customHeight="1" x14ac:dyDescent="0.2">
      <c r="B101" s="593" t="s">
        <v>552</v>
      </c>
      <c r="C101" s="593" t="s">
        <v>407</v>
      </c>
      <c r="D101" s="411"/>
      <c r="E101" s="679"/>
      <c r="F101" s="680"/>
      <c r="G101" s="681" t="s">
        <v>408</v>
      </c>
      <c r="H101" s="681"/>
      <c r="I101" s="682"/>
      <c r="J101" s="682"/>
      <c r="K101" s="682"/>
      <c r="L101" s="682"/>
      <c r="M101" s="680"/>
      <c r="N101" s="594" t="s">
        <v>157</v>
      </c>
      <c r="O101" s="683"/>
      <c r="P101" s="684"/>
      <c r="Q101" s="522"/>
    </row>
    <row r="102" spans="1:19" ht="19.2" customHeight="1" x14ac:dyDescent="0.2">
      <c r="A102" s="164"/>
      <c r="B102" s="593" t="s">
        <v>553</v>
      </c>
      <c r="C102" s="593" t="s">
        <v>407</v>
      </c>
      <c r="D102" s="411"/>
      <c r="E102" s="679"/>
      <c r="F102" s="680"/>
      <c r="G102" s="681" t="s">
        <v>408</v>
      </c>
      <c r="H102" s="681"/>
      <c r="I102" s="682"/>
      <c r="J102" s="682"/>
      <c r="K102" s="682"/>
      <c r="L102" s="682"/>
      <c r="M102" s="680"/>
      <c r="N102" s="594" t="s">
        <v>157</v>
      </c>
      <c r="O102" s="683"/>
      <c r="P102" s="684"/>
      <c r="Q102" s="522"/>
    </row>
    <row r="103" spans="1:19" ht="19.95" customHeight="1" x14ac:dyDescent="0.2">
      <c r="A103" s="164"/>
      <c r="B103" s="593" t="s">
        <v>554</v>
      </c>
      <c r="C103" s="593" t="s">
        <v>407</v>
      </c>
      <c r="D103" s="411"/>
      <c r="E103" s="679"/>
      <c r="F103" s="680"/>
      <c r="G103" s="681" t="s">
        <v>408</v>
      </c>
      <c r="H103" s="681"/>
      <c r="I103" s="682"/>
      <c r="J103" s="682"/>
      <c r="K103" s="682"/>
      <c r="L103" s="682"/>
      <c r="M103" s="680"/>
      <c r="N103" s="594" t="s">
        <v>157</v>
      </c>
      <c r="O103" s="683"/>
      <c r="P103" s="684"/>
      <c r="Q103" s="522"/>
    </row>
    <row r="104" spans="1:19" ht="19.2" customHeight="1" x14ac:dyDescent="0.2">
      <c r="A104" s="164"/>
      <c r="B104" s="593" t="s">
        <v>555</v>
      </c>
      <c r="C104" s="593" t="s">
        <v>407</v>
      </c>
      <c r="D104" s="411"/>
      <c r="E104" s="679"/>
      <c r="F104" s="680"/>
      <c r="G104" s="681" t="s">
        <v>408</v>
      </c>
      <c r="H104" s="681"/>
      <c r="I104" s="682"/>
      <c r="J104" s="682"/>
      <c r="K104" s="682"/>
      <c r="L104" s="682"/>
      <c r="M104" s="680"/>
      <c r="N104" s="594" t="s">
        <v>157</v>
      </c>
      <c r="O104" s="683"/>
      <c r="P104" s="684"/>
      <c r="Q104" s="522"/>
    </row>
    <row r="105" spans="1:19" ht="19.95" customHeight="1" x14ac:dyDescent="0.2">
      <c r="A105" s="164"/>
      <c r="B105" s="593" t="s">
        <v>556</v>
      </c>
      <c r="C105" s="593" t="s">
        <v>407</v>
      </c>
      <c r="D105" s="411"/>
      <c r="E105" s="679"/>
      <c r="F105" s="680"/>
      <c r="G105" s="681" t="s">
        <v>408</v>
      </c>
      <c r="H105" s="681"/>
      <c r="I105" s="682"/>
      <c r="J105" s="682"/>
      <c r="K105" s="682"/>
      <c r="L105" s="682"/>
      <c r="M105" s="680"/>
      <c r="N105" s="594" t="s">
        <v>157</v>
      </c>
      <c r="O105" s="683"/>
      <c r="P105" s="684"/>
      <c r="Q105" s="522"/>
    </row>
    <row r="106" spans="1:19" ht="19.95" customHeight="1" x14ac:dyDescent="0.2">
      <c r="B106" s="593" t="s">
        <v>557</v>
      </c>
      <c r="C106" s="513" t="s">
        <v>407</v>
      </c>
      <c r="D106" s="411"/>
      <c r="E106" s="679"/>
      <c r="F106" s="680"/>
      <c r="G106" s="681" t="s">
        <v>408</v>
      </c>
      <c r="H106" s="681"/>
      <c r="I106" s="682"/>
      <c r="J106" s="682"/>
      <c r="K106" s="682"/>
      <c r="L106" s="682"/>
      <c r="M106" s="680"/>
      <c r="N106" s="514" t="s">
        <v>409</v>
      </c>
      <c r="O106" s="683"/>
      <c r="P106" s="684"/>
      <c r="Q106" s="313"/>
    </row>
    <row r="107" spans="1:19" ht="19.95" customHeight="1" x14ac:dyDescent="0.2">
      <c r="B107" s="593" t="s">
        <v>558</v>
      </c>
      <c r="C107" s="513" t="s">
        <v>407</v>
      </c>
      <c r="D107" s="411"/>
      <c r="E107" s="679"/>
      <c r="F107" s="680"/>
      <c r="G107" s="681" t="s">
        <v>408</v>
      </c>
      <c r="H107" s="681"/>
      <c r="I107" s="682"/>
      <c r="J107" s="682"/>
      <c r="K107" s="682"/>
      <c r="L107" s="682"/>
      <c r="M107" s="680"/>
      <c r="N107" s="514" t="s">
        <v>157</v>
      </c>
      <c r="O107" s="683"/>
      <c r="P107" s="684"/>
      <c r="Q107" s="313"/>
      <c r="S107" s="522"/>
    </row>
    <row r="108" spans="1:19" s="162" customFormat="1" ht="19.95" customHeight="1" x14ac:dyDescent="0.2">
      <c r="A108" s="125"/>
      <c r="B108" s="593" t="s">
        <v>559</v>
      </c>
      <c r="C108" s="513" t="s">
        <v>407</v>
      </c>
      <c r="D108" s="411"/>
      <c r="E108" s="679"/>
      <c r="F108" s="680"/>
      <c r="G108" s="681" t="s">
        <v>408</v>
      </c>
      <c r="H108" s="681"/>
      <c r="I108" s="682"/>
      <c r="J108" s="682"/>
      <c r="K108" s="682"/>
      <c r="L108" s="682"/>
      <c r="M108" s="680"/>
      <c r="N108" s="514" t="s">
        <v>157</v>
      </c>
      <c r="O108" s="683"/>
      <c r="P108" s="684"/>
      <c r="Q108" s="522"/>
    </row>
    <row r="109" spans="1:19" ht="19.95" customHeight="1" x14ac:dyDescent="0.2">
      <c r="A109" s="164"/>
      <c r="B109" s="593" t="s">
        <v>560</v>
      </c>
      <c r="C109" s="513" t="s">
        <v>407</v>
      </c>
      <c r="D109" s="411"/>
      <c r="E109" s="679"/>
      <c r="F109" s="680"/>
      <c r="G109" s="681" t="s">
        <v>408</v>
      </c>
      <c r="H109" s="681"/>
      <c r="I109" s="682"/>
      <c r="J109" s="682"/>
      <c r="K109" s="682"/>
      <c r="L109" s="682"/>
      <c r="M109" s="680"/>
      <c r="N109" s="514" t="s">
        <v>157</v>
      </c>
      <c r="O109" s="683"/>
      <c r="P109" s="684"/>
      <c r="Q109" s="522"/>
    </row>
    <row r="110" spans="1:19" ht="19.95" customHeight="1" x14ac:dyDescent="0.2">
      <c r="A110" s="164"/>
      <c r="B110" s="593" t="s">
        <v>561</v>
      </c>
      <c r="C110" s="513" t="s">
        <v>407</v>
      </c>
      <c r="D110" s="411"/>
      <c r="E110" s="679"/>
      <c r="F110" s="680"/>
      <c r="G110" s="681" t="s">
        <v>408</v>
      </c>
      <c r="H110" s="681"/>
      <c r="I110" s="682"/>
      <c r="J110" s="682"/>
      <c r="K110" s="682"/>
      <c r="L110" s="682"/>
      <c r="M110" s="680"/>
      <c r="N110" s="514" t="s">
        <v>157</v>
      </c>
      <c r="O110" s="683"/>
      <c r="P110" s="684"/>
      <c r="Q110" s="522"/>
    </row>
    <row r="111" spans="1:19" ht="19.95" customHeight="1" x14ac:dyDescent="0.2">
      <c r="B111" s="593" t="s">
        <v>562</v>
      </c>
      <c r="C111" s="513" t="s">
        <v>407</v>
      </c>
      <c r="D111" s="411"/>
      <c r="E111" s="679"/>
      <c r="F111" s="680"/>
      <c r="G111" s="681" t="s">
        <v>408</v>
      </c>
      <c r="H111" s="681"/>
      <c r="I111" s="682"/>
      <c r="J111" s="682"/>
      <c r="K111" s="682"/>
      <c r="L111" s="682"/>
      <c r="M111" s="680"/>
      <c r="N111" s="514" t="s">
        <v>157</v>
      </c>
      <c r="O111" s="683"/>
      <c r="P111" s="684"/>
      <c r="Q111" s="522"/>
    </row>
    <row r="112" spans="1:19" ht="19.95" customHeight="1" x14ac:dyDescent="0.2">
      <c r="A112" s="164"/>
      <c r="B112" s="593" t="s">
        <v>563</v>
      </c>
      <c r="C112" s="513" t="s">
        <v>407</v>
      </c>
      <c r="D112" s="411"/>
      <c r="E112" s="679"/>
      <c r="F112" s="680"/>
      <c r="G112" s="681" t="s">
        <v>408</v>
      </c>
      <c r="H112" s="681"/>
      <c r="I112" s="682"/>
      <c r="J112" s="682"/>
      <c r="K112" s="682"/>
      <c r="L112" s="682"/>
      <c r="M112" s="680"/>
      <c r="N112" s="514" t="s">
        <v>157</v>
      </c>
      <c r="O112" s="683"/>
      <c r="P112" s="684"/>
      <c r="Q112" s="522"/>
    </row>
    <row r="113" spans="1:18" ht="19.95" customHeight="1" x14ac:dyDescent="0.2">
      <c r="B113" s="593" t="s">
        <v>564</v>
      </c>
      <c r="C113" s="513" t="s">
        <v>407</v>
      </c>
      <c r="D113" s="411"/>
      <c r="E113" s="679"/>
      <c r="F113" s="680"/>
      <c r="G113" s="681" t="s">
        <v>408</v>
      </c>
      <c r="H113" s="681"/>
      <c r="I113" s="682"/>
      <c r="J113" s="682"/>
      <c r="K113" s="682"/>
      <c r="L113" s="682"/>
      <c r="M113" s="680"/>
      <c r="N113" s="514" t="s">
        <v>157</v>
      </c>
      <c r="O113" s="683"/>
      <c r="P113" s="684"/>
      <c r="Q113" s="522"/>
    </row>
    <row r="114" spans="1:18" ht="19.95" customHeight="1" x14ac:dyDescent="0.2">
      <c r="A114" s="164"/>
      <c r="B114" s="593" t="s">
        <v>565</v>
      </c>
      <c r="C114" s="513" t="s">
        <v>407</v>
      </c>
      <c r="D114" s="411"/>
      <c r="E114" s="679"/>
      <c r="F114" s="680"/>
      <c r="G114" s="681" t="s">
        <v>408</v>
      </c>
      <c r="H114" s="681"/>
      <c r="I114" s="682"/>
      <c r="J114" s="682"/>
      <c r="K114" s="682"/>
      <c r="L114" s="682"/>
      <c r="M114" s="680"/>
      <c r="N114" s="514" t="s">
        <v>157</v>
      </c>
      <c r="O114" s="683"/>
      <c r="P114" s="684"/>
      <c r="Q114" s="522"/>
      <c r="R114" s="228"/>
    </row>
    <row r="115" spans="1:18" ht="19.95" customHeight="1" x14ac:dyDescent="0.2">
      <c r="A115" s="164"/>
      <c r="B115" s="593" t="s">
        <v>566</v>
      </c>
      <c r="C115" s="513" t="s">
        <v>407</v>
      </c>
      <c r="D115" s="411"/>
      <c r="E115" s="679"/>
      <c r="F115" s="680"/>
      <c r="G115" s="681" t="s">
        <v>408</v>
      </c>
      <c r="H115" s="681"/>
      <c r="I115" s="682"/>
      <c r="J115" s="682"/>
      <c r="K115" s="682"/>
      <c r="L115" s="682"/>
      <c r="M115" s="680"/>
      <c r="N115" s="514" t="s">
        <v>157</v>
      </c>
      <c r="O115" s="683"/>
      <c r="P115" s="684"/>
      <c r="Q115" s="522"/>
      <c r="R115" s="228"/>
    </row>
    <row r="116" spans="1:18" ht="19.95" customHeight="1" x14ac:dyDescent="0.2">
      <c r="B116" s="593" t="s">
        <v>567</v>
      </c>
      <c r="C116" s="513" t="s">
        <v>407</v>
      </c>
      <c r="D116" s="411"/>
      <c r="E116" s="679"/>
      <c r="F116" s="680"/>
      <c r="G116" s="681" t="s">
        <v>408</v>
      </c>
      <c r="H116" s="681"/>
      <c r="I116" s="682"/>
      <c r="J116" s="682"/>
      <c r="K116" s="682"/>
      <c r="L116" s="682"/>
      <c r="M116" s="680"/>
      <c r="N116" s="514" t="s">
        <v>157</v>
      </c>
      <c r="O116" s="683"/>
      <c r="P116" s="684"/>
      <c r="Q116" s="522"/>
    </row>
    <row r="117" spans="1:18" ht="19.95" customHeight="1" x14ac:dyDescent="0.2">
      <c r="A117" s="164"/>
      <c r="B117" s="593" t="s">
        <v>568</v>
      </c>
      <c r="C117" s="513" t="s">
        <v>407</v>
      </c>
      <c r="D117" s="411"/>
      <c r="E117" s="679"/>
      <c r="F117" s="680"/>
      <c r="G117" s="681" t="s">
        <v>408</v>
      </c>
      <c r="H117" s="681"/>
      <c r="I117" s="682"/>
      <c r="J117" s="682"/>
      <c r="K117" s="682"/>
      <c r="L117" s="682"/>
      <c r="M117" s="680"/>
      <c r="N117" s="514" t="s">
        <v>157</v>
      </c>
      <c r="O117" s="683"/>
      <c r="P117" s="684"/>
      <c r="Q117" s="522"/>
    </row>
    <row r="118" spans="1:18" ht="19.95" customHeight="1" x14ac:dyDescent="0.2">
      <c r="B118" s="593" t="s">
        <v>569</v>
      </c>
      <c r="C118" s="513" t="s">
        <v>407</v>
      </c>
      <c r="D118" s="411"/>
      <c r="E118" s="679"/>
      <c r="F118" s="680"/>
      <c r="G118" s="681" t="s">
        <v>408</v>
      </c>
      <c r="H118" s="681"/>
      <c r="I118" s="682"/>
      <c r="J118" s="682"/>
      <c r="K118" s="682"/>
      <c r="L118" s="682"/>
      <c r="M118" s="680"/>
      <c r="N118" s="514" t="s">
        <v>157</v>
      </c>
      <c r="O118" s="683"/>
      <c r="P118" s="684"/>
      <c r="Q118" s="522"/>
    </row>
    <row r="119" spans="1:18" ht="19.2" customHeight="1" x14ac:dyDescent="0.2">
      <c r="A119" s="164"/>
      <c r="B119" s="593" t="s">
        <v>570</v>
      </c>
      <c r="C119" s="513" t="s">
        <v>407</v>
      </c>
      <c r="D119" s="411"/>
      <c r="E119" s="679"/>
      <c r="F119" s="680"/>
      <c r="G119" s="681" t="s">
        <v>408</v>
      </c>
      <c r="H119" s="681"/>
      <c r="I119" s="682"/>
      <c r="J119" s="682"/>
      <c r="K119" s="682"/>
      <c r="L119" s="682"/>
      <c r="M119" s="680"/>
      <c r="N119" s="514" t="s">
        <v>157</v>
      </c>
      <c r="O119" s="683"/>
      <c r="P119" s="684"/>
      <c r="Q119" s="522"/>
    </row>
    <row r="120" spans="1:18" ht="19.95" customHeight="1" x14ac:dyDescent="0.2">
      <c r="A120" s="164"/>
      <c r="B120" s="594" t="s">
        <v>571</v>
      </c>
      <c r="C120" s="594" t="s">
        <v>407</v>
      </c>
      <c r="D120" s="411"/>
      <c r="E120" s="679"/>
      <c r="F120" s="680"/>
      <c r="G120" s="681" t="s">
        <v>408</v>
      </c>
      <c r="H120" s="681"/>
      <c r="I120" s="682"/>
      <c r="J120" s="682"/>
      <c r="K120" s="682"/>
      <c r="L120" s="682"/>
      <c r="M120" s="680"/>
      <c r="N120" s="514" t="s">
        <v>157</v>
      </c>
      <c r="O120" s="683"/>
      <c r="P120" s="684"/>
      <c r="Q120" s="522"/>
    </row>
    <row r="121" spans="1:18" ht="19.95" customHeight="1" x14ac:dyDescent="0.2">
      <c r="A121" s="164"/>
      <c r="Q121" s="522"/>
      <c r="R121" s="228"/>
    </row>
    <row r="122" spans="1:18" ht="19.95" customHeight="1" x14ac:dyDescent="0.2">
      <c r="A122" s="164"/>
      <c r="Q122" s="522"/>
      <c r="R122" s="228"/>
    </row>
    <row r="123" spans="1:18" ht="19.95" customHeight="1" x14ac:dyDescent="0.2">
      <c r="A123" s="164"/>
      <c r="Q123" s="522"/>
      <c r="R123" s="228"/>
    </row>
    <row r="124" spans="1:18" ht="19.95" customHeight="1" x14ac:dyDescent="0.2">
      <c r="Q124" s="522"/>
      <c r="R124" s="228"/>
    </row>
    <row r="125" spans="1:18" ht="19.95" customHeight="1" x14ac:dyDescent="0.2">
      <c r="Q125" s="522"/>
      <c r="R125" s="228"/>
    </row>
    <row r="126" spans="1:18" ht="19.95" customHeight="1" x14ac:dyDescent="0.2">
      <c r="Q126" s="522"/>
      <c r="R126" s="228"/>
    </row>
    <row r="127" spans="1:18" ht="19.95" customHeight="1" x14ac:dyDescent="0.2">
      <c r="Q127" s="522"/>
      <c r="R127" s="228"/>
    </row>
    <row r="128" spans="1:18" ht="19.95" customHeight="1" x14ac:dyDescent="0.2">
      <c r="Q128" s="522"/>
      <c r="R128" s="228"/>
    </row>
    <row r="129" spans="1:18" ht="19.95" customHeight="1" x14ac:dyDescent="0.2">
      <c r="A129" s="164"/>
      <c r="Q129" s="522"/>
      <c r="R129" s="228"/>
    </row>
    <row r="130" spans="1:18" ht="19.95" customHeight="1" x14ac:dyDescent="0.2">
      <c r="A130" s="164"/>
      <c r="Q130" s="522"/>
      <c r="R130" s="228"/>
    </row>
    <row r="131" spans="1:18" ht="19.95" customHeight="1" x14ac:dyDescent="0.2">
      <c r="A131" s="164"/>
      <c r="Q131" s="522"/>
      <c r="R131" s="228"/>
    </row>
    <row r="132" spans="1:18" x14ac:dyDescent="0.2">
      <c r="Q132" s="522"/>
      <c r="R132" s="228"/>
    </row>
    <row r="133" spans="1:18" x14ac:dyDescent="0.2">
      <c r="Q133" s="522"/>
    </row>
    <row r="134" spans="1:18" x14ac:dyDescent="0.2">
      <c r="Q134" s="522"/>
    </row>
    <row r="135" spans="1:18" x14ac:dyDescent="0.2">
      <c r="Q135" s="522"/>
    </row>
    <row r="136" spans="1:18" x14ac:dyDescent="0.2">
      <c r="Q136" s="522"/>
    </row>
    <row r="137" spans="1:18" x14ac:dyDescent="0.2">
      <c r="Q137" s="522"/>
    </row>
    <row r="138" spans="1:18" x14ac:dyDescent="0.2">
      <c r="Q138" s="522"/>
    </row>
    <row r="139" spans="1:18" x14ac:dyDescent="0.2">
      <c r="Q139" s="522"/>
    </row>
    <row r="140" spans="1:18" x14ac:dyDescent="0.2">
      <c r="Q140" s="522"/>
    </row>
    <row r="141" spans="1:18" x14ac:dyDescent="0.2">
      <c r="Q141" s="522"/>
    </row>
    <row r="142" spans="1:18" x14ac:dyDescent="0.2">
      <c r="Q142" s="522"/>
    </row>
    <row r="143" spans="1:18" x14ac:dyDescent="0.2">
      <c r="Q143" s="522"/>
    </row>
    <row r="144" spans="1:18" x14ac:dyDescent="0.2">
      <c r="Q144" s="522"/>
    </row>
    <row r="145" spans="17:17" x14ac:dyDescent="0.2">
      <c r="Q145" s="522"/>
    </row>
    <row r="146" spans="17:17" x14ac:dyDescent="0.2">
      <c r="Q146" s="522"/>
    </row>
  </sheetData>
  <sheetProtection algorithmName="SHA-512" hashValue="UPW1a2h0+ib+oT+FAGnjn93wLIZ/uS0rCeS+zX7lVL7XXuwvZI1wB1QM96noCYJANOjzzApg8e4P9wL22GljdA==" saltValue="khFK0mCyXIxV8gfo33Hnjg==" spinCount="100000" sheet="1"/>
  <mergeCells count="372">
    <mergeCell ref="R5:R10"/>
    <mergeCell ref="R18:R23"/>
    <mergeCell ref="R51:R59"/>
    <mergeCell ref="O117:P117"/>
    <mergeCell ref="O40:P40"/>
    <mergeCell ref="O41:P41"/>
    <mergeCell ref="O120:P120"/>
    <mergeCell ref="M43:N43"/>
    <mergeCell ref="M44:N44"/>
    <mergeCell ref="O44:P44"/>
    <mergeCell ref="L51:P51"/>
    <mergeCell ref="L54:P54"/>
    <mergeCell ref="M48:N48"/>
    <mergeCell ref="O48:P48"/>
    <mergeCell ref="M52:N52"/>
    <mergeCell ref="O107:P107"/>
    <mergeCell ref="M55:N55"/>
    <mergeCell ref="I65:P65"/>
    <mergeCell ref="I68:P68"/>
    <mergeCell ref="G44:J44"/>
    <mergeCell ref="K44:L44"/>
    <mergeCell ref="G18:P18"/>
    <mergeCell ref="G33:J33"/>
    <mergeCell ref="K33:L33"/>
    <mergeCell ref="O32:P32"/>
    <mergeCell ref="M32:N32"/>
    <mergeCell ref="M33:N33"/>
    <mergeCell ref="O33:P33"/>
    <mergeCell ref="O34:P34"/>
    <mergeCell ref="M34:N34"/>
    <mergeCell ref="I9:J9"/>
    <mergeCell ref="I8:J8"/>
    <mergeCell ref="G8:H8"/>
    <mergeCell ref="G9:H9"/>
    <mergeCell ref="G10:H10"/>
    <mergeCell ref="G11:H11"/>
    <mergeCell ref="G13:H13"/>
    <mergeCell ref="G12:H12"/>
    <mergeCell ref="I12:J12"/>
    <mergeCell ref="G34:J34"/>
    <mergeCell ref="K34:L34"/>
    <mergeCell ref="G23:J23"/>
    <mergeCell ref="K23:L23"/>
    <mergeCell ref="G24:J24"/>
    <mergeCell ref="K24:L24"/>
    <mergeCell ref="G25:J25"/>
    <mergeCell ref="K25:L25"/>
    <mergeCell ref="O23:P23"/>
    <mergeCell ref="B3:P3"/>
    <mergeCell ref="B5:C5"/>
    <mergeCell ref="B51:B53"/>
    <mergeCell ref="B63:B65"/>
    <mergeCell ref="B54:B56"/>
    <mergeCell ref="F53:H53"/>
    <mergeCell ref="I53:P53"/>
    <mergeCell ref="F56:H56"/>
    <mergeCell ref="I56:P56"/>
    <mergeCell ref="G55:K55"/>
    <mergeCell ref="I5:J5"/>
    <mergeCell ref="G5:H5"/>
    <mergeCell ref="L6:P6"/>
    <mergeCell ref="G7:K7"/>
    <mergeCell ref="K5:P5"/>
    <mergeCell ref="B8:B13"/>
    <mergeCell ref="M7:P7"/>
    <mergeCell ref="I13:J13"/>
    <mergeCell ref="I11:J11"/>
    <mergeCell ref="I10:J10"/>
    <mergeCell ref="F65:H65"/>
    <mergeCell ref="B57:B59"/>
    <mergeCell ref="B60:B62"/>
    <mergeCell ref="F59:H59"/>
    <mergeCell ref="G35:J35"/>
    <mergeCell ref="K35:L35"/>
    <mergeCell ref="G32:J32"/>
    <mergeCell ref="K32:L32"/>
    <mergeCell ref="I59:P59"/>
    <mergeCell ref="F62:H62"/>
    <mergeCell ref="I62:P62"/>
    <mergeCell ref="G58:K58"/>
    <mergeCell ref="M58:N58"/>
    <mergeCell ref="G61:K61"/>
    <mergeCell ref="M61:N61"/>
    <mergeCell ref="L60:P60"/>
    <mergeCell ref="G45:J45"/>
    <mergeCell ref="K45:L45"/>
    <mergeCell ref="O45:P45"/>
    <mergeCell ref="M35:N35"/>
    <mergeCell ref="O35:P35"/>
    <mergeCell ref="G39:J39"/>
    <mergeCell ref="M41:N41"/>
    <mergeCell ref="M42:N42"/>
    <mergeCell ref="O42:P42"/>
    <mergeCell ref="O43:P43"/>
    <mergeCell ref="G42:J42"/>
    <mergeCell ref="K42:L42"/>
    <mergeCell ref="M23:N23"/>
    <mergeCell ref="M24:N24"/>
    <mergeCell ref="O24:P24"/>
    <mergeCell ref="O25:P25"/>
    <mergeCell ref="M25:N25"/>
    <mergeCell ref="K39:L39"/>
    <mergeCell ref="G40:J40"/>
    <mergeCell ref="K40:L40"/>
    <mergeCell ref="G41:J41"/>
    <mergeCell ref="K41:L41"/>
    <mergeCell ref="G26:J26"/>
    <mergeCell ref="K26:L26"/>
    <mergeCell ref="G27:J27"/>
    <mergeCell ref="K27:L27"/>
    <mergeCell ref="G28:J28"/>
    <mergeCell ref="K28:L28"/>
    <mergeCell ref="M26:N26"/>
    <mergeCell ref="O26:P26"/>
    <mergeCell ref="O27:P27"/>
    <mergeCell ref="M27:N27"/>
    <mergeCell ref="M28:N28"/>
    <mergeCell ref="O28:P28"/>
    <mergeCell ref="G30:J30"/>
    <mergeCell ref="K30:L30"/>
    <mergeCell ref="G43:J43"/>
    <mergeCell ref="K43:L43"/>
    <mergeCell ref="O46:P46"/>
    <mergeCell ref="O47:P47"/>
    <mergeCell ref="M47:N47"/>
    <mergeCell ref="E112:F112"/>
    <mergeCell ref="G111:H111"/>
    <mergeCell ref="I111:M111"/>
    <mergeCell ref="E110:F110"/>
    <mergeCell ref="G110:H110"/>
    <mergeCell ref="I110:M110"/>
    <mergeCell ref="E109:F109"/>
    <mergeCell ref="O110:P110"/>
    <mergeCell ref="O111:P111"/>
    <mergeCell ref="O112:P112"/>
    <mergeCell ref="O108:P108"/>
    <mergeCell ref="L66:P66"/>
    <mergeCell ref="L57:P57"/>
    <mergeCell ref="G64:K64"/>
    <mergeCell ref="M64:N64"/>
    <mergeCell ref="G67:K67"/>
    <mergeCell ref="L63:P63"/>
    <mergeCell ref="G52:K52"/>
    <mergeCell ref="F68:H68"/>
    <mergeCell ref="O113:P113"/>
    <mergeCell ref="O114:P114"/>
    <mergeCell ref="E83:F83"/>
    <mergeCell ref="G83:H83"/>
    <mergeCell ref="I83:M83"/>
    <mergeCell ref="O83:P83"/>
    <mergeCell ref="M39:N39"/>
    <mergeCell ref="O39:P39"/>
    <mergeCell ref="M40:N40"/>
    <mergeCell ref="E108:F108"/>
    <mergeCell ref="G108:H108"/>
    <mergeCell ref="I108:M108"/>
    <mergeCell ref="G46:J46"/>
    <mergeCell ref="K46:L46"/>
    <mergeCell ref="G47:J47"/>
    <mergeCell ref="K47:L47"/>
    <mergeCell ref="G48:J48"/>
    <mergeCell ref="K48:L48"/>
    <mergeCell ref="G106:H106"/>
    <mergeCell ref="I106:M106"/>
    <mergeCell ref="M67:N67"/>
    <mergeCell ref="O106:P106"/>
    <mergeCell ref="M45:N45"/>
    <mergeCell ref="M46:N46"/>
    <mergeCell ref="K19:L19"/>
    <mergeCell ref="G19:J19"/>
    <mergeCell ref="M19:N19"/>
    <mergeCell ref="O19:P19"/>
    <mergeCell ref="M20:N20"/>
    <mergeCell ref="O20:P20"/>
    <mergeCell ref="O21:P21"/>
    <mergeCell ref="M21:N21"/>
    <mergeCell ref="M22:N22"/>
    <mergeCell ref="O22:P22"/>
    <mergeCell ref="G20:J20"/>
    <mergeCell ref="K20:L20"/>
    <mergeCell ref="G21:J21"/>
    <mergeCell ref="K21:L21"/>
    <mergeCell ref="G22:J22"/>
    <mergeCell ref="K22:L22"/>
    <mergeCell ref="G31:J31"/>
    <mergeCell ref="K31:L31"/>
    <mergeCell ref="M29:N29"/>
    <mergeCell ref="O29:P29"/>
    <mergeCell ref="O30:P30"/>
    <mergeCell ref="M30:N30"/>
    <mergeCell ref="M31:N31"/>
    <mergeCell ref="O31:P31"/>
    <mergeCell ref="G29:J29"/>
    <mergeCell ref="K29:L29"/>
    <mergeCell ref="G36:J36"/>
    <mergeCell ref="K36:L36"/>
    <mergeCell ref="G37:J37"/>
    <mergeCell ref="K37:L37"/>
    <mergeCell ref="G38:J38"/>
    <mergeCell ref="K38:L38"/>
    <mergeCell ref="O36:P36"/>
    <mergeCell ref="M36:N36"/>
    <mergeCell ref="M37:N37"/>
    <mergeCell ref="O37:P37"/>
    <mergeCell ref="O38:P38"/>
    <mergeCell ref="M38:N38"/>
    <mergeCell ref="O118:P118"/>
    <mergeCell ref="O119:P119"/>
    <mergeCell ref="G117:H117"/>
    <mergeCell ref="I117:M117"/>
    <mergeCell ref="G109:H109"/>
    <mergeCell ref="I109:M109"/>
    <mergeCell ref="B66:B68"/>
    <mergeCell ref="G50:J50"/>
    <mergeCell ref="E111:F111"/>
    <mergeCell ref="B73:P73"/>
    <mergeCell ref="G107:H107"/>
    <mergeCell ref="I107:M107"/>
    <mergeCell ref="E107:F107"/>
    <mergeCell ref="E106:F106"/>
    <mergeCell ref="O109:P109"/>
    <mergeCell ref="I115:M115"/>
    <mergeCell ref="G116:H116"/>
    <mergeCell ref="I116:M116"/>
    <mergeCell ref="O116:P116"/>
    <mergeCell ref="E116:F116"/>
    <mergeCell ref="O115:P115"/>
    <mergeCell ref="E114:F114"/>
    <mergeCell ref="G114:H114"/>
    <mergeCell ref="I114:M114"/>
    <mergeCell ref="G112:H112"/>
    <mergeCell ref="I112:M112"/>
    <mergeCell ref="E118:F118"/>
    <mergeCell ref="G118:H118"/>
    <mergeCell ref="I118:M118"/>
    <mergeCell ref="E117:F117"/>
    <mergeCell ref="E115:F115"/>
    <mergeCell ref="G115:H115"/>
    <mergeCell ref="E120:F120"/>
    <mergeCell ref="G120:H120"/>
    <mergeCell ref="I120:M120"/>
    <mergeCell ref="E119:F119"/>
    <mergeCell ref="G119:H119"/>
    <mergeCell ref="I119:M119"/>
    <mergeCell ref="E113:F113"/>
    <mergeCell ref="G113:H113"/>
    <mergeCell ref="I113:M113"/>
    <mergeCell ref="E74:F74"/>
    <mergeCell ref="G74:H74"/>
    <mergeCell ref="I74:M74"/>
    <mergeCell ref="O74:P74"/>
    <mergeCell ref="E75:F75"/>
    <mergeCell ref="G75:H75"/>
    <mergeCell ref="I75:M75"/>
    <mergeCell ref="O75:P75"/>
    <mergeCell ref="E76:F76"/>
    <mergeCell ref="G76:H76"/>
    <mergeCell ref="I76:M76"/>
    <mergeCell ref="O76:P76"/>
    <mergeCell ref="E77:F77"/>
    <mergeCell ref="G77:H77"/>
    <mergeCell ref="I77:M77"/>
    <mergeCell ref="O77:P77"/>
    <mergeCell ref="E78:F78"/>
    <mergeCell ref="G78:H78"/>
    <mergeCell ref="I78:M78"/>
    <mergeCell ref="O78:P78"/>
    <mergeCell ref="E79:F79"/>
    <mergeCell ref="G79:H79"/>
    <mergeCell ref="I79:M79"/>
    <mergeCell ref="O79:P79"/>
    <mergeCell ref="E80:F80"/>
    <mergeCell ref="G80:H80"/>
    <mergeCell ref="I80:M80"/>
    <mergeCell ref="O80:P80"/>
    <mergeCell ref="E81:F81"/>
    <mergeCell ref="G81:H81"/>
    <mergeCell ref="I81:M81"/>
    <mergeCell ref="O81:P81"/>
    <mergeCell ref="E82:F82"/>
    <mergeCell ref="G82:H82"/>
    <mergeCell ref="I82:M82"/>
    <mergeCell ref="O82:P82"/>
    <mergeCell ref="E84:F84"/>
    <mergeCell ref="G84:H84"/>
    <mergeCell ref="I84:M84"/>
    <mergeCell ref="O84:P84"/>
    <mergeCell ref="E85:F85"/>
    <mergeCell ref="G85:H85"/>
    <mergeCell ref="I85:M85"/>
    <mergeCell ref="O85:P85"/>
    <mergeCell ref="E86:F86"/>
    <mergeCell ref="G86:H86"/>
    <mergeCell ref="I86:M86"/>
    <mergeCell ref="O86:P86"/>
    <mergeCell ref="E104:F104"/>
    <mergeCell ref="G104:H104"/>
    <mergeCell ref="I104:M104"/>
    <mergeCell ref="O104:P104"/>
    <mergeCell ref="E105:F105"/>
    <mergeCell ref="G105:H105"/>
    <mergeCell ref="I105:M105"/>
    <mergeCell ref="O105:P105"/>
    <mergeCell ref="E87:F87"/>
    <mergeCell ref="G87:H87"/>
    <mergeCell ref="I87:M87"/>
    <mergeCell ref="O87:P87"/>
    <mergeCell ref="E88:F88"/>
    <mergeCell ref="G88:H88"/>
    <mergeCell ref="I88:M88"/>
    <mergeCell ref="O88:P88"/>
    <mergeCell ref="E89:F89"/>
    <mergeCell ref="G89:H89"/>
    <mergeCell ref="I89:M89"/>
    <mergeCell ref="O89:P89"/>
    <mergeCell ref="E90:F90"/>
    <mergeCell ref="G90:H90"/>
    <mergeCell ref="I90:M90"/>
    <mergeCell ref="O90:P90"/>
    <mergeCell ref="E91:F91"/>
    <mergeCell ref="G91:H91"/>
    <mergeCell ref="I91:M91"/>
    <mergeCell ref="O91:P91"/>
    <mergeCell ref="E92:F92"/>
    <mergeCell ref="G92:H92"/>
    <mergeCell ref="I92:M92"/>
    <mergeCell ref="O92:P92"/>
    <mergeCell ref="E93:F93"/>
    <mergeCell ref="G93:H93"/>
    <mergeCell ref="I93:M93"/>
    <mergeCell ref="O93:P93"/>
    <mergeCell ref="O98:P98"/>
    <mergeCell ref="E99:F99"/>
    <mergeCell ref="G99:H99"/>
    <mergeCell ref="I99:M99"/>
    <mergeCell ref="O99:P99"/>
    <mergeCell ref="E94:F94"/>
    <mergeCell ref="G94:H94"/>
    <mergeCell ref="I94:M94"/>
    <mergeCell ref="O94:P94"/>
    <mergeCell ref="E95:F95"/>
    <mergeCell ref="G95:H95"/>
    <mergeCell ref="I95:M95"/>
    <mergeCell ref="O95:P95"/>
    <mergeCell ref="E96:F96"/>
    <mergeCell ref="G96:H96"/>
    <mergeCell ref="I96:M96"/>
    <mergeCell ref="O96:P96"/>
    <mergeCell ref="E103:F103"/>
    <mergeCell ref="G103:H103"/>
    <mergeCell ref="I103:M103"/>
    <mergeCell ref="O103:P103"/>
    <mergeCell ref="R74:R75"/>
    <mergeCell ref="E100:F100"/>
    <mergeCell ref="G100:H100"/>
    <mergeCell ref="I100:M100"/>
    <mergeCell ref="O100:P100"/>
    <mergeCell ref="E101:F101"/>
    <mergeCell ref="G101:H101"/>
    <mergeCell ref="I101:M101"/>
    <mergeCell ref="O101:P101"/>
    <mergeCell ref="E102:F102"/>
    <mergeCell ref="G102:H102"/>
    <mergeCell ref="I102:M102"/>
    <mergeCell ref="O102:P102"/>
    <mergeCell ref="E97:F97"/>
    <mergeCell ref="G97:H97"/>
    <mergeCell ref="I97:M97"/>
    <mergeCell ref="O97:P97"/>
    <mergeCell ref="E98:F98"/>
    <mergeCell ref="G98:H98"/>
    <mergeCell ref="I98:M98"/>
  </mergeCells>
  <phoneticPr fontId="1"/>
  <conditionalFormatting sqref="E51:P68 E106:P120">
    <cfRule type="containsBlanks" dxfId="155" priority="237">
      <formula>LEN(TRIM(E51))=0</formula>
    </cfRule>
  </conditionalFormatting>
  <conditionalFormatting sqref="E5:P13">
    <cfRule type="containsBlanks" dxfId="154" priority="74">
      <formula>LEN(TRIM(E5))=0</formula>
    </cfRule>
  </conditionalFormatting>
  <conditionalFormatting sqref="B19:P48">
    <cfRule type="containsBlanks" dxfId="153" priority="40">
      <formula>LEN(TRIM(B19))=0</formula>
    </cfRule>
  </conditionalFormatting>
  <conditionalFormatting sqref="H51 H54 H57 H60 H63 H66">
    <cfRule type="expression" dxfId="152" priority="26">
      <formula>$A51="事務補助員"</formula>
    </cfRule>
  </conditionalFormatting>
  <conditionalFormatting sqref="J51 J54 J57 J60 J63 J66">
    <cfRule type="expression" dxfId="151" priority="25">
      <formula>$Q51="事務補助員"</formula>
    </cfRule>
  </conditionalFormatting>
  <conditionalFormatting sqref="E74:P120">
    <cfRule type="containsBlanks" dxfId="150" priority="3">
      <formula>LEN(TRIM(E74))=0</formula>
    </cfRule>
  </conditionalFormatting>
  <conditionalFormatting sqref="E89:P103">
    <cfRule type="containsBlanks" dxfId="149" priority="2">
      <formula>LEN(TRIM(E89))=0</formula>
    </cfRule>
  </conditionalFormatting>
  <conditionalFormatting sqref="E87:P88">
    <cfRule type="containsBlanks" dxfId="148" priority="1">
      <formula>LEN(TRIM(E87))=0</formula>
    </cfRule>
  </conditionalFormatting>
  <dataValidations count="9">
    <dataValidation imeMode="halfAlpha" allowBlank="1" showInputMessage="1" showErrorMessage="1" sqref="G52 G61 G58 D64:E65 D61:E62 G64 D67:E68 D52:E53 E7 D58:E59 G55 D55:E56 G67 O74:P120" xr:uid="{00000000-0002-0000-0400-000008000000}"/>
    <dataValidation type="date" allowBlank="1" showInputMessage="1" showErrorMessage="1" error="2023/4/7～2023/5/9の期間で入力してください。" sqref="E5" xr:uid="{6F3CEC5F-4E59-4F3A-A31A-C98A15231081}">
      <formula1>45023</formula1>
      <formula2>45055</formula2>
    </dataValidation>
    <dataValidation type="textLength" imeMode="halfAlpha" operator="equal" allowBlank="1" showInputMessage="1" showErrorMessage="1" error="半角13桁の法人番号を入力してください。" sqref="G5" xr:uid="{BDA65EB1-CE7A-4E25-8A82-B179AD7C78AD}">
      <formula1>13</formula1>
    </dataValidation>
    <dataValidation type="list" showInputMessage="1" showErrorMessage="1" sqref="H63 H60 H57 J54 H66 H54 J57 J60 J63 J66 H51 J51" xr:uid="{EB298B3E-43DB-46E1-9378-4F4621EC0949}">
      <formula1>担当者名</formula1>
    </dataValidation>
    <dataValidation type="list" showInputMessage="1" showErrorMessage="1" sqref="E20:E48" xr:uid="{4678219C-9E43-4402-96ED-57F95C597413}">
      <formula1>"職員,事務補助員"</formula1>
    </dataValidation>
    <dataValidation type="list" showInputMessage="1" showErrorMessage="1" sqref="P61 P52 P58 P64 P55 P67" xr:uid="{F5C3B3BB-368E-475D-8764-92A0ED5F286E}">
      <formula1>"平日のみ,土日祝含む"</formula1>
    </dataValidation>
    <dataValidation type="list" allowBlank="1" showInputMessage="1" showErrorMessage="1" sqref="E8:E13" xr:uid="{89706F2B-3F70-4B3F-B3B1-40B760121007}">
      <formula1>"北海道・東北,関東,中部,関西,中国・四国,九州・沖縄"</formula1>
    </dataValidation>
    <dataValidation type="list" showInputMessage="1" showErrorMessage="1" sqref="G8:G13 I8:I13 K8:P13" xr:uid="{D22A0DDF-FF53-4B7B-9052-DC5675C8DDCC}">
      <formula1>INDIRECT($E8)</formula1>
    </dataValidation>
    <dataValidation type="list" allowBlank="1" showInputMessage="1" showErrorMessage="1" sqref="M19:M48 K19:K48 G19:H48 O19:O48" xr:uid="{3735153A-AAA1-45F8-ACE8-ED3149A29597}">
      <formula1>"① 責任者・事業統括者,② 外部折衝（外部団体・支援先等・会議運営等）,③ 支援活動等のコーディネート,④ 事務・管理運営関連業務,⑤ 診断・支援対応、技術資料等の確認・作成等"</formula1>
    </dataValidation>
  </dataValidations>
  <pageMargins left="0.74803149606299213" right="0.15748031496062992" top="0.55118110236220474" bottom="0.43307086614173229" header="0.31496062992125984" footer="0.15748031496062992"/>
  <pageSetup paperSize="9" scale="53" fitToHeight="0" orientation="portrait" r:id="rId1"/>
  <rowBreaks count="1" manualBreakCount="1">
    <brk id="71"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7B71-0D5B-4B93-B401-25B2E640B680}">
  <sheetPr codeName="Sheet6">
    <tabColor theme="8" tint="0.39997558519241921"/>
    <pageSetUpPr fitToPage="1"/>
  </sheetPr>
  <dimension ref="A1:U48"/>
  <sheetViews>
    <sheetView showGridLines="0" zoomScaleNormal="100" zoomScaleSheetLayoutView="100" workbookViewId="0"/>
  </sheetViews>
  <sheetFormatPr defaultColWidth="9" defaultRowHeight="13.2" x14ac:dyDescent="0.2"/>
  <cols>
    <col min="1" max="1" width="1.77734375" style="125" customWidth="1"/>
    <col min="2" max="2" width="16.6640625" style="77" customWidth="1"/>
    <col min="3" max="3" width="20.77734375" style="77" customWidth="1"/>
    <col min="4" max="13" width="10.77734375" style="77" customWidth="1"/>
    <col min="14" max="14" width="1.6640625" style="153" customWidth="1"/>
    <col min="15" max="15" width="74.6640625" style="77" customWidth="1"/>
    <col min="16" max="16" width="28.77734375" style="77" customWidth="1"/>
    <col min="17" max="17" width="9" style="77" customWidth="1"/>
    <col min="18" max="16384" width="9" style="77"/>
  </cols>
  <sheetData>
    <row r="1" spans="1:15" ht="50.25" customHeight="1" x14ac:dyDescent="0.2"/>
    <row r="2" spans="1:15" x14ac:dyDescent="0.2">
      <c r="B2" s="79" t="s">
        <v>0</v>
      </c>
      <c r="C2" s="154"/>
      <c r="D2" s="155"/>
      <c r="E2" s="155"/>
      <c r="F2" s="156"/>
      <c r="N2" s="77"/>
    </row>
    <row r="3" spans="1:15" ht="29.25" customHeight="1" x14ac:dyDescent="0.2">
      <c r="B3" s="711" t="s">
        <v>1</v>
      </c>
      <c r="C3" s="711"/>
      <c r="D3" s="711"/>
      <c r="E3" s="711"/>
      <c r="F3" s="711"/>
      <c r="G3" s="711"/>
      <c r="H3" s="711"/>
      <c r="I3" s="711"/>
      <c r="J3" s="711"/>
      <c r="K3" s="711"/>
      <c r="L3" s="711"/>
      <c r="M3" s="711"/>
      <c r="N3" s="522"/>
    </row>
    <row r="4" spans="1:15" s="169" customFormat="1" ht="23.25" customHeight="1" x14ac:dyDescent="0.2">
      <c r="A4" s="185"/>
      <c r="B4" s="159" t="s">
        <v>247</v>
      </c>
      <c r="C4" s="187"/>
      <c r="D4" s="188"/>
      <c r="E4" s="188"/>
      <c r="F4" s="198"/>
      <c r="G4" s="198"/>
      <c r="H4" s="198"/>
      <c r="I4" s="198"/>
      <c r="J4" s="198"/>
      <c r="K4" s="198"/>
      <c r="L4" s="198"/>
      <c r="M4" s="356"/>
      <c r="N4" s="522"/>
      <c r="O4" s="551" t="s">
        <v>2</v>
      </c>
    </row>
    <row r="5" spans="1:15" ht="24" x14ac:dyDescent="0.2">
      <c r="B5" s="796" t="s">
        <v>220</v>
      </c>
      <c r="C5" s="599" t="s">
        <v>587</v>
      </c>
      <c r="D5" s="732" t="s">
        <v>244</v>
      </c>
      <c r="E5" s="802"/>
      <c r="F5" s="832"/>
      <c r="G5" s="831"/>
      <c r="H5" s="330" t="s">
        <v>284</v>
      </c>
      <c r="I5" s="830"/>
      <c r="J5" s="831"/>
      <c r="K5" s="330" t="s">
        <v>452</v>
      </c>
      <c r="L5" s="830"/>
      <c r="M5" s="831"/>
      <c r="N5" s="522"/>
      <c r="O5" s="598" t="s">
        <v>273</v>
      </c>
    </row>
    <row r="6" spans="1:15" ht="120" customHeight="1" x14ac:dyDescent="0.2">
      <c r="B6" s="797"/>
      <c r="C6" s="760" t="s">
        <v>267</v>
      </c>
      <c r="D6" s="761"/>
      <c r="E6" s="762"/>
      <c r="F6" s="786"/>
      <c r="G6" s="787"/>
      <c r="H6" s="787"/>
      <c r="I6" s="787"/>
      <c r="J6" s="787"/>
      <c r="K6" s="787"/>
      <c r="L6" s="787"/>
      <c r="M6" s="788"/>
      <c r="N6" s="522"/>
      <c r="O6" s="848" t="s">
        <v>282</v>
      </c>
    </row>
    <row r="7" spans="1:15" ht="120" customHeight="1" x14ac:dyDescent="0.2">
      <c r="B7" s="797"/>
      <c r="C7" s="803"/>
      <c r="D7" s="804"/>
      <c r="E7" s="805"/>
      <c r="F7" s="789"/>
      <c r="G7" s="790"/>
      <c r="H7" s="790"/>
      <c r="I7" s="790"/>
      <c r="J7" s="790"/>
      <c r="K7" s="790"/>
      <c r="L7" s="790"/>
      <c r="M7" s="791"/>
      <c r="N7" s="522"/>
      <c r="O7" s="848"/>
    </row>
    <row r="8" spans="1:15" ht="120" customHeight="1" x14ac:dyDescent="0.2">
      <c r="B8" s="797"/>
      <c r="C8" s="806"/>
      <c r="D8" s="807"/>
      <c r="E8" s="808"/>
      <c r="F8" s="792"/>
      <c r="G8" s="793"/>
      <c r="H8" s="793"/>
      <c r="I8" s="793"/>
      <c r="J8" s="793"/>
      <c r="K8" s="793"/>
      <c r="L8" s="794"/>
      <c r="M8" s="795"/>
      <c r="N8" s="522"/>
      <c r="O8" s="848"/>
    </row>
    <row r="9" spans="1:15" ht="20.100000000000001" customHeight="1" x14ac:dyDescent="0.2">
      <c r="B9" s="744" t="s">
        <v>329</v>
      </c>
      <c r="C9" s="819" t="s">
        <v>453</v>
      </c>
      <c r="D9" s="820"/>
      <c r="E9" s="821"/>
      <c r="F9" s="445"/>
      <c r="G9" s="445"/>
      <c r="H9" s="445"/>
      <c r="I9" s="445"/>
      <c r="J9" s="445"/>
      <c r="K9" s="444"/>
      <c r="L9" s="845" t="s">
        <v>454</v>
      </c>
      <c r="M9" s="846"/>
      <c r="N9" s="522"/>
      <c r="O9" s="579" t="s">
        <v>495</v>
      </c>
    </row>
    <row r="10" spans="1:15" ht="175.05" customHeight="1" x14ac:dyDescent="0.2">
      <c r="B10" s="744"/>
      <c r="C10" s="806" t="s">
        <v>330</v>
      </c>
      <c r="D10" s="807"/>
      <c r="E10" s="808"/>
      <c r="F10" s="792"/>
      <c r="G10" s="793"/>
      <c r="H10" s="793"/>
      <c r="I10" s="793"/>
      <c r="J10" s="793"/>
      <c r="K10" s="793"/>
      <c r="L10" s="828"/>
      <c r="M10" s="829"/>
      <c r="N10" s="129"/>
      <c r="O10" s="523" t="s">
        <v>331</v>
      </c>
    </row>
    <row r="11" spans="1:15" ht="20.100000000000001" customHeight="1" x14ac:dyDescent="0.2">
      <c r="B11" s="796" t="s">
        <v>187</v>
      </c>
      <c r="C11" s="799" t="s">
        <v>186</v>
      </c>
      <c r="D11" s="809" t="s">
        <v>185</v>
      </c>
      <c r="E11" s="810"/>
      <c r="F11" s="813"/>
      <c r="G11" s="814"/>
      <c r="H11" s="815"/>
      <c r="I11" s="799" t="s">
        <v>184</v>
      </c>
      <c r="J11" s="332" t="s">
        <v>185</v>
      </c>
      <c r="K11" s="814"/>
      <c r="L11" s="814"/>
      <c r="M11" s="815"/>
      <c r="N11" s="522"/>
      <c r="O11" s="739" t="s">
        <v>309</v>
      </c>
    </row>
    <row r="12" spans="1:15" ht="20.100000000000001" customHeight="1" x14ac:dyDescent="0.2">
      <c r="B12" s="797"/>
      <c r="C12" s="800"/>
      <c r="D12" s="811" t="s">
        <v>203</v>
      </c>
      <c r="E12" s="812"/>
      <c r="F12" s="816"/>
      <c r="G12" s="817"/>
      <c r="H12" s="818"/>
      <c r="I12" s="800"/>
      <c r="J12" s="333" t="s">
        <v>203</v>
      </c>
      <c r="K12" s="817"/>
      <c r="L12" s="817"/>
      <c r="M12" s="818"/>
      <c r="N12" s="522"/>
      <c r="O12" s="847"/>
    </row>
    <row r="13" spans="1:15" ht="20.100000000000001" customHeight="1" x14ac:dyDescent="0.2">
      <c r="B13" s="797"/>
      <c r="C13" s="801"/>
      <c r="D13" s="706" t="s">
        <v>183</v>
      </c>
      <c r="E13" s="707"/>
      <c r="F13" s="822"/>
      <c r="G13" s="823"/>
      <c r="H13" s="824"/>
      <c r="I13" s="801"/>
      <c r="J13" s="334" t="s">
        <v>183</v>
      </c>
      <c r="K13" s="823"/>
      <c r="L13" s="823"/>
      <c r="M13" s="824"/>
      <c r="N13" s="522"/>
      <c r="O13" s="740"/>
    </row>
    <row r="14" spans="1:15" ht="160.05000000000001" customHeight="1" x14ac:dyDescent="0.2">
      <c r="B14" s="798"/>
      <c r="C14" s="746" t="s">
        <v>231</v>
      </c>
      <c r="D14" s="747"/>
      <c r="E14" s="748"/>
      <c r="F14" s="825"/>
      <c r="G14" s="826"/>
      <c r="H14" s="826"/>
      <c r="I14" s="826"/>
      <c r="J14" s="826"/>
      <c r="K14" s="826"/>
      <c r="L14" s="826"/>
      <c r="M14" s="827"/>
      <c r="N14" s="522"/>
      <c r="O14" s="520" t="s">
        <v>283</v>
      </c>
    </row>
    <row r="15" spans="1:15" s="153" customFormat="1" ht="9.75" customHeight="1" x14ac:dyDescent="0.2">
      <c r="A15" s="213"/>
      <c r="B15" s="214"/>
      <c r="C15" s="216"/>
      <c r="D15" s="215"/>
      <c r="E15" s="215"/>
      <c r="F15" s="217"/>
      <c r="G15" s="217"/>
      <c r="H15" s="217"/>
      <c r="I15" s="217"/>
      <c r="J15" s="217"/>
      <c r="K15" s="217"/>
      <c r="L15" s="217"/>
      <c r="M15" s="217"/>
      <c r="N15" s="522"/>
      <c r="O15" s="226"/>
    </row>
    <row r="16" spans="1:15" s="169" customFormat="1" ht="23.25" customHeight="1" x14ac:dyDescent="0.2">
      <c r="A16" s="185"/>
      <c r="B16" s="212" t="s">
        <v>302</v>
      </c>
      <c r="C16" s="187"/>
      <c r="D16" s="188"/>
      <c r="E16" s="188"/>
      <c r="F16" s="351"/>
      <c r="G16" s="351"/>
      <c r="H16" s="351"/>
      <c r="I16" s="351"/>
      <c r="J16" s="351"/>
      <c r="K16" s="351"/>
      <c r="L16" s="351"/>
      <c r="M16" s="351"/>
      <c r="N16" s="522"/>
      <c r="O16" s="186"/>
    </row>
    <row r="17" spans="2:15" ht="20.100000000000001" customHeight="1" x14ac:dyDescent="0.2">
      <c r="B17" s="744" t="s">
        <v>274</v>
      </c>
      <c r="C17" s="687" t="s">
        <v>285</v>
      </c>
      <c r="D17" s="835" t="s">
        <v>197</v>
      </c>
      <c r="E17" s="810"/>
      <c r="F17" s="838"/>
      <c r="G17" s="839"/>
      <c r="H17" s="833" t="str">
        <f>IFERROR(F18/F17,"-")</f>
        <v>-</v>
      </c>
      <c r="I17" s="835" t="s">
        <v>201</v>
      </c>
      <c r="J17" s="836"/>
      <c r="K17" s="840"/>
      <c r="L17" s="839"/>
      <c r="M17" s="833" t="str">
        <f>IFERROR(K18/K17,"-")</f>
        <v>-</v>
      </c>
      <c r="N17" s="522"/>
      <c r="O17" s="739" t="s">
        <v>496</v>
      </c>
    </row>
    <row r="18" spans="2:15" ht="20.100000000000001" customHeight="1" x14ac:dyDescent="0.2">
      <c r="B18" s="744"/>
      <c r="C18" s="688"/>
      <c r="D18" s="705" t="s">
        <v>198</v>
      </c>
      <c r="E18" s="707"/>
      <c r="F18" s="752"/>
      <c r="G18" s="753"/>
      <c r="H18" s="834"/>
      <c r="I18" s="705" t="s">
        <v>202</v>
      </c>
      <c r="J18" s="837"/>
      <c r="K18" s="841"/>
      <c r="L18" s="753"/>
      <c r="M18" s="834"/>
      <c r="N18" s="522"/>
      <c r="O18" s="847"/>
    </row>
    <row r="19" spans="2:15" ht="20.100000000000001" customHeight="1" x14ac:dyDescent="0.2">
      <c r="B19" s="744"/>
      <c r="C19" s="687" t="s">
        <v>449</v>
      </c>
      <c r="D19" s="835" t="s">
        <v>197</v>
      </c>
      <c r="E19" s="810"/>
      <c r="F19" s="838"/>
      <c r="G19" s="839"/>
      <c r="H19" s="833" t="str">
        <f>IFERROR(F20/F19,"-")</f>
        <v>-</v>
      </c>
      <c r="I19" s="835" t="s">
        <v>201</v>
      </c>
      <c r="J19" s="836"/>
      <c r="K19" s="840"/>
      <c r="L19" s="839"/>
      <c r="M19" s="833" t="str">
        <f>IFERROR(K20/K19,"-")</f>
        <v>-</v>
      </c>
      <c r="N19" s="522"/>
      <c r="O19" s="739" t="s">
        <v>497</v>
      </c>
    </row>
    <row r="20" spans="2:15" ht="20.100000000000001" customHeight="1" x14ac:dyDescent="0.2">
      <c r="B20" s="744"/>
      <c r="C20" s="688"/>
      <c r="D20" s="705" t="s">
        <v>198</v>
      </c>
      <c r="E20" s="707"/>
      <c r="F20" s="752"/>
      <c r="G20" s="753"/>
      <c r="H20" s="834"/>
      <c r="I20" s="705" t="s">
        <v>202</v>
      </c>
      <c r="J20" s="837"/>
      <c r="K20" s="841"/>
      <c r="L20" s="753"/>
      <c r="M20" s="834"/>
      <c r="N20" s="522"/>
      <c r="O20" s="847"/>
    </row>
    <row r="21" spans="2:15" ht="20.100000000000001" customHeight="1" x14ac:dyDescent="0.2">
      <c r="B21" s="744"/>
      <c r="C21" s="687" t="s">
        <v>450</v>
      </c>
      <c r="D21" s="851" t="s">
        <v>222</v>
      </c>
      <c r="E21" s="852"/>
      <c r="F21" s="842">
        <f>'支援対象者(予定)一覧(別添４)'!$J$6</f>
        <v>0</v>
      </c>
      <c r="G21" s="843"/>
      <c r="H21" s="843"/>
      <c r="I21" s="843"/>
      <c r="J21" s="843"/>
      <c r="K21" s="843"/>
      <c r="L21" s="843"/>
      <c r="M21" s="844"/>
      <c r="N21" s="522"/>
      <c r="O21" s="739" t="s">
        <v>280</v>
      </c>
    </row>
    <row r="22" spans="2:15" ht="20.100000000000001" customHeight="1" x14ac:dyDescent="0.2">
      <c r="B22" s="744"/>
      <c r="C22" s="689"/>
      <c r="D22" s="851" t="s">
        <v>221</v>
      </c>
      <c r="E22" s="852"/>
      <c r="F22" s="849">
        <f>'支出計画書(別添２－２)'!$E$130</f>
        <v>0</v>
      </c>
      <c r="G22" s="849"/>
      <c r="H22" s="849"/>
      <c r="I22" s="849"/>
      <c r="J22" s="849"/>
      <c r="K22" s="849"/>
      <c r="L22" s="849"/>
      <c r="M22" s="850"/>
      <c r="N22" s="522"/>
      <c r="O22" s="740"/>
    </row>
    <row r="23" spans="2:15" ht="250.05" customHeight="1" x14ac:dyDescent="0.2">
      <c r="B23" s="744"/>
      <c r="C23" s="749" t="s">
        <v>275</v>
      </c>
      <c r="D23" s="750"/>
      <c r="E23" s="751"/>
      <c r="F23" s="785"/>
      <c r="G23" s="785"/>
      <c r="H23" s="785"/>
      <c r="I23" s="785"/>
      <c r="J23" s="785"/>
      <c r="K23" s="785"/>
      <c r="L23" s="785"/>
      <c r="M23" s="785"/>
      <c r="N23" s="522"/>
      <c r="O23" s="520" t="s">
        <v>516</v>
      </c>
    </row>
    <row r="24" spans="2:15" ht="250.05" customHeight="1" x14ac:dyDescent="0.2">
      <c r="B24" s="744" t="s">
        <v>276</v>
      </c>
      <c r="C24" s="760" t="s">
        <v>301</v>
      </c>
      <c r="D24" s="761"/>
      <c r="E24" s="762"/>
      <c r="F24" s="763"/>
      <c r="G24" s="764"/>
      <c r="H24" s="764"/>
      <c r="I24" s="764"/>
      <c r="J24" s="764"/>
      <c r="K24" s="764"/>
      <c r="L24" s="764"/>
      <c r="M24" s="765"/>
      <c r="N24" s="522"/>
      <c r="O24" s="510" t="s">
        <v>499</v>
      </c>
    </row>
    <row r="25" spans="2:15" ht="250.05" customHeight="1" x14ac:dyDescent="0.2">
      <c r="B25" s="744"/>
      <c r="C25" s="760" t="s">
        <v>277</v>
      </c>
      <c r="D25" s="761"/>
      <c r="E25" s="762"/>
      <c r="F25" s="763"/>
      <c r="G25" s="764"/>
      <c r="H25" s="764"/>
      <c r="I25" s="764"/>
      <c r="J25" s="764"/>
      <c r="K25" s="764"/>
      <c r="L25" s="764"/>
      <c r="M25" s="765"/>
      <c r="N25" s="522"/>
      <c r="O25" s="510" t="s">
        <v>498</v>
      </c>
    </row>
    <row r="26" spans="2:15" ht="250.05" customHeight="1" x14ac:dyDescent="0.2">
      <c r="B26" s="744"/>
      <c r="C26" s="744" t="s">
        <v>232</v>
      </c>
      <c r="D26" s="744"/>
      <c r="E26" s="744"/>
      <c r="F26" s="785"/>
      <c r="G26" s="785"/>
      <c r="H26" s="785"/>
      <c r="I26" s="785"/>
      <c r="J26" s="785"/>
      <c r="K26" s="785"/>
      <c r="L26" s="785"/>
      <c r="M26" s="785"/>
      <c r="N26" s="522"/>
      <c r="O26" s="520" t="s">
        <v>602</v>
      </c>
    </row>
    <row r="27" spans="2:15" x14ac:dyDescent="0.2">
      <c r="N27" s="522"/>
    </row>
    <row r="28" spans="2:15" s="129" customFormat="1" ht="27.75" customHeight="1" x14ac:dyDescent="0.2">
      <c r="B28" s="141" t="s">
        <v>311</v>
      </c>
      <c r="C28" s="77"/>
      <c r="D28" s="77"/>
      <c r="E28" s="77"/>
      <c r="F28" s="167" t="s">
        <v>456</v>
      </c>
      <c r="G28" s="77"/>
      <c r="H28" s="77"/>
      <c r="I28" s="77"/>
      <c r="J28" s="77"/>
      <c r="K28" s="77"/>
      <c r="L28" s="78"/>
      <c r="M28" s="77"/>
      <c r="N28" s="77"/>
      <c r="O28" s="745" t="s">
        <v>594</v>
      </c>
    </row>
    <row r="29" spans="2:15" s="129" customFormat="1" ht="27.75" customHeight="1" x14ac:dyDescent="0.2">
      <c r="B29" s="732"/>
      <c r="C29" s="734"/>
      <c r="D29" s="732" t="s">
        <v>463</v>
      </c>
      <c r="E29" s="733"/>
      <c r="F29" s="508" t="s">
        <v>151</v>
      </c>
      <c r="G29" s="508" t="s">
        <v>131</v>
      </c>
      <c r="H29" s="508" t="s">
        <v>132</v>
      </c>
      <c r="I29" s="508" t="s">
        <v>133</v>
      </c>
      <c r="J29" s="508" t="s">
        <v>134</v>
      </c>
      <c r="K29" s="508" t="s">
        <v>135</v>
      </c>
      <c r="L29" s="508" t="s">
        <v>136</v>
      </c>
      <c r="M29" s="514" t="s">
        <v>137</v>
      </c>
      <c r="N29" s="343"/>
      <c r="O29" s="745"/>
    </row>
    <row r="30" spans="2:15" s="129" customFormat="1" ht="27.75" customHeight="1" x14ac:dyDescent="0.2">
      <c r="B30" s="754" t="s">
        <v>455</v>
      </c>
      <c r="C30" s="755"/>
      <c r="D30" s="568"/>
      <c r="E30" s="455" t="s">
        <v>138</v>
      </c>
      <c r="F30" s="151"/>
      <c r="G30" s="151"/>
      <c r="H30" s="151"/>
      <c r="I30" s="151"/>
      <c r="J30" s="151"/>
      <c r="K30" s="151"/>
      <c r="L30" s="151"/>
      <c r="M30" s="325"/>
      <c r="O30" s="745"/>
    </row>
    <row r="31" spans="2:15" s="129" customFormat="1" ht="27.75" customHeight="1" x14ac:dyDescent="0.2">
      <c r="B31" s="756" t="s">
        <v>261</v>
      </c>
      <c r="C31" s="757"/>
      <c r="D31" s="569"/>
      <c r="E31" s="456" t="s">
        <v>138</v>
      </c>
      <c r="F31" s="151"/>
      <c r="G31" s="151"/>
      <c r="H31" s="151"/>
      <c r="I31" s="151"/>
      <c r="J31" s="151"/>
      <c r="K31" s="151"/>
      <c r="L31" s="151"/>
      <c r="M31" s="325"/>
      <c r="O31" s="745"/>
    </row>
    <row r="32" spans="2:15" s="129" customFormat="1" ht="27.75" customHeight="1" x14ac:dyDescent="0.2">
      <c r="B32" s="758" t="s">
        <v>225</v>
      </c>
      <c r="C32" s="759"/>
      <c r="D32" s="570"/>
      <c r="E32" s="457" t="s">
        <v>138</v>
      </c>
      <c r="F32" s="152"/>
      <c r="G32" s="152"/>
      <c r="H32" s="152"/>
      <c r="I32" s="152"/>
      <c r="J32" s="152"/>
      <c r="K32" s="152"/>
      <c r="L32" s="152"/>
      <c r="M32" s="326"/>
      <c r="O32" s="745"/>
    </row>
    <row r="33" spans="1:21" x14ac:dyDescent="0.2">
      <c r="N33" s="77"/>
      <c r="U33" s="522"/>
    </row>
    <row r="34" spans="1:21" s="169" customFormat="1" ht="23.25" customHeight="1" x14ac:dyDescent="0.2">
      <c r="A34" s="185"/>
      <c r="B34" s="212" t="s">
        <v>312</v>
      </c>
      <c r="C34" s="187"/>
      <c r="D34" s="188"/>
      <c r="E34" s="188"/>
      <c r="F34" s="335"/>
      <c r="G34" s="335"/>
      <c r="H34" s="335"/>
      <c r="I34" s="335"/>
      <c r="J34" s="336"/>
      <c r="K34" s="336"/>
      <c r="L34" s="336"/>
      <c r="M34" s="336"/>
      <c r="N34" s="336"/>
      <c r="O34" s="335"/>
      <c r="P34" s="336"/>
      <c r="Q34" s="336"/>
      <c r="R34" s="336"/>
      <c r="S34" s="336"/>
      <c r="T34" s="336"/>
      <c r="U34" s="522"/>
    </row>
    <row r="35" spans="1:21" ht="20.100000000000001" customHeight="1" x14ac:dyDescent="0.2">
      <c r="B35" s="738" t="s">
        <v>200</v>
      </c>
      <c r="C35" s="749" t="s">
        <v>278</v>
      </c>
      <c r="D35" s="751"/>
      <c r="E35" s="776">
        <f>COUNTIF(職員区分,"職員*")</f>
        <v>1</v>
      </c>
      <c r="F35" s="777"/>
      <c r="G35" s="778"/>
      <c r="H35" s="738" t="s">
        <v>236</v>
      </c>
      <c r="I35" s="738"/>
      <c r="J35" s="775">
        <f>COUNTIF(専門家分類,"内部")</f>
        <v>0</v>
      </c>
      <c r="K35" s="775"/>
      <c r="L35" s="775"/>
      <c r="M35" s="775"/>
      <c r="N35" s="169"/>
      <c r="O35" s="524" t="s">
        <v>310</v>
      </c>
      <c r="P35" s="79"/>
      <c r="Q35" s="79"/>
      <c r="R35" s="79"/>
      <c r="S35" s="79"/>
    </row>
    <row r="36" spans="1:21" ht="20.100000000000001" customHeight="1" x14ac:dyDescent="0.2">
      <c r="B36" s="738"/>
      <c r="C36" s="746" t="s">
        <v>279</v>
      </c>
      <c r="D36" s="748"/>
      <c r="E36" s="776">
        <f>COUNTIF(職員区分,"事務補助員")</f>
        <v>0</v>
      </c>
      <c r="F36" s="777"/>
      <c r="G36" s="778"/>
      <c r="H36" s="738" t="s">
        <v>237</v>
      </c>
      <c r="I36" s="738"/>
      <c r="J36" s="775">
        <f>COUNTIF(専門家分類,"外部")</f>
        <v>0</v>
      </c>
      <c r="K36" s="775"/>
      <c r="L36" s="775"/>
      <c r="M36" s="775"/>
      <c r="N36" s="331"/>
      <c r="O36" s="79"/>
      <c r="P36" s="79"/>
      <c r="Q36" s="79"/>
      <c r="R36" s="79"/>
      <c r="S36" s="79"/>
    </row>
    <row r="37" spans="1:21" ht="20.100000000000001" customHeight="1" x14ac:dyDescent="0.2">
      <c r="B37" s="738"/>
      <c r="C37" s="779" t="s">
        <v>217</v>
      </c>
      <c r="D37" s="525" t="s">
        <v>459</v>
      </c>
      <c r="E37" s="337">
        <f>'専門家一覧(別添３)'!L4</f>
        <v>0</v>
      </c>
      <c r="F37" s="527" t="s">
        <v>460</v>
      </c>
      <c r="G37" s="337">
        <f>'専門家一覧(別添３)'!L5</f>
        <v>0</v>
      </c>
      <c r="H37" s="769" t="s">
        <v>313</v>
      </c>
      <c r="I37" s="770"/>
      <c r="J37" s="735" t="s">
        <v>461</v>
      </c>
      <c r="K37" s="736"/>
      <c r="L37" s="737"/>
      <c r="M37" s="337">
        <f>'専門家一覧(別添３)'!L6</f>
        <v>0</v>
      </c>
      <c r="N37" s="327"/>
    </row>
    <row r="38" spans="1:21" ht="20.100000000000001" customHeight="1" x14ac:dyDescent="0.2">
      <c r="B38" s="738"/>
      <c r="C38" s="780"/>
      <c r="D38" s="735" t="s">
        <v>188</v>
      </c>
      <c r="E38" s="736"/>
      <c r="F38" s="737"/>
      <c r="G38" s="337">
        <f>COUNTIF(国家資格,"技術士")</f>
        <v>0</v>
      </c>
      <c r="H38" s="771"/>
      <c r="I38" s="772"/>
      <c r="J38" s="735" t="s">
        <v>212</v>
      </c>
      <c r="K38" s="736"/>
      <c r="L38" s="737"/>
      <c r="M38" s="337">
        <f>COUNTIF(国家資格,"公認会計士")</f>
        <v>0</v>
      </c>
      <c r="N38" s="327"/>
    </row>
    <row r="39" spans="1:21" ht="20.100000000000001" customHeight="1" x14ac:dyDescent="0.2">
      <c r="B39" s="738"/>
      <c r="C39" s="780"/>
      <c r="D39" s="741" t="s">
        <v>189</v>
      </c>
      <c r="E39" s="742"/>
      <c r="F39" s="743"/>
      <c r="G39" s="338">
        <f>COUNTIF(国家資格,"エネルギー管理士")</f>
        <v>0</v>
      </c>
      <c r="H39" s="771"/>
      <c r="I39" s="772"/>
      <c r="J39" s="741" t="s">
        <v>224</v>
      </c>
      <c r="K39" s="742"/>
      <c r="L39" s="743"/>
      <c r="M39" s="338">
        <f>COUNTIF(国家資格,"税理士")</f>
        <v>0</v>
      </c>
      <c r="N39" s="327"/>
    </row>
    <row r="40" spans="1:21" ht="20.100000000000001" customHeight="1" x14ac:dyDescent="0.2">
      <c r="B40" s="738"/>
      <c r="C40" s="780"/>
      <c r="D40" s="741" t="s">
        <v>190</v>
      </c>
      <c r="E40" s="742"/>
      <c r="F40" s="743"/>
      <c r="G40" s="338">
        <f>COUNTIF(国家資格,"建築士")</f>
        <v>0</v>
      </c>
      <c r="H40" s="771"/>
      <c r="I40" s="772"/>
      <c r="J40" s="741" t="s">
        <v>213</v>
      </c>
      <c r="K40" s="742"/>
      <c r="L40" s="743"/>
      <c r="M40" s="338">
        <f>COUNTIF(国家資格,"中小企業診断士")</f>
        <v>0</v>
      </c>
      <c r="N40" s="327"/>
    </row>
    <row r="41" spans="1:21" ht="20.100000000000001" customHeight="1" x14ac:dyDescent="0.2">
      <c r="B41" s="738"/>
      <c r="C41" s="780"/>
      <c r="D41" s="741" t="s">
        <v>191</v>
      </c>
      <c r="E41" s="742"/>
      <c r="F41" s="743"/>
      <c r="G41" s="338">
        <f>COUNTIF(国家資格,"建築設備士")</f>
        <v>0</v>
      </c>
      <c r="H41" s="771"/>
      <c r="I41" s="772"/>
      <c r="J41" s="741" t="s">
        <v>214</v>
      </c>
      <c r="K41" s="742"/>
      <c r="L41" s="743"/>
      <c r="M41" s="338">
        <f>COUNTIF(国家資格,"社会保険労務士")</f>
        <v>0</v>
      </c>
      <c r="N41" s="327"/>
    </row>
    <row r="42" spans="1:21" ht="20.100000000000001" customHeight="1" x14ac:dyDescent="0.2">
      <c r="B42" s="738"/>
      <c r="C42" s="780"/>
      <c r="D42" s="741" t="s">
        <v>192</v>
      </c>
      <c r="E42" s="742"/>
      <c r="F42" s="743"/>
      <c r="G42" s="338">
        <f>COUNTIF(国家資格,"ガス主任技術者")</f>
        <v>0</v>
      </c>
      <c r="H42" s="771"/>
      <c r="I42" s="772"/>
      <c r="J42" s="741" t="s">
        <v>223</v>
      </c>
      <c r="K42" s="742"/>
      <c r="L42" s="743"/>
      <c r="M42" s="338">
        <f>COUNTIF(国家資格,"司法書士")</f>
        <v>0</v>
      </c>
      <c r="N42" s="327"/>
    </row>
    <row r="43" spans="1:21" ht="20.100000000000001" customHeight="1" x14ac:dyDescent="0.2">
      <c r="B43" s="738"/>
      <c r="C43" s="780"/>
      <c r="D43" s="741" t="s">
        <v>211</v>
      </c>
      <c r="E43" s="742"/>
      <c r="F43" s="743"/>
      <c r="G43" s="338">
        <f>COUNTIF(国家資格,"電気工事士（1種）")</f>
        <v>0</v>
      </c>
      <c r="H43" s="771"/>
      <c r="I43" s="772"/>
      <c r="J43" s="741" t="s">
        <v>216</v>
      </c>
      <c r="K43" s="742"/>
      <c r="L43" s="743"/>
      <c r="M43" s="338">
        <f>COUNTIF(国家資格,"行政書士")</f>
        <v>0</v>
      </c>
      <c r="N43" s="327"/>
    </row>
    <row r="44" spans="1:21" ht="20.100000000000001" customHeight="1" x14ac:dyDescent="0.2">
      <c r="B44" s="738"/>
      <c r="C44" s="780"/>
      <c r="D44" s="741" t="s">
        <v>193</v>
      </c>
      <c r="E44" s="742"/>
      <c r="F44" s="743"/>
      <c r="G44" s="338">
        <f>COUNTIF(国家資格,"電気主任技術者")</f>
        <v>0</v>
      </c>
      <c r="H44" s="771"/>
      <c r="I44" s="772"/>
      <c r="J44" s="741" t="s">
        <v>215</v>
      </c>
      <c r="K44" s="742"/>
      <c r="L44" s="743"/>
      <c r="M44" s="338">
        <f>COUNTIF(国家資格,"ファイナンシャルプランニング技能士")</f>
        <v>0</v>
      </c>
      <c r="N44" s="327"/>
    </row>
    <row r="45" spans="1:21" ht="20.100000000000001" customHeight="1" x14ac:dyDescent="0.2">
      <c r="B45" s="738"/>
      <c r="C45" s="780"/>
      <c r="D45" s="741" t="s">
        <v>194</v>
      </c>
      <c r="E45" s="742"/>
      <c r="F45" s="743"/>
      <c r="G45" s="338">
        <f>COUNTIF(国家資格,"電気工事施工管理技士")</f>
        <v>0</v>
      </c>
      <c r="H45" s="773"/>
      <c r="I45" s="774"/>
      <c r="J45" s="766" t="s">
        <v>303</v>
      </c>
      <c r="K45" s="767"/>
      <c r="L45" s="768"/>
      <c r="M45" s="339">
        <f>COUNTIF(国家資格,"その他")+COUNTIF(国家資格,"経歴書参照")</f>
        <v>0</v>
      </c>
      <c r="N45" s="327"/>
    </row>
    <row r="46" spans="1:21" ht="20.100000000000001" customHeight="1" x14ac:dyDescent="0.2">
      <c r="B46" s="738"/>
      <c r="C46" s="780"/>
      <c r="D46" s="741" t="s">
        <v>195</v>
      </c>
      <c r="E46" s="742"/>
      <c r="F46" s="743"/>
      <c r="G46" s="338">
        <f>COUNTIF(国家資格,"ボイラー・タービン主任技術者")</f>
        <v>0</v>
      </c>
      <c r="H46" s="340"/>
      <c r="I46" s="341"/>
      <c r="J46" s="341"/>
      <c r="K46" s="341"/>
      <c r="L46" s="341"/>
      <c r="N46" s="327"/>
    </row>
    <row r="47" spans="1:21" ht="20.100000000000001" customHeight="1" x14ac:dyDescent="0.2">
      <c r="B47" s="738"/>
      <c r="C47" s="780"/>
      <c r="D47" s="741" t="s">
        <v>196</v>
      </c>
      <c r="E47" s="742"/>
      <c r="F47" s="743"/>
      <c r="G47" s="338">
        <f>COUNTIF(国家資格,"管工事施工管理技士")</f>
        <v>0</v>
      </c>
      <c r="H47" s="342"/>
      <c r="N47" s="327"/>
    </row>
    <row r="48" spans="1:21" ht="20.100000000000001" customHeight="1" x14ac:dyDescent="0.2">
      <c r="B48" s="738"/>
      <c r="C48" s="781"/>
      <c r="D48" s="782" t="s">
        <v>303</v>
      </c>
      <c r="E48" s="783"/>
      <c r="F48" s="784"/>
      <c r="G48" s="339">
        <f>COUNTIF(国家資格,"その他")+COUNTIF(国家資格,"経歴書参照")</f>
        <v>0</v>
      </c>
      <c r="H48" s="342"/>
      <c r="N48" s="327"/>
    </row>
  </sheetData>
  <sheetProtection algorithmName="SHA-512" hashValue="ON2BQ5InX2HIr7w/yNYtkkV99z0b0S1fxGKlCeQemmRPYjjummykB+xwGWC791FXMUmY1CZQPPQ73HfXPKKdJA==" saltValue="ZPVaa2hynh5Dqymbo2np8g==" spinCount="100000" sheet="1"/>
  <mergeCells count="108">
    <mergeCell ref="B17:B23"/>
    <mergeCell ref="F21:M21"/>
    <mergeCell ref="D17:E17"/>
    <mergeCell ref="D18:E18"/>
    <mergeCell ref="C17:C18"/>
    <mergeCell ref="L9:M9"/>
    <mergeCell ref="O19:O20"/>
    <mergeCell ref="O6:O8"/>
    <mergeCell ref="O11:O13"/>
    <mergeCell ref="O17:O18"/>
    <mergeCell ref="C21:C22"/>
    <mergeCell ref="F23:M23"/>
    <mergeCell ref="M19:M20"/>
    <mergeCell ref="F22:M22"/>
    <mergeCell ref="D19:E19"/>
    <mergeCell ref="D20:E20"/>
    <mergeCell ref="H19:H20"/>
    <mergeCell ref="I19:J19"/>
    <mergeCell ref="K19:L19"/>
    <mergeCell ref="I20:J20"/>
    <mergeCell ref="K20:L20"/>
    <mergeCell ref="F19:G19"/>
    <mergeCell ref="D21:E21"/>
    <mergeCell ref="D22:E22"/>
    <mergeCell ref="F10:M10"/>
    <mergeCell ref="I5:J5"/>
    <mergeCell ref="F5:G5"/>
    <mergeCell ref="L5:M5"/>
    <mergeCell ref="M17:M18"/>
    <mergeCell ref="I17:J17"/>
    <mergeCell ref="I18:J18"/>
    <mergeCell ref="H17:H18"/>
    <mergeCell ref="F17:G17"/>
    <mergeCell ref="F18:G18"/>
    <mergeCell ref="K17:L17"/>
    <mergeCell ref="K18:L18"/>
    <mergeCell ref="F26:M26"/>
    <mergeCell ref="B3:M3"/>
    <mergeCell ref="F6:M6"/>
    <mergeCell ref="F7:M7"/>
    <mergeCell ref="F8:M8"/>
    <mergeCell ref="B11:B14"/>
    <mergeCell ref="C11:C13"/>
    <mergeCell ref="I11:I13"/>
    <mergeCell ref="D5:E5"/>
    <mergeCell ref="C6:E8"/>
    <mergeCell ref="D11:E11"/>
    <mergeCell ref="D12:E12"/>
    <mergeCell ref="F11:H11"/>
    <mergeCell ref="F12:H12"/>
    <mergeCell ref="D13:E13"/>
    <mergeCell ref="C9:E9"/>
    <mergeCell ref="F13:H13"/>
    <mergeCell ref="K13:M13"/>
    <mergeCell ref="K12:M12"/>
    <mergeCell ref="F14:M14"/>
    <mergeCell ref="K11:M11"/>
    <mergeCell ref="B5:B8"/>
    <mergeCell ref="B9:B10"/>
    <mergeCell ref="C10:E10"/>
    <mergeCell ref="J45:L45"/>
    <mergeCell ref="H37:I45"/>
    <mergeCell ref="J35:M35"/>
    <mergeCell ref="J36:M36"/>
    <mergeCell ref="H36:I36"/>
    <mergeCell ref="C35:D35"/>
    <mergeCell ref="C36:D36"/>
    <mergeCell ref="E36:G36"/>
    <mergeCell ref="E35:G35"/>
    <mergeCell ref="D39:F39"/>
    <mergeCell ref="J37:L37"/>
    <mergeCell ref="J39:L39"/>
    <mergeCell ref="J42:L42"/>
    <mergeCell ref="D43:F43"/>
    <mergeCell ref="D44:F44"/>
    <mergeCell ref="J44:L44"/>
    <mergeCell ref="J38:L38"/>
    <mergeCell ref="C37:C48"/>
    <mergeCell ref="D40:F40"/>
    <mergeCell ref="D41:F41"/>
    <mergeCell ref="D45:F45"/>
    <mergeCell ref="D46:F46"/>
    <mergeCell ref="D47:F47"/>
    <mergeCell ref="D48:F48"/>
    <mergeCell ref="D38:F38"/>
    <mergeCell ref="H35:I35"/>
    <mergeCell ref="O21:O22"/>
    <mergeCell ref="J43:L43"/>
    <mergeCell ref="B24:B26"/>
    <mergeCell ref="O28:O32"/>
    <mergeCell ref="C14:E14"/>
    <mergeCell ref="J40:L40"/>
    <mergeCell ref="J41:L41"/>
    <mergeCell ref="C23:E23"/>
    <mergeCell ref="F20:G20"/>
    <mergeCell ref="C19:C20"/>
    <mergeCell ref="B35:B48"/>
    <mergeCell ref="B30:C30"/>
    <mergeCell ref="B31:C31"/>
    <mergeCell ref="B32:C32"/>
    <mergeCell ref="B29:C29"/>
    <mergeCell ref="C24:E24"/>
    <mergeCell ref="C25:E25"/>
    <mergeCell ref="C26:E26"/>
    <mergeCell ref="D29:E29"/>
    <mergeCell ref="D42:F42"/>
    <mergeCell ref="F24:M24"/>
    <mergeCell ref="F25:M25"/>
  </mergeCells>
  <phoneticPr fontId="1"/>
  <conditionalFormatting sqref="F9:K9 F10:M14 F5:M8">
    <cfRule type="containsBlanks" dxfId="147" priority="29">
      <formula>LEN(TRIM(F5))=0</formula>
    </cfRule>
  </conditionalFormatting>
  <conditionalFormatting sqref="F17:G20 K17:L20">
    <cfRule type="containsBlanks" dxfId="146" priority="24">
      <formula>LEN(TRIM(F17))=0</formula>
    </cfRule>
  </conditionalFormatting>
  <conditionalFormatting sqref="F16:M16">
    <cfRule type="cellIs" dxfId="145" priority="15" operator="equal">
      <formula>0</formula>
    </cfRule>
  </conditionalFormatting>
  <conditionalFormatting sqref="F34:T34">
    <cfRule type="cellIs" dxfId="144" priority="11" operator="equal">
      <formula>0</formula>
    </cfRule>
  </conditionalFormatting>
  <conditionalFormatting sqref="H17:H20 M17:M20">
    <cfRule type="cellIs" dxfId="143" priority="5" operator="equal">
      <formula>"-"</formula>
    </cfRule>
  </conditionalFormatting>
  <conditionalFormatting sqref="F21:M22">
    <cfRule type="cellIs" dxfId="142" priority="4" operator="equal">
      <formula>0</formula>
    </cfRule>
  </conditionalFormatting>
  <conditionalFormatting sqref="F10">
    <cfRule type="containsBlanks" dxfId="141" priority="3">
      <formula>LEN(TRIM(F10))=0</formula>
    </cfRule>
  </conditionalFormatting>
  <conditionalFormatting sqref="F23:M26">
    <cfRule type="containsBlanks" dxfId="140" priority="2">
      <formula>LEN(TRIM(F23))=0</formula>
    </cfRule>
  </conditionalFormatting>
  <conditionalFormatting sqref="D30:D32">
    <cfRule type="containsBlanks" dxfId="139" priority="1">
      <formula>LEN(TRIM(D30))=0</formula>
    </cfRule>
  </conditionalFormatting>
  <dataValidations count="4">
    <dataValidation imeMode="hiragana" allowBlank="1" showInputMessage="1" showErrorMessage="1" sqref="M17 K11:K13 F15:L15 I5 G4:K4 H17 K17:K20 H19 M19 F17:F20 F21:L26 J35:J36 G37:G48 E35:E37 F10:F13 M37:M45 F4:F5 L4:L5 F6:L8" xr:uid="{6AF2E3D5-14CB-4ACC-92C1-7CDB73A60B26}"/>
    <dataValidation type="list" allowBlank="1" showInputMessage="1" showErrorMessage="1" sqref="F30:M32" xr:uid="{558BB8CD-4767-4A4D-9CB5-2CD9F5F22B9D}">
      <formula1>"■"</formula1>
    </dataValidation>
    <dataValidation type="list" imeMode="hiragana" showInputMessage="1" showErrorMessage="1" sqref="F9:K9" xr:uid="{D84ECC84-7847-4A5A-86EF-EC1191826FEA}">
      <formula1>"太陽光,バイオマス,水力,風力,地熱,太陽熱"</formula1>
    </dataValidation>
    <dataValidation imeMode="halfAlpha" allowBlank="1" showInputMessage="1" showErrorMessage="1" sqref="D30:D32" xr:uid="{DB1ADB11-9083-4575-8F7F-11C19B49BC18}"/>
  </dataValidations>
  <pageMargins left="0.74803149606299213" right="0.15748031496062992" top="0.55118110236220474" bottom="0.43307086614173229" header="0.31496062992125984" footer="0.15748031496062992"/>
  <pageSetup paperSize="9" scale="65" fitToHeight="0" orientation="portrait" r:id="rId1"/>
  <rowBreaks count="1" manualBreakCount="1">
    <brk id="23"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pageSetUpPr fitToPage="1"/>
  </sheetPr>
  <dimension ref="A1:N135"/>
  <sheetViews>
    <sheetView showGridLines="0" showWhiteSpace="0" zoomScale="85" zoomScaleNormal="85" zoomScaleSheetLayoutView="70" workbookViewId="0"/>
  </sheetViews>
  <sheetFormatPr defaultColWidth="9" defaultRowHeight="14.4" x14ac:dyDescent="0.2"/>
  <cols>
    <col min="1" max="1" width="1.109375" style="55" customWidth="1"/>
    <col min="2" max="2" width="17.6640625" style="55" customWidth="1"/>
    <col min="3" max="3" width="18.33203125" style="117" customWidth="1"/>
    <col min="4" max="4" width="8.33203125" style="55" customWidth="1"/>
    <col min="5" max="6" width="13.88671875" style="55" customWidth="1"/>
    <col min="7" max="7" width="17.33203125" style="55" customWidth="1"/>
    <col min="8" max="8" width="23.44140625" style="55" customWidth="1"/>
    <col min="9" max="9" width="19.88671875" style="55" customWidth="1"/>
    <col min="10" max="10" width="35.109375" style="55" customWidth="1"/>
    <col min="11" max="11" width="2" style="55" customWidth="1"/>
    <col min="12" max="12" width="92.5546875" style="23" customWidth="1"/>
    <col min="13" max="16384" width="9" style="55"/>
  </cols>
  <sheetData>
    <row r="1" spans="1:14" ht="75" customHeight="1" x14ac:dyDescent="0.2">
      <c r="N1" s="234" t="s">
        <v>122</v>
      </c>
    </row>
    <row r="2" spans="1:14" ht="19.5" customHeight="1" x14ac:dyDescent="0.2">
      <c r="B2" s="17" t="s">
        <v>32</v>
      </c>
      <c r="C2" s="118"/>
      <c r="D2" s="17"/>
      <c r="E2" s="15"/>
      <c r="F2" s="15"/>
      <c r="G2" s="15"/>
      <c r="H2" s="15"/>
      <c r="I2" s="15"/>
      <c r="J2" s="18"/>
      <c r="N2" s="234" t="s">
        <v>120</v>
      </c>
    </row>
    <row r="3" spans="1:14" ht="25.8" x14ac:dyDescent="0.2">
      <c r="B3" s="862" t="s">
        <v>33</v>
      </c>
      <c r="C3" s="862"/>
      <c r="D3" s="862"/>
      <c r="E3" s="862"/>
      <c r="F3" s="862"/>
      <c r="G3" s="862"/>
      <c r="H3" s="862"/>
      <c r="I3" s="862"/>
      <c r="J3" s="862"/>
      <c r="K3" s="14"/>
      <c r="L3" s="227" t="s">
        <v>2</v>
      </c>
      <c r="N3" s="234" t="s">
        <v>121</v>
      </c>
    </row>
    <row r="4" spans="1:14" ht="3" customHeight="1" x14ac:dyDescent="0.2">
      <c r="B4" s="528"/>
      <c r="C4" s="528"/>
      <c r="D4" s="528"/>
      <c r="E4" s="528"/>
      <c r="F4" s="528"/>
      <c r="G4" s="528"/>
      <c r="H4" s="528"/>
      <c r="I4" s="528"/>
      <c r="J4" s="528"/>
      <c r="K4" s="14"/>
      <c r="L4" s="106"/>
      <c r="N4" s="126"/>
    </row>
    <row r="5" spans="1:14" s="14" customFormat="1" ht="43.5" customHeight="1" x14ac:dyDescent="0.2">
      <c r="B5" s="70" t="s">
        <v>111</v>
      </c>
      <c r="C5" s="119"/>
      <c r="D5" s="70"/>
      <c r="H5" s="19" t="s">
        <v>43</v>
      </c>
      <c r="I5" s="864" t="str">
        <f>'補助事業概要説明書(別添１)１～２'!G7&amp;'補助事業概要説明書(別添１)１～２'!M7&amp;" "</f>
        <v xml:space="preserve"> </v>
      </c>
      <c r="J5" s="864"/>
      <c r="L5" s="357" t="s">
        <v>506</v>
      </c>
      <c r="N5" s="127"/>
    </row>
    <row r="6" spans="1:14" s="14" customFormat="1" ht="43.5" customHeight="1" x14ac:dyDescent="0.2">
      <c r="C6" s="117"/>
      <c r="E6" s="20"/>
      <c r="H6" s="19" t="s">
        <v>44</v>
      </c>
      <c r="I6" s="864">
        <f>'補助事業概要説明書(別添１)１～２'!K5</f>
        <v>0</v>
      </c>
      <c r="J6" s="864"/>
      <c r="L6" s="860" t="s">
        <v>500</v>
      </c>
    </row>
    <row r="7" spans="1:14" s="14" customFormat="1" ht="43.5" customHeight="1" x14ac:dyDescent="0.2">
      <c r="C7" s="117"/>
      <c r="E7" s="20"/>
      <c r="H7" s="19" t="s">
        <v>317</v>
      </c>
      <c r="I7" s="864" t="str">
        <f>'補助事業概要説明書(別添１)１～２'!E6&amp;"　"&amp;'補助事業概要説明書(別添１)１～２'!H6&amp;"　"&amp;'補助事業概要説明書(別添１)１～２'!J6</f>
        <v>　　</v>
      </c>
      <c r="J7" s="864"/>
      <c r="L7" s="861"/>
    </row>
    <row r="8" spans="1:14" s="57" customFormat="1" ht="9" customHeight="1" x14ac:dyDescent="0.25">
      <c r="C8" s="120"/>
      <c r="E8" s="60"/>
      <c r="H8" s="61"/>
      <c r="I8" s="62"/>
      <c r="J8" s="298"/>
    </row>
    <row r="9" spans="1:14" s="14" customFormat="1" ht="25.8" x14ac:dyDescent="0.2">
      <c r="B9" s="871" t="s">
        <v>60</v>
      </c>
      <c r="C9" s="871"/>
      <c r="D9" s="871"/>
      <c r="E9" s="871"/>
      <c r="F9" s="871"/>
      <c r="G9" s="871"/>
      <c r="H9" s="871"/>
      <c r="I9" s="871"/>
      <c r="J9" s="871"/>
    </row>
    <row r="10" spans="1:14" ht="19.5" customHeight="1" x14ac:dyDescent="0.15">
      <c r="B10" s="98" t="s">
        <v>34</v>
      </c>
      <c r="C10" s="121"/>
      <c r="D10" s="98"/>
      <c r="G10" s="21"/>
      <c r="J10" s="132"/>
      <c r="L10" s="22"/>
    </row>
    <row r="11" spans="1:14" ht="2.25" customHeight="1" x14ac:dyDescent="0.2">
      <c r="L11" s="55"/>
    </row>
    <row r="12" spans="1:14" ht="32.25" customHeight="1" thickBot="1" x14ac:dyDescent="0.25">
      <c r="B12" s="97" t="s">
        <v>25</v>
      </c>
      <c r="C12" s="529" t="s">
        <v>106</v>
      </c>
      <c r="D12" s="529" t="s">
        <v>119</v>
      </c>
      <c r="E12" s="97" t="s">
        <v>116</v>
      </c>
      <c r="F12" s="97" t="s">
        <v>35</v>
      </c>
      <c r="G12" s="97" t="s">
        <v>31</v>
      </c>
      <c r="H12" s="865" t="s">
        <v>36</v>
      </c>
      <c r="I12" s="866"/>
      <c r="J12" s="867"/>
      <c r="L12" s="55"/>
    </row>
    <row r="13" spans="1:14" s="56" customFormat="1" ht="24" customHeight="1" thickTop="1" x14ac:dyDescent="0.2">
      <c r="A13" s="58" t="s">
        <v>413</v>
      </c>
      <c r="B13" s="218"/>
      <c r="C13" s="145" t="str">
        <f>IFERROR(VLOOKUP(B13,'補助事業概要説明書(別添１)１～２'!$D$19:$E$48,2,0),"")</f>
        <v/>
      </c>
      <c r="D13" s="124"/>
      <c r="E13" s="99"/>
      <c r="F13" s="99"/>
      <c r="G13" s="147" t="str">
        <f>IF(OR(E13="",F13=""),"",IF(AND(F13&lt;4,0&lt;F13),VLOOKUP($E13,健保等級単価一覧表!$B:$D,3,FALSE),(VLOOKUP($E13,健保等級単価一覧表!$B:$D,2,FALSE))))</f>
        <v/>
      </c>
      <c r="H13" s="868"/>
      <c r="I13" s="869"/>
      <c r="J13" s="870"/>
      <c r="K13" s="14"/>
      <c r="L13" s="582" t="s">
        <v>501</v>
      </c>
    </row>
    <row r="14" spans="1:14" s="56" customFormat="1" ht="24" customHeight="1" x14ac:dyDescent="0.2">
      <c r="A14" s="58"/>
      <c r="B14" s="96"/>
      <c r="C14" s="146" t="str">
        <f>IFERROR(VLOOKUP(B14,'補助事業概要説明書(別添１)１～２'!$D$19:$E$48,2,0),"")</f>
        <v/>
      </c>
      <c r="D14" s="96"/>
      <c r="E14" s="101"/>
      <c r="F14" s="101"/>
      <c r="G14" s="147" t="str">
        <f>IF(OR(E14="",F14=""),"",IF(AND(F14&lt;4,0&lt;F14),VLOOKUP($E14,健保等級単価一覧表!$B:$D,3,FALSE),(VLOOKUP($E14,健保等級単価一覧表!$B:$D,2,FALSE))))</f>
        <v/>
      </c>
      <c r="H14" s="857"/>
      <c r="I14" s="858"/>
      <c r="J14" s="859"/>
      <c r="L14" s="583" t="s">
        <v>603</v>
      </c>
    </row>
    <row r="15" spans="1:14" s="56" customFormat="1" ht="24" customHeight="1" x14ac:dyDescent="0.2">
      <c r="A15" s="58"/>
      <c r="B15" s="96"/>
      <c r="C15" s="146" t="str">
        <f>IFERROR(VLOOKUP(B15,'補助事業概要説明書(別添１)１～２'!$D$19:$E$48,2,0),"")</f>
        <v/>
      </c>
      <c r="D15" s="96"/>
      <c r="E15" s="101"/>
      <c r="F15" s="101"/>
      <c r="G15" s="147" t="str">
        <f>IF(OR(E15="",F15=""),"",IF(AND(F15&lt;4,0&lt;F15),VLOOKUP($E15,健保等級単価一覧表!$B:$D,3,FALSE),(VLOOKUP($E15,健保等級単価一覧表!$B:$D,2,FALSE))))</f>
        <v/>
      </c>
      <c r="H15" s="857"/>
      <c r="I15" s="858"/>
      <c r="J15" s="859"/>
    </row>
    <row r="16" spans="1:14" s="56" customFormat="1" ht="24" customHeight="1" x14ac:dyDescent="0.2">
      <c r="A16" s="58"/>
      <c r="B16" s="96"/>
      <c r="C16" s="146" t="str">
        <f>IFERROR(VLOOKUP(B16,'補助事業概要説明書(別添１)１～２'!$D$19:$E$48,2,0),"")</f>
        <v/>
      </c>
      <c r="D16" s="96"/>
      <c r="E16" s="101"/>
      <c r="F16" s="101"/>
      <c r="G16" s="147" t="str">
        <f>IF(OR(E16="",F16=""),"",IF(AND(F16&lt;4,0&lt;F16),VLOOKUP($E16,健保等級単価一覧表!$B:$D,3,FALSE),(VLOOKUP($E16,健保等級単価一覧表!$B:$D,2,FALSE))))</f>
        <v/>
      </c>
      <c r="H16" s="857"/>
      <c r="I16" s="858"/>
      <c r="J16" s="859"/>
    </row>
    <row r="17" spans="1:11" s="56" customFormat="1" ht="24" customHeight="1" x14ac:dyDescent="0.2">
      <c r="A17" s="58"/>
      <c r="B17" s="96"/>
      <c r="C17" s="146" t="str">
        <f>IFERROR(VLOOKUP(B17,'補助事業概要説明書(別添１)１～２'!$D$19:$E$48,2,0),"")</f>
        <v/>
      </c>
      <c r="D17" s="96"/>
      <c r="E17" s="101"/>
      <c r="F17" s="101"/>
      <c r="G17" s="147" t="str">
        <f>IF(OR(E17="",F17=""),"",IF(AND(F17&lt;4,0&lt;F17),VLOOKUP($E17,健保等級単価一覧表!$B:$D,3,FALSE),(VLOOKUP($E17,健保等級単価一覧表!$B:$D,2,FALSE))))</f>
        <v/>
      </c>
      <c r="H17" s="857"/>
      <c r="I17" s="858"/>
      <c r="J17" s="859"/>
    </row>
    <row r="18" spans="1:11" s="56" customFormat="1" ht="24" customHeight="1" x14ac:dyDescent="0.2">
      <c r="A18" s="58"/>
      <c r="B18" s="96"/>
      <c r="C18" s="146" t="str">
        <f>IFERROR(VLOOKUP(B18,'補助事業概要説明書(別添１)１～２'!$D$19:$E$48,2,0),"")</f>
        <v/>
      </c>
      <c r="D18" s="96"/>
      <c r="E18" s="101"/>
      <c r="F18" s="101"/>
      <c r="G18" s="147" t="str">
        <f>IF(OR(E18="",F18=""),"",IF(AND(F18&lt;4,0&lt;F18),VLOOKUP($E18,健保等級単価一覧表!$B:$D,3,FALSE),(VLOOKUP($E18,健保等級単価一覧表!$B:$D,2,FALSE))))</f>
        <v/>
      </c>
      <c r="H18" s="857"/>
      <c r="I18" s="858"/>
      <c r="J18" s="859"/>
    </row>
    <row r="19" spans="1:11" s="56" customFormat="1" ht="24" customHeight="1" x14ac:dyDescent="0.2">
      <c r="A19" s="58"/>
      <c r="B19" s="96"/>
      <c r="C19" s="146" t="str">
        <f>IFERROR(VLOOKUP(B19,'補助事業概要説明書(別添１)１～２'!$D$19:$E$48,2,0),"")</f>
        <v/>
      </c>
      <c r="D19" s="96"/>
      <c r="E19" s="100"/>
      <c r="F19" s="100"/>
      <c r="G19" s="147" t="str">
        <f>IF(OR(E19="",F19=""),"",IF(AND(F19&lt;4,0&lt;F19),VLOOKUP($E19,健保等級単価一覧表!$B:$D,3,FALSE),(VLOOKUP($E19,健保等級単価一覧表!$B:$D,2,FALSE))))</f>
        <v/>
      </c>
      <c r="H19" s="857"/>
      <c r="I19" s="858"/>
      <c r="J19" s="859"/>
    </row>
    <row r="20" spans="1:11" s="56" customFormat="1" ht="24" customHeight="1" x14ac:dyDescent="0.2">
      <c r="A20" s="58"/>
      <c r="B20" s="96"/>
      <c r="C20" s="146" t="str">
        <f>IFERROR(VLOOKUP(B20,'補助事業概要説明書(別添１)１～２'!$D$19:$E$48,2,0),"")</f>
        <v/>
      </c>
      <c r="D20" s="96"/>
      <c r="E20" s="100"/>
      <c r="F20" s="100"/>
      <c r="G20" s="147" t="str">
        <f>IF(OR(E20="",F20=""),"",IF(AND(F20&lt;4,0&lt;F20),VLOOKUP($E20,健保等級単価一覧表!$B:$D,3,FALSE),(VLOOKUP($E20,健保等級単価一覧表!$B:$D,2,FALSE))))</f>
        <v/>
      </c>
      <c r="H20" s="857"/>
      <c r="I20" s="858"/>
      <c r="J20" s="859"/>
    </row>
    <row r="21" spans="1:11" s="56" customFormat="1" ht="24" customHeight="1" x14ac:dyDescent="0.2">
      <c r="A21" s="58"/>
      <c r="B21" s="96"/>
      <c r="C21" s="146" t="str">
        <f>IFERROR(VLOOKUP(B21,'補助事業概要説明書(別添１)１～２'!$D$19:$E$48,2,0),"")</f>
        <v/>
      </c>
      <c r="D21" s="96"/>
      <c r="E21" s="100"/>
      <c r="F21" s="100"/>
      <c r="G21" s="147" t="str">
        <f>IF(OR(E21="",F21=""),"",IF(AND(F21&lt;4,0&lt;F21),VLOOKUP($E21,健保等級単価一覧表!$B:$D,3,FALSE),(VLOOKUP($E21,健保等級単価一覧表!$B:$D,2,FALSE))))</f>
        <v/>
      </c>
      <c r="H21" s="857"/>
      <c r="I21" s="858"/>
      <c r="J21" s="859"/>
    </row>
    <row r="22" spans="1:11" s="56" customFormat="1" ht="24" customHeight="1" x14ac:dyDescent="0.2">
      <c r="A22" s="58"/>
      <c r="B22" s="96"/>
      <c r="C22" s="146" t="str">
        <f>IFERROR(VLOOKUP(B22,'補助事業概要説明書(別添１)１～２'!$D$19:$E$48,2,0),"")</f>
        <v/>
      </c>
      <c r="D22" s="96"/>
      <c r="E22" s="100"/>
      <c r="F22" s="100"/>
      <c r="G22" s="147" t="str">
        <f>IF(OR(E22="",F22=""),"",IF(AND(F22&lt;4,0&lt;F22),VLOOKUP($E22,健保等級単価一覧表!$B:$D,3,FALSE),(VLOOKUP($E22,健保等級単価一覧表!$B:$D,2,FALSE))))</f>
        <v/>
      </c>
      <c r="H22" s="857"/>
      <c r="I22" s="858"/>
      <c r="J22" s="859"/>
    </row>
    <row r="23" spans="1:11" s="56" customFormat="1" ht="24" customHeight="1" x14ac:dyDescent="0.2">
      <c r="A23" s="58"/>
      <c r="B23" s="96"/>
      <c r="C23" s="146" t="str">
        <f>IFERROR(VLOOKUP(B23,'補助事業概要説明書(別添１)１～２'!$D$19:$E$48,2,0),"")</f>
        <v/>
      </c>
      <c r="D23" s="96"/>
      <c r="E23" s="100"/>
      <c r="F23" s="100"/>
      <c r="G23" s="147" t="str">
        <f>IF(OR(E23="",F23=""),"",IF(AND(F23&lt;4,0&lt;F23),VLOOKUP($E23,健保等級単価一覧表!$B:$D,3,FALSE),(VLOOKUP($E23,健保等級単価一覧表!$B:$D,2,FALSE))))</f>
        <v/>
      </c>
      <c r="H23" s="857"/>
      <c r="I23" s="858"/>
      <c r="J23" s="859"/>
    </row>
    <row r="24" spans="1:11" s="56" customFormat="1" ht="24" customHeight="1" x14ac:dyDescent="0.2">
      <c r="A24" s="58"/>
      <c r="B24" s="96"/>
      <c r="C24" s="146" t="str">
        <f>IFERROR(VLOOKUP(B24,'補助事業概要説明書(別添１)１～２'!$D$19:$E$48,2,0),"")</f>
        <v/>
      </c>
      <c r="D24" s="96"/>
      <c r="E24" s="100"/>
      <c r="F24" s="100"/>
      <c r="G24" s="147" t="str">
        <f>IF(OR(E24="",F24=""),"",IF(AND(F24&lt;4,0&lt;F24),VLOOKUP($E24,健保等級単価一覧表!$B:$D,3,FALSE),(VLOOKUP($E24,健保等級単価一覧表!$B:$D,2,FALSE))))</f>
        <v/>
      </c>
      <c r="H24" s="857"/>
      <c r="I24" s="858"/>
      <c r="J24" s="859"/>
    </row>
    <row r="25" spans="1:11" s="56" customFormat="1" ht="24" customHeight="1" x14ac:dyDescent="0.2">
      <c r="A25" s="58"/>
      <c r="B25" s="96"/>
      <c r="C25" s="146" t="str">
        <f>IFERROR(VLOOKUP(B25,'補助事業概要説明書(別添１)１～２'!$D$19:$E$48,2,0),"")</f>
        <v/>
      </c>
      <c r="D25" s="96"/>
      <c r="E25" s="100"/>
      <c r="F25" s="100"/>
      <c r="G25" s="147" t="str">
        <f>IF(OR(E25="",F25=""),"",IF(AND(F25&lt;4,0&lt;F25),VLOOKUP($E25,健保等級単価一覧表!$B:$D,3,FALSE),(VLOOKUP($E25,健保等級単価一覧表!$B:$D,2,FALSE))))</f>
        <v/>
      </c>
      <c r="H25" s="857"/>
      <c r="I25" s="858"/>
      <c r="J25" s="859"/>
    </row>
    <row r="26" spans="1:11" s="56" customFormat="1" ht="24" customHeight="1" x14ac:dyDescent="0.2">
      <c r="A26" s="58"/>
      <c r="B26" s="96"/>
      <c r="C26" s="146" t="str">
        <f>IFERROR(VLOOKUP(B26,'補助事業概要説明書(別添１)１～２'!$D$19:$E$48,2,0),"")</f>
        <v/>
      </c>
      <c r="D26" s="96"/>
      <c r="E26" s="100"/>
      <c r="F26" s="100"/>
      <c r="G26" s="147" t="str">
        <f>IF(OR(E26="",F26=""),"",IF(AND(F26&lt;4,0&lt;F26),VLOOKUP($E26,健保等級単価一覧表!$B:$D,3,FALSE),(VLOOKUP($E26,健保等級単価一覧表!$B:$D,2,FALSE))))</f>
        <v/>
      </c>
      <c r="H26" s="857"/>
      <c r="I26" s="858"/>
      <c r="J26" s="859"/>
    </row>
    <row r="27" spans="1:11" s="56" customFormat="1" ht="24" customHeight="1" x14ac:dyDescent="0.2">
      <c r="A27" s="58"/>
      <c r="B27" s="96"/>
      <c r="C27" s="146" t="str">
        <f>IFERROR(VLOOKUP(B27,'補助事業概要説明書(別添１)１～２'!$D$19:$E$48,2,0),"")</f>
        <v/>
      </c>
      <c r="D27" s="96"/>
      <c r="E27" s="101"/>
      <c r="F27" s="101"/>
      <c r="G27" s="147" t="str">
        <f>IF(OR(E27="",F27=""),"",IF(AND(F27&lt;4,0&lt;F27),VLOOKUP($E27,健保等級単価一覧表!$B:$D,3,FALSE),(VLOOKUP($E27,健保等級単価一覧表!$B:$D,2,FALSE))))</f>
        <v/>
      </c>
      <c r="H27" s="857"/>
      <c r="I27" s="858"/>
      <c r="J27" s="859"/>
    </row>
    <row r="28" spans="1:11" s="56" customFormat="1" ht="24" customHeight="1" x14ac:dyDescent="0.2">
      <c r="A28" s="58" t="s">
        <v>413</v>
      </c>
      <c r="B28" s="218"/>
      <c r="C28" s="146" t="str">
        <f>IFERROR(VLOOKUP(B28,'補助事業概要説明書(別添１)１～２'!$D$19:$E$48,2,0),"")</f>
        <v/>
      </c>
      <c r="D28" s="416"/>
      <c r="E28" s="100"/>
      <c r="F28" s="100"/>
      <c r="G28" s="147" t="str">
        <f>IF(OR(E28="",F28=""),"",IF(AND(F28&lt;4,0&lt;F28),VLOOKUP($E28,健保等級単価一覧表!$B:$D,3,FALSE),(VLOOKUP($E28,健保等級単価一覧表!$B:$D,2,FALSE))))</f>
        <v/>
      </c>
      <c r="H28" s="868"/>
      <c r="I28" s="869"/>
      <c r="J28" s="870"/>
      <c r="K28" s="14"/>
    </row>
    <row r="29" spans="1:11" s="56" customFormat="1" ht="24" customHeight="1" x14ac:dyDescent="0.2">
      <c r="A29" s="58"/>
      <c r="B29" s="96"/>
      <c r="C29" s="146" t="str">
        <f>IFERROR(VLOOKUP(B29,'補助事業概要説明書(別添１)１～２'!$D$19:$E$48,2,0),"")</f>
        <v/>
      </c>
      <c r="D29" s="96"/>
      <c r="E29" s="100"/>
      <c r="F29" s="100"/>
      <c r="G29" s="147" t="str">
        <f>IF(OR(E29="",F29=""),"",IF(AND(F29&lt;4,0&lt;F29),VLOOKUP($E29,健保等級単価一覧表!$B:$D,3,FALSE),(VLOOKUP($E29,健保等級単価一覧表!$B:$D,2,FALSE))))</f>
        <v/>
      </c>
      <c r="H29" s="857"/>
      <c r="I29" s="858"/>
      <c r="J29" s="859"/>
    </row>
    <row r="30" spans="1:11" s="56" customFormat="1" ht="24" customHeight="1" x14ac:dyDescent="0.2">
      <c r="A30" s="58"/>
      <c r="B30" s="96"/>
      <c r="C30" s="146" t="str">
        <f>IFERROR(VLOOKUP(B30,'補助事業概要説明書(別添１)１～２'!$D$19:$E$48,2,0),"")</f>
        <v/>
      </c>
      <c r="D30" s="96"/>
      <c r="E30" s="100"/>
      <c r="F30" s="100"/>
      <c r="G30" s="147" t="str">
        <f>IF(OR(E30="",F30=""),"",IF(AND(F30&lt;4,0&lt;F30),VLOOKUP($E30,健保等級単価一覧表!$B:$D,3,FALSE),(VLOOKUP($E30,健保等級単価一覧表!$B:$D,2,FALSE))))</f>
        <v/>
      </c>
      <c r="H30" s="857"/>
      <c r="I30" s="858"/>
      <c r="J30" s="859"/>
    </row>
    <row r="31" spans="1:11" s="56" customFormat="1" ht="24" customHeight="1" x14ac:dyDescent="0.2">
      <c r="A31" s="58"/>
      <c r="B31" s="96"/>
      <c r="C31" s="146" t="str">
        <f>IFERROR(VLOOKUP(B31,'補助事業概要説明書(別添１)１～２'!$D$19:$E$48,2,0),"")</f>
        <v/>
      </c>
      <c r="D31" s="96"/>
      <c r="E31" s="100"/>
      <c r="F31" s="100"/>
      <c r="G31" s="147" t="str">
        <f>IF(OR(E31="",F31=""),"",IF(AND(F31&lt;4,0&lt;F31),VLOOKUP($E31,健保等級単価一覧表!$B:$D,3,FALSE),(VLOOKUP($E31,健保等級単価一覧表!$B:$D,2,FALSE))))</f>
        <v/>
      </c>
      <c r="H31" s="857"/>
      <c r="I31" s="858"/>
      <c r="J31" s="859"/>
    </row>
    <row r="32" spans="1:11" s="56" customFormat="1" ht="24" customHeight="1" x14ac:dyDescent="0.2">
      <c r="A32" s="58"/>
      <c r="B32" s="96"/>
      <c r="C32" s="146" t="str">
        <f>IFERROR(VLOOKUP(B32,'補助事業概要説明書(別添１)１～２'!$D$19:$E$48,2,0),"")</f>
        <v/>
      </c>
      <c r="D32" s="96"/>
      <c r="E32" s="100"/>
      <c r="F32" s="100"/>
      <c r="G32" s="147" t="str">
        <f>IF(OR(E32="",F32=""),"",IF(AND(F32&lt;4,0&lt;F32),VLOOKUP($E32,健保等級単価一覧表!$B:$D,3,FALSE),(VLOOKUP($E32,健保等級単価一覧表!$B:$D,2,FALSE))))</f>
        <v/>
      </c>
      <c r="H32" s="857"/>
      <c r="I32" s="858"/>
      <c r="J32" s="859"/>
    </row>
    <row r="33" spans="1:12" s="56" customFormat="1" ht="24" customHeight="1" x14ac:dyDescent="0.2">
      <c r="A33" s="58"/>
      <c r="B33" s="96"/>
      <c r="C33" s="146" t="str">
        <f>IFERROR(VLOOKUP(B33,'補助事業概要説明書(別添１)１～２'!$D$19:$E$48,2,0),"")</f>
        <v/>
      </c>
      <c r="D33" s="96"/>
      <c r="E33" s="100"/>
      <c r="F33" s="100"/>
      <c r="G33" s="147" t="str">
        <f>IF(OR(E33="",F33=""),"",IF(AND(F33&lt;4,0&lt;F33),VLOOKUP($E33,健保等級単価一覧表!$B:$D,3,FALSE),(VLOOKUP($E33,健保等級単価一覧表!$B:$D,2,FALSE))))</f>
        <v/>
      </c>
      <c r="H33" s="857"/>
      <c r="I33" s="858"/>
      <c r="J33" s="859"/>
    </row>
    <row r="34" spans="1:12" s="56" customFormat="1" ht="24" customHeight="1" x14ac:dyDescent="0.2">
      <c r="A34" s="58"/>
      <c r="B34" s="96"/>
      <c r="C34" s="146" t="str">
        <f>IFERROR(VLOOKUP(B34,'補助事業概要説明書(別添１)１～２'!$D$19:$E$48,2,0),"")</f>
        <v/>
      </c>
      <c r="D34" s="96"/>
      <c r="E34" s="100"/>
      <c r="F34" s="100"/>
      <c r="G34" s="147" t="str">
        <f>IF(OR(E34="",F34=""),"",IF(AND(F34&lt;4,0&lt;F34),VLOOKUP($E34,健保等級単価一覧表!$B:$D,3,FALSE),(VLOOKUP($E34,健保等級単価一覧表!$B:$D,2,FALSE))))</f>
        <v/>
      </c>
      <c r="H34" s="857"/>
      <c r="I34" s="858"/>
      <c r="J34" s="859"/>
    </row>
    <row r="35" spans="1:12" s="56" customFormat="1" ht="24" customHeight="1" x14ac:dyDescent="0.2">
      <c r="A35" s="58"/>
      <c r="B35" s="96"/>
      <c r="C35" s="146" t="str">
        <f>IFERROR(VLOOKUP(B35,'補助事業概要説明書(別添１)１～２'!$D$19:$E$48,2,0),"")</f>
        <v/>
      </c>
      <c r="D35" s="96"/>
      <c r="E35" s="100"/>
      <c r="F35" s="100"/>
      <c r="G35" s="147" t="str">
        <f>IF(OR(E35="",F35=""),"",IF(AND(F35&lt;4,0&lt;F35),VLOOKUP($E35,健保等級単価一覧表!$B:$D,3,FALSE),(VLOOKUP($E35,健保等級単価一覧表!$B:$D,2,FALSE))))</f>
        <v/>
      </c>
      <c r="H35" s="857"/>
      <c r="I35" s="858"/>
      <c r="J35" s="859"/>
    </row>
    <row r="36" spans="1:12" s="56" customFormat="1" ht="24" customHeight="1" x14ac:dyDescent="0.2">
      <c r="A36" s="58"/>
      <c r="B36" s="96"/>
      <c r="C36" s="146" t="str">
        <f>IFERROR(VLOOKUP(B36,'補助事業概要説明書(別添１)１～２'!$D$19:$E$48,2,0),"")</f>
        <v/>
      </c>
      <c r="D36" s="96"/>
      <c r="E36" s="100"/>
      <c r="F36" s="100"/>
      <c r="G36" s="147" t="str">
        <f>IF(OR(E36="",F36=""),"",IF(AND(F36&lt;4,0&lt;F36),VLOOKUP($E36,健保等級単価一覧表!$B:$D,3,FALSE),(VLOOKUP($E36,健保等級単価一覧表!$B:$D,2,FALSE))))</f>
        <v/>
      </c>
      <c r="H36" s="857"/>
      <c r="I36" s="858"/>
      <c r="J36" s="859"/>
    </row>
    <row r="37" spans="1:12" s="56" customFormat="1" ht="24" customHeight="1" x14ac:dyDescent="0.2">
      <c r="A37" s="58"/>
      <c r="B37" s="96"/>
      <c r="C37" s="146" t="str">
        <f>IFERROR(VLOOKUP(B37,'補助事業概要説明書(別添１)１～２'!$D$19:$E$48,2,0),"")</f>
        <v/>
      </c>
      <c r="D37" s="96"/>
      <c r="E37" s="100"/>
      <c r="F37" s="100"/>
      <c r="G37" s="147" t="str">
        <f>IF(OR(E37="",F37=""),"",IF(AND(F37&lt;4,0&lt;F37),VLOOKUP($E37,健保等級単価一覧表!$B:$D,3,FALSE),(VLOOKUP($E37,健保等級単価一覧表!$B:$D,2,FALSE))))</f>
        <v/>
      </c>
      <c r="H37" s="857"/>
      <c r="I37" s="858"/>
      <c r="J37" s="859"/>
    </row>
    <row r="38" spans="1:12" s="56" customFormat="1" ht="24" customHeight="1" x14ac:dyDescent="0.2">
      <c r="A38" s="58"/>
      <c r="B38" s="96"/>
      <c r="C38" s="146" t="str">
        <f>IFERROR(VLOOKUP(B38,'補助事業概要説明書(別添１)１～２'!$D$19:$E$48,2,0),"")</f>
        <v/>
      </c>
      <c r="D38" s="96"/>
      <c r="E38" s="100"/>
      <c r="F38" s="100"/>
      <c r="G38" s="147" t="str">
        <f>IF(OR(E38="",F38=""),"",IF(AND(F38&lt;4,0&lt;F38),VLOOKUP($E38,健保等級単価一覧表!$B:$D,3,FALSE),(VLOOKUP($E38,健保等級単価一覧表!$B:$D,2,FALSE))))</f>
        <v/>
      </c>
      <c r="H38" s="857"/>
      <c r="I38" s="858"/>
      <c r="J38" s="859"/>
    </row>
    <row r="39" spans="1:12" s="56" customFormat="1" ht="24" customHeight="1" x14ac:dyDescent="0.2">
      <c r="A39" s="58"/>
      <c r="B39" s="96"/>
      <c r="C39" s="146" t="str">
        <f>IFERROR(VLOOKUP(B39,'補助事業概要説明書(別添１)１～２'!$D$19:$E$48,2,0),"")</f>
        <v/>
      </c>
      <c r="D39" s="96"/>
      <c r="E39" s="100"/>
      <c r="F39" s="100"/>
      <c r="G39" s="147" t="str">
        <f>IF(OR(E39="",F39=""),"",IF(AND(F39&lt;4,0&lt;F39),VLOOKUP($E39,健保等級単価一覧表!$B:$D,3,FALSE),(VLOOKUP($E39,健保等級単価一覧表!$B:$D,2,FALSE))))</f>
        <v/>
      </c>
      <c r="H39" s="857"/>
      <c r="I39" s="858"/>
      <c r="J39" s="859"/>
    </row>
    <row r="40" spans="1:12" s="56" customFormat="1" ht="24" customHeight="1" x14ac:dyDescent="0.2">
      <c r="A40" s="58"/>
      <c r="B40" s="96"/>
      <c r="C40" s="146" t="str">
        <f>IFERROR(VLOOKUP(B40,'補助事業概要説明書(別添１)１～２'!$D$19:$E$48,2,0),"")</f>
        <v/>
      </c>
      <c r="D40" s="96"/>
      <c r="E40" s="100"/>
      <c r="F40" s="100"/>
      <c r="G40" s="147" t="str">
        <f>IF(OR(E40="",F40=""),"",IF(AND(F40&lt;4,0&lt;F40),VLOOKUP($E40,健保等級単価一覧表!$B:$D,3,FALSE),(VLOOKUP($E40,健保等級単価一覧表!$B:$D,2,FALSE))))</f>
        <v/>
      </c>
      <c r="H40" s="857"/>
      <c r="I40" s="858"/>
      <c r="J40" s="859"/>
    </row>
    <row r="41" spans="1:12" s="56" customFormat="1" ht="24" customHeight="1" x14ac:dyDescent="0.2">
      <c r="A41" s="58"/>
      <c r="B41" s="96"/>
      <c r="C41" s="146" t="str">
        <f>IFERROR(VLOOKUP(B41,'補助事業概要説明書(別添１)１～２'!$D$19:$E$48,2,0),"")</f>
        <v/>
      </c>
      <c r="D41" s="96"/>
      <c r="E41" s="100"/>
      <c r="F41" s="100"/>
      <c r="G41" s="147" t="str">
        <f>IF(OR(E41="",F41=""),"",IF(AND(F41&lt;4,0&lt;F41),VLOOKUP($E41,健保等級単価一覧表!$B:$D,3,FALSE),(VLOOKUP($E41,健保等級単価一覧表!$B:$D,2,FALSE))))</f>
        <v/>
      </c>
      <c r="H41" s="857"/>
      <c r="I41" s="858"/>
      <c r="J41" s="859"/>
    </row>
    <row r="42" spans="1:12" s="56" customFormat="1" ht="24" customHeight="1" x14ac:dyDescent="0.2">
      <c r="A42" s="58"/>
      <c r="B42" s="96"/>
      <c r="C42" s="146" t="str">
        <f>IFERROR(VLOOKUP(B42,'補助事業概要説明書(別添１)１～２'!$D$19:$E$48,2,0),"")</f>
        <v/>
      </c>
      <c r="D42" s="96"/>
      <c r="E42" s="100"/>
      <c r="F42" s="100"/>
      <c r="G42" s="147" t="str">
        <f>IF(OR(E42="",F42=""),"",IF(AND(F42&lt;4,0&lt;F42),VLOOKUP($E42,健保等級単価一覧表!$B:$D,3,FALSE),(VLOOKUP($E42,健保等級単価一覧表!$B:$D,2,FALSE))))</f>
        <v/>
      </c>
      <c r="H42" s="857"/>
      <c r="I42" s="858"/>
      <c r="J42" s="859"/>
    </row>
    <row r="43" spans="1:12" ht="7.5" customHeight="1" x14ac:dyDescent="0.2">
      <c r="L43" s="55"/>
    </row>
    <row r="44" spans="1:12" ht="19.5" customHeight="1" x14ac:dyDescent="0.2">
      <c r="B44" s="23" t="s">
        <v>37</v>
      </c>
      <c r="C44" s="116"/>
      <c r="D44" s="23"/>
      <c r="E44" s="23"/>
      <c r="F44" s="23"/>
      <c r="G44" s="23"/>
      <c r="H44" s="23"/>
      <c r="I44" s="24"/>
      <c r="L44" s="55"/>
    </row>
    <row r="45" spans="1:12" ht="19.5" customHeight="1" x14ac:dyDescent="0.2">
      <c r="B45" s="863" t="s">
        <v>117</v>
      </c>
      <c r="C45" s="863"/>
      <c r="D45" s="863"/>
      <c r="E45" s="863"/>
      <c r="F45" s="863"/>
      <c r="G45" s="863"/>
      <c r="H45" s="863"/>
      <c r="L45" s="55"/>
    </row>
    <row r="46" spans="1:12" ht="19.5" customHeight="1" x14ac:dyDescent="0.2">
      <c r="B46" s="170" t="s">
        <v>392</v>
      </c>
      <c r="C46" s="116"/>
      <c r="D46" s="23"/>
      <c r="E46" s="23"/>
      <c r="F46" s="23"/>
      <c r="G46" s="23"/>
      <c r="H46" s="23"/>
      <c r="L46" s="55"/>
    </row>
    <row r="47" spans="1:12" ht="5.25" customHeight="1" x14ac:dyDescent="0.2">
      <c r="L47" s="55"/>
    </row>
    <row r="48" spans="1:12" ht="19.5" customHeight="1" x14ac:dyDescent="0.2">
      <c r="B48" s="98" t="s">
        <v>38</v>
      </c>
      <c r="C48" s="121"/>
      <c r="D48" s="98"/>
      <c r="L48" s="55"/>
    </row>
    <row r="49" spans="1:12" ht="2.25" customHeight="1" x14ac:dyDescent="0.2">
      <c r="B49" s="23"/>
      <c r="C49" s="116"/>
      <c r="D49" s="23"/>
      <c r="L49" s="55"/>
    </row>
    <row r="50" spans="1:12" ht="35.25" customHeight="1" thickBot="1" x14ac:dyDescent="0.25">
      <c r="B50" s="97" t="s">
        <v>25</v>
      </c>
      <c r="C50" s="529" t="s">
        <v>106</v>
      </c>
      <c r="D50" s="529" t="s">
        <v>119</v>
      </c>
      <c r="E50" s="97" t="s">
        <v>39</v>
      </c>
      <c r="F50" s="97" t="s">
        <v>116</v>
      </c>
      <c r="G50" s="97" t="s">
        <v>31</v>
      </c>
      <c r="H50" s="874" t="s">
        <v>115</v>
      </c>
      <c r="I50" s="874"/>
      <c r="J50" s="874"/>
    </row>
    <row r="51" spans="1:12" s="56" customFormat="1" ht="24" customHeight="1" thickTop="1" x14ac:dyDescent="0.2">
      <c r="A51" s="58"/>
      <c r="B51" s="96"/>
      <c r="C51" s="145" t="str">
        <f>IFERROR(VLOOKUP(B51,'補助事業概要説明書(別添１)１～２'!$D$19:$F$48,2,0),"")</f>
        <v/>
      </c>
      <c r="D51" s="124"/>
      <c r="E51" s="99"/>
      <c r="F51" s="171" t="str">
        <f>IF(E51="","",VLOOKUP(E51,健保等級単価一覧表!$G:$J,4))</f>
        <v/>
      </c>
      <c r="G51" s="147" t="str">
        <f>IF(E51="","",VLOOKUP(E51,健保等級単価一覧表!$G:$J,3))</f>
        <v/>
      </c>
      <c r="H51" s="856"/>
      <c r="I51" s="856"/>
      <c r="J51" s="856"/>
      <c r="K51" s="14"/>
      <c r="L51" s="582" t="s">
        <v>503</v>
      </c>
    </row>
    <row r="52" spans="1:12" s="56" customFormat="1" ht="24" customHeight="1" x14ac:dyDescent="0.2">
      <c r="A52" s="58"/>
      <c r="B52" s="96"/>
      <c r="C52" s="146" t="str">
        <f>IFERROR(VLOOKUP(B52,'補助事業概要説明書(別添１)１～２'!$D$19:$F$48,2,0),"")</f>
        <v/>
      </c>
      <c r="D52" s="96"/>
      <c r="E52" s="100"/>
      <c r="F52" s="171" t="str">
        <f>IF(E52="","",VLOOKUP(E52,健保等級単価一覧表!$G:$J,4))</f>
        <v/>
      </c>
      <c r="G52" s="147" t="str">
        <f>IF(E52="","",VLOOKUP(E52,健保等級単価一覧表!$G:$J,3))</f>
        <v/>
      </c>
      <c r="H52" s="854"/>
      <c r="I52" s="854"/>
      <c r="J52" s="854"/>
      <c r="L52" s="872" t="s">
        <v>502</v>
      </c>
    </row>
    <row r="53" spans="1:12" s="56" customFormat="1" ht="24" customHeight="1" x14ac:dyDescent="0.2">
      <c r="A53" s="58"/>
      <c r="B53" s="96"/>
      <c r="C53" s="146" t="str">
        <f>IFERROR(VLOOKUP(B53,'補助事業概要説明書(別添１)１～２'!$D$19:$F$48,2,0),"")</f>
        <v/>
      </c>
      <c r="D53" s="96"/>
      <c r="E53" s="100"/>
      <c r="F53" s="171" t="str">
        <f>IF(E53="","",VLOOKUP(E53,健保等級単価一覧表!$G:$J,4))</f>
        <v/>
      </c>
      <c r="G53" s="147" t="str">
        <f>IF(E53="","",VLOOKUP(E53,健保等級単価一覧表!$G:$J,3))</f>
        <v/>
      </c>
      <c r="H53" s="854"/>
      <c r="I53" s="854"/>
      <c r="J53" s="854"/>
      <c r="L53" s="873"/>
    </row>
    <row r="54" spans="1:12" s="56" customFormat="1" ht="24" customHeight="1" x14ac:dyDescent="0.2">
      <c r="A54" s="58"/>
      <c r="B54" s="96"/>
      <c r="C54" s="146" t="str">
        <f>IFERROR(VLOOKUP(B54,'補助事業概要説明書(別添１)１～２'!$D$19:$F$48,2,0),"")</f>
        <v/>
      </c>
      <c r="D54" s="96"/>
      <c r="E54" s="100"/>
      <c r="F54" s="171" t="str">
        <f>IF(E54="","",VLOOKUP(E54,健保等級単価一覧表!$G:$J,4))</f>
        <v/>
      </c>
      <c r="G54" s="147" t="str">
        <f>IF(E54="","",VLOOKUP(E54,健保等級単価一覧表!$G:$J,3))</f>
        <v/>
      </c>
      <c r="H54" s="854"/>
      <c r="I54" s="854"/>
      <c r="J54" s="854"/>
    </row>
    <row r="55" spans="1:12" s="56" customFormat="1" ht="24" customHeight="1" x14ac:dyDescent="0.2">
      <c r="A55" s="58"/>
      <c r="B55" s="96"/>
      <c r="C55" s="146" t="str">
        <f>IFERROR(VLOOKUP(B55,'補助事業概要説明書(別添１)１～２'!$D$19:$F$48,2,0),"")</f>
        <v/>
      </c>
      <c r="D55" s="96"/>
      <c r="E55" s="100"/>
      <c r="F55" s="171" t="str">
        <f>IF(E55="","",VLOOKUP(E55,健保等級単価一覧表!$G:$J,4))</f>
        <v/>
      </c>
      <c r="G55" s="147" t="str">
        <f>IF(E55="","",VLOOKUP(E55,健保等級単価一覧表!$G:$J,3))</f>
        <v/>
      </c>
      <c r="H55" s="854"/>
      <c r="I55" s="854"/>
      <c r="J55" s="854"/>
    </row>
    <row r="56" spans="1:12" s="56" customFormat="1" ht="24" customHeight="1" x14ac:dyDescent="0.2">
      <c r="A56" s="58"/>
      <c r="B56" s="96"/>
      <c r="C56" s="146" t="str">
        <f>IFERROR(VLOOKUP(B56,'補助事業概要説明書(別添１)１～２'!$D$19:$F$48,2,0),"")</f>
        <v/>
      </c>
      <c r="D56" s="96"/>
      <c r="E56" s="100"/>
      <c r="F56" s="171" t="str">
        <f>IF(E56="","",VLOOKUP(E56,健保等級単価一覧表!$G:$J,4))</f>
        <v/>
      </c>
      <c r="G56" s="147" t="str">
        <f>IF(E56="","",VLOOKUP(E56,健保等級単価一覧表!$G:$J,3))</f>
        <v/>
      </c>
      <c r="H56" s="854"/>
      <c r="I56" s="854"/>
      <c r="J56" s="854"/>
    </row>
    <row r="57" spans="1:12" s="56" customFormat="1" ht="24" customHeight="1" x14ac:dyDescent="0.2">
      <c r="A57" s="58"/>
      <c r="B57" s="96"/>
      <c r="C57" s="146" t="str">
        <f>IFERROR(VLOOKUP(B57,'補助事業概要説明書(別添１)１～２'!$D$19:$F$48,2,0),"")</f>
        <v/>
      </c>
      <c r="D57" s="96"/>
      <c r="E57" s="100"/>
      <c r="F57" s="171" t="str">
        <f>IF(E57="","",VLOOKUP(E57,健保等級単価一覧表!$G:$J,4))</f>
        <v/>
      </c>
      <c r="G57" s="147" t="str">
        <f>IF(E57="","",VLOOKUP(E57,健保等級単価一覧表!$G:$J,3))</f>
        <v/>
      </c>
      <c r="H57" s="854"/>
      <c r="I57" s="854"/>
      <c r="J57" s="854"/>
    </row>
    <row r="58" spans="1:12" s="56" customFormat="1" ht="24" customHeight="1" x14ac:dyDescent="0.2">
      <c r="A58" s="58"/>
      <c r="B58" s="96"/>
      <c r="C58" s="146" t="str">
        <f>IFERROR(VLOOKUP(B58,'補助事業概要説明書(別添１)１～２'!$D$19:$F$48,2,0),"")</f>
        <v/>
      </c>
      <c r="D58" s="96"/>
      <c r="E58" s="100"/>
      <c r="F58" s="171" t="str">
        <f>IF(E58="","",VLOOKUP(E58,健保等級単価一覧表!$G:$J,4))</f>
        <v/>
      </c>
      <c r="G58" s="147" t="str">
        <f>IF(E58="","",VLOOKUP(E58,健保等級単価一覧表!$G:$J,3))</f>
        <v/>
      </c>
      <c r="H58" s="854"/>
      <c r="I58" s="854"/>
      <c r="J58" s="854"/>
    </row>
    <row r="59" spans="1:12" s="56" customFormat="1" ht="24" customHeight="1" x14ac:dyDescent="0.2">
      <c r="A59" s="58"/>
      <c r="B59" s="96"/>
      <c r="C59" s="146" t="str">
        <f>IFERROR(VLOOKUP(B59,'補助事業概要説明書(別添１)１～２'!$D$19:$F$48,2,0),"")</f>
        <v/>
      </c>
      <c r="D59" s="96"/>
      <c r="E59" s="100"/>
      <c r="F59" s="171" t="str">
        <f>IF(E59="","",VLOOKUP(E59,健保等級単価一覧表!$G:$J,4))</f>
        <v/>
      </c>
      <c r="G59" s="147" t="str">
        <f>IF(E59="","",VLOOKUP(E59,健保等級単価一覧表!$G:$J,3))</f>
        <v/>
      </c>
      <c r="H59" s="854"/>
      <c r="I59" s="854"/>
      <c r="J59" s="854"/>
    </row>
    <row r="60" spans="1:12" s="56" customFormat="1" ht="24" customHeight="1" x14ac:dyDescent="0.2">
      <c r="A60" s="58"/>
      <c r="B60" s="96"/>
      <c r="C60" s="146" t="str">
        <f>IFERROR(VLOOKUP(B60,'補助事業概要説明書(別添１)１～２'!$D$19:$F$48,2,0),"")</f>
        <v/>
      </c>
      <c r="D60" s="96"/>
      <c r="E60" s="100"/>
      <c r="F60" s="171" t="str">
        <f>IF(E60="","",VLOOKUP(E60,健保等級単価一覧表!$G:$J,4))</f>
        <v/>
      </c>
      <c r="G60" s="147" t="str">
        <f>IF(E60="","",VLOOKUP(E60,健保等級単価一覧表!$G:$J,3))</f>
        <v/>
      </c>
      <c r="H60" s="854"/>
      <c r="I60" s="854"/>
      <c r="J60" s="854"/>
    </row>
    <row r="61" spans="1:12" s="56" customFormat="1" ht="24" customHeight="1" x14ac:dyDescent="0.2">
      <c r="A61" s="58"/>
      <c r="B61" s="96"/>
      <c r="C61" s="146" t="str">
        <f>IFERROR(VLOOKUP(B61,'補助事業概要説明書(別添１)１～２'!$D$19:$F$48,2,0),"")</f>
        <v/>
      </c>
      <c r="D61" s="96"/>
      <c r="E61" s="100"/>
      <c r="F61" s="171" t="str">
        <f>IF(E61="","",VLOOKUP(E61,健保等級単価一覧表!$G:$J,4))</f>
        <v/>
      </c>
      <c r="G61" s="147" t="str">
        <f>IF(E61="","",VLOOKUP(E61,健保等級単価一覧表!$G:$J,3))</f>
        <v/>
      </c>
      <c r="H61" s="854"/>
      <c r="I61" s="854"/>
      <c r="J61" s="854"/>
    </row>
    <row r="62" spans="1:12" s="56" customFormat="1" ht="24" customHeight="1" x14ac:dyDescent="0.2">
      <c r="A62" s="58"/>
      <c r="B62" s="96"/>
      <c r="C62" s="146" t="str">
        <f>IFERROR(VLOOKUP(B62,'補助事業概要説明書(別添１)１～２'!$D$19:$F$48,2,0),"")</f>
        <v/>
      </c>
      <c r="D62" s="96"/>
      <c r="E62" s="100"/>
      <c r="F62" s="171" t="str">
        <f>IF(E62="","",VLOOKUP(E62,健保等級単価一覧表!$G:$J,4))</f>
        <v/>
      </c>
      <c r="G62" s="147" t="str">
        <f>IF(E62="","",VLOOKUP(E62,健保等級単価一覧表!$G:$J,3))</f>
        <v/>
      </c>
      <c r="H62" s="854"/>
      <c r="I62" s="854"/>
      <c r="J62" s="854"/>
    </row>
    <row r="63" spans="1:12" s="56" customFormat="1" ht="24" customHeight="1" x14ac:dyDescent="0.2">
      <c r="A63" s="58"/>
      <c r="B63" s="96"/>
      <c r="C63" s="146" t="str">
        <f>IFERROR(VLOOKUP(B63,'補助事業概要説明書(別添１)１～２'!$D$19:$F$48,2,0),"")</f>
        <v/>
      </c>
      <c r="D63" s="96"/>
      <c r="E63" s="100"/>
      <c r="F63" s="171" t="str">
        <f>IF(E63="","",VLOOKUP(E63,健保等級単価一覧表!$G:$J,4))</f>
        <v/>
      </c>
      <c r="G63" s="147" t="str">
        <f>IF(E63="","",VLOOKUP(E63,健保等級単価一覧表!$G:$J,3))</f>
        <v/>
      </c>
      <c r="H63" s="854"/>
      <c r="I63" s="854"/>
      <c r="J63" s="854"/>
    </row>
    <row r="64" spans="1:12" s="56" customFormat="1" ht="24" customHeight="1" x14ac:dyDescent="0.2">
      <c r="A64" s="58"/>
      <c r="B64" s="96"/>
      <c r="C64" s="146" t="str">
        <f>IFERROR(VLOOKUP(B64,'補助事業概要説明書(別添１)１～２'!$D$19:$F$48,2,0),"")</f>
        <v/>
      </c>
      <c r="D64" s="96"/>
      <c r="E64" s="100"/>
      <c r="F64" s="171" t="str">
        <f>IF(E64="","",VLOOKUP(E64,健保等級単価一覧表!$G:$J,4))</f>
        <v/>
      </c>
      <c r="G64" s="147" t="str">
        <f>IF(E64="","",VLOOKUP(E64,健保等級単価一覧表!$G:$J,3))</f>
        <v/>
      </c>
      <c r="H64" s="854"/>
      <c r="I64" s="854"/>
      <c r="J64" s="854"/>
    </row>
    <row r="65" spans="1:11" s="56" customFormat="1" ht="24" customHeight="1" x14ac:dyDescent="0.2">
      <c r="A65" s="58"/>
      <c r="B65" s="96"/>
      <c r="C65" s="146" t="str">
        <f>IFERROR(VLOOKUP(B65,'補助事業概要説明書(別添１)１～２'!$D$19:$F$48,2,0),"")</f>
        <v/>
      </c>
      <c r="D65" s="96"/>
      <c r="E65" s="101"/>
      <c r="F65" s="147" t="str">
        <f>IF(E65="","",VLOOKUP(E65,健保等級単価一覧表!$G:$J,4))</f>
        <v/>
      </c>
      <c r="G65" s="147" t="str">
        <f>IF(E65="","",VLOOKUP(E65,健保等級単価一覧表!$G:$J,3))</f>
        <v/>
      </c>
      <c r="H65" s="854"/>
      <c r="I65" s="854"/>
      <c r="J65" s="854"/>
    </row>
    <row r="66" spans="1:11" s="56" customFormat="1" ht="24" customHeight="1" x14ac:dyDescent="0.2">
      <c r="A66" s="58"/>
      <c r="B66" s="96"/>
      <c r="C66" s="146" t="str">
        <f>IFERROR(VLOOKUP(B66,'補助事業概要説明書(別添１)１～２'!$D$19:$F$48,2,0),"")</f>
        <v/>
      </c>
      <c r="D66" s="416"/>
      <c r="E66" s="100"/>
      <c r="F66" s="171" t="str">
        <f>IF(E66="","",VLOOKUP(E66,健保等級単価一覧表!$G:$J,4))</f>
        <v/>
      </c>
      <c r="G66" s="147" t="str">
        <f>IF(E66="","",VLOOKUP(E66,健保等級単価一覧表!$G:$J,3))</f>
        <v/>
      </c>
      <c r="H66" s="856"/>
      <c r="I66" s="856"/>
      <c r="J66" s="856"/>
      <c r="K66" s="14"/>
    </row>
    <row r="67" spans="1:11" s="56" customFormat="1" ht="24" customHeight="1" x14ac:dyDescent="0.2">
      <c r="A67" s="58"/>
      <c r="B67" s="96"/>
      <c r="C67" s="146" t="str">
        <f>IFERROR(VLOOKUP(B67,'補助事業概要説明書(別添１)１～２'!$D$19:$F$48,2,0),"")</f>
        <v/>
      </c>
      <c r="D67" s="96"/>
      <c r="E67" s="100"/>
      <c r="F67" s="171" t="str">
        <f>IF(E67="","",VLOOKUP(E67,健保等級単価一覧表!$G:$J,4))</f>
        <v/>
      </c>
      <c r="G67" s="147" t="str">
        <f>IF(E67="","",VLOOKUP(E67,健保等級単価一覧表!$G:$J,3))</f>
        <v/>
      </c>
      <c r="H67" s="854"/>
      <c r="I67" s="854"/>
      <c r="J67" s="854"/>
    </row>
    <row r="68" spans="1:11" s="56" customFormat="1" ht="24" customHeight="1" x14ac:dyDescent="0.2">
      <c r="A68" s="58"/>
      <c r="B68" s="96"/>
      <c r="C68" s="146" t="str">
        <f>IFERROR(VLOOKUP(B68,'補助事業概要説明書(別添１)１～２'!$D$19:$F$48,2,0),"")</f>
        <v/>
      </c>
      <c r="D68" s="96"/>
      <c r="E68" s="100"/>
      <c r="F68" s="171" t="str">
        <f>IF(E68="","",VLOOKUP(E68,健保等級単価一覧表!$G:$J,4))</f>
        <v/>
      </c>
      <c r="G68" s="147" t="str">
        <f>IF(E68="","",VLOOKUP(E68,健保等級単価一覧表!$G:$J,3))</f>
        <v/>
      </c>
      <c r="H68" s="854"/>
      <c r="I68" s="854"/>
      <c r="J68" s="854"/>
    </row>
    <row r="69" spans="1:11" s="56" customFormat="1" ht="24" customHeight="1" x14ac:dyDescent="0.2">
      <c r="A69" s="58"/>
      <c r="B69" s="96"/>
      <c r="C69" s="146" t="str">
        <f>IFERROR(VLOOKUP(B69,'補助事業概要説明書(別添１)１～２'!$D$19:$F$48,2,0),"")</f>
        <v/>
      </c>
      <c r="D69" s="96"/>
      <c r="E69" s="100"/>
      <c r="F69" s="171" t="str">
        <f>IF(E69="","",VLOOKUP(E69,健保等級単価一覧表!$G:$J,4))</f>
        <v/>
      </c>
      <c r="G69" s="147" t="str">
        <f>IF(E69="","",VLOOKUP(E69,健保等級単価一覧表!$G:$J,3))</f>
        <v/>
      </c>
      <c r="H69" s="854"/>
      <c r="I69" s="854"/>
      <c r="J69" s="854"/>
    </row>
    <row r="70" spans="1:11" s="56" customFormat="1" ht="24" customHeight="1" x14ac:dyDescent="0.2">
      <c r="A70" s="58"/>
      <c r="B70" s="96"/>
      <c r="C70" s="146" t="str">
        <f>IFERROR(VLOOKUP(B70,'補助事業概要説明書(別添１)１～２'!$D$19:$F$48,2,0),"")</f>
        <v/>
      </c>
      <c r="D70" s="96"/>
      <c r="E70" s="100"/>
      <c r="F70" s="171" t="str">
        <f>IF(E70="","",VLOOKUP(E70,健保等級単価一覧表!$G:$J,4))</f>
        <v/>
      </c>
      <c r="G70" s="147" t="str">
        <f>IF(E70="","",VLOOKUP(E70,健保等級単価一覧表!$G:$J,3))</f>
        <v/>
      </c>
      <c r="H70" s="854"/>
      <c r="I70" s="854"/>
      <c r="J70" s="854"/>
    </row>
    <row r="71" spans="1:11" s="56" customFormat="1" ht="24" customHeight="1" x14ac:dyDescent="0.2">
      <c r="A71" s="58"/>
      <c r="B71" s="96"/>
      <c r="C71" s="146" t="str">
        <f>IFERROR(VLOOKUP(B71,'補助事業概要説明書(別添１)１～２'!$D$19:$F$48,2,0),"")</f>
        <v/>
      </c>
      <c r="D71" s="96"/>
      <c r="E71" s="100"/>
      <c r="F71" s="171" t="str">
        <f>IF(E71="","",VLOOKUP(E71,健保等級単価一覧表!$G:$J,4))</f>
        <v/>
      </c>
      <c r="G71" s="147" t="str">
        <f>IF(E71="","",VLOOKUP(E71,健保等級単価一覧表!$G:$J,3))</f>
        <v/>
      </c>
      <c r="H71" s="854"/>
      <c r="I71" s="854"/>
      <c r="J71" s="854"/>
    </row>
    <row r="72" spans="1:11" s="56" customFormat="1" ht="24" customHeight="1" x14ac:dyDescent="0.2">
      <c r="A72" s="58"/>
      <c r="B72" s="96"/>
      <c r="C72" s="146" t="str">
        <f>IFERROR(VLOOKUP(B72,'補助事業概要説明書(別添１)１～２'!$D$19:$F$48,2,0),"")</f>
        <v/>
      </c>
      <c r="D72" s="96"/>
      <c r="E72" s="100"/>
      <c r="F72" s="171" t="str">
        <f>IF(E72="","",VLOOKUP(E72,健保等級単価一覧表!$G:$J,4))</f>
        <v/>
      </c>
      <c r="G72" s="147" t="str">
        <f>IF(E72="","",VLOOKUP(E72,健保等級単価一覧表!$G:$J,3))</f>
        <v/>
      </c>
      <c r="H72" s="854"/>
      <c r="I72" s="854"/>
      <c r="J72" s="854"/>
    </row>
    <row r="73" spans="1:11" s="56" customFormat="1" ht="24" customHeight="1" x14ac:dyDescent="0.2">
      <c r="A73" s="58"/>
      <c r="B73" s="96"/>
      <c r="C73" s="146" t="str">
        <f>IFERROR(VLOOKUP(B73,'補助事業概要説明書(別添１)１～２'!$D$19:$F$48,2,0),"")</f>
        <v/>
      </c>
      <c r="D73" s="96"/>
      <c r="E73" s="100"/>
      <c r="F73" s="171" t="str">
        <f>IF(E73="","",VLOOKUP(E73,健保等級単価一覧表!$G:$J,4))</f>
        <v/>
      </c>
      <c r="G73" s="147" t="str">
        <f>IF(E73="","",VLOOKUP(E73,健保等級単価一覧表!$G:$J,3))</f>
        <v/>
      </c>
      <c r="H73" s="854"/>
      <c r="I73" s="854"/>
      <c r="J73" s="854"/>
    </row>
    <row r="74" spans="1:11" s="56" customFormat="1" ht="24" customHeight="1" x14ac:dyDescent="0.2">
      <c r="A74" s="58"/>
      <c r="B74" s="96"/>
      <c r="C74" s="146" t="str">
        <f>IFERROR(VLOOKUP(B74,'補助事業概要説明書(別添１)１～２'!$D$19:$F$48,2,0),"")</f>
        <v/>
      </c>
      <c r="D74" s="96"/>
      <c r="E74" s="100"/>
      <c r="F74" s="171" t="str">
        <f>IF(E74="","",VLOOKUP(E74,健保等級単価一覧表!$G:$J,4))</f>
        <v/>
      </c>
      <c r="G74" s="147" t="str">
        <f>IF(E74="","",VLOOKUP(E74,健保等級単価一覧表!$G:$J,3))</f>
        <v/>
      </c>
      <c r="H74" s="854"/>
      <c r="I74" s="854"/>
      <c r="J74" s="854"/>
    </row>
    <row r="75" spans="1:11" s="56" customFormat="1" ht="24" customHeight="1" x14ac:dyDescent="0.2">
      <c r="A75" s="58"/>
      <c r="B75" s="96"/>
      <c r="C75" s="146" t="str">
        <f>IFERROR(VLOOKUP(B75,'補助事業概要説明書(別添１)１～２'!$D$19:$F$48,2,0),"")</f>
        <v/>
      </c>
      <c r="D75" s="96"/>
      <c r="E75" s="100"/>
      <c r="F75" s="171" t="str">
        <f>IF(E75="","",VLOOKUP(E75,健保等級単価一覧表!$G:$J,4))</f>
        <v/>
      </c>
      <c r="G75" s="147" t="str">
        <f>IF(E75="","",VLOOKUP(E75,健保等級単価一覧表!$G:$J,3))</f>
        <v/>
      </c>
      <c r="H75" s="854"/>
      <c r="I75" s="854"/>
      <c r="J75" s="854"/>
    </row>
    <row r="76" spans="1:11" s="56" customFormat="1" ht="24" customHeight="1" x14ac:dyDescent="0.2">
      <c r="A76" s="58"/>
      <c r="B76" s="96"/>
      <c r="C76" s="146" t="str">
        <f>IFERROR(VLOOKUP(B76,'補助事業概要説明書(別添１)１～２'!$D$19:$F$48,2,0),"")</f>
        <v/>
      </c>
      <c r="D76" s="96"/>
      <c r="E76" s="100"/>
      <c r="F76" s="171" t="str">
        <f>IF(E76="","",VLOOKUP(E76,健保等級単価一覧表!$G:$J,4))</f>
        <v/>
      </c>
      <c r="G76" s="147" t="str">
        <f>IF(E76="","",VLOOKUP(E76,健保等級単価一覧表!$G:$J,3))</f>
        <v/>
      </c>
      <c r="H76" s="854"/>
      <c r="I76" s="854"/>
      <c r="J76" s="854"/>
    </row>
    <row r="77" spans="1:11" s="56" customFormat="1" ht="24" customHeight="1" x14ac:dyDescent="0.2">
      <c r="A77" s="58"/>
      <c r="B77" s="96"/>
      <c r="C77" s="146" t="str">
        <f>IFERROR(VLOOKUP(B77,'補助事業概要説明書(別添１)１～２'!$D$19:$F$48,2,0),"")</f>
        <v/>
      </c>
      <c r="D77" s="96"/>
      <c r="E77" s="100"/>
      <c r="F77" s="171" t="str">
        <f>IF(E77="","",VLOOKUP(E77,健保等級単価一覧表!$G:$J,4))</f>
        <v/>
      </c>
      <c r="G77" s="147" t="str">
        <f>IF(E77="","",VLOOKUP(E77,健保等級単価一覧表!$G:$J,3))</f>
        <v/>
      </c>
      <c r="H77" s="854"/>
      <c r="I77" s="854"/>
      <c r="J77" s="854"/>
    </row>
    <row r="78" spans="1:11" s="56" customFormat="1" ht="24" customHeight="1" x14ac:dyDescent="0.2">
      <c r="A78" s="58"/>
      <c r="B78" s="96"/>
      <c r="C78" s="146" t="str">
        <f>IFERROR(VLOOKUP(B78,'補助事業概要説明書(別添１)１～２'!$D$19:$F$48,2,0),"")</f>
        <v/>
      </c>
      <c r="D78" s="96"/>
      <c r="E78" s="100"/>
      <c r="F78" s="171" t="str">
        <f>IF(E78="","",VLOOKUP(E78,健保等級単価一覧表!$G:$J,4))</f>
        <v/>
      </c>
      <c r="G78" s="147" t="str">
        <f>IF(E78="","",VLOOKUP(E78,健保等級単価一覧表!$G:$J,3))</f>
        <v/>
      </c>
      <c r="H78" s="854"/>
      <c r="I78" s="854"/>
      <c r="J78" s="854"/>
    </row>
    <row r="79" spans="1:11" s="56" customFormat="1" ht="24" customHeight="1" x14ac:dyDescent="0.2">
      <c r="A79" s="58"/>
      <c r="B79" s="96"/>
      <c r="C79" s="146" t="str">
        <f>IFERROR(VLOOKUP(B79,'補助事業概要説明書(別添１)１～２'!$D$19:$F$48,2,0),"")</f>
        <v/>
      </c>
      <c r="D79" s="96"/>
      <c r="E79" s="100"/>
      <c r="F79" s="171" t="str">
        <f>IF(E79="","",VLOOKUP(E79,健保等級単価一覧表!$G:$J,4))</f>
        <v/>
      </c>
      <c r="G79" s="147" t="str">
        <f>IF(E79="","",VLOOKUP(E79,健保等級単価一覧表!$G:$J,3))</f>
        <v/>
      </c>
      <c r="H79" s="854"/>
      <c r="I79" s="854"/>
      <c r="J79" s="854"/>
    </row>
    <row r="80" spans="1:11" s="56" customFormat="1" ht="24" customHeight="1" x14ac:dyDescent="0.2">
      <c r="A80" s="58"/>
      <c r="B80" s="96"/>
      <c r="C80" s="146" t="str">
        <f>IFERROR(VLOOKUP(B80,'補助事業概要説明書(別添１)１～２'!$D$19:$F$48,2,0),"")</f>
        <v/>
      </c>
      <c r="D80" s="96"/>
      <c r="E80" s="100"/>
      <c r="F80" s="171" t="str">
        <f>IF(E80="","",VLOOKUP(E80,健保等級単価一覧表!$G:$J,4))</f>
        <v/>
      </c>
      <c r="G80" s="147" t="str">
        <f>IF(E80="","",VLOOKUP(E80,健保等級単価一覧表!$G:$J,3))</f>
        <v/>
      </c>
      <c r="H80" s="854"/>
      <c r="I80" s="854"/>
      <c r="J80" s="854"/>
    </row>
    <row r="81" spans="1:12" ht="8.25" customHeight="1" x14ac:dyDescent="0.2">
      <c r="L81" s="55"/>
    </row>
    <row r="82" spans="1:12" ht="19.5" customHeight="1" x14ac:dyDescent="0.2">
      <c r="B82" s="23" t="s">
        <v>40</v>
      </c>
      <c r="C82" s="116"/>
      <c r="D82" s="23"/>
      <c r="L82" s="55"/>
    </row>
    <row r="83" spans="1:12" ht="19.5" customHeight="1" x14ac:dyDescent="0.2">
      <c r="B83" s="23" t="s">
        <v>41</v>
      </c>
      <c r="C83" s="116"/>
      <c r="D83" s="23"/>
      <c r="L83" s="55"/>
    </row>
    <row r="84" spans="1:12" ht="9" customHeight="1" x14ac:dyDescent="0.2">
      <c r="L84" s="55"/>
    </row>
    <row r="85" spans="1:12" ht="19.5" customHeight="1" x14ac:dyDescent="0.2">
      <c r="B85" s="98" t="s">
        <v>42</v>
      </c>
      <c r="C85" s="121"/>
      <c r="D85" s="98"/>
      <c r="L85" s="55"/>
    </row>
    <row r="86" spans="1:12" ht="2.25" customHeight="1" x14ac:dyDescent="0.2">
      <c r="B86" s="23"/>
      <c r="C86" s="116"/>
      <c r="D86" s="23"/>
      <c r="L86" s="55"/>
    </row>
    <row r="87" spans="1:12" ht="33" customHeight="1" thickBot="1" x14ac:dyDescent="0.25">
      <c r="B87" s="97" t="s">
        <v>25</v>
      </c>
      <c r="C87" s="307" t="s">
        <v>263</v>
      </c>
      <c r="D87" s="307" t="s">
        <v>119</v>
      </c>
      <c r="E87" s="308" t="s">
        <v>264</v>
      </c>
      <c r="F87" s="307" t="s">
        <v>265</v>
      </c>
      <c r="G87" s="97" t="s">
        <v>266</v>
      </c>
      <c r="H87" s="855" t="s">
        <v>123</v>
      </c>
      <c r="I87" s="855"/>
      <c r="J87" s="855"/>
    </row>
    <row r="88" spans="1:12" ht="24" customHeight="1" thickTop="1" x14ac:dyDescent="0.2">
      <c r="A88" s="59"/>
      <c r="B88" s="96"/>
      <c r="C88" s="145" t="str">
        <f>IFERROR(VLOOKUP(B88,'補助事業概要説明書(別添１)１～２'!$D$19:$E$48,2,0),"")</f>
        <v/>
      </c>
      <c r="D88" s="124"/>
      <c r="E88" s="101"/>
      <c r="F88" s="102"/>
      <c r="G88" s="147" t="str">
        <f>IF(F88="","",INT(E88/F88))</f>
        <v/>
      </c>
      <c r="H88" s="856"/>
      <c r="I88" s="856"/>
      <c r="J88" s="856"/>
      <c r="L88" s="584" t="s">
        <v>504</v>
      </c>
    </row>
    <row r="89" spans="1:12" ht="24" customHeight="1" x14ac:dyDescent="0.2">
      <c r="A89" s="59"/>
      <c r="B89" s="96"/>
      <c r="C89" s="146" t="str">
        <f>IFERROR(VLOOKUP(B89,'補助事業概要説明書(別添１)１～２'!$D$19:$E$48,2,0),"")</f>
        <v/>
      </c>
      <c r="D89" s="96"/>
      <c r="E89" s="101"/>
      <c r="F89" s="102"/>
      <c r="G89" s="147" t="str">
        <f t="shared" ref="G89:G102" si="0">IF(F89="","",INT(E89/F89))</f>
        <v/>
      </c>
      <c r="H89" s="854"/>
      <c r="I89" s="854"/>
      <c r="J89" s="854"/>
      <c r="L89" s="128" t="s">
        <v>505</v>
      </c>
    </row>
    <row r="90" spans="1:12" ht="24" customHeight="1" x14ac:dyDescent="0.2">
      <c r="A90" s="59"/>
      <c r="B90" s="96"/>
      <c r="C90" s="146" t="str">
        <f>IFERROR(VLOOKUP(B90,'補助事業概要説明書(別添１)１～２'!$D$19:$E$48,2,0),"")</f>
        <v/>
      </c>
      <c r="D90" s="96"/>
      <c r="E90" s="101"/>
      <c r="F90" s="102"/>
      <c r="G90" s="147" t="str">
        <f t="shared" si="0"/>
        <v/>
      </c>
      <c r="H90" s="854"/>
      <c r="I90" s="854"/>
      <c r="J90" s="854"/>
      <c r="L90" s="872" t="s">
        <v>502</v>
      </c>
    </row>
    <row r="91" spans="1:12" ht="24" customHeight="1" x14ac:dyDescent="0.2">
      <c r="A91" s="59"/>
      <c r="B91" s="96"/>
      <c r="C91" s="146" t="str">
        <f>IFERROR(VLOOKUP(B91,'補助事業概要説明書(別添１)１～２'!$D$19:$E$48,2,0),"")</f>
        <v/>
      </c>
      <c r="D91" s="96"/>
      <c r="E91" s="101"/>
      <c r="F91" s="102"/>
      <c r="G91" s="147" t="str">
        <f t="shared" si="0"/>
        <v/>
      </c>
      <c r="H91" s="854"/>
      <c r="I91" s="854"/>
      <c r="J91" s="854"/>
      <c r="L91" s="873"/>
    </row>
    <row r="92" spans="1:12" ht="24" customHeight="1" x14ac:dyDescent="0.2">
      <c r="A92" s="59"/>
      <c r="B92" s="96"/>
      <c r="C92" s="146" t="str">
        <f>IFERROR(VLOOKUP(B92,'補助事業概要説明書(別添１)１～２'!$D$19:$E$48,2,0),"")</f>
        <v/>
      </c>
      <c r="D92" s="96"/>
      <c r="E92" s="101"/>
      <c r="F92" s="102"/>
      <c r="G92" s="147" t="str">
        <f t="shared" si="0"/>
        <v/>
      </c>
      <c r="H92" s="854"/>
      <c r="I92" s="854"/>
      <c r="J92" s="854"/>
      <c r="L92" s="55"/>
    </row>
    <row r="93" spans="1:12" ht="24" customHeight="1" x14ac:dyDescent="0.2">
      <c r="A93" s="59"/>
      <c r="B93" s="96"/>
      <c r="C93" s="146" t="str">
        <f>IFERROR(VLOOKUP(B93,'補助事業概要説明書(別添１)１～２'!$D$19:$E$48,2,0),"")</f>
        <v/>
      </c>
      <c r="D93" s="96"/>
      <c r="E93" s="101"/>
      <c r="F93" s="102"/>
      <c r="G93" s="147" t="str">
        <f t="shared" si="0"/>
        <v/>
      </c>
      <c r="H93" s="854"/>
      <c r="I93" s="854"/>
      <c r="J93" s="854"/>
      <c r="L93" s="55"/>
    </row>
    <row r="94" spans="1:12" ht="24" customHeight="1" x14ac:dyDescent="0.2">
      <c r="A94" s="59"/>
      <c r="B94" s="96"/>
      <c r="C94" s="146" t="str">
        <f>IFERROR(VLOOKUP(B94,'補助事業概要説明書(別添１)１～２'!$D$19:$E$48,2,0),"")</f>
        <v/>
      </c>
      <c r="D94" s="96"/>
      <c r="E94" s="101"/>
      <c r="F94" s="102"/>
      <c r="G94" s="147" t="str">
        <f t="shared" si="0"/>
        <v/>
      </c>
      <c r="H94" s="854"/>
      <c r="I94" s="854"/>
      <c r="J94" s="854"/>
      <c r="L94" s="55"/>
    </row>
    <row r="95" spans="1:12" ht="24" customHeight="1" x14ac:dyDescent="0.2">
      <c r="A95" s="59"/>
      <c r="B95" s="96"/>
      <c r="C95" s="146" t="str">
        <f>IFERROR(VLOOKUP(B95,'補助事業概要説明書(別添１)１～２'!$D$19:$E$48,2,0),"")</f>
        <v/>
      </c>
      <c r="D95" s="96"/>
      <c r="E95" s="101"/>
      <c r="F95" s="102"/>
      <c r="G95" s="147" t="str">
        <f t="shared" si="0"/>
        <v/>
      </c>
      <c r="H95" s="854"/>
      <c r="I95" s="854"/>
      <c r="J95" s="854"/>
      <c r="L95" s="55"/>
    </row>
    <row r="96" spans="1:12" ht="24" customHeight="1" x14ac:dyDescent="0.2">
      <c r="A96" s="59"/>
      <c r="B96" s="96"/>
      <c r="C96" s="146" t="str">
        <f>IFERROR(VLOOKUP(B96,'補助事業概要説明書(別添１)１～２'!$D$19:$E$48,2,0),"")</f>
        <v/>
      </c>
      <c r="D96" s="96"/>
      <c r="E96" s="101"/>
      <c r="F96" s="102"/>
      <c r="G96" s="147" t="str">
        <f t="shared" si="0"/>
        <v/>
      </c>
      <c r="H96" s="854"/>
      <c r="I96" s="854"/>
      <c r="J96" s="854"/>
      <c r="L96" s="55"/>
    </row>
    <row r="97" spans="1:12" ht="24" customHeight="1" x14ac:dyDescent="0.2">
      <c r="A97" s="59"/>
      <c r="B97" s="96"/>
      <c r="C97" s="146" t="str">
        <f>IFERROR(VLOOKUP(B97,'補助事業概要説明書(別添１)１～２'!$D$19:$E$48,2,0),"")</f>
        <v/>
      </c>
      <c r="D97" s="96"/>
      <c r="E97" s="101"/>
      <c r="F97" s="102"/>
      <c r="G97" s="147" t="str">
        <f t="shared" si="0"/>
        <v/>
      </c>
      <c r="H97" s="854"/>
      <c r="I97" s="854"/>
      <c r="J97" s="854"/>
      <c r="L97" s="55"/>
    </row>
    <row r="98" spans="1:12" ht="24" customHeight="1" x14ac:dyDescent="0.2">
      <c r="A98" s="59"/>
      <c r="B98" s="96"/>
      <c r="C98" s="146" t="str">
        <f>IFERROR(VLOOKUP(B98,'補助事業概要説明書(別添１)１～２'!$D$19:$E$48,2,0),"")</f>
        <v/>
      </c>
      <c r="D98" s="96"/>
      <c r="E98" s="101"/>
      <c r="F98" s="102"/>
      <c r="G98" s="147" t="str">
        <f t="shared" si="0"/>
        <v/>
      </c>
      <c r="H98" s="854"/>
      <c r="I98" s="854"/>
      <c r="J98" s="854"/>
      <c r="L98" s="55"/>
    </row>
    <row r="99" spans="1:12" ht="24" customHeight="1" x14ac:dyDescent="0.2">
      <c r="A99" s="59"/>
      <c r="B99" s="96"/>
      <c r="C99" s="146" t="str">
        <f>IFERROR(VLOOKUP(B99,'補助事業概要説明書(別添１)１～２'!$D$19:$E$48,2,0),"")</f>
        <v/>
      </c>
      <c r="D99" s="96"/>
      <c r="E99" s="101"/>
      <c r="F99" s="102"/>
      <c r="G99" s="147" t="str">
        <f t="shared" si="0"/>
        <v/>
      </c>
      <c r="H99" s="854"/>
      <c r="I99" s="854"/>
      <c r="J99" s="854"/>
      <c r="L99" s="55"/>
    </row>
    <row r="100" spans="1:12" ht="24" customHeight="1" x14ac:dyDescent="0.2">
      <c r="A100" s="59"/>
      <c r="B100" s="96"/>
      <c r="C100" s="146" t="str">
        <f>IFERROR(VLOOKUP(B100,'補助事業概要説明書(別添１)１～２'!$D$19:$E$48,2,0),"")</f>
        <v/>
      </c>
      <c r="D100" s="96"/>
      <c r="E100" s="101"/>
      <c r="F100" s="102"/>
      <c r="G100" s="147" t="str">
        <f t="shared" si="0"/>
        <v/>
      </c>
      <c r="H100" s="854"/>
      <c r="I100" s="854"/>
      <c r="J100" s="854"/>
      <c r="L100" s="55"/>
    </row>
    <row r="101" spans="1:12" ht="24" customHeight="1" x14ac:dyDescent="0.2">
      <c r="A101" s="59"/>
      <c r="B101" s="96"/>
      <c r="C101" s="146" t="str">
        <f>IFERROR(VLOOKUP(B101,'補助事業概要説明書(別添１)１～２'!$D$19:$E$48,2,0),"")</f>
        <v/>
      </c>
      <c r="D101" s="96"/>
      <c r="E101" s="101"/>
      <c r="F101" s="102"/>
      <c r="G101" s="147" t="str">
        <f t="shared" si="0"/>
        <v/>
      </c>
      <c r="H101" s="854"/>
      <c r="I101" s="854"/>
      <c r="J101" s="854"/>
      <c r="L101" s="55"/>
    </row>
    <row r="102" spans="1:12" ht="24" customHeight="1" x14ac:dyDescent="0.2">
      <c r="A102" s="59"/>
      <c r="B102" s="96"/>
      <c r="C102" s="146" t="str">
        <f>IFERROR(VLOOKUP(B102,'補助事業概要説明書(別添１)１～２'!$D$19:$E$48,2,0),"")</f>
        <v/>
      </c>
      <c r="D102" s="96"/>
      <c r="E102" s="101"/>
      <c r="F102" s="102"/>
      <c r="G102" s="147" t="str">
        <f t="shared" si="0"/>
        <v/>
      </c>
      <c r="H102" s="854"/>
      <c r="I102" s="854"/>
      <c r="J102" s="854"/>
      <c r="L102" s="55"/>
    </row>
    <row r="103" spans="1:12" ht="24" customHeight="1" x14ac:dyDescent="0.2">
      <c r="A103" s="59"/>
      <c r="B103" s="96"/>
      <c r="C103" s="146" t="str">
        <f>IFERROR(VLOOKUP(B103,'補助事業概要説明書(別添１)１～２'!$D$19:$E$48,2,0),"")</f>
        <v/>
      </c>
      <c r="D103" s="416"/>
      <c r="E103" s="101"/>
      <c r="F103" s="102"/>
      <c r="G103" s="147" t="str">
        <f t="shared" ref="G103:G117" si="1">IF(F103="","",INT(E103/F103))</f>
        <v/>
      </c>
      <c r="H103" s="856"/>
      <c r="I103" s="856"/>
      <c r="J103" s="856"/>
      <c r="L103" s="55"/>
    </row>
    <row r="104" spans="1:12" ht="24" customHeight="1" x14ac:dyDescent="0.2">
      <c r="A104" s="59"/>
      <c r="B104" s="96"/>
      <c r="C104" s="146" t="str">
        <f>IFERROR(VLOOKUP(B104,'補助事業概要説明書(別添１)１～２'!$D$19:$E$48,2,0),"")</f>
        <v/>
      </c>
      <c r="D104" s="96"/>
      <c r="E104" s="101"/>
      <c r="F104" s="102"/>
      <c r="G104" s="147" t="str">
        <f t="shared" si="1"/>
        <v/>
      </c>
      <c r="H104" s="854"/>
      <c r="I104" s="854"/>
      <c r="J104" s="854"/>
      <c r="L104" s="55"/>
    </row>
    <row r="105" spans="1:12" ht="24" customHeight="1" x14ac:dyDescent="0.2">
      <c r="A105" s="59"/>
      <c r="B105" s="96"/>
      <c r="C105" s="146" t="str">
        <f>IFERROR(VLOOKUP(B105,'補助事業概要説明書(別添１)１～２'!$D$19:$E$48,2,0),"")</f>
        <v/>
      </c>
      <c r="D105" s="96"/>
      <c r="E105" s="101"/>
      <c r="F105" s="102"/>
      <c r="G105" s="147" t="str">
        <f t="shared" si="1"/>
        <v/>
      </c>
      <c r="H105" s="854"/>
      <c r="I105" s="854"/>
      <c r="J105" s="854"/>
      <c r="L105" s="55"/>
    </row>
    <row r="106" spans="1:12" ht="24" customHeight="1" x14ac:dyDescent="0.2">
      <c r="A106" s="59"/>
      <c r="B106" s="96"/>
      <c r="C106" s="146" t="str">
        <f>IFERROR(VLOOKUP(B106,'補助事業概要説明書(別添１)１～２'!$D$19:$E$48,2,0),"")</f>
        <v/>
      </c>
      <c r="D106" s="96"/>
      <c r="E106" s="101"/>
      <c r="F106" s="102"/>
      <c r="G106" s="147" t="str">
        <f t="shared" si="1"/>
        <v/>
      </c>
      <c r="H106" s="854"/>
      <c r="I106" s="854"/>
      <c r="J106" s="854"/>
      <c r="L106" s="55"/>
    </row>
    <row r="107" spans="1:12" ht="24" customHeight="1" x14ac:dyDescent="0.2">
      <c r="A107" s="59"/>
      <c r="B107" s="96"/>
      <c r="C107" s="146" t="str">
        <f>IFERROR(VLOOKUP(B107,'補助事業概要説明書(別添１)１～２'!$D$19:$E$48,2,0),"")</f>
        <v/>
      </c>
      <c r="D107" s="96"/>
      <c r="E107" s="101"/>
      <c r="F107" s="102"/>
      <c r="G107" s="147" t="str">
        <f t="shared" si="1"/>
        <v/>
      </c>
      <c r="H107" s="854"/>
      <c r="I107" s="854"/>
      <c r="J107" s="854"/>
      <c r="L107" s="55"/>
    </row>
    <row r="108" spans="1:12" ht="24" customHeight="1" x14ac:dyDescent="0.2">
      <c r="A108" s="59"/>
      <c r="B108" s="96"/>
      <c r="C108" s="146" t="str">
        <f>IFERROR(VLOOKUP(B108,'補助事業概要説明書(別添１)１～２'!$D$19:$E$48,2,0),"")</f>
        <v/>
      </c>
      <c r="D108" s="96"/>
      <c r="E108" s="101"/>
      <c r="F108" s="102"/>
      <c r="G108" s="147" t="str">
        <f t="shared" ref="G108:G112" si="2">IF(F108="","",INT(E108/F108))</f>
        <v/>
      </c>
      <c r="H108" s="854"/>
      <c r="I108" s="854"/>
      <c r="J108" s="854"/>
      <c r="L108" s="55"/>
    </row>
    <row r="109" spans="1:12" ht="24" customHeight="1" x14ac:dyDescent="0.2">
      <c r="A109" s="59"/>
      <c r="B109" s="96"/>
      <c r="C109" s="146" t="str">
        <f>IFERROR(VLOOKUP(B109,'補助事業概要説明書(別添１)１～２'!$D$19:$E$48,2,0),"")</f>
        <v/>
      </c>
      <c r="D109" s="96"/>
      <c r="E109" s="101"/>
      <c r="F109" s="102"/>
      <c r="G109" s="147" t="str">
        <f t="shared" si="2"/>
        <v/>
      </c>
      <c r="H109" s="854"/>
      <c r="I109" s="854"/>
      <c r="J109" s="854"/>
      <c r="L109" s="55"/>
    </row>
    <row r="110" spans="1:12" ht="24" customHeight="1" x14ac:dyDescent="0.2">
      <c r="A110" s="59"/>
      <c r="B110" s="96"/>
      <c r="C110" s="146" t="str">
        <f>IFERROR(VLOOKUP(B110,'補助事業概要説明書(別添１)１～２'!$D$19:$E$48,2,0),"")</f>
        <v/>
      </c>
      <c r="D110" s="96"/>
      <c r="E110" s="101"/>
      <c r="F110" s="102"/>
      <c r="G110" s="147" t="str">
        <f t="shared" si="2"/>
        <v/>
      </c>
      <c r="H110" s="854"/>
      <c r="I110" s="854"/>
      <c r="J110" s="854"/>
      <c r="L110" s="55"/>
    </row>
    <row r="111" spans="1:12" ht="24" customHeight="1" x14ac:dyDescent="0.2">
      <c r="A111" s="59"/>
      <c r="B111" s="96"/>
      <c r="C111" s="146" t="str">
        <f>IFERROR(VLOOKUP(B111,'補助事業概要説明書(別添１)１～２'!$D$19:$E$48,2,0),"")</f>
        <v/>
      </c>
      <c r="D111" s="96"/>
      <c r="E111" s="101"/>
      <c r="F111" s="102"/>
      <c r="G111" s="147" t="str">
        <f t="shared" si="2"/>
        <v/>
      </c>
      <c r="H111" s="854"/>
      <c r="I111" s="854"/>
      <c r="J111" s="854"/>
      <c r="L111" s="55"/>
    </row>
    <row r="112" spans="1:12" ht="24" customHeight="1" x14ac:dyDescent="0.2">
      <c r="A112" s="59"/>
      <c r="B112" s="96"/>
      <c r="C112" s="146" t="str">
        <f>IFERROR(VLOOKUP(B112,'補助事業概要説明書(別添１)１～２'!$D$19:$E$48,2,0),"")</f>
        <v/>
      </c>
      <c r="D112" s="96"/>
      <c r="E112" s="101"/>
      <c r="F112" s="102"/>
      <c r="G112" s="147" t="str">
        <f t="shared" si="2"/>
        <v/>
      </c>
      <c r="H112" s="854"/>
      <c r="I112" s="854"/>
      <c r="J112" s="854"/>
      <c r="L112" s="55"/>
    </row>
    <row r="113" spans="1:12" ht="24" customHeight="1" x14ac:dyDescent="0.2">
      <c r="A113" s="59"/>
      <c r="B113" s="96"/>
      <c r="C113" s="146" t="str">
        <f>IFERROR(VLOOKUP(B113,'補助事業概要説明書(別添１)１～２'!$D$19:$E$48,2,0),"")</f>
        <v/>
      </c>
      <c r="D113" s="96"/>
      <c r="E113" s="101"/>
      <c r="F113" s="102"/>
      <c r="G113" s="147" t="str">
        <f t="shared" si="1"/>
        <v/>
      </c>
      <c r="H113" s="854"/>
      <c r="I113" s="854"/>
      <c r="J113" s="854"/>
      <c r="L113" s="55"/>
    </row>
    <row r="114" spans="1:12" ht="24" customHeight="1" x14ac:dyDescent="0.2">
      <c r="A114" s="59"/>
      <c r="B114" s="96"/>
      <c r="C114" s="146" t="str">
        <f>IFERROR(VLOOKUP(B114,'補助事業概要説明書(別添１)１～２'!$D$19:$E$48,2,0),"")</f>
        <v/>
      </c>
      <c r="D114" s="96"/>
      <c r="E114" s="101"/>
      <c r="F114" s="102"/>
      <c r="G114" s="147" t="str">
        <f t="shared" si="1"/>
        <v/>
      </c>
      <c r="H114" s="854"/>
      <c r="I114" s="854"/>
      <c r="J114" s="854"/>
      <c r="L114" s="55"/>
    </row>
    <row r="115" spans="1:12" ht="24" customHeight="1" x14ac:dyDescent="0.2">
      <c r="A115" s="59"/>
      <c r="B115" s="96"/>
      <c r="C115" s="146" t="str">
        <f>IFERROR(VLOOKUP(B115,'補助事業概要説明書(別添１)１～２'!$D$19:$E$48,2,0),"")</f>
        <v/>
      </c>
      <c r="D115" s="96"/>
      <c r="E115" s="101"/>
      <c r="F115" s="102"/>
      <c r="G115" s="147" t="str">
        <f t="shared" si="1"/>
        <v/>
      </c>
      <c r="H115" s="854"/>
      <c r="I115" s="854"/>
      <c r="J115" s="854"/>
      <c r="L115" s="55"/>
    </row>
    <row r="116" spans="1:12" ht="24" customHeight="1" x14ac:dyDescent="0.2">
      <c r="A116" s="59"/>
      <c r="B116" s="96"/>
      <c r="C116" s="146" t="str">
        <f>IFERROR(VLOOKUP(B116,'補助事業概要説明書(別添１)１～２'!$D$19:$E$48,2,0),"")</f>
        <v/>
      </c>
      <c r="D116" s="96"/>
      <c r="E116" s="101"/>
      <c r="F116" s="102"/>
      <c r="G116" s="147" t="str">
        <f t="shared" si="1"/>
        <v/>
      </c>
      <c r="H116" s="854"/>
      <c r="I116" s="854"/>
      <c r="J116" s="854"/>
      <c r="L116" s="55"/>
    </row>
    <row r="117" spans="1:12" ht="24" customHeight="1" x14ac:dyDescent="0.2">
      <c r="A117" s="59"/>
      <c r="B117" s="96"/>
      <c r="C117" s="146" t="str">
        <f>IFERROR(VLOOKUP(B117,'補助事業概要説明書(別添１)１～２'!$D$19:$E$48,2,0),"")</f>
        <v/>
      </c>
      <c r="D117" s="96"/>
      <c r="E117" s="101"/>
      <c r="F117" s="102"/>
      <c r="G117" s="147" t="str">
        <f t="shared" si="1"/>
        <v/>
      </c>
      <c r="H117" s="854"/>
      <c r="I117" s="854"/>
      <c r="J117" s="854"/>
      <c r="L117" s="55"/>
    </row>
    <row r="119" spans="1:12" s="309" customFormat="1" ht="21.75" customHeight="1" x14ac:dyDescent="0.2">
      <c r="B119" s="853" t="s">
        <v>326</v>
      </c>
      <c r="C119" s="853"/>
      <c r="D119" s="853"/>
      <c r="E119" s="853"/>
      <c r="F119" s="853"/>
      <c r="G119" s="853"/>
      <c r="H119" s="853"/>
      <c r="I119" s="853"/>
      <c r="J119" s="853"/>
      <c r="L119" s="170"/>
    </row>
    <row r="120" spans="1:12" s="309" customFormat="1" ht="21.75" customHeight="1" x14ac:dyDescent="0.2">
      <c r="B120" s="853" t="s">
        <v>270</v>
      </c>
      <c r="C120" s="853"/>
      <c r="D120" s="853"/>
      <c r="E120" s="853"/>
      <c r="F120" s="853"/>
      <c r="G120" s="853"/>
      <c r="H120" s="853"/>
      <c r="I120" s="853"/>
      <c r="J120" s="853"/>
      <c r="L120" s="170"/>
    </row>
    <row r="121" spans="1:12" s="309" customFormat="1" ht="21.75" customHeight="1" x14ac:dyDescent="0.15">
      <c r="A121" s="310"/>
      <c r="B121" s="170" t="s">
        <v>271</v>
      </c>
      <c r="C121" s="311"/>
      <c r="D121" s="170"/>
      <c r="E121" s="170"/>
      <c r="F121" s="170"/>
      <c r="G121" s="170"/>
      <c r="H121" s="170"/>
      <c r="I121" s="170"/>
      <c r="J121" s="170"/>
      <c r="L121" s="170"/>
    </row>
    <row r="122" spans="1:12" s="309" customFormat="1" ht="21.75" customHeight="1" x14ac:dyDescent="0.2">
      <c r="B122" s="170" t="s">
        <v>272</v>
      </c>
      <c r="C122" s="311"/>
      <c r="D122" s="170"/>
      <c r="E122" s="170"/>
      <c r="F122" s="170"/>
      <c r="G122" s="170"/>
      <c r="H122" s="170"/>
      <c r="I122" s="170"/>
      <c r="J122" s="170"/>
      <c r="L122" s="170"/>
    </row>
    <row r="123" spans="1:12" s="309" customFormat="1" ht="21.75" customHeight="1" x14ac:dyDescent="0.15">
      <c r="A123" s="310"/>
      <c r="B123" s="170" t="s">
        <v>262</v>
      </c>
      <c r="C123" s="311"/>
      <c r="D123" s="170"/>
      <c r="E123" s="170"/>
      <c r="F123" s="170"/>
      <c r="G123" s="170"/>
      <c r="H123" s="170"/>
      <c r="I123" s="170"/>
      <c r="J123" s="170"/>
      <c r="L123" s="170"/>
    </row>
    <row r="124" spans="1:12" ht="29.25" customHeight="1" x14ac:dyDescent="0.15">
      <c r="A124" s="57"/>
      <c r="B124" s="23"/>
      <c r="C124" s="116"/>
      <c r="D124" s="23"/>
      <c r="E124" s="23"/>
      <c r="F124" s="23"/>
      <c r="G124" s="23"/>
      <c r="H124" s="23"/>
      <c r="I124" s="23"/>
      <c r="J124" s="23"/>
    </row>
    <row r="125" spans="1:12" x14ac:dyDescent="0.15">
      <c r="A125" s="57"/>
      <c r="B125" s="170" t="s">
        <v>269</v>
      </c>
      <c r="E125" s="23"/>
      <c r="F125" s="23"/>
      <c r="G125" s="23"/>
      <c r="H125" s="23"/>
      <c r="I125" s="23"/>
      <c r="J125" s="23"/>
    </row>
    <row r="126" spans="1:12" x14ac:dyDescent="0.15">
      <c r="A126" s="57"/>
      <c r="B126" s="23"/>
      <c r="C126" s="116"/>
      <c r="D126" s="23"/>
      <c r="E126" s="23"/>
      <c r="F126" s="23"/>
      <c r="G126" s="23"/>
      <c r="H126" s="23"/>
      <c r="I126" s="23"/>
      <c r="J126" s="23"/>
    </row>
    <row r="127" spans="1:12" ht="16.2" x14ac:dyDescent="0.2">
      <c r="B127" s="25"/>
      <c r="C127" s="118"/>
      <c r="D127" s="25"/>
      <c r="E127" s="25"/>
      <c r="F127" s="25"/>
      <c r="G127" s="25"/>
      <c r="H127" s="25"/>
      <c r="I127" s="25"/>
      <c r="J127" s="25"/>
    </row>
    <row r="128" spans="1:12" ht="16.2" x14ac:dyDescent="0.2">
      <c r="B128" s="25"/>
      <c r="C128" s="118"/>
      <c r="D128" s="25"/>
      <c r="E128" s="26"/>
      <c r="F128" s="26"/>
      <c r="G128" s="26"/>
      <c r="H128" s="17"/>
      <c r="I128" s="17"/>
      <c r="J128" s="25"/>
    </row>
    <row r="129" spans="2:12" ht="32.25" customHeight="1" x14ac:dyDescent="0.15">
      <c r="E129" s="57"/>
      <c r="F129" s="57"/>
    </row>
    <row r="130" spans="2:12" s="16" customFormat="1" ht="3" customHeight="1" x14ac:dyDescent="0.15">
      <c r="C130" s="122"/>
      <c r="E130" s="27"/>
      <c r="F130" s="27"/>
      <c r="L130" s="107"/>
    </row>
    <row r="131" spans="2:12" ht="32.25" customHeight="1" x14ac:dyDescent="0.2"/>
    <row r="132" spans="2:12" s="16" customFormat="1" ht="3" customHeight="1" x14ac:dyDescent="0.2">
      <c r="C132" s="122"/>
      <c r="L132" s="107"/>
    </row>
    <row r="133" spans="2:12" ht="32.25" customHeight="1" x14ac:dyDescent="0.2"/>
    <row r="135" spans="2:12" ht="16.2" x14ac:dyDescent="0.2">
      <c r="B135" s="28"/>
      <c r="C135" s="123"/>
      <c r="D135" s="28"/>
    </row>
  </sheetData>
  <sheetProtection algorithmName="SHA-512" hashValue="H54xW+Dkcv5A76JX11AKeqwjcmETgZyoig041g37c3dlnwPvDBEdZ72FXzGsTCDm6c/GoygsQeSnT8R+PgCx4A==" saltValue="tK2qbD8CQ9HiiTDc7FD9Wg==" spinCount="100000" sheet="1"/>
  <mergeCells count="104">
    <mergeCell ref="L52:L53"/>
    <mergeCell ref="L90:L91"/>
    <mergeCell ref="H14:J14"/>
    <mergeCell ref="H15:J15"/>
    <mergeCell ref="H16:J16"/>
    <mergeCell ref="H17:J17"/>
    <mergeCell ref="H61:J61"/>
    <mergeCell ref="H62:J62"/>
    <mergeCell ref="H63:J63"/>
    <mergeCell ref="H64:J64"/>
    <mergeCell ref="H23:J23"/>
    <mergeCell ref="H24:J24"/>
    <mergeCell ref="H25:J25"/>
    <mergeCell ref="H26:J26"/>
    <mergeCell ref="H27:J27"/>
    <mergeCell ref="H18:J18"/>
    <mergeCell ref="H19:J19"/>
    <mergeCell ref="H20:J20"/>
    <mergeCell ref="H21:J21"/>
    <mergeCell ref="H22:J22"/>
    <mergeCell ref="H41:J41"/>
    <mergeCell ref="H42:J42"/>
    <mergeCell ref="H50:J50"/>
    <mergeCell ref="H95:J95"/>
    <mergeCell ref="H96:J96"/>
    <mergeCell ref="H97:J97"/>
    <mergeCell ref="H65:J65"/>
    <mergeCell ref="H56:J56"/>
    <mergeCell ref="H57:J57"/>
    <mergeCell ref="H58:J58"/>
    <mergeCell ref="H59:J59"/>
    <mergeCell ref="H60:J60"/>
    <mergeCell ref="L6:L7"/>
    <mergeCell ref="B3:J3"/>
    <mergeCell ref="H67:J67"/>
    <mergeCell ref="H31:J31"/>
    <mergeCell ref="H32:J32"/>
    <mergeCell ref="H38:J38"/>
    <mergeCell ref="B45:H45"/>
    <mergeCell ref="I7:J7"/>
    <mergeCell ref="I6:J6"/>
    <mergeCell ref="H12:J12"/>
    <mergeCell ref="H28:J28"/>
    <mergeCell ref="H29:J29"/>
    <mergeCell ref="H30:J30"/>
    <mergeCell ref="H39:J39"/>
    <mergeCell ref="H40:J40"/>
    <mergeCell ref="I5:J5"/>
    <mergeCell ref="B9:J9"/>
    <mergeCell ref="H66:J66"/>
    <mergeCell ref="H51:J51"/>
    <mergeCell ref="H52:J52"/>
    <mergeCell ref="H53:J53"/>
    <mergeCell ref="H54:J54"/>
    <mergeCell ref="H55:J55"/>
    <mergeCell ref="H13:J13"/>
    <mergeCell ref="H116:J116"/>
    <mergeCell ref="H105:J105"/>
    <mergeCell ref="H114:J114"/>
    <mergeCell ref="H106:J106"/>
    <mergeCell ref="H33:J33"/>
    <mergeCell ref="H34:J34"/>
    <mergeCell ref="H35:J35"/>
    <mergeCell ref="H36:J36"/>
    <mergeCell ref="H37:J37"/>
    <mergeCell ref="H111:J111"/>
    <mergeCell ref="H112:J112"/>
    <mergeCell ref="H88:J88"/>
    <mergeCell ref="H89:J89"/>
    <mergeCell ref="H90:J90"/>
    <mergeCell ref="H91:J91"/>
    <mergeCell ref="H92:J92"/>
    <mergeCell ref="H78:J78"/>
    <mergeCell ref="H98:J98"/>
    <mergeCell ref="H99:J99"/>
    <mergeCell ref="H100:J100"/>
    <mergeCell ref="H101:J101"/>
    <mergeCell ref="H102:J102"/>
    <mergeCell ref="H93:J93"/>
    <mergeCell ref="H94:J94"/>
    <mergeCell ref="B120:J120"/>
    <mergeCell ref="H70:J70"/>
    <mergeCell ref="H68:J68"/>
    <mergeCell ref="H107:J107"/>
    <mergeCell ref="H113:J113"/>
    <mergeCell ref="H69:J69"/>
    <mergeCell ref="H76:J76"/>
    <mergeCell ref="H79:J79"/>
    <mergeCell ref="H80:J80"/>
    <mergeCell ref="H115:J115"/>
    <mergeCell ref="B119:J119"/>
    <mergeCell ref="H77:J77"/>
    <mergeCell ref="H71:J71"/>
    <mergeCell ref="H72:J72"/>
    <mergeCell ref="H73:J73"/>
    <mergeCell ref="H74:J74"/>
    <mergeCell ref="H75:J75"/>
    <mergeCell ref="H108:J108"/>
    <mergeCell ref="H109:J109"/>
    <mergeCell ref="H110:J110"/>
    <mergeCell ref="H117:J117"/>
    <mergeCell ref="H87:J87"/>
    <mergeCell ref="H103:J103"/>
    <mergeCell ref="H104:J104"/>
  </mergeCells>
  <phoneticPr fontId="1"/>
  <conditionalFormatting sqref="D28:F32 H28:J32 D66:E70 H66:J70 H103:J107 B28:B32 B66:B70 B103:B107 D103:F107 B38:B42 H38:J42 D38:F42 B76:B80 H76:J80 D76:E80 D113:F117 B113:B117 H113:J117">
    <cfRule type="cellIs" dxfId="138" priority="19" operator="equal">
      <formula>""</formula>
    </cfRule>
  </conditionalFormatting>
  <conditionalFormatting sqref="I6">
    <cfRule type="cellIs" dxfId="137" priority="15" operator="equal">
      <formula>0</formula>
    </cfRule>
  </conditionalFormatting>
  <conditionalFormatting sqref="D33:F37 H33:J37 B33:B37">
    <cfRule type="cellIs" dxfId="136" priority="12" operator="equal">
      <formula>""</formula>
    </cfRule>
  </conditionalFormatting>
  <conditionalFormatting sqref="D71:E75 H71:J75 B71:B75">
    <cfRule type="cellIs" dxfId="135" priority="11" operator="equal">
      <formula>""</formula>
    </cfRule>
  </conditionalFormatting>
  <conditionalFormatting sqref="H108:J112 B108:B112 D108:F112">
    <cfRule type="cellIs" dxfId="134" priority="10" operator="equal">
      <formula>""</formula>
    </cfRule>
  </conditionalFormatting>
  <conditionalFormatting sqref="I5:J5">
    <cfRule type="cellIs" dxfId="133" priority="9" operator="equal">
      <formula>" "</formula>
    </cfRule>
  </conditionalFormatting>
  <conditionalFormatting sqref="I7:J7">
    <cfRule type="cellIs" dxfId="132" priority="7" operator="equal">
      <formula>"　　"</formula>
    </cfRule>
  </conditionalFormatting>
  <conditionalFormatting sqref="H88:J92 B88:B92 D88:F92 D98:F102 B98:B102 H98:J102">
    <cfRule type="cellIs" dxfId="131" priority="6" operator="equal">
      <formula>""</formula>
    </cfRule>
  </conditionalFormatting>
  <conditionalFormatting sqref="H93:J97 B93:B97 D93:F97">
    <cfRule type="cellIs" dxfId="130" priority="5" operator="equal">
      <formula>""</formula>
    </cfRule>
  </conditionalFormatting>
  <conditionalFormatting sqref="D51:E55 H51:J55 B51:B55 B61:B65 H61:J65 D61:E65">
    <cfRule type="cellIs" dxfId="129" priority="4" operator="equal">
      <formula>""</formula>
    </cfRule>
  </conditionalFormatting>
  <conditionalFormatting sqref="D56:E60 H56:J60 B56:B60">
    <cfRule type="cellIs" dxfId="128" priority="3" operator="equal">
      <formula>""</formula>
    </cfRule>
  </conditionalFormatting>
  <conditionalFormatting sqref="D13:F13 H13:J17 B13:B17 B23:B27 H23:J27 D23:F27 D14:D17 E14:F18">
    <cfRule type="cellIs" dxfId="127" priority="2" operator="equal">
      <formula>""</formula>
    </cfRule>
  </conditionalFormatting>
  <conditionalFormatting sqref="D19:F22 H18:J22 B18:B22 D18">
    <cfRule type="cellIs" dxfId="126" priority="1" operator="equal">
      <formula>""</formula>
    </cfRule>
  </conditionalFormatting>
  <dataValidations count="5">
    <dataValidation type="whole" imeMode="off" operator="greaterThanOrEqual" allowBlank="1" showInputMessage="1" showErrorMessage="1" sqref="E88:E117 E51:E80 E13:F42" xr:uid="{00000000-0002-0000-0500-000000000000}">
      <formula1>0</formula1>
    </dataValidation>
    <dataValidation imeMode="halfAlpha" allowBlank="1" showInputMessage="1" showErrorMessage="1" sqref="G51:G80 G13:G42 G88:G117" xr:uid="{00000000-0002-0000-0500-000002000000}"/>
    <dataValidation type="decimal" imeMode="off" operator="greaterThanOrEqual" allowBlank="1" showInputMessage="1" showErrorMessage="1" sqref="F88:F117" xr:uid="{00000000-0002-0000-0500-000003000000}">
      <formula1>0</formula1>
    </dataValidation>
    <dataValidation type="list" allowBlank="1" showInputMessage="1" showErrorMessage="1" prompt="事務補助員の場合のみ選択" sqref="D13:D42 D51:D80 D88:D117" xr:uid="{00000000-0002-0000-0500-000004000000}">
      <formula1>IF(C13="事務補助員",INDIRECT("雇用区分"),$M$1)</formula1>
    </dataValidation>
    <dataValidation type="list" allowBlank="1" showInputMessage="1" showErrorMessage="1" sqref="B51:B80 B13:B42 B88:B117" xr:uid="{2686EC44-12F3-4835-B783-7C0C860E49DD}">
      <formula1>INDIRECT("担当者名")</formula1>
    </dataValidation>
  </dataValidations>
  <pageMargins left="0.7" right="0.7" top="0.75" bottom="0.75" header="0.3" footer="0.3"/>
  <pageSetup paperSize="9" scale="52" fitToHeight="0" orientation="portrait" r:id="rId1"/>
  <rowBreaks count="1" manualBreakCount="1">
    <brk id="84"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9F86-8B1D-4B87-B586-DD66420C1DD7}">
  <sheetPr codeName="Sheet7">
    <tabColor theme="8" tint="0.39997558519241921"/>
    <pageSetUpPr fitToPage="1"/>
  </sheetPr>
  <dimension ref="A1:W433"/>
  <sheetViews>
    <sheetView showGridLines="0" zoomScale="70" zoomScaleNormal="70" zoomScaleSheetLayoutView="55" workbookViewId="0"/>
  </sheetViews>
  <sheetFormatPr defaultColWidth="9" defaultRowHeight="16.2" x14ac:dyDescent="0.2"/>
  <cols>
    <col min="1" max="1" width="7.33203125" style="557" customWidth="1"/>
    <col min="2" max="2" width="24.77734375" style="76" customWidth="1"/>
    <col min="3" max="6" width="24.77734375" style="173" customWidth="1"/>
    <col min="7" max="8" width="12.77734375" style="173" customWidth="1"/>
    <col min="9" max="12" width="24.77734375" style="173" customWidth="1"/>
    <col min="13" max="13" width="4.77734375" style="76" customWidth="1"/>
    <col min="14" max="14" width="169.33203125" style="266" customWidth="1"/>
    <col min="15" max="17" width="10.77734375" style="269" customWidth="1"/>
    <col min="18" max="18" width="10.77734375" style="284" customWidth="1"/>
    <col min="19" max="22" width="17" style="284" customWidth="1"/>
    <col min="23" max="23" width="17" style="76" customWidth="1"/>
    <col min="24" max="16384" width="9" style="76"/>
  </cols>
  <sheetData>
    <row r="1" spans="1:22" s="235" customFormat="1" ht="62.25" customHeight="1" x14ac:dyDescent="0.2">
      <c r="A1" s="554"/>
      <c r="C1" s="236"/>
      <c r="D1" s="236"/>
      <c r="E1" s="236"/>
      <c r="F1" s="236"/>
      <c r="G1" s="180"/>
      <c r="H1" s="180"/>
      <c r="I1" s="236"/>
      <c r="J1" s="236"/>
      <c r="K1" s="236"/>
      <c r="L1" s="236"/>
      <c r="N1" s="103"/>
      <c r="O1" s="237"/>
      <c r="P1" s="237"/>
      <c r="Q1" s="237"/>
      <c r="R1" s="238"/>
      <c r="S1" s="238"/>
      <c r="T1" s="238"/>
      <c r="U1" s="238"/>
      <c r="V1" s="238"/>
    </row>
    <row r="2" spans="1:22" s="235" customFormat="1" ht="40.049999999999997" customHeight="1" x14ac:dyDescent="0.2">
      <c r="A2" s="555"/>
      <c r="B2" s="239" t="s">
        <v>143</v>
      </c>
      <c r="C2" s="236"/>
      <c r="D2" s="236"/>
      <c r="E2" s="236"/>
      <c r="F2" s="236"/>
      <c r="G2" s="925" t="s">
        <v>161</v>
      </c>
      <c r="H2" s="926"/>
      <c r="I2" s="926"/>
      <c r="J2" s="926"/>
      <c r="K2" s="926"/>
      <c r="L2" s="927"/>
      <c r="M2" s="75"/>
      <c r="N2" s="296" t="s">
        <v>2</v>
      </c>
      <c r="O2" s="237"/>
      <c r="P2" s="238" t="s">
        <v>175</v>
      </c>
      <c r="Q2" s="237"/>
      <c r="R2" s="238"/>
      <c r="S2" s="238"/>
      <c r="T2" s="238"/>
      <c r="U2" s="238"/>
      <c r="V2" s="238"/>
    </row>
    <row r="3" spans="1:22" s="235" customFormat="1" ht="40.049999999999997" customHeight="1" x14ac:dyDescent="0.2">
      <c r="A3" s="556"/>
      <c r="B3" s="928" t="s">
        <v>29</v>
      </c>
      <c r="C3" s="928"/>
      <c r="D3" s="240"/>
      <c r="E3" s="240"/>
      <c r="F3" s="240"/>
      <c r="G3" s="929">
        <f>'補助事業概要説明書(別添１)１～２'!K5</f>
        <v>0</v>
      </c>
      <c r="H3" s="930"/>
      <c r="I3" s="930"/>
      <c r="J3" s="930"/>
      <c r="K3" s="930"/>
      <c r="L3" s="931"/>
      <c r="N3" s="924" t="s">
        <v>507</v>
      </c>
      <c r="O3" s="237"/>
      <c r="P3" s="238" t="s">
        <v>176</v>
      </c>
      <c r="Q3" s="237"/>
      <c r="R3" s="238"/>
      <c r="S3" s="238"/>
      <c r="T3" s="238"/>
      <c r="U3" s="238"/>
      <c r="V3" s="238"/>
    </row>
    <row r="4" spans="1:22" s="235" customFormat="1" ht="19.95" customHeight="1" x14ac:dyDescent="0.15">
      <c r="A4" s="556"/>
      <c r="B4" s="928"/>
      <c r="C4" s="928"/>
      <c r="D4" s="241"/>
      <c r="E4" s="241"/>
      <c r="F4" s="241"/>
      <c r="G4" s="236"/>
      <c r="H4" s="236"/>
      <c r="I4" s="236"/>
      <c r="J4" s="236"/>
      <c r="K4" s="236"/>
      <c r="N4" s="924"/>
      <c r="O4" s="237"/>
      <c r="P4" s="238" t="s">
        <v>177</v>
      </c>
      <c r="Q4" s="238"/>
      <c r="R4" s="238"/>
      <c r="S4" s="238"/>
      <c r="T4" s="238"/>
      <c r="U4" s="238"/>
      <c r="V4" s="238"/>
    </row>
    <row r="5" spans="1:22" s="235" customFormat="1" ht="40.049999999999997" customHeight="1" thickBot="1" x14ac:dyDescent="0.25">
      <c r="A5" s="556"/>
      <c r="B5" s="242"/>
      <c r="C5" s="242"/>
      <c r="D5" s="242"/>
      <c r="E5" s="242"/>
      <c r="F5" s="242"/>
      <c r="G5" s="932" t="s">
        <v>105</v>
      </c>
      <c r="H5" s="933"/>
      <c r="I5" s="934"/>
      <c r="J5" s="935" t="str">
        <f>IF(OR($G$6="消費税の扱いを選択してください",G6=""),"",IF($G$6="消費税を補助対象に含めない","※ 全ての金額を税抜単価"&amp;CHAR(10)&amp;"　　で作成すること","※ 全ての金額を税込単価"&amp;CHAR(10)&amp;"　　で作成すること"))</f>
        <v/>
      </c>
      <c r="K5" s="935"/>
      <c r="L5" s="935"/>
      <c r="N5" s="924"/>
      <c r="O5" s="237"/>
      <c r="P5" s="234" t="s">
        <v>178</v>
      </c>
      <c r="Q5" s="238"/>
      <c r="R5" s="238"/>
      <c r="S5" s="238"/>
      <c r="T5" s="238"/>
      <c r="U5" s="238"/>
      <c r="V5" s="238"/>
    </row>
    <row r="6" spans="1:22" s="235" customFormat="1" ht="40.049999999999997" customHeight="1" thickBot="1" x14ac:dyDescent="0.25">
      <c r="A6" s="556"/>
      <c r="B6" s="940" t="s">
        <v>281</v>
      </c>
      <c r="C6" s="940"/>
      <c r="D6" s="940"/>
      <c r="E6" s="940"/>
      <c r="F6" s="940"/>
      <c r="G6" s="936"/>
      <c r="H6" s="937"/>
      <c r="I6" s="938"/>
      <c r="J6" s="935"/>
      <c r="K6" s="935"/>
      <c r="L6" s="935"/>
      <c r="N6" s="924"/>
      <c r="O6" s="237"/>
      <c r="P6" s="238" t="s">
        <v>179</v>
      </c>
      <c r="Q6" s="238"/>
      <c r="R6" s="238"/>
      <c r="S6" s="238"/>
      <c r="T6" s="238"/>
      <c r="U6" s="238"/>
      <c r="V6" s="238"/>
    </row>
    <row r="7" spans="1:22" s="235" customFormat="1" ht="19.95" customHeight="1" x14ac:dyDescent="0.2">
      <c r="A7" s="556"/>
      <c r="B7" s="940"/>
      <c r="C7" s="940"/>
      <c r="D7" s="940"/>
      <c r="E7" s="940"/>
      <c r="F7" s="940"/>
      <c r="G7" s="939" t="str">
        <f>IF(AND(G6="消費税を補助対象に含める",G9=""),"事業者の属性を選択してください"&amp;CHAR(10)&amp;"↓↓↓↓","")</f>
        <v/>
      </c>
      <c r="H7" s="939"/>
      <c r="I7" s="939"/>
      <c r="J7" s="939"/>
      <c r="K7" s="939"/>
      <c r="L7" s="939"/>
      <c r="M7" s="243"/>
      <c r="N7" s="924"/>
      <c r="O7" s="237"/>
      <c r="P7" s="238" t="s">
        <v>180</v>
      </c>
      <c r="Q7" s="238"/>
      <c r="R7" s="238"/>
      <c r="S7" s="238"/>
      <c r="T7" s="238"/>
      <c r="U7" s="238"/>
      <c r="V7" s="238"/>
    </row>
    <row r="8" spans="1:22" s="235" customFormat="1" ht="40.049999999999997" customHeight="1" x14ac:dyDescent="0.2">
      <c r="A8" s="556"/>
      <c r="B8" s="940"/>
      <c r="C8" s="940"/>
      <c r="D8" s="940"/>
      <c r="E8" s="940"/>
      <c r="F8" s="940"/>
      <c r="G8" s="941" t="s">
        <v>181</v>
      </c>
      <c r="H8" s="942"/>
      <c r="I8" s="942"/>
      <c r="J8" s="942"/>
      <c r="K8" s="942"/>
      <c r="L8" s="943"/>
      <c r="N8" s="924"/>
      <c r="O8" s="237"/>
      <c r="P8" s="246"/>
      <c r="Q8" s="238"/>
      <c r="R8" s="238"/>
      <c r="S8" s="238"/>
      <c r="T8" s="238"/>
      <c r="U8" s="238"/>
      <c r="V8" s="238"/>
    </row>
    <row r="9" spans="1:22" s="235" customFormat="1" ht="40.049999999999997" customHeight="1" x14ac:dyDescent="0.2">
      <c r="A9" s="555"/>
      <c r="D9" s="538"/>
      <c r="E9" s="538"/>
      <c r="F9" s="242"/>
      <c r="G9" s="944"/>
      <c r="H9" s="945"/>
      <c r="I9" s="945"/>
      <c r="J9" s="945"/>
      <c r="K9" s="945"/>
      <c r="L9" s="946"/>
      <c r="N9" s="297"/>
      <c r="O9" s="237"/>
      <c r="Q9" s="238"/>
      <c r="R9" s="238"/>
      <c r="S9" s="238"/>
      <c r="T9" s="238"/>
      <c r="U9" s="238"/>
      <c r="V9" s="238"/>
    </row>
    <row r="10" spans="1:22" s="235" customFormat="1" ht="19.95" customHeight="1" thickBot="1" x14ac:dyDescent="0.25">
      <c r="A10" s="555"/>
      <c r="B10" s="538"/>
      <c r="C10" s="538"/>
      <c r="D10" s="538"/>
      <c r="E10" s="538"/>
      <c r="F10" s="242"/>
      <c r="G10" s="565"/>
      <c r="H10" s="565"/>
      <c r="I10" s="565"/>
      <c r="J10" s="565"/>
      <c r="K10" s="565"/>
      <c r="L10" s="565"/>
      <c r="N10" s="297"/>
      <c r="O10" s="237"/>
      <c r="Q10" s="238"/>
      <c r="R10" s="238"/>
      <c r="S10" s="238"/>
      <c r="T10" s="238"/>
      <c r="U10" s="238"/>
      <c r="V10" s="238"/>
    </row>
    <row r="11" spans="1:22" s="77" customFormat="1" ht="39.9" customHeight="1" thickBot="1" x14ac:dyDescent="0.25">
      <c r="A11" s="557"/>
      <c r="B11" s="532" t="s">
        <v>474</v>
      </c>
      <c r="C11" s="262"/>
      <c r="D11" s="262"/>
      <c r="E11" s="262"/>
      <c r="F11" s="264" t="s">
        <v>248</v>
      </c>
      <c r="G11" s="877">
        <f>SUMIF(C14:C63,"職員*",L14:L63)</f>
        <v>0</v>
      </c>
      <c r="H11" s="878"/>
      <c r="I11" s="264" t="s">
        <v>249</v>
      </c>
      <c r="J11" s="539">
        <f>IFERROR(SUM(K14:K63),"")</f>
        <v>0</v>
      </c>
      <c r="K11" s="264" t="s">
        <v>251</v>
      </c>
      <c r="L11" s="539">
        <f>SUMIF(C14:C63,"事務補助員",L14:L63)</f>
        <v>0</v>
      </c>
      <c r="N11" s="879" t="s">
        <v>520</v>
      </c>
      <c r="O11" s="246"/>
      <c r="P11" s="246"/>
      <c r="Q11" s="246"/>
      <c r="R11" s="247"/>
      <c r="S11" s="247"/>
      <c r="T11" s="247"/>
      <c r="U11" s="247"/>
      <c r="V11" s="247"/>
    </row>
    <row r="12" spans="1:22" s="251" customFormat="1" ht="19.95" customHeight="1" x14ac:dyDescent="0.2">
      <c r="A12" s="557"/>
      <c r="B12" s="949" t="s">
        <v>149</v>
      </c>
      <c r="C12" s="949" t="s">
        <v>106</v>
      </c>
      <c r="D12" s="951" t="s">
        <v>250</v>
      </c>
      <c r="E12" s="951" t="s">
        <v>129</v>
      </c>
      <c r="F12" s="953" t="s">
        <v>473</v>
      </c>
      <c r="G12" s="887" t="s">
        <v>475</v>
      </c>
      <c r="H12" s="888"/>
      <c r="I12" s="885" t="s">
        <v>150</v>
      </c>
      <c r="J12" s="947" t="s">
        <v>480</v>
      </c>
      <c r="K12" s="899" t="s">
        <v>478</v>
      </c>
      <c r="L12" s="899" t="s">
        <v>479</v>
      </c>
      <c r="M12" s="248"/>
      <c r="N12" s="879"/>
      <c r="O12" s="252"/>
      <c r="P12" s="252"/>
      <c r="Q12" s="252"/>
      <c r="R12" s="252"/>
      <c r="S12" s="252"/>
      <c r="T12" s="252"/>
      <c r="U12" s="252"/>
      <c r="V12" s="252"/>
    </row>
    <row r="13" spans="1:22" s="251" customFormat="1" ht="19.95" customHeight="1" x14ac:dyDescent="0.2">
      <c r="A13" s="557"/>
      <c r="B13" s="950"/>
      <c r="C13" s="950"/>
      <c r="D13" s="952"/>
      <c r="E13" s="952"/>
      <c r="F13" s="954"/>
      <c r="G13" s="486" t="s">
        <v>476</v>
      </c>
      <c r="H13" s="487" t="s">
        <v>477</v>
      </c>
      <c r="I13" s="886"/>
      <c r="J13" s="948"/>
      <c r="K13" s="900"/>
      <c r="L13" s="900"/>
      <c r="M13" s="248"/>
      <c r="N13" s="879"/>
      <c r="O13" s="252"/>
      <c r="P13" s="252"/>
      <c r="Q13" s="252"/>
      <c r="R13" s="252"/>
      <c r="S13" s="252"/>
      <c r="T13" s="252"/>
      <c r="U13" s="252"/>
      <c r="V13" s="252"/>
    </row>
    <row r="14" spans="1:22" s="251" customFormat="1" ht="35.1" customHeight="1" x14ac:dyDescent="0.2">
      <c r="A14" s="557">
        <f>IFERROR(VLOOKUP(B14,'人件費単価計算書(別添２－１)'!B:D,3,0),0)</f>
        <v>0</v>
      </c>
      <c r="B14" s="202"/>
      <c r="C14" s="220" t="str">
        <f>IFERROR(VLOOKUP(B14,'補助事業概要説明書(別添１)１～２'!$D$19:$E$48,2,0),"")</f>
        <v/>
      </c>
      <c r="D14" s="346" t="str">
        <f>IFERROR(VLOOKUP(B14,'人件費単価計算書(別添２－１)'!$B$13:$J$117,6,0),"")</f>
        <v/>
      </c>
      <c r="E14" s="202"/>
      <c r="F14" s="470"/>
      <c r="G14" s="471"/>
      <c r="H14" s="472"/>
      <c r="I14" s="482">
        <f>IFERROR(F14*(G14+H14),"")</f>
        <v>0</v>
      </c>
      <c r="J14" s="473"/>
      <c r="K14" s="348">
        <f>IFERROR(F14*J14,0)</f>
        <v>0</v>
      </c>
      <c r="L14" s="348">
        <f>IFERROR(IF(AND(A14="間接雇用",$G$6="消費税を補助対象に含める"),D14*I14*1.1,D14*I14),0)</f>
        <v>0</v>
      </c>
      <c r="M14" s="248"/>
      <c r="N14" s="879"/>
      <c r="O14" s="252"/>
      <c r="P14" s="252"/>
      <c r="Q14" s="252"/>
      <c r="R14" s="252"/>
      <c r="S14" s="252"/>
      <c r="T14" s="252"/>
      <c r="U14" s="252"/>
      <c r="V14" s="252"/>
    </row>
    <row r="15" spans="1:22" s="251" customFormat="1" ht="35.1" customHeight="1" x14ac:dyDescent="0.2">
      <c r="A15" s="557">
        <f>IFERROR(VLOOKUP(B15,'人件費単価計算書(別添２－１)'!B:D,3,0),0)</f>
        <v>0</v>
      </c>
      <c r="B15" s="203"/>
      <c r="C15" s="221" t="str">
        <f>IFERROR(VLOOKUP(B15,'補助事業概要説明書(別添１)１～２'!$D$19:$E$48,2,0),"")</f>
        <v/>
      </c>
      <c r="D15" s="347" t="str">
        <f>IFERROR(VLOOKUP(B15,'人件費単価計算書(別添２－１)'!$B$13:$J$117,6,0),"")</f>
        <v/>
      </c>
      <c r="E15" s="203"/>
      <c r="F15" s="474"/>
      <c r="G15" s="475"/>
      <c r="H15" s="476"/>
      <c r="I15" s="483">
        <f t="shared" ref="I15:I63" si="0">IFERROR(F15*(G15+H15),"")</f>
        <v>0</v>
      </c>
      <c r="J15" s="349"/>
      <c r="K15" s="350">
        <f t="shared" ref="K15:K62" si="1">IFERROR(F15*J15,0)</f>
        <v>0</v>
      </c>
      <c r="L15" s="350">
        <f t="shared" ref="L15:L63" si="2">IFERROR(IF(AND(A15="間接雇用",$G$6="消費税を補助対象に含める"),D15*I15*1.1,D15*I15),0)</f>
        <v>0</v>
      </c>
      <c r="N15" s="879"/>
      <c r="O15" s="252"/>
      <c r="P15" s="252"/>
      <c r="Q15" s="252"/>
      <c r="R15" s="252"/>
      <c r="S15" s="252"/>
      <c r="T15" s="252"/>
      <c r="U15" s="252"/>
      <c r="V15" s="252"/>
    </row>
    <row r="16" spans="1:22" s="251" customFormat="1" ht="35.1" customHeight="1" x14ac:dyDescent="0.2">
      <c r="A16" s="557">
        <f>IFERROR(VLOOKUP(B16,'人件費単価計算書(別添２－１)'!B:D,3,0),0)</f>
        <v>0</v>
      </c>
      <c r="B16" s="203"/>
      <c r="C16" s="221" t="str">
        <f>IFERROR(VLOOKUP(B16,'補助事業概要説明書(別添１)１～２'!$D$19:$E$48,2,0),"")</f>
        <v/>
      </c>
      <c r="D16" s="347" t="str">
        <f>IFERROR(VLOOKUP(B16,'人件費単価計算書(別添２－１)'!$B$13:$J$117,6,0),"")</f>
        <v/>
      </c>
      <c r="E16" s="203"/>
      <c r="F16" s="474"/>
      <c r="G16" s="475"/>
      <c r="H16" s="476"/>
      <c r="I16" s="483">
        <f t="shared" si="0"/>
        <v>0</v>
      </c>
      <c r="J16" s="349"/>
      <c r="K16" s="350">
        <f t="shared" si="1"/>
        <v>0</v>
      </c>
      <c r="L16" s="350">
        <f t="shared" si="2"/>
        <v>0</v>
      </c>
      <c r="N16" s="879"/>
      <c r="O16" s="252"/>
      <c r="P16" s="252"/>
      <c r="Q16" s="252"/>
      <c r="R16" s="252"/>
      <c r="S16" s="252"/>
      <c r="T16" s="252"/>
      <c r="U16" s="252"/>
      <c r="V16" s="252"/>
    </row>
    <row r="17" spans="1:22" s="251" customFormat="1" ht="35.1" customHeight="1" x14ac:dyDescent="0.2">
      <c r="A17" s="557">
        <f>IFERROR(VLOOKUP(B17,'人件費単価計算書(別添２－１)'!B:D,3,0),0)</f>
        <v>0</v>
      </c>
      <c r="B17" s="203"/>
      <c r="C17" s="221" t="str">
        <f>IFERROR(VLOOKUP(B17,'補助事業概要説明書(別添１)１～２'!$D$19:$E$48,2,0),"")</f>
        <v/>
      </c>
      <c r="D17" s="347" t="str">
        <f>IFERROR(VLOOKUP(B17,'人件費単価計算書(別添２－１)'!$B$13:$J$117,6,0),"")</f>
        <v/>
      </c>
      <c r="E17" s="203"/>
      <c r="F17" s="474"/>
      <c r="G17" s="475"/>
      <c r="H17" s="476"/>
      <c r="I17" s="483">
        <f t="shared" si="0"/>
        <v>0</v>
      </c>
      <c r="J17" s="349"/>
      <c r="K17" s="350">
        <f t="shared" si="1"/>
        <v>0</v>
      </c>
      <c r="L17" s="350">
        <f t="shared" si="2"/>
        <v>0</v>
      </c>
      <c r="N17" s="879"/>
      <c r="O17" s="252"/>
      <c r="P17" s="252"/>
      <c r="Q17" s="252"/>
      <c r="R17" s="252"/>
      <c r="S17" s="252"/>
      <c r="T17" s="252"/>
      <c r="U17" s="252"/>
      <c r="V17" s="252"/>
    </row>
    <row r="18" spans="1:22" s="251" customFormat="1" ht="35.1" customHeight="1" x14ac:dyDescent="0.2">
      <c r="A18" s="557">
        <f>IFERROR(VLOOKUP(B18,'人件費単価計算書(別添２－１)'!B:D,3,0),0)</f>
        <v>0</v>
      </c>
      <c r="B18" s="203"/>
      <c r="C18" s="221" t="str">
        <f>IFERROR(VLOOKUP(B18,'補助事業概要説明書(別添１)１～２'!$D$19:$E$48,2,0),"")</f>
        <v/>
      </c>
      <c r="D18" s="347" t="str">
        <f>IFERROR(VLOOKUP(B18,'人件費単価計算書(別添２－１)'!$B$13:$J$117,6,0),"")</f>
        <v/>
      </c>
      <c r="E18" s="203"/>
      <c r="F18" s="474"/>
      <c r="G18" s="475"/>
      <c r="H18" s="476"/>
      <c r="I18" s="483">
        <f t="shared" si="0"/>
        <v>0</v>
      </c>
      <c r="J18" s="349"/>
      <c r="K18" s="350">
        <f t="shared" si="1"/>
        <v>0</v>
      </c>
      <c r="L18" s="350">
        <f t="shared" si="2"/>
        <v>0</v>
      </c>
      <c r="N18" s="879"/>
      <c r="O18" s="252"/>
      <c r="P18" s="252"/>
      <c r="Q18" s="252"/>
      <c r="R18" s="252"/>
      <c r="S18" s="252"/>
      <c r="T18" s="252"/>
      <c r="U18" s="252"/>
      <c r="V18" s="252"/>
    </row>
    <row r="19" spans="1:22" s="251" customFormat="1" ht="35.1" customHeight="1" x14ac:dyDescent="0.2">
      <c r="A19" s="557">
        <f>IFERROR(VLOOKUP(B19,'人件費単価計算書(別添２－１)'!B:D,3,0),0)</f>
        <v>0</v>
      </c>
      <c r="B19" s="203"/>
      <c r="C19" s="221" t="str">
        <f>IFERROR(VLOOKUP(B19,'補助事業概要説明書(別添１)１～２'!$D$19:$E$48,2,0),"")</f>
        <v/>
      </c>
      <c r="D19" s="347" t="str">
        <f>IFERROR(VLOOKUP(B19,'人件費単価計算書(別添２－１)'!$B$13:$J$117,6,0),"")</f>
        <v/>
      </c>
      <c r="E19" s="203"/>
      <c r="F19" s="474"/>
      <c r="G19" s="475"/>
      <c r="H19" s="476"/>
      <c r="I19" s="483">
        <f t="shared" si="0"/>
        <v>0</v>
      </c>
      <c r="J19" s="349"/>
      <c r="K19" s="350">
        <f t="shared" si="1"/>
        <v>0</v>
      </c>
      <c r="L19" s="350">
        <f t="shared" si="2"/>
        <v>0</v>
      </c>
      <c r="N19" s="879"/>
      <c r="O19" s="252"/>
      <c r="P19" s="252"/>
      <c r="Q19" s="252"/>
      <c r="R19" s="252"/>
      <c r="S19" s="252"/>
      <c r="T19" s="252"/>
      <c r="U19" s="252"/>
      <c r="V19" s="252"/>
    </row>
    <row r="20" spans="1:22" s="251" customFormat="1" ht="35.1" customHeight="1" x14ac:dyDescent="0.2">
      <c r="A20" s="557">
        <f>IFERROR(VLOOKUP(B20,'人件費単価計算書(別添２－１)'!B:D,3,0),0)</f>
        <v>0</v>
      </c>
      <c r="B20" s="203"/>
      <c r="C20" s="221" t="str">
        <f>IFERROR(VLOOKUP(B20,'補助事業概要説明書(別添１)１～２'!$D$19:$E$48,2,0),"")</f>
        <v/>
      </c>
      <c r="D20" s="347" t="str">
        <f>IFERROR(VLOOKUP(B20,'人件費単価計算書(別添２－１)'!$B$13:$J$117,6,0),"")</f>
        <v/>
      </c>
      <c r="E20" s="203"/>
      <c r="F20" s="474"/>
      <c r="G20" s="475"/>
      <c r="H20" s="476"/>
      <c r="I20" s="483">
        <f t="shared" si="0"/>
        <v>0</v>
      </c>
      <c r="J20" s="349"/>
      <c r="K20" s="350">
        <f t="shared" si="1"/>
        <v>0</v>
      </c>
      <c r="L20" s="350">
        <f t="shared" si="2"/>
        <v>0</v>
      </c>
      <c r="N20" s="879"/>
      <c r="O20" s="252"/>
      <c r="P20" s="252"/>
      <c r="Q20" s="252"/>
      <c r="R20" s="252"/>
      <c r="S20" s="252"/>
      <c r="T20" s="252"/>
      <c r="U20" s="252"/>
      <c r="V20" s="252"/>
    </row>
    <row r="21" spans="1:22" s="251" customFormat="1" ht="35.1" customHeight="1" x14ac:dyDescent="0.2">
      <c r="A21" s="557">
        <f>IFERROR(VLOOKUP(B21,'人件費単価計算書(別添２－１)'!B:D,3,0),0)</f>
        <v>0</v>
      </c>
      <c r="B21" s="203"/>
      <c r="C21" s="221" t="str">
        <f>IFERROR(VLOOKUP(B21,'補助事業概要説明書(別添１)１～２'!$D$19:$E$48,2,0),"")</f>
        <v/>
      </c>
      <c r="D21" s="347" t="str">
        <f>IFERROR(VLOOKUP(B21,'人件費単価計算書(別添２－１)'!$B$13:$J$117,6,0),"")</f>
        <v/>
      </c>
      <c r="E21" s="203"/>
      <c r="F21" s="474"/>
      <c r="G21" s="475"/>
      <c r="H21" s="476"/>
      <c r="I21" s="483">
        <f t="shared" si="0"/>
        <v>0</v>
      </c>
      <c r="J21" s="349"/>
      <c r="K21" s="350">
        <f t="shared" si="1"/>
        <v>0</v>
      </c>
      <c r="L21" s="350">
        <f t="shared" si="2"/>
        <v>0</v>
      </c>
      <c r="N21" s="252"/>
      <c r="O21" s="252"/>
      <c r="P21" s="252"/>
      <c r="Q21" s="252"/>
      <c r="R21" s="252"/>
      <c r="S21" s="252"/>
      <c r="T21" s="252"/>
      <c r="U21" s="252"/>
    </row>
    <row r="22" spans="1:22" s="251" customFormat="1" ht="35.1" customHeight="1" x14ac:dyDescent="0.2">
      <c r="A22" s="557">
        <f>IFERROR(VLOOKUP(B22,'人件費単価計算書(別添２－１)'!B:D,3,0),0)</f>
        <v>0</v>
      </c>
      <c r="B22" s="203"/>
      <c r="C22" s="221" t="str">
        <f>IFERROR(VLOOKUP(B22,'補助事業概要説明書(別添１)１～２'!$D$19:$E$48,2,0),"")</f>
        <v/>
      </c>
      <c r="D22" s="347" t="str">
        <f>IFERROR(VLOOKUP(B22,'人件費単価計算書(別添２－１)'!$B$13:$J$117,6,0),"")</f>
        <v/>
      </c>
      <c r="E22" s="203"/>
      <c r="F22" s="474"/>
      <c r="G22" s="475"/>
      <c r="H22" s="476"/>
      <c r="I22" s="483">
        <f t="shared" si="0"/>
        <v>0</v>
      </c>
      <c r="J22" s="349"/>
      <c r="K22" s="350">
        <f t="shared" si="1"/>
        <v>0</v>
      </c>
      <c r="L22" s="350">
        <f t="shared" si="2"/>
        <v>0</v>
      </c>
      <c r="N22" s="252"/>
      <c r="O22" s="252"/>
      <c r="P22" s="252"/>
      <c r="Q22" s="252"/>
      <c r="R22" s="252"/>
      <c r="S22" s="252"/>
      <c r="T22" s="252"/>
      <c r="U22" s="252"/>
    </row>
    <row r="23" spans="1:22" s="251" customFormat="1" ht="35.1" customHeight="1" x14ac:dyDescent="0.2">
      <c r="A23" s="557">
        <f>IFERROR(VLOOKUP(B23,'人件費単価計算書(別添２－１)'!B:D,3,0),0)</f>
        <v>0</v>
      </c>
      <c r="B23" s="203"/>
      <c r="C23" s="221" t="str">
        <f>IFERROR(VLOOKUP(B23,'補助事業概要説明書(別添１)１～２'!$D$19:$E$48,2,0),"")</f>
        <v/>
      </c>
      <c r="D23" s="347" t="str">
        <f>IFERROR(VLOOKUP(B23,'人件費単価計算書(別添２－１)'!$B$13:$J$117,6,0),"")</f>
        <v/>
      </c>
      <c r="E23" s="203"/>
      <c r="F23" s="474"/>
      <c r="G23" s="475"/>
      <c r="H23" s="476"/>
      <c r="I23" s="483">
        <f t="shared" si="0"/>
        <v>0</v>
      </c>
      <c r="J23" s="349"/>
      <c r="K23" s="350">
        <f t="shared" si="1"/>
        <v>0</v>
      </c>
      <c r="L23" s="350">
        <f t="shared" si="2"/>
        <v>0</v>
      </c>
      <c r="O23" s="252"/>
      <c r="P23" s="252"/>
      <c r="Q23" s="252"/>
      <c r="R23" s="252"/>
      <c r="S23" s="252"/>
      <c r="T23" s="252"/>
      <c r="U23" s="252"/>
      <c r="V23" s="252"/>
    </row>
    <row r="24" spans="1:22" s="251" customFormat="1" ht="35.1" customHeight="1" x14ac:dyDescent="0.2">
      <c r="A24" s="557">
        <f>IFERROR(VLOOKUP(B24,'人件費単価計算書(別添２－１)'!B:D,3,0),0)</f>
        <v>0</v>
      </c>
      <c r="B24" s="203"/>
      <c r="C24" s="221" t="str">
        <f>IFERROR(VLOOKUP(B24,'補助事業概要説明書(別添１)１～２'!$D$19:$E$48,2,0),"")</f>
        <v/>
      </c>
      <c r="D24" s="347" t="str">
        <f>IFERROR(VLOOKUP(B24,'人件費単価計算書(別添２－１)'!$B$13:$J$117,6,0),"")</f>
        <v/>
      </c>
      <c r="E24" s="203"/>
      <c r="F24" s="474"/>
      <c r="G24" s="475"/>
      <c r="H24" s="476"/>
      <c r="I24" s="483">
        <f t="shared" si="0"/>
        <v>0</v>
      </c>
      <c r="J24" s="349"/>
      <c r="K24" s="350">
        <f t="shared" si="1"/>
        <v>0</v>
      </c>
      <c r="L24" s="350">
        <f t="shared" si="2"/>
        <v>0</v>
      </c>
      <c r="O24" s="252"/>
      <c r="P24" s="252"/>
      <c r="Q24" s="252"/>
      <c r="R24" s="252"/>
      <c r="S24" s="252"/>
      <c r="T24" s="252"/>
      <c r="U24" s="252"/>
      <c r="V24" s="252"/>
    </row>
    <row r="25" spans="1:22" s="251" customFormat="1" ht="35.1" customHeight="1" x14ac:dyDescent="0.2">
      <c r="A25" s="557">
        <f>IFERROR(VLOOKUP(B25,'人件費単価計算書(別添２－１)'!B:D,3,0),0)</f>
        <v>0</v>
      </c>
      <c r="B25" s="203"/>
      <c r="C25" s="221" t="str">
        <f>IFERROR(VLOOKUP(B25,'補助事業概要説明書(別添１)１～２'!$D$19:$E$48,2,0),"")</f>
        <v/>
      </c>
      <c r="D25" s="347" t="str">
        <f>IFERROR(VLOOKUP(B25,'人件費単価計算書(別添２－１)'!$B$13:$J$117,6,0),"")</f>
        <v/>
      </c>
      <c r="E25" s="203"/>
      <c r="F25" s="474"/>
      <c r="G25" s="475"/>
      <c r="H25" s="476"/>
      <c r="I25" s="483">
        <f t="shared" si="0"/>
        <v>0</v>
      </c>
      <c r="J25" s="349"/>
      <c r="K25" s="350">
        <f t="shared" si="1"/>
        <v>0</v>
      </c>
      <c r="L25" s="350">
        <f t="shared" si="2"/>
        <v>0</v>
      </c>
      <c r="M25" s="260"/>
      <c r="N25" s="248"/>
      <c r="O25" s="252"/>
      <c r="P25" s="252"/>
      <c r="Q25" s="252"/>
      <c r="R25" s="252"/>
      <c r="S25" s="252"/>
      <c r="T25" s="252"/>
      <c r="U25" s="252"/>
      <c r="V25" s="252"/>
    </row>
    <row r="26" spans="1:22" s="251" customFormat="1" ht="35.1" customHeight="1" x14ac:dyDescent="0.2">
      <c r="A26" s="557">
        <f>IFERROR(VLOOKUP(B26,'人件費単価計算書(別添２－１)'!B:D,3,0),0)</f>
        <v>0</v>
      </c>
      <c r="B26" s="203"/>
      <c r="C26" s="221" t="str">
        <f>IFERROR(VLOOKUP(B26,'補助事業概要説明書(別添１)１～２'!$D$19:$E$48,2,0),"")</f>
        <v/>
      </c>
      <c r="D26" s="347" t="str">
        <f>IFERROR(VLOOKUP(B26,'人件費単価計算書(別添２－１)'!$B$13:$J$117,6,0),"")</f>
        <v/>
      </c>
      <c r="E26" s="203"/>
      <c r="F26" s="474"/>
      <c r="G26" s="475"/>
      <c r="H26" s="476"/>
      <c r="I26" s="483">
        <f t="shared" si="0"/>
        <v>0</v>
      </c>
      <c r="J26" s="349"/>
      <c r="K26" s="350">
        <f t="shared" si="1"/>
        <v>0</v>
      </c>
      <c r="L26" s="350">
        <f t="shared" si="2"/>
        <v>0</v>
      </c>
      <c r="M26" s="260"/>
      <c r="N26" s="248"/>
      <c r="O26" s="252"/>
      <c r="P26" s="252"/>
      <c r="Q26" s="252"/>
      <c r="R26" s="252"/>
      <c r="S26" s="252"/>
      <c r="T26" s="252"/>
      <c r="U26" s="252"/>
      <c r="V26" s="252"/>
    </row>
    <row r="27" spans="1:22" s="251" customFormat="1" ht="35.1" customHeight="1" x14ac:dyDescent="0.2">
      <c r="A27" s="557">
        <f>IFERROR(VLOOKUP(B27,'人件費単価計算書(別添２－１)'!B:D,3,0),0)</f>
        <v>0</v>
      </c>
      <c r="B27" s="203"/>
      <c r="C27" s="221" t="str">
        <f>IFERROR(VLOOKUP(B27,'補助事業概要説明書(別添１)１～２'!$D$19:$E$48,2,0),"")</f>
        <v/>
      </c>
      <c r="D27" s="347" t="str">
        <f>IFERROR(VLOOKUP(B27,'人件費単価計算書(別添２－１)'!$B$13:$J$117,6,0),"")</f>
        <v/>
      </c>
      <c r="E27" s="203"/>
      <c r="F27" s="474"/>
      <c r="G27" s="475"/>
      <c r="H27" s="476"/>
      <c r="I27" s="483">
        <f t="shared" si="0"/>
        <v>0</v>
      </c>
      <c r="J27" s="349"/>
      <c r="K27" s="350">
        <f t="shared" si="1"/>
        <v>0</v>
      </c>
      <c r="L27" s="350">
        <f t="shared" si="2"/>
        <v>0</v>
      </c>
      <c r="M27" s="260"/>
      <c r="N27" s="248"/>
      <c r="O27" s="252"/>
      <c r="P27" s="252"/>
      <c r="Q27" s="252"/>
      <c r="R27" s="252"/>
      <c r="S27" s="252"/>
      <c r="T27" s="252"/>
      <c r="U27" s="252"/>
      <c r="V27" s="252"/>
    </row>
    <row r="28" spans="1:22" s="251" customFormat="1" ht="35.1" customHeight="1" x14ac:dyDescent="0.2">
      <c r="A28" s="557">
        <f>IFERROR(VLOOKUP(B28,'人件費単価計算書(別添２－１)'!B:D,3,0),0)</f>
        <v>0</v>
      </c>
      <c r="B28" s="203"/>
      <c r="C28" s="221" t="str">
        <f>IFERROR(VLOOKUP(B28,'補助事業概要説明書(別添１)１～２'!$D$19:$E$48,2,0),"")</f>
        <v/>
      </c>
      <c r="D28" s="347" t="str">
        <f>IFERROR(VLOOKUP(B28,'人件費単価計算書(別添２－１)'!$B$13:$J$117,6,0),"")</f>
        <v/>
      </c>
      <c r="E28" s="203"/>
      <c r="F28" s="474"/>
      <c r="G28" s="475"/>
      <c r="H28" s="476"/>
      <c r="I28" s="483">
        <f t="shared" si="0"/>
        <v>0</v>
      </c>
      <c r="J28" s="349"/>
      <c r="K28" s="350">
        <f t="shared" si="1"/>
        <v>0</v>
      </c>
      <c r="L28" s="350">
        <f t="shared" si="2"/>
        <v>0</v>
      </c>
      <c r="M28" s="260"/>
      <c r="N28" s="248"/>
      <c r="O28" s="252"/>
      <c r="P28" s="252"/>
      <c r="Q28" s="252"/>
      <c r="R28" s="252"/>
      <c r="S28" s="252"/>
      <c r="T28" s="252"/>
      <c r="U28" s="252"/>
      <c r="V28" s="252"/>
    </row>
    <row r="29" spans="1:22" s="251" customFormat="1" ht="35.1" customHeight="1" x14ac:dyDescent="0.2">
      <c r="A29" s="557">
        <f>IFERROR(VLOOKUP(B29,'人件費単価計算書(別添２－１)'!B:D,3,0),0)</f>
        <v>0</v>
      </c>
      <c r="B29" s="203"/>
      <c r="C29" s="221" t="str">
        <f>IFERROR(VLOOKUP(B29,'補助事業概要説明書(別添１)１～２'!$D$19:$E$48,2,0),"")</f>
        <v/>
      </c>
      <c r="D29" s="347" t="str">
        <f>IFERROR(VLOOKUP(B29,'人件費単価計算書(別添２－１)'!$B$13:$J$117,6,0),"")</f>
        <v/>
      </c>
      <c r="E29" s="203"/>
      <c r="F29" s="474"/>
      <c r="G29" s="475"/>
      <c r="H29" s="476"/>
      <c r="I29" s="483">
        <f t="shared" si="0"/>
        <v>0</v>
      </c>
      <c r="J29" s="349"/>
      <c r="K29" s="350">
        <f t="shared" si="1"/>
        <v>0</v>
      </c>
      <c r="L29" s="350">
        <f t="shared" si="2"/>
        <v>0</v>
      </c>
      <c r="M29" s="260"/>
      <c r="N29" s="248"/>
      <c r="O29" s="252"/>
      <c r="P29" s="252"/>
      <c r="Q29" s="252"/>
      <c r="R29" s="252"/>
      <c r="S29" s="252"/>
      <c r="T29" s="252"/>
      <c r="U29" s="252"/>
      <c r="V29" s="252"/>
    </row>
    <row r="30" spans="1:22" s="251" customFormat="1" ht="35.1" customHeight="1" x14ac:dyDescent="0.2">
      <c r="A30" s="557">
        <f>IFERROR(VLOOKUP(B30,'人件費単価計算書(別添２－１)'!B:D,3,0),0)</f>
        <v>0</v>
      </c>
      <c r="B30" s="203"/>
      <c r="C30" s="221" t="str">
        <f>IFERROR(VLOOKUP(B30,'補助事業概要説明書(別添１)１～２'!$D$19:$E$48,2,0),"")</f>
        <v/>
      </c>
      <c r="D30" s="347" t="str">
        <f>IFERROR(VLOOKUP(B30,'人件費単価計算書(別添２－１)'!$B$13:$J$117,6,0),"")</f>
        <v/>
      </c>
      <c r="E30" s="203"/>
      <c r="F30" s="474"/>
      <c r="G30" s="475"/>
      <c r="H30" s="476"/>
      <c r="I30" s="483">
        <f t="shared" si="0"/>
        <v>0</v>
      </c>
      <c r="J30" s="349"/>
      <c r="K30" s="350">
        <f t="shared" si="1"/>
        <v>0</v>
      </c>
      <c r="L30" s="350">
        <f t="shared" si="2"/>
        <v>0</v>
      </c>
      <c r="M30" s="260"/>
      <c r="N30" s="248"/>
      <c r="O30" s="252"/>
      <c r="P30" s="252"/>
      <c r="Q30" s="252"/>
      <c r="R30" s="252"/>
      <c r="S30" s="252"/>
      <c r="T30" s="252"/>
      <c r="U30" s="252"/>
      <c r="V30" s="252"/>
    </row>
    <row r="31" spans="1:22" s="251" customFormat="1" ht="35.1" customHeight="1" x14ac:dyDescent="0.2">
      <c r="A31" s="557">
        <f>IFERROR(VLOOKUP(B31,'人件費単価計算書(別添２－１)'!B:D,3,0),0)</f>
        <v>0</v>
      </c>
      <c r="B31" s="203"/>
      <c r="C31" s="221" t="str">
        <f>IFERROR(VLOOKUP(B31,'補助事業概要説明書(別添１)１～２'!$D$19:$E$48,2,0),"")</f>
        <v/>
      </c>
      <c r="D31" s="347" t="str">
        <f>IFERROR(VLOOKUP(B31,'人件費単価計算書(別添２－１)'!$B$13:$J$117,6,0),"")</f>
        <v/>
      </c>
      <c r="E31" s="203"/>
      <c r="F31" s="474"/>
      <c r="G31" s="475"/>
      <c r="H31" s="476"/>
      <c r="I31" s="483">
        <f t="shared" si="0"/>
        <v>0</v>
      </c>
      <c r="J31" s="349"/>
      <c r="K31" s="350">
        <f t="shared" si="1"/>
        <v>0</v>
      </c>
      <c r="L31" s="350">
        <f t="shared" si="2"/>
        <v>0</v>
      </c>
      <c r="M31" s="260"/>
      <c r="N31" s="248"/>
      <c r="O31" s="252"/>
      <c r="P31" s="252"/>
      <c r="Q31" s="252"/>
      <c r="R31" s="252"/>
      <c r="S31" s="252"/>
      <c r="T31" s="252"/>
      <c r="U31" s="252"/>
      <c r="V31" s="252"/>
    </row>
    <row r="32" spans="1:22" s="251" customFormat="1" ht="35.1" customHeight="1" x14ac:dyDescent="0.2">
      <c r="A32" s="557">
        <f>IFERROR(VLOOKUP(B32,'人件費単価計算書(別添２－１)'!B:D,3,0),0)</f>
        <v>0</v>
      </c>
      <c r="B32" s="203"/>
      <c r="C32" s="221" t="str">
        <f>IFERROR(VLOOKUP(B32,'補助事業概要説明書(別添１)１～２'!$D$19:$E$48,2,0),"")</f>
        <v/>
      </c>
      <c r="D32" s="347" t="str">
        <f>IFERROR(VLOOKUP(B32,'人件費単価計算書(別添２－１)'!$B$13:$J$117,6,0),"")</f>
        <v/>
      </c>
      <c r="E32" s="203"/>
      <c r="F32" s="474"/>
      <c r="G32" s="475"/>
      <c r="H32" s="476"/>
      <c r="I32" s="483">
        <f t="shared" si="0"/>
        <v>0</v>
      </c>
      <c r="J32" s="349"/>
      <c r="K32" s="350">
        <f t="shared" si="1"/>
        <v>0</v>
      </c>
      <c r="L32" s="350">
        <f t="shared" si="2"/>
        <v>0</v>
      </c>
      <c r="M32" s="260"/>
      <c r="N32" s="248"/>
      <c r="O32" s="252"/>
      <c r="P32" s="252"/>
      <c r="Q32" s="252"/>
      <c r="R32" s="252"/>
      <c r="S32" s="252"/>
      <c r="T32" s="252"/>
      <c r="U32" s="252"/>
      <c r="V32" s="252"/>
    </row>
    <row r="33" spans="1:22" s="251" customFormat="1" ht="35.1" customHeight="1" x14ac:dyDescent="0.2">
      <c r="A33" s="557">
        <f>IFERROR(VLOOKUP(B33,'人件費単価計算書(別添２－１)'!B:D,3,0),0)</f>
        <v>0</v>
      </c>
      <c r="B33" s="203"/>
      <c r="C33" s="221" t="str">
        <f>IFERROR(VLOOKUP(B33,'補助事業概要説明書(別添１)１～２'!$D$19:$E$48,2,0),"")</f>
        <v/>
      </c>
      <c r="D33" s="347" t="str">
        <f>IFERROR(VLOOKUP(B33,'人件費単価計算書(別添２－１)'!$B$13:$J$117,6,0),"")</f>
        <v/>
      </c>
      <c r="E33" s="203"/>
      <c r="F33" s="474"/>
      <c r="G33" s="475"/>
      <c r="H33" s="476"/>
      <c r="I33" s="483">
        <f t="shared" ref="I33:I47" si="3">IFERROR(F33*(G33+H33),"")</f>
        <v>0</v>
      </c>
      <c r="J33" s="349"/>
      <c r="K33" s="350">
        <f t="shared" ref="K33:K47" si="4">IFERROR(F33*J33,0)</f>
        <v>0</v>
      </c>
      <c r="L33" s="350">
        <f t="shared" si="2"/>
        <v>0</v>
      </c>
      <c r="M33" s="260"/>
      <c r="N33" s="248"/>
      <c r="O33" s="252"/>
      <c r="P33" s="252"/>
      <c r="Q33" s="252"/>
      <c r="R33" s="252"/>
      <c r="S33" s="252"/>
      <c r="T33" s="252"/>
      <c r="U33" s="252"/>
      <c r="V33" s="252"/>
    </row>
    <row r="34" spans="1:22" s="251" customFormat="1" ht="35.1" customHeight="1" x14ac:dyDescent="0.2">
      <c r="A34" s="557">
        <f>IFERROR(VLOOKUP(B34,'人件費単価計算書(別添２－１)'!B:D,3,0),0)</f>
        <v>0</v>
      </c>
      <c r="B34" s="203"/>
      <c r="C34" s="221" t="str">
        <f>IFERROR(VLOOKUP(B34,'補助事業概要説明書(別添１)１～２'!$D$19:$E$48,2,0),"")</f>
        <v/>
      </c>
      <c r="D34" s="347" t="str">
        <f>IFERROR(VLOOKUP(B34,'人件費単価計算書(別添２－１)'!$B$13:$J$117,6,0),"")</f>
        <v/>
      </c>
      <c r="E34" s="203"/>
      <c r="F34" s="474"/>
      <c r="G34" s="475"/>
      <c r="H34" s="476"/>
      <c r="I34" s="483">
        <f t="shared" si="3"/>
        <v>0</v>
      </c>
      <c r="J34" s="349"/>
      <c r="K34" s="350">
        <f t="shared" si="4"/>
        <v>0</v>
      </c>
      <c r="L34" s="350">
        <f t="shared" si="2"/>
        <v>0</v>
      </c>
      <c r="M34" s="260"/>
      <c r="N34" s="248"/>
      <c r="O34" s="252"/>
      <c r="P34" s="252"/>
      <c r="Q34" s="252"/>
      <c r="R34" s="252"/>
      <c r="S34" s="252"/>
      <c r="T34" s="252"/>
      <c r="U34" s="252"/>
      <c r="V34" s="252"/>
    </row>
    <row r="35" spans="1:22" s="251" customFormat="1" ht="35.1" customHeight="1" x14ac:dyDescent="0.2">
      <c r="A35" s="557">
        <f>IFERROR(VLOOKUP(B35,'人件費単価計算書(別添２－１)'!B:D,3,0),0)</f>
        <v>0</v>
      </c>
      <c r="B35" s="203"/>
      <c r="C35" s="221" t="str">
        <f>IFERROR(VLOOKUP(B35,'補助事業概要説明書(別添１)１～２'!$D$19:$E$48,2,0),"")</f>
        <v/>
      </c>
      <c r="D35" s="347" t="str">
        <f>IFERROR(VLOOKUP(B35,'人件費単価計算書(別添２－１)'!$B$13:$J$117,6,0),"")</f>
        <v/>
      </c>
      <c r="E35" s="203"/>
      <c r="F35" s="474"/>
      <c r="G35" s="475"/>
      <c r="H35" s="476"/>
      <c r="I35" s="483">
        <f t="shared" si="3"/>
        <v>0</v>
      </c>
      <c r="J35" s="349"/>
      <c r="K35" s="350">
        <f t="shared" si="4"/>
        <v>0</v>
      </c>
      <c r="L35" s="350">
        <f t="shared" si="2"/>
        <v>0</v>
      </c>
      <c r="M35" s="260"/>
      <c r="N35" s="248"/>
      <c r="O35" s="252"/>
      <c r="P35" s="252"/>
      <c r="Q35" s="252"/>
      <c r="R35" s="252"/>
      <c r="S35" s="252"/>
      <c r="T35" s="252"/>
      <c r="U35" s="252"/>
      <c r="V35" s="252"/>
    </row>
    <row r="36" spans="1:22" s="251" customFormat="1" ht="35.1" customHeight="1" x14ac:dyDescent="0.2">
      <c r="A36" s="557">
        <f>IFERROR(VLOOKUP(B36,'人件費単価計算書(別添２－１)'!B:D,3,0),0)</f>
        <v>0</v>
      </c>
      <c r="B36" s="203"/>
      <c r="C36" s="221" t="str">
        <f>IFERROR(VLOOKUP(B36,'補助事業概要説明書(別添１)１～２'!$D$19:$E$48,2,0),"")</f>
        <v/>
      </c>
      <c r="D36" s="347" t="str">
        <f>IFERROR(VLOOKUP(B36,'人件費単価計算書(別添２－１)'!$B$13:$J$117,6,0),"")</f>
        <v/>
      </c>
      <c r="E36" s="203"/>
      <c r="F36" s="474"/>
      <c r="G36" s="475"/>
      <c r="H36" s="476"/>
      <c r="I36" s="483">
        <f t="shared" si="3"/>
        <v>0</v>
      </c>
      <c r="J36" s="349"/>
      <c r="K36" s="350">
        <f t="shared" si="4"/>
        <v>0</v>
      </c>
      <c r="L36" s="350">
        <f t="shared" si="2"/>
        <v>0</v>
      </c>
      <c r="M36" s="260"/>
      <c r="N36" s="248"/>
      <c r="O36" s="252"/>
      <c r="P36" s="252"/>
      <c r="Q36" s="252"/>
      <c r="R36" s="252"/>
      <c r="S36" s="252"/>
      <c r="T36" s="252"/>
      <c r="U36" s="252"/>
      <c r="V36" s="252"/>
    </row>
    <row r="37" spans="1:22" s="251" customFormat="1" ht="35.1" customHeight="1" x14ac:dyDescent="0.2">
      <c r="A37" s="557">
        <f>IFERROR(VLOOKUP(B37,'人件費単価計算書(別添２－１)'!B:D,3,0),0)</f>
        <v>0</v>
      </c>
      <c r="B37" s="203"/>
      <c r="C37" s="221" t="str">
        <f>IFERROR(VLOOKUP(B37,'補助事業概要説明書(別添１)１～２'!$D$19:$E$48,2,0),"")</f>
        <v/>
      </c>
      <c r="D37" s="347" t="str">
        <f>IFERROR(VLOOKUP(B37,'人件費単価計算書(別添２－１)'!$B$13:$J$117,6,0),"")</f>
        <v/>
      </c>
      <c r="E37" s="203"/>
      <c r="F37" s="474"/>
      <c r="G37" s="475"/>
      <c r="H37" s="476"/>
      <c r="I37" s="483">
        <f t="shared" si="3"/>
        <v>0</v>
      </c>
      <c r="J37" s="349"/>
      <c r="K37" s="350">
        <f t="shared" si="4"/>
        <v>0</v>
      </c>
      <c r="L37" s="350">
        <f t="shared" si="2"/>
        <v>0</v>
      </c>
      <c r="M37" s="260"/>
      <c r="N37" s="248"/>
      <c r="O37" s="252"/>
      <c r="P37" s="252"/>
      <c r="Q37" s="252"/>
      <c r="R37" s="252"/>
      <c r="S37" s="252"/>
      <c r="T37" s="252"/>
      <c r="U37" s="252"/>
      <c r="V37" s="252"/>
    </row>
    <row r="38" spans="1:22" s="251" customFormat="1" ht="35.1" customHeight="1" x14ac:dyDescent="0.2">
      <c r="A38" s="557">
        <f>IFERROR(VLOOKUP(B38,'人件費単価計算書(別添２－１)'!B:D,3,0),0)</f>
        <v>0</v>
      </c>
      <c r="B38" s="203"/>
      <c r="C38" s="221" t="str">
        <f>IFERROR(VLOOKUP(B38,'補助事業概要説明書(別添１)１～２'!$D$19:$E$48,2,0),"")</f>
        <v/>
      </c>
      <c r="D38" s="347" t="str">
        <f>IFERROR(VLOOKUP(B38,'人件費単価計算書(別添２－１)'!$B$13:$J$117,6,0),"")</f>
        <v/>
      </c>
      <c r="E38" s="203"/>
      <c r="F38" s="474"/>
      <c r="G38" s="475"/>
      <c r="H38" s="476"/>
      <c r="I38" s="483">
        <f t="shared" si="3"/>
        <v>0</v>
      </c>
      <c r="J38" s="349"/>
      <c r="K38" s="350">
        <f t="shared" si="4"/>
        <v>0</v>
      </c>
      <c r="L38" s="350">
        <f t="shared" si="2"/>
        <v>0</v>
      </c>
      <c r="M38" s="260"/>
      <c r="N38" s="248"/>
      <c r="O38" s="252"/>
      <c r="P38" s="252"/>
      <c r="Q38" s="252"/>
      <c r="R38" s="252"/>
      <c r="S38" s="252"/>
      <c r="T38" s="252"/>
      <c r="U38" s="252"/>
      <c r="V38" s="252"/>
    </row>
    <row r="39" spans="1:22" s="251" customFormat="1" ht="35.1" customHeight="1" x14ac:dyDescent="0.2">
      <c r="A39" s="557">
        <f>IFERROR(VLOOKUP(B39,'人件費単価計算書(別添２－１)'!B:D,3,0),0)</f>
        <v>0</v>
      </c>
      <c r="B39" s="203"/>
      <c r="C39" s="221" t="str">
        <f>IFERROR(VLOOKUP(B39,'補助事業概要説明書(別添１)１～２'!$D$19:$E$48,2,0),"")</f>
        <v/>
      </c>
      <c r="D39" s="347" t="str">
        <f>IFERROR(VLOOKUP(B39,'人件費単価計算書(別添２－１)'!$B$13:$J$117,6,0),"")</f>
        <v/>
      </c>
      <c r="E39" s="203"/>
      <c r="F39" s="474"/>
      <c r="G39" s="475"/>
      <c r="H39" s="476"/>
      <c r="I39" s="483">
        <f t="shared" si="3"/>
        <v>0</v>
      </c>
      <c r="J39" s="349"/>
      <c r="K39" s="350">
        <f t="shared" si="4"/>
        <v>0</v>
      </c>
      <c r="L39" s="350">
        <f t="shared" si="2"/>
        <v>0</v>
      </c>
      <c r="M39" s="260"/>
      <c r="N39" s="248"/>
      <c r="O39" s="252"/>
      <c r="P39" s="252"/>
      <c r="Q39" s="252"/>
      <c r="R39" s="252"/>
      <c r="S39" s="252"/>
      <c r="T39" s="252"/>
      <c r="U39" s="252"/>
      <c r="V39" s="252"/>
    </row>
    <row r="40" spans="1:22" s="251" customFormat="1" ht="35.1" customHeight="1" x14ac:dyDescent="0.2">
      <c r="A40" s="557">
        <f>IFERROR(VLOOKUP(B40,'人件費単価計算書(別添２－１)'!B:D,3,0),0)</f>
        <v>0</v>
      </c>
      <c r="B40" s="203"/>
      <c r="C40" s="221" t="str">
        <f>IFERROR(VLOOKUP(B40,'補助事業概要説明書(別添１)１～２'!$D$19:$E$48,2,0),"")</f>
        <v/>
      </c>
      <c r="D40" s="347" t="str">
        <f>IFERROR(VLOOKUP(B40,'人件費単価計算書(別添２－１)'!$B$13:$J$117,6,0),"")</f>
        <v/>
      </c>
      <c r="E40" s="203"/>
      <c r="F40" s="474"/>
      <c r="G40" s="475"/>
      <c r="H40" s="476"/>
      <c r="I40" s="483">
        <f t="shared" si="3"/>
        <v>0</v>
      </c>
      <c r="J40" s="349"/>
      <c r="K40" s="350">
        <f t="shared" si="4"/>
        <v>0</v>
      </c>
      <c r="L40" s="350">
        <f t="shared" si="2"/>
        <v>0</v>
      </c>
      <c r="M40" s="260"/>
      <c r="N40" s="248"/>
      <c r="O40" s="252"/>
      <c r="P40" s="252"/>
      <c r="Q40" s="252"/>
      <c r="R40" s="252"/>
      <c r="S40" s="252"/>
      <c r="T40" s="252"/>
      <c r="U40" s="252"/>
      <c r="V40" s="252"/>
    </row>
    <row r="41" spans="1:22" s="251" customFormat="1" ht="35.1" customHeight="1" x14ac:dyDescent="0.2">
      <c r="A41" s="557">
        <f>IFERROR(VLOOKUP(B41,'人件費単価計算書(別添２－１)'!B:D,3,0),0)</f>
        <v>0</v>
      </c>
      <c r="B41" s="203"/>
      <c r="C41" s="221" t="str">
        <f>IFERROR(VLOOKUP(B41,'補助事業概要説明書(別添１)１～２'!$D$19:$E$48,2,0),"")</f>
        <v/>
      </c>
      <c r="D41" s="347" t="str">
        <f>IFERROR(VLOOKUP(B41,'人件費単価計算書(別添２－１)'!$B$13:$J$117,6,0),"")</f>
        <v/>
      </c>
      <c r="E41" s="203"/>
      <c r="F41" s="474"/>
      <c r="G41" s="475"/>
      <c r="H41" s="476"/>
      <c r="I41" s="483">
        <f t="shared" si="3"/>
        <v>0</v>
      </c>
      <c r="J41" s="349"/>
      <c r="K41" s="350">
        <f t="shared" si="4"/>
        <v>0</v>
      </c>
      <c r="L41" s="350">
        <f t="shared" si="2"/>
        <v>0</v>
      </c>
      <c r="M41" s="260"/>
      <c r="N41" s="248"/>
      <c r="O41" s="252"/>
      <c r="P41" s="252"/>
      <c r="Q41" s="252"/>
      <c r="R41" s="252"/>
      <c r="S41" s="252"/>
      <c r="T41" s="252"/>
      <c r="U41" s="252"/>
      <c r="V41" s="252"/>
    </row>
    <row r="42" spans="1:22" s="251" customFormat="1" ht="35.1" customHeight="1" x14ac:dyDescent="0.2">
      <c r="A42" s="557">
        <f>IFERROR(VLOOKUP(B42,'人件費単価計算書(別添２－１)'!B:D,3,0),0)</f>
        <v>0</v>
      </c>
      <c r="B42" s="203"/>
      <c r="C42" s="221" t="str">
        <f>IFERROR(VLOOKUP(B42,'補助事業概要説明書(別添１)１～２'!$D$19:$E$48,2,0),"")</f>
        <v/>
      </c>
      <c r="D42" s="347" t="str">
        <f>IFERROR(VLOOKUP(B42,'人件費単価計算書(別添２－１)'!$B$13:$J$117,6,0),"")</f>
        <v/>
      </c>
      <c r="E42" s="203"/>
      <c r="F42" s="474"/>
      <c r="G42" s="475"/>
      <c r="H42" s="476"/>
      <c r="I42" s="483">
        <f t="shared" si="3"/>
        <v>0</v>
      </c>
      <c r="J42" s="349"/>
      <c r="K42" s="350">
        <f t="shared" si="4"/>
        <v>0</v>
      </c>
      <c r="L42" s="350">
        <f t="shared" si="2"/>
        <v>0</v>
      </c>
      <c r="M42" s="260"/>
      <c r="N42" s="248"/>
      <c r="O42" s="252"/>
      <c r="P42" s="252"/>
      <c r="Q42" s="252"/>
      <c r="R42" s="252"/>
      <c r="S42" s="252"/>
      <c r="T42" s="252"/>
      <c r="U42" s="252"/>
      <c r="V42" s="252"/>
    </row>
    <row r="43" spans="1:22" s="251" customFormat="1" ht="35.1" customHeight="1" x14ac:dyDescent="0.2">
      <c r="A43" s="557">
        <f>IFERROR(VLOOKUP(B43,'人件費単価計算書(別添２－１)'!B:D,3,0),0)</f>
        <v>0</v>
      </c>
      <c r="B43" s="203"/>
      <c r="C43" s="221" t="str">
        <f>IFERROR(VLOOKUP(B43,'補助事業概要説明書(別添１)１～２'!$D$19:$E$48,2,0),"")</f>
        <v/>
      </c>
      <c r="D43" s="347" t="str">
        <f>IFERROR(VLOOKUP(B43,'人件費単価計算書(別添２－１)'!$B$13:$J$117,6,0),"")</f>
        <v/>
      </c>
      <c r="E43" s="203"/>
      <c r="F43" s="474"/>
      <c r="G43" s="475"/>
      <c r="H43" s="476"/>
      <c r="I43" s="483">
        <f t="shared" si="3"/>
        <v>0</v>
      </c>
      <c r="J43" s="349"/>
      <c r="K43" s="350">
        <f t="shared" si="4"/>
        <v>0</v>
      </c>
      <c r="L43" s="350">
        <f t="shared" si="2"/>
        <v>0</v>
      </c>
      <c r="M43" s="260"/>
      <c r="N43" s="248"/>
      <c r="O43" s="252"/>
      <c r="P43" s="252"/>
      <c r="Q43" s="252"/>
      <c r="R43" s="252"/>
      <c r="S43" s="252"/>
      <c r="T43" s="252"/>
      <c r="U43" s="252"/>
      <c r="V43" s="252"/>
    </row>
    <row r="44" spans="1:22" s="251" customFormat="1" ht="35.1" customHeight="1" x14ac:dyDescent="0.2">
      <c r="A44" s="557">
        <f>IFERROR(VLOOKUP(B44,'人件費単価計算書(別添２－１)'!B:D,3,0),0)</f>
        <v>0</v>
      </c>
      <c r="B44" s="203"/>
      <c r="C44" s="221" t="str">
        <f>IFERROR(VLOOKUP(B44,'補助事業概要説明書(別添１)１～２'!$D$19:$E$48,2,0),"")</f>
        <v/>
      </c>
      <c r="D44" s="347" t="str">
        <f>IFERROR(VLOOKUP(B44,'人件費単価計算書(別添２－１)'!$B$13:$J$117,6,0),"")</f>
        <v/>
      </c>
      <c r="E44" s="203"/>
      <c r="F44" s="474"/>
      <c r="G44" s="475"/>
      <c r="H44" s="476"/>
      <c r="I44" s="483">
        <f t="shared" si="3"/>
        <v>0</v>
      </c>
      <c r="J44" s="349"/>
      <c r="K44" s="350">
        <f t="shared" si="4"/>
        <v>0</v>
      </c>
      <c r="L44" s="350">
        <f t="shared" si="2"/>
        <v>0</v>
      </c>
      <c r="M44" s="260"/>
      <c r="N44" s="248"/>
      <c r="O44" s="252"/>
      <c r="P44" s="252"/>
      <c r="Q44" s="252"/>
      <c r="R44" s="252"/>
      <c r="S44" s="252"/>
      <c r="T44" s="252"/>
      <c r="U44" s="252"/>
      <c r="V44" s="252"/>
    </row>
    <row r="45" spans="1:22" s="251" customFormat="1" ht="35.1" customHeight="1" x14ac:dyDescent="0.2">
      <c r="A45" s="557">
        <f>IFERROR(VLOOKUP(B45,'人件費単価計算書(別添２－１)'!B:D,3,0),0)</f>
        <v>0</v>
      </c>
      <c r="B45" s="203"/>
      <c r="C45" s="221" t="str">
        <f>IFERROR(VLOOKUP(B45,'補助事業概要説明書(別添１)１～２'!$D$19:$E$48,2,0),"")</f>
        <v/>
      </c>
      <c r="D45" s="347" t="str">
        <f>IFERROR(VLOOKUP(B45,'人件費単価計算書(別添２－１)'!$B$13:$J$117,6,0),"")</f>
        <v/>
      </c>
      <c r="E45" s="203"/>
      <c r="F45" s="474"/>
      <c r="G45" s="475"/>
      <c r="H45" s="476"/>
      <c r="I45" s="483">
        <f t="shared" si="3"/>
        <v>0</v>
      </c>
      <c r="J45" s="349"/>
      <c r="K45" s="350">
        <f t="shared" si="4"/>
        <v>0</v>
      </c>
      <c r="L45" s="350">
        <f t="shared" si="2"/>
        <v>0</v>
      </c>
      <c r="M45" s="260"/>
      <c r="N45" s="248"/>
      <c r="O45" s="252"/>
      <c r="P45" s="252"/>
      <c r="Q45" s="252"/>
      <c r="R45" s="252"/>
      <c r="S45" s="252"/>
      <c r="T45" s="252"/>
      <c r="U45" s="252"/>
      <c r="V45" s="252"/>
    </row>
    <row r="46" spans="1:22" s="251" customFormat="1" ht="35.1" customHeight="1" x14ac:dyDescent="0.2">
      <c r="A46" s="557">
        <f>IFERROR(VLOOKUP(B46,'人件費単価計算書(別添２－１)'!B:D,3,0),0)</f>
        <v>0</v>
      </c>
      <c r="B46" s="203"/>
      <c r="C46" s="221" t="str">
        <f>IFERROR(VLOOKUP(B46,'補助事業概要説明書(別添１)１～２'!$D$19:$E$48,2,0),"")</f>
        <v/>
      </c>
      <c r="D46" s="347" t="str">
        <f>IFERROR(VLOOKUP(B46,'人件費単価計算書(別添２－１)'!$B$13:$J$117,6,0),"")</f>
        <v/>
      </c>
      <c r="E46" s="203"/>
      <c r="F46" s="474"/>
      <c r="G46" s="475"/>
      <c r="H46" s="476"/>
      <c r="I46" s="483">
        <f t="shared" si="3"/>
        <v>0</v>
      </c>
      <c r="J46" s="349"/>
      <c r="K46" s="350">
        <f t="shared" si="4"/>
        <v>0</v>
      </c>
      <c r="L46" s="350">
        <f t="shared" si="2"/>
        <v>0</v>
      </c>
      <c r="M46" s="260"/>
      <c r="N46" s="248"/>
      <c r="O46" s="252"/>
      <c r="P46" s="252"/>
      <c r="Q46" s="252"/>
      <c r="R46" s="252"/>
      <c r="S46" s="252"/>
      <c r="T46" s="252"/>
      <c r="U46" s="252"/>
      <c r="V46" s="252"/>
    </row>
    <row r="47" spans="1:22" s="251" customFormat="1" ht="35.1" customHeight="1" x14ac:dyDescent="0.2">
      <c r="A47" s="557">
        <f>IFERROR(VLOOKUP(B47,'人件費単価計算書(別添２－１)'!B:D,3,0),0)</f>
        <v>0</v>
      </c>
      <c r="B47" s="203"/>
      <c r="C47" s="221" t="str">
        <f>IFERROR(VLOOKUP(B47,'補助事業概要説明書(別添１)１～２'!$D$19:$E$48,2,0),"")</f>
        <v/>
      </c>
      <c r="D47" s="347" t="str">
        <f>IFERROR(VLOOKUP(B47,'人件費単価計算書(別添２－１)'!$B$13:$J$117,6,0),"")</f>
        <v/>
      </c>
      <c r="E47" s="203"/>
      <c r="F47" s="474"/>
      <c r="G47" s="475"/>
      <c r="H47" s="476"/>
      <c r="I47" s="483">
        <f t="shared" si="3"/>
        <v>0</v>
      </c>
      <c r="J47" s="349"/>
      <c r="K47" s="350">
        <f t="shared" si="4"/>
        <v>0</v>
      </c>
      <c r="L47" s="350">
        <f t="shared" si="2"/>
        <v>0</v>
      </c>
      <c r="M47" s="260"/>
      <c r="N47" s="248"/>
      <c r="O47" s="252"/>
      <c r="P47" s="252"/>
      <c r="Q47" s="252"/>
      <c r="R47" s="252"/>
      <c r="S47" s="252"/>
      <c r="T47" s="252"/>
      <c r="U47" s="252"/>
      <c r="V47" s="252"/>
    </row>
    <row r="48" spans="1:22" s="251" customFormat="1" ht="35.1" customHeight="1" x14ac:dyDescent="0.2">
      <c r="A48" s="557">
        <f>IFERROR(VLOOKUP(B48,'人件費単価計算書(別添２－１)'!B:D,3,0),0)</f>
        <v>0</v>
      </c>
      <c r="B48" s="203"/>
      <c r="C48" s="221" t="str">
        <f>IFERROR(VLOOKUP(B48,'補助事業概要説明書(別添１)１～２'!$D$19:$E$48,2,0),"")</f>
        <v/>
      </c>
      <c r="D48" s="347" t="str">
        <f>IFERROR(VLOOKUP(B48,'人件費単価計算書(別添２－１)'!$B$13:$J$117,6,0),"")</f>
        <v/>
      </c>
      <c r="E48" s="203"/>
      <c r="F48" s="474"/>
      <c r="G48" s="475"/>
      <c r="H48" s="476"/>
      <c r="I48" s="483">
        <f t="shared" si="0"/>
        <v>0</v>
      </c>
      <c r="J48" s="349"/>
      <c r="K48" s="350">
        <f t="shared" si="1"/>
        <v>0</v>
      </c>
      <c r="L48" s="350">
        <f t="shared" si="2"/>
        <v>0</v>
      </c>
      <c r="M48" s="260"/>
      <c r="N48" s="248"/>
      <c r="O48" s="252"/>
      <c r="P48" s="252"/>
      <c r="Q48" s="252"/>
      <c r="R48" s="252"/>
      <c r="S48" s="252"/>
      <c r="T48" s="252"/>
      <c r="U48" s="252"/>
      <c r="V48" s="252"/>
    </row>
    <row r="49" spans="1:22" s="251" customFormat="1" ht="35.1" customHeight="1" x14ac:dyDescent="0.2">
      <c r="A49" s="557">
        <f>IFERROR(VLOOKUP(B49,'人件費単価計算書(別添２－１)'!B:D,3,0),0)</f>
        <v>0</v>
      </c>
      <c r="B49" s="203"/>
      <c r="C49" s="221" t="str">
        <f>IFERROR(VLOOKUP(B49,'補助事業概要説明書(別添１)１～２'!$D$19:$E$48,2,0),"")</f>
        <v/>
      </c>
      <c r="D49" s="347" t="str">
        <f>IFERROR(VLOOKUP(B49,'人件費単価計算書(別添２－１)'!$B$13:$J$117,6,0),"")</f>
        <v/>
      </c>
      <c r="E49" s="203"/>
      <c r="F49" s="474"/>
      <c r="G49" s="475"/>
      <c r="H49" s="476"/>
      <c r="I49" s="483">
        <f t="shared" si="0"/>
        <v>0</v>
      </c>
      <c r="J49" s="349"/>
      <c r="K49" s="350">
        <f t="shared" si="1"/>
        <v>0</v>
      </c>
      <c r="L49" s="350">
        <f t="shared" si="2"/>
        <v>0</v>
      </c>
      <c r="M49" s="260"/>
      <c r="N49" s="248"/>
      <c r="O49" s="252"/>
      <c r="P49" s="252"/>
      <c r="Q49" s="252"/>
      <c r="R49" s="252"/>
      <c r="S49" s="252"/>
      <c r="T49" s="252"/>
      <c r="U49" s="252"/>
      <c r="V49" s="252"/>
    </row>
    <row r="50" spans="1:22" s="251" customFormat="1" ht="35.1" customHeight="1" x14ac:dyDescent="0.2">
      <c r="A50" s="557">
        <f>IFERROR(VLOOKUP(B50,'人件費単価計算書(別添２－１)'!B:D,3,0),0)</f>
        <v>0</v>
      </c>
      <c r="B50" s="203"/>
      <c r="C50" s="221" t="str">
        <f>IFERROR(VLOOKUP(B50,'補助事業概要説明書(別添１)１～２'!$D$19:$E$48,2,0),"")</f>
        <v/>
      </c>
      <c r="D50" s="347" t="str">
        <f>IFERROR(VLOOKUP(B50,'人件費単価計算書(別添２－１)'!$B$13:$J$117,6,0),"")</f>
        <v/>
      </c>
      <c r="E50" s="203"/>
      <c r="F50" s="474"/>
      <c r="G50" s="475"/>
      <c r="H50" s="476"/>
      <c r="I50" s="483">
        <f t="shared" si="0"/>
        <v>0</v>
      </c>
      <c r="J50" s="349"/>
      <c r="K50" s="350">
        <f t="shared" si="1"/>
        <v>0</v>
      </c>
      <c r="L50" s="350">
        <f t="shared" si="2"/>
        <v>0</v>
      </c>
      <c r="M50" s="260"/>
      <c r="N50" s="248"/>
      <c r="O50" s="252"/>
      <c r="P50" s="252"/>
      <c r="Q50" s="252"/>
      <c r="R50" s="252"/>
      <c r="S50" s="252"/>
      <c r="T50" s="252"/>
      <c r="U50" s="252"/>
      <c r="V50" s="252"/>
    </row>
    <row r="51" spans="1:22" s="251" customFormat="1" ht="35.1" customHeight="1" x14ac:dyDescent="0.2">
      <c r="A51" s="557">
        <f>IFERROR(VLOOKUP(B51,'人件費単価計算書(別添２－１)'!B:D,3,0),0)</f>
        <v>0</v>
      </c>
      <c r="B51" s="203"/>
      <c r="C51" s="221" t="str">
        <f>IFERROR(VLOOKUP(B51,'補助事業概要説明書(別添１)１～２'!$D$19:$E$48,2,0),"")</f>
        <v/>
      </c>
      <c r="D51" s="347" t="str">
        <f>IFERROR(VLOOKUP(B51,'人件費単価計算書(別添２－１)'!$B$13:$J$117,6,0),"")</f>
        <v/>
      </c>
      <c r="E51" s="203"/>
      <c r="F51" s="474"/>
      <c r="G51" s="475"/>
      <c r="H51" s="476"/>
      <c r="I51" s="483">
        <f t="shared" si="0"/>
        <v>0</v>
      </c>
      <c r="J51" s="349"/>
      <c r="K51" s="350">
        <f t="shared" si="1"/>
        <v>0</v>
      </c>
      <c r="L51" s="350">
        <f t="shared" si="2"/>
        <v>0</v>
      </c>
      <c r="M51" s="260"/>
      <c r="N51" s="248"/>
      <c r="O51" s="252"/>
      <c r="P51" s="252"/>
      <c r="Q51" s="252"/>
      <c r="R51" s="252"/>
      <c r="S51" s="252"/>
      <c r="T51" s="252"/>
      <c r="U51" s="252"/>
      <c r="V51" s="252"/>
    </row>
    <row r="52" spans="1:22" s="251" customFormat="1" ht="35.1" customHeight="1" x14ac:dyDescent="0.2">
      <c r="A52" s="557">
        <f>IFERROR(VLOOKUP(B52,'人件費単価計算書(別添２－１)'!B:D,3,0),0)</f>
        <v>0</v>
      </c>
      <c r="B52" s="203"/>
      <c r="C52" s="221" t="str">
        <f>IFERROR(VLOOKUP(B52,'補助事業概要説明書(別添１)１～２'!$D$19:$E$48,2,0),"")</f>
        <v/>
      </c>
      <c r="D52" s="347" t="str">
        <f>IFERROR(VLOOKUP(B52,'人件費単価計算書(別添２－１)'!$B$13:$J$117,6,0),"")</f>
        <v/>
      </c>
      <c r="E52" s="203"/>
      <c r="F52" s="474"/>
      <c r="G52" s="475"/>
      <c r="H52" s="476"/>
      <c r="I52" s="483">
        <f t="shared" si="0"/>
        <v>0</v>
      </c>
      <c r="J52" s="349"/>
      <c r="K52" s="350">
        <f t="shared" si="1"/>
        <v>0</v>
      </c>
      <c r="L52" s="350">
        <f t="shared" si="2"/>
        <v>0</v>
      </c>
      <c r="M52" s="260"/>
      <c r="N52" s="248"/>
      <c r="O52" s="252"/>
      <c r="P52" s="252"/>
      <c r="Q52" s="252"/>
      <c r="R52" s="252"/>
      <c r="S52" s="252"/>
      <c r="T52" s="252"/>
      <c r="U52" s="252"/>
      <c r="V52" s="252"/>
    </row>
    <row r="53" spans="1:22" s="251" customFormat="1" ht="35.1" customHeight="1" x14ac:dyDescent="0.2">
      <c r="A53" s="557">
        <f>IFERROR(VLOOKUP(B53,'人件費単価計算書(別添２－１)'!B:D,3,0),0)</f>
        <v>0</v>
      </c>
      <c r="B53" s="203"/>
      <c r="C53" s="221" t="str">
        <f>IFERROR(VLOOKUP(B53,'補助事業概要説明書(別添１)１～２'!$D$19:$E$48,2,0),"")</f>
        <v/>
      </c>
      <c r="D53" s="347" t="str">
        <f>IFERROR(VLOOKUP(B53,'人件費単価計算書(別添２－１)'!$B$13:$J$117,6,0),"")</f>
        <v/>
      </c>
      <c r="E53" s="203"/>
      <c r="F53" s="474"/>
      <c r="G53" s="475"/>
      <c r="H53" s="476"/>
      <c r="I53" s="483">
        <f t="shared" si="0"/>
        <v>0</v>
      </c>
      <c r="J53" s="349"/>
      <c r="K53" s="350">
        <f t="shared" si="1"/>
        <v>0</v>
      </c>
      <c r="L53" s="350">
        <f t="shared" si="2"/>
        <v>0</v>
      </c>
      <c r="M53" s="260"/>
      <c r="N53" s="248"/>
      <c r="O53" s="252"/>
      <c r="P53" s="252"/>
      <c r="Q53" s="252"/>
      <c r="R53" s="252"/>
      <c r="S53" s="252"/>
      <c r="T53" s="252"/>
      <c r="U53" s="252"/>
      <c r="V53" s="252"/>
    </row>
    <row r="54" spans="1:22" s="251" customFormat="1" ht="35.1" customHeight="1" x14ac:dyDescent="0.2">
      <c r="A54" s="557">
        <f>IFERROR(VLOOKUP(B54,'人件費単価計算書(別添２－１)'!B:D,3,0),0)</f>
        <v>0</v>
      </c>
      <c r="B54" s="203"/>
      <c r="C54" s="221" t="str">
        <f>IFERROR(VLOOKUP(B54,'補助事業概要説明書(別添１)１～２'!$D$19:$E$48,2,0),"")</f>
        <v/>
      </c>
      <c r="D54" s="347" t="str">
        <f>IFERROR(VLOOKUP(B54,'人件費単価計算書(別添２－１)'!$B$13:$J$117,6,0),"")</f>
        <v/>
      </c>
      <c r="E54" s="203"/>
      <c r="F54" s="474"/>
      <c r="G54" s="475"/>
      <c r="H54" s="476"/>
      <c r="I54" s="483">
        <f t="shared" si="0"/>
        <v>0</v>
      </c>
      <c r="J54" s="349"/>
      <c r="K54" s="350">
        <f t="shared" si="1"/>
        <v>0</v>
      </c>
      <c r="L54" s="350">
        <f t="shared" si="2"/>
        <v>0</v>
      </c>
      <c r="M54" s="260"/>
      <c r="N54" s="248"/>
      <c r="O54" s="252"/>
      <c r="P54" s="252"/>
      <c r="Q54" s="252"/>
      <c r="R54" s="252"/>
      <c r="S54" s="252"/>
      <c r="T54" s="252"/>
      <c r="U54" s="252"/>
      <c r="V54" s="252"/>
    </row>
    <row r="55" spans="1:22" s="251" customFormat="1" ht="35.1" customHeight="1" x14ac:dyDescent="0.2">
      <c r="A55" s="557">
        <f>IFERROR(VLOOKUP(B55,'人件費単価計算書(別添２－１)'!B:D,3,0),0)</f>
        <v>0</v>
      </c>
      <c r="B55" s="203"/>
      <c r="C55" s="221" t="str">
        <f>IFERROR(VLOOKUP(B55,'補助事業概要説明書(別添１)１～２'!$D$19:$E$48,2,0),"")</f>
        <v/>
      </c>
      <c r="D55" s="347" t="str">
        <f>IFERROR(VLOOKUP(B55,'人件費単価計算書(別添２－１)'!$B$13:$J$117,6,0),"")</f>
        <v/>
      </c>
      <c r="E55" s="203"/>
      <c r="F55" s="474"/>
      <c r="G55" s="475"/>
      <c r="H55" s="476"/>
      <c r="I55" s="483">
        <f t="shared" si="0"/>
        <v>0</v>
      </c>
      <c r="J55" s="349"/>
      <c r="K55" s="350">
        <f t="shared" si="1"/>
        <v>0</v>
      </c>
      <c r="L55" s="350">
        <f t="shared" si="2"/>
        <v>0</v>
      </c>
      <c r="M55" s="260"/>
      <c r="N55" s="248"/>
      <c r="O55" s="252"/>
      <c r="P55" s="252"/>
      <c r="Q55" s="252"/>
      <c r="R55" s="252"/>
      <c r="S55" s="252"/>
      <c r="T55" s="252"/>
      <c r="U55" s="252"/>
      <c r="V55" s="252"/>
    </row>
    <row r="56" spans="1:22" s="251" customFormat="1" ht="35.1" customHeight="1" x14ac:dyDescent="0.2">
      <c r="A56" s="557">
        <f>IFERROR(VLOOKUP(B56,'人件費単価計算書(別添２－１)'!B:D,3,0),0)</f>
        <v>0</v>
      </c>
      <c r="B56" s="203"/>
      <c r="C56" s="221" t="str">
        <f>IFERROR(VLOOKUP(B56,'補助事業概要説明書(別添１)１～２'!$D$19:$E$48,2,0),"")</f>
        <v/>
      </c>
      <c r="D56" s="347" t="str">
        <f>IFERROR(VLOOKUP(B56,'人件費単価計算書(別添２－１)'!$B$13:$J$117,6,0),"")</f>
        <v/>
      </c>
      <c r="E56" s="203"/>
      <c r="F56" s="474"/>
      <c r="G56" s="475"/>
      <c r="H56" s="476"/>
      <c r="I56" s="483">
        <f t="shared" si="0"/>
        <v>0</v>
      </c>
      <c r="J56" s="349"/>
      <c r="K56" s="350">
        <f t="shared" si="1"/>
        <v>0</v>
      </c>
      <c r="L56" s="350">
        <f t="shared" si="2"/>
        <v>0</v>
      </c>
      <c r="M56" s="260"/>
      <c r="N56" s="248"/>
      <c r="O56" s="252"/>
      <c r="P56" s="252"/>
      <c r="Q56" s="252"/>
      <c r="R56" s="252"/>
      <c r="S56" s="252"/>
      <c r="T56" s="252"/>
      <c r="U56" s="252"/>
      <c r="V56" s="252"/>
    </row>
    <row r="57" spans="1:22" s="251" customFormat="1" ht="35.1" customHeight="1" x14ac:dyDescent="0.2">
      <c r="A57" s="557">
        <f>IFERROR(VLOOKUP(B57,'人件費単価計算書(別添２－１)'!B:D,3,0),0)</f>
        <v>0</v>
      </c>
      <c r="B57" s="203"/>
      <c r="C57" s="221" t="str">
        <f>IFERROR(VLOOKUP(B57,'補助事業概要説明書(別添１)１～２'!$D$19:$E$48,2,0),"")</f>
        <v/>
      </c>
      <c r="D57" s="347" t="str">
        <f>IFERROR(VLOOKUP(B57,'人件費単価計算書(別添２－１)'!$B$13:$J$117,6,0),"")</f>
        <v/>
      </c>
      <c r="E57" s="203"/>
      <c r="F57" s="474"/>
      <c r="G57" s="475"/>
      <c r="H57" s="476"/>
      <c r="I57" s="483">
        <f t="shared" si="0"/>
        <v>0</v>
      </c>
      <c r="J57" s="349"/>
      <c r="K57" s="350">
        <f t="shared" si="1"/>
        <v>0</v>
      </c>
      <c r="L57" s="350">
        <f t="shared" si="2"/>
        <v>0</v>
      </c>
      <c r="M57" s="260"/>
      <c r="N57" s="248"/>
      <c r="O57" s="252"/>
      <c r="P57" s="252"/>
      <c r="Q57" s="252"/>
      <c r="R57" s="252"/>
      <c r="S57" s="252"/>
      <c r="T57" s="252"/>
      <c r="U57" s="252"/>
      <c r="V57" s="252"/>
    </row>
    <row r="58" spans="1:22" s="251" customFormat="1" ht="35.1" customHeight="1" x14ac:dyDescent="0.2">
      <c r="A58" s="557">
        <f>IFERROR(VLOOKUP(B58,'人件費単価計算書(別添２－１)'!B:D,3,0),0)</f>
        <v>0</v>
      </c>
      <c r="B58" s="203"/>
      <c r="C58" s="221" t="str">
        <f>IFERROR(VLOOKUP(B58,'補助事業概要説明書(別添１)１～２'!$D$19:$E$48,2,0),"")</f>
        <v/>
      </c>
      <c r="D58" s="347" t="str">
        <f>IFERROR(VLOOKUP(B58,'人件費単価計算書(別添２－１)'!$B$13:$J$117,6,0),"")</f>
        <v/>
      </c>
      <c r="E58" s="203"/>
      <c r="F58" s="474"/>
      <c r="G58" s="475"/>
      <c r="H58" s="476"/>
      <c r="I58" s="483">
        <f t="shared" si="0"/>
        <v>0</v>
      </c>
      <c r="J58" s="349"/>
      <c r="K58" s="350">
        <f t="shared" si="1"/>
        <v>0</v>
      </c>
      <c r="L58" s="350">
        <f t="shared" si="2"/>
        <v>0</v>
      </c>
      <c r="M58" s="260"/>
      <c r="N58" s="248"/>
      <c r="O58" s="252"/>
      <c r="P58" s="252"/>
      <c r="Q58" s="252"/>
      <c r="R58" s="252"/>
      <c r="S58" s="252"/>
      <c r="T58" s="252"/>
      <c r="U58" s="252"/>
      <c r="V58" s="252"/>
    </row>
    <row r="59" spans="1:22" s="251" customFormat="1" ht="35.1" customHeight="1" x14ac:dyDescent="0.2">
      <c r="A59" s="557">
        <f>IFERROR(VLOOKUP(B59,'人件費単価計算書(別添２－１)'!B:D,3,0),0)</f>
        <v>0</v>
      </c>
      <c r="B59" s="203"/>
      <c r="C59" s="221" t="str">
        <f>IFERROR(VLOOKUP(B59,'補助事業概要説明書(別添１)１～２'!$D$19:$E$48,2,0),"")</f>
        <v/>
      </c>
      <c r="D59" s="347" t="str">
        <f>IFERROR(VLOOKUP(B59,'人件費単価計算書(別添２－１)'!$B$13:$J$117,6,0),"")</f>
        <v/>
      </c>
      <c r="E59" s="203"/>
      <c r="F59" s="474"/>
      <c r="G59" s="475"/>
      <c r="H59" s="476"/>
      <c r="I59" s="483">
        <f t="shared" si="0"/>
        <v>0</v>
      </c>
      <c r="J59" s="349"/>
      <c r="K59" s="350">
        <f t="shared" si="1"/>
        <v>0</v>
      </c>
      <c r="L59" s="350">
        <f t="shared" si="2"/>
        <v>0</v>
      </c>
      <c r="M59" s="260"/>
      <c r="N59" s="248"/>
      <c r="O59" s="252"/>
      <c r="P59" s="252"/>
      <c r="Q59" s="252"/>
      <c r="R59" s="252"/>
      <c r="S59" s="252"/>
      <c r="T59" s="252"/>
      <c r="U59" s="252"/>
      <c r="V59" s="252"/>
    </row>
    <row r="60" spans="1:22" s="251" customFormat="1" ht="35.1" customHeight="1" x14ac:dyDescent="0.2">
      <c r="A60" s="557">
        <f>IFERROR(VLOOKUP(B60,'人件費単価計算書(別添２－１)'!B:D,3,0),0)</f>
        <v>0</v>
      </c>
      <c r="B60" s="203"/>
      <c r="C60" s="221" t="str">
        <f>IFERROR(VLOOKUP(B60,'補助事業概要説明書(別添１)１～２'!$D$19:$E$48,2,0),"")</f>
        <v/>
      </c>
      <c r="D60" s="347" t="str">
        <f>IFERROR(VLOOKUP(B60,'人件費単価計算書(別添２－１)'!$B$13:$J$117,6,0),"")</f>
        <v/>
      </c>
      <c r="E60" s="203"/>
      <c r="F60" s="474"/>
      <c r="G60" s="475"/>
      <c r="H60" s="476"/>
      <c r="I60" s="483">
        <f t="shared" si="0"/>
        <v>0</v>
      </c>
      <c r="J60" s="349"/>
      <c r="K60" s="350">
        <f t="shared" si="1"/>
        <v>0</v>
      </c>
      <c r="L60" s="350">
        <f t="shared" si="2"/>
        <v>0</v>
      </c>
      <c r="M60" s="260"/>
      <c r="N60" s="248"/>
      <c r="O60" s="252"/>
      <c r="P60" s="252"/>
      <c r="Q60" s="252"/>
      <c r="R60" s="252"/>
      <c r="S60" s="252"/>
      <c r="T60" s="252"/>
      <c r="U60" s="252"/>
      <c r="V60" s="252"/>
    </row>
    <row r="61" spans="1:22" s="251" customFormat="1" ht="35.1" customHeight="1" x14ac:dyDescent="0.2">
      <c r="A61" s="557">
        <f>IFERROR(VLOOKUP(B61,'人件費単価計算書(別添２－１)'!B:D,3,0),0)</f>
        <v>0</v>
      </c>
      <c r="B61" s="203"/>
      <c r="C61" s="221" t="str">
        <f>IFERROR(VLOOKUP(B61,'補助事業概要説明書(別添１)１～２'!$D$19:$E$48,2,0),"")</f>
        <v/>
      </c>
      <c r="D61" s="347" t="str">
        <f>IFERROR(VLOOKUP(B61,'人件費単価計算書(別添２－１)'!$B$13:$J$117,6,0),"")</f>
        <v/>
      </c>
      <c r="E61" s="203"/>
      <c r="F61" s="474"/>
      <c r="G61" s="475"/>
      <c r="H61" s="476"/>
      <c r="I61" s="483">
        <f t="shared" si="0"/>
        <v>0</v>
      </c>
      <c r="J61" s="349"/>
      <c r="K61" s="350">
        <f t="shared" si="1"/>
        <v>0</v>
      </c>
      <c r="L61" s="350">
        <f t="shared" si="2"/>
        <v>0</v>
      </c>
      <c r="M61" s="260"/>
      <c r="N61" s="248"/>
      <c r="O61" s="252"/>
      <c r="P61" s="252"/>
      <c r="Q61" s="252"/>
      <c r="R61" s="252"/>
      <c r="S61" s="252"/>
      <c r="T61" s="252"/>
      <c r="U61" s="252"/>
      <c r="V61" s="252"/>
    </row>
    <row r="62" spans="1:22" s="251" customFormat="1" ht="35.1" customHeight="1" x14ac:dyDescent="0.2">
      <c r="A62" s="557">
        <f>IFERROR(VLOOKUP(B62,'人件費単価計算書(別添２－１)'!B:D,3,0),0)</f>
        <v>0</v>
      </c>
      <c r="B62" s="203"/>
      <c r="C62" s="221" t="str">
        <f>IFERROR(VLOOKUP(B62,'補助事業概要説明書(別添１)１～２'!$D$19:$E$48,2,0),"")</f>
        <v/>
      </c>
      <c r="D62" s="347" t="str">
        <f>IFERROR(VLOOKUP(B62,'人件費単価計算書(別添２－１)'!$B$13:$J$117,6,0),"")</f>
        <v/>
      </c>
      <c r="E62" s="203"/>
      <c r="F62" s="474"/>
      <c r="G62" s="475"/>
      <c r="H62" s="476"/>
      <c r="I62" s="483">
        <f t="shared" si="0"/>
        <v>0</v>
      </c>
      <c r="J62" s="349"/>
      <c r="K62" s="350">
        <f t="shared" si="1"/>
        <v>0</v>
      </c>
      <c r="L62" s="350">
        <f t="shared" si="2"/>
        <v>0</v>
      </c>
      <c r="M62" s="260"/>
      <c r="N62" s="248"/>
      <c r="O62" s="252"/>
      <c r="P62" s="252"/>
      <c r="Q62" s="252"/>
      <c r="R62" s="252"/>
      <c r="S62" s="252"/>
      <c r="T62" s="252"/>
      <c r="U62" s="252"/>
      <c r="V62" s="252"/>
    </row>
    <row r="63" spans="1:22" s="251" customFormat="1" ht="35.1" customHeight="1" x14ac:dyDescent="0.2">
      <c r="A63" s="557">
        <f>IFERROR(VLOOKUP(B63,'人件費単価計算書(別添２－１)'!B:D,3,0),0)</f>
        <v>0</v>
      </c>
      <c r="B63" s="204"/>
      <c r="C63" s="468" t="str">
        <f>IFERROR(VLOOKUP(B63,'補助事業概要説明書(別添１)１～２'!$D$19:$E$48,2,0),"")</f>
        <v/>
      </c>
      <c r="D63" s="469" t="str">
        <f>IFERROR(VLOOKUP(B63,'人件費単価計算書(別添２－１)'!$B$13:$J$117,6,0),"")</f>
        <v/>
      </c>
      <c r="E63" s="204"/>
      <c r="F63" s="477"/>
      <c r="G63" s="478"/>
      <c r="H63" s="479"/>
      <c r="I63" s="484">
        <f t="shared" si="0"/>
        <v>0</v>
      </c>
      <c r="J63" s="480"/>
      <c r="K63" s="481">
        <f>IFERROR(F63*J63,0)</f>
        <v>0</v>
      </c>
      <c r="L63" s="481">
        <f t="shared" si="2"/>
        <v>0</v>
      </c>
      <c r="M63" s="260"/>
      <c r="N63" s="248"/>
      <c r="O63" s="252"/>
      <c r="P63" s="252"/>
      <c r="Q63" s="252"/>
      <c r="R63" s="252"/>
      <c r="S63" s="252"/>
      <c r="T63" s="252"/>
      <c r="U63" s="252"/>
      <c r="V63" s="252"/>
    </row>
    <row r="64" spans="1:22" s="77" customFormat="1" ht="30" customHeight="1" x14ac:dyDescent="0.2">
      <c r="A64" s="247"/>
      <c r="B64" s="485"/>
      <c r="C64" s="485"/>
      <c r="D64" s="485"/>
      <c r="E64" s="485"/>
      <c r="F64" s="181"/>
      <c r="G64" s="182"/>
      <c r="H64" s="182"/>
      <c r="I64" s="244"/>
      <c r="J64" s="245"/>
      <c r="K64" s="76"/>
      <c r="L64" s="76"/>
      <c r="M64" s="125"/>
      <c r="O64" s="246"/>
      <c r="Q64" s="246"/>
      <c r="R64" s="247"/>
      <c r="S64" s="247"/>
      <c r="T64" s="247"/>
      <c r="U64" s="247"/>
      <c r="V64" s="247"/>
    </row>
    <row r="65" spans="1:22" s="77" customFormat="1" ht="30" customHeight="1" thickBot="1" x14ac:dyDescent="0.25">
      <c r="A65" s="247"/>
      <c r="B65" s="895" t="s">
        <v>319</v>
      </c>
      <c r="C65" s="895"/>
      <c r="D65" s="359"/>
      <c r="E65" s="359"/>
      <c r="F65" s="181"/>
      <c r="G65" s="182"/>
      <c r="H65" s="182"/>
      <c r="I65" s="244"/>
      <c r="J65" s="245"/>
      <c r="K65" s="76"/>
      <c r="L65" s="76"/>
      <c r="M65" s="125"/>
      <c r="O65" s="246"/>
      <c r="Q65" s="246"/>
      <c r="R65" s="247"/>
      <c r="S65" s="247"/>
      <c r="T65" s="247"/>
      <c r="U65" s="247"/>
      <c r="V65" s="247"/>
    </row>
    <row r="66" spans="1:22" s="251" customFormat="1" ht="40.049999999999997" customHeight="1" x14ac:dyDescent="0.2">
      <c r="A66" s="252"/>
      <c r="B66" s="916" t="s">
        <v>486</v>
      </c>
      <c r="C66" s="917">
        <f ca="1">I168</f>
        <v>0</v>
      </c>
      <c r="D66" s="249" t="s">
        <v>291</v>
      </c>
      <c r="E66" s="918">
        <f>SUM(C82:J83)</f>
        <v>0</v>
      </c>
      <c r="F66" s="249" t="s">
        <v>240</v>
      </c>
      <c r="G66" s="918">
        <f>SUM(C84:J85)</f>
        <v>0</v>
      </c>
      <c r="H66" s="918"/>
      <c r="I66" s="265" t="s">
        <v>488</v>
      </c>
      <c r="J66" s="883">
        <f>E66+G66</f>
        <v>0</v>
      </c>
      <c r="M66" s="248"/>
      <c r="N66" s="879" t="s">
        <v>592</v>
      </c>
      <c r="O66" s="252"/>
      <c r="P66" s="252"/>
      <c r="Q66" s="252"/>
      <c r="R66" s="252"/>
      <c r="S66" s="252"/>
      <c r="T66" s="252"/>
      <c r="U66" s="252"/>
      <c r="V66" s="252"/>
    </row>
    <row r="67" spans="1:22" s="251" customFormat="1" ht="19.95" customHeight="1" thickBot="1" x14ac:dyDescent="0.25">
      <c r="A67" s="252"/>
      <c r="B67" s="916"/>
      <c r="C67" s="917"/>
      <c r="D67" s="253" t="str">
        <f>IF($G$6="","-",IF($G$6="消費税を補助対象に含めない","（税抜）","（税込）"))</f>
        <v>-</v>
      </c>
      <c r="E67" s="918"/>
      <c r="F67" s="253" t="str">
        <f>IF($G$6="","-",IF($G$6="消費税を補助対象に含めない","（税抜）","（税込）"))</f>
        <v>-</v>
      </c>
      <c r="G67" s="918"/>
      <c r="H67" s="918"/>
      <c r="I67" s="263" t="str">
        <f>IF($G$6="","-",IF($G$6="消費税を補助対象に含めない","（税抜）","（税込）"))</f>
        <v>-</v>
      </c>
      <c r="J67" s="884"/>
      <c r="M67" s="248"/>
      <c r="N67" s="879"/>
      <c r="O67" s="252"/>
      <c r="P67" s="252"/>
      <c r="Q67" s="252"/>
      <c r="R67" s="252"/>
      <c r="S67" s="252"/>
      <c r="T67" s="252"/>
      <c r="U67" s="252"/>
      <c r="V67" s="252"/>
    </row>
    <row r="68" spans="1:22" s="251" customFormat="1" ht="19.95" customHeight="1" x14ac:dyDescent="0.2">
      <c r="A68" s="252"/>
      <c r="B68" s="255"/>
      <c r="G68" s="248"/>
      <c r="H68" s="248"/>
      <c r="I68" s="248"/>
      <c r="J68" s="248"/>
      <c r="N68" s="879"/>
      <c r="O68" s="252"/>
      <c r="P68" s="252"/>
      <c r="Q68" s="252"/>
      <c r="R68" s="252"/>
      <c r="T68" s="252"/>
      <c r="U68" s="252"/>
      <c r="V68" s="252"/>
    </row>
    <row r="69" spans="1:22" s="251" customFormat="1" ht="30" customHeight="1" x14ac:dyDescent="0.2">
      <c r="A69" s="252"/>
      <c r="B69" s="916" t="s">
        <v>328</v>
      </c>
      <c r="C69" s="999" t="s">
        <v>254</v>
      </c>
      <c r="D69" s="1000"/>
      <c r="E69" s="1001"/>
      <c r="F69" s="921" t="s">
        <v>255</v>
      </c>
      <c r="G69" s="922"/>
      <c r="H69" s="922"/>
      <c r="I69" s="922"/>
      <c r="J69" s="923"/>
      <c r="N69" s="879"/>
      <c r="O69" s="252"/>
      <c r="P69" s="252"/>
      <c r="Q69" s="252"/>
      <c r="R69" s="252"/>
      <c r="T69" s="252"/>
      <c r="U69" s="252"/>
      <c r="V69" s="252"/>
    </row>
    <row r="70" spans="1:22" s="251" customFormat="1" ht="40.049999999999997" customHeight="1" x14ac:dyDescent="0.2">
      <c r="A70" s="252"/>
      <c r="B70" s="916"/>
      <c r="C70" s="534" t="s">
        <v>591</v>
      </c>
      <c r="D70" s="534" t="s">
        <v>590</v>
      </c>
      <c r="E70" s="534" t="s">
        <v>589</v>
      </c>
      <c r="F70" s="289" t="s">
        <v>287</v>
      </c>
      <c r="G70" s="916" t="s">
        <v>288</v>
      </c>
      <c r="H70" s="916"/>
      <c r="I70" s="533" t="s">
        <v>289</v>
      </c>
      <c r="J70" s="534" t="s">
        <v>290</v>
      </c>
      <c r="N70" s="879"/>
      <c r="O70" s="252"/>
      <c r="P70" s="252"/>
      <c r="Q70" s="256"/>
      <c r="R70" s="252"/>
      <c r="T70" s="252"/>
      <c r="U70" s="252"/>
      <c r="V70" s="252"/>
    </row>
    <row r="71" spans="1:22" s="251" customFormat="1" ht="40.049999999999997" customHeight="1" x14ac:dyDescent="0.2">
      <c r="A71" s="558"/>
      <c r="B71" s="288" t="s">
        <v>509</v>
      </c>
      <c r="C71" s="324"/>
      <c r="D71" s="324"/>
      <c r="E71" s="324"/>
      <c r="F71" s="324"/>
      <c r="G71" s="1002"/>
      <c r="H71" s="1002"/>
      <c r="I71" s="324"/>
      <c r="J71" s="324"/>
      <c r="K71" s="893" t="str">
        <f>IF(SUM($C71:$J71)=0,"",IF(C66&gt;(SUM($C71:$J71)),"支援予定事業所数に対して計画が未達です。",""))</f>
        <v/>
      </c>
      <c r="L71" s="894"/>
      <c r="N71" s="879"/>
      <c r="O71" s="252"/>
      <c r="P71" s="258"/>
      <c r="Q71" s="258"/>
      <c r="R71" s="252"/>
      <c r="T71" s="252"/>
      <c r="U71" s="252"/>
      <c r="V71" s="252"/>
    </row>
    <row r="72" spans="1:22" s="251" customFormat="1" ht="40.049999999999997" customHeight="1" x14ac:dyDescent="0.2">
      <c r="A72" s="252"/>
      <c r="B72" s="288" t="s">
        <v>297</v>
      </c>
      <c r="C72" s="306">
        <v>1</v>
      </c>
      <c r="D72" s="306">
        <v>2</v>
      </c>
      <c r="E72" s="600">
        <v>3</v>
      </c>
      <c r="F72" s="324"/>
      <c r="G72" s="966"/>
      <c r="H72" s="967"/>
      <c r="I72" s="324"/>
      <c r="J72" s="324"/>
      <c r="N72" s="879"/>
      <c r="O72" s="252"/>
      <c r="P72" s="258"/>
      <c r="Q72" s="258"/>
      <c r="R72" s="252"/>
      <c r="T72" s="252"/>
      <c r="U72" s="252"/>
      <c r="V72" s="252"/>
    </row>
    <row r="73" spans="1:22" s="251" customFormat="1" ht="40.049999999999997" customHeight="1" x14ac:dyDescent="0.2">
      <c r="A73" s="252"/>
      <c r="B73" s="534" t="s">
        <v>294</v>
      </c>
      <c r="C73" s="595"/>
      <c r="D73" s="595"/>
      <c r="E73" s="595"/>
      <c r="F73" s="595"/>
      <c r="G73" s="1003"/>
      <c r="H73" s="1003"/>
      <c r="I73" s="595"/>
      <c r="J73" s="595"/>
      <c r="M73" s="252"/>
      <c r="N73" s="879"/>
      <c r="O73" s="252"/>
      <c r="P73" s="252"/>
      <c r="Q73" s="252"/>
      <c r="R73" s="252"/>
      <c r="T73" s="252"/>
    </row>
    <row r="74" spans="1:22" s="251" customFormat="1" ht="40.049999999999997" customHeight="1" x14ac:dyDescent="0.2">
      <c r="A74" s="252"/>
      <c r="B74" s="534" t="s">
        <v>295</v>
      </c>
      <c r="C74" s="595"/>
      <c r="D74" s="595"/>
      <c r="E74" s="595"/>
      <c r="F74" s="595"/>
      <c r="G74" s="1003"/>
      <c r="H74" s="1003"/>
      <c r="I74" s="595"/>
      <c r="J74" s="596"/>
      <c r="K74" s="1006"/>
      <c r="L74" s="1007"/>
      <c r="M74" s="252"/>
      <c r="N74" s="879"/>
      <c r="O74" s="252"/>
      <c r="P74" s="252"/>
      <c r="Q74" s="252"/>
      <c r="R74" s="252"/>
    </row>
    <row r="75" spans="1:22" s="251" customFormat="1" ht="40.049999999999997" customHeight="1" x14ac:dyDescent="0.2">
      <c r="A75" s="252"/>
      <c r="B75" s="534" t="s">
        <v>304</v>
      </c>
      <c r="C75" s="306">
        <v>11.5</v>
      </c>
      <c r="D75" s="306">
        <v>17.5</v>
      </c>
      <c r="E75" s="592">
        <v>26</v>
      </c>
      <c r="F75" s="306">
        <v>29</v>
      </c>
      <c r="G75" s="1004">
        <v>21</v>
      </c>
      <c r="H75" s="1004"/>
      <c r="I75" s="329">
        <v>15</v>
      </c>
      <c r="J75" s="595"/>
      <c r="K75" s="893" t="str">
        <f>IF($J71=0,"",IF(0=$J75,"カスタムプランの支援時間を入力してください。",""))</f>
        <v/>
      </c>
      <c r="L75" s="894"/>
      <c r="M75" s="252"/>
      <c r="N75" s="879"/>
      <c r="O75" s="252"/>
      <c r="P75" s="252"/>
      <c r="Q75" s="252"/>
      <c r="R75" s="252"/>
    </row>
    <row r="76" spans="1:22" s="251" customFormat="1" ht="40.049999999999997" customHeight="1" x14ac:dyDescent="0.2">
      <c r="A76" s="252"/>
      <c r="B76" s="288" t="s">
        <v>260</v>
      </c>
      <c r="C76" s="919"/>
      <c r="D76" s="919"/>
      <c r="E76" s="919"/>
      <c r="F76" s="919"/>
      <c r="G76" s="1005"/>
      <c r="H76" s="1005"/>
      <c r="I76" s="919"/>
      <c r="J76" s="919"/>
      <c r="K76" s="328"/>
      <c r="M76" s="252"/>
      <c r="N76" s="879"/>
      <c r="O76" s="252"/>
      <c r="P76" s="252"/>
      <c r="Q76" s="252"/>
      <c r="R76" s="252"/>
      <c r="T76" s="252"/>
    </row>
    <row r="77" spans="1:22" s="251" customFormat="1" ht="19.95" customHeight="1" x14ac:dyDescent="0.2">
      <c r="A77" s="252"/>
      <c r="B77" s="540" t="str">
        <f>IF($G$6="","-",IF($G$6="消費税を補助対象に含めない","（税抜）","（税込）"))</f>
        <v>-</v>
      </c>
      <c r="C77" s="920"/>
      <c r="D77" s="920"/>
      <c r="E77" s="920"/>
      <c r="F77" s="920"/>
      <c r="G77" s="1005"/>
      <c r="H77" s="1005"/>
      <c r="I77" s="920"/>
      <c r="J77" s="920"/>
      <c r="K77" s="248"/>
      <c r="M77" s="252"/>
      <c r="N77" s="879"/>
      <c r="O77" s="252"/>
      <c r="P77" s="252"/>
      <c r="Q77" s="252"/>
      <c r="R77" s="252"/>
      <c r="T77" s="252"/>
    </row>
    <row r="78" spans="1:22" s="251" customFormat="1" ht="19.95" customHeight="1" x14ac:dyDescent="0.2">
      <c r="A78" s="252"/>
      <c r="B78" s="290" t="s">
        <v>292</v>
      </c>
      <c r="C78" s="898">
        <f>IF($G$6="消費税を補助対象に含めない",(C71*C74*8000*C72)+(C71*C75*8000),(C71*C74*8800*C72)+(C71*C75*8800))</f>
        <v>0</v>
      </c>
      <c r="D78" s="898">
        <f>IF($G$6="消費税を補助対象に含めない",(D71*D74*8000*D72)+(D71*D75*8000),(D71*D74*8800*D72)+(D71*D75*8800))</f>
        <v>0</v>
      </c>
      <c r="E78" s="896">
        <f>IF($G$6="消費税を補助対象に含めない",(E71*E74*8000*E72)+(E71*E75*8000),(E71*E74*8800*E72)+(E71*E75*8800))</f>
        <v>0</v>
      </c>
      <c r="F78" s="896">
        <f>IF($G$6="消費税を補助対象に含めない",(F71*F74*8000*F72)+(F71*F75*8000),(F71*F74*8800*F72)+(F71*F75*8800))</f>
        <v>0</v>
      </c>
      <c r="G78" s="898">
        <f>IF($G$6="消費税を補助対象に含めない",(G71*G74*8000*G72)+(G71*G75*8000),(G71*G74*8800*G72)+(G71*G75*8800))</f>
        <v>0</v>
      </c>
      <c r="H78" s="898"/>
      <c r="I78" s="896">
        <f>IF($G$6="消費税を補助対象に含めない",(I71*I74*8000*I72)+(I71*I75*8000),(I71*I74*8800*I72)+(I71*I75*8800))</f>
        <v>0</v>
      </c>
      <c r="J78" s="896">
        <f>IF($G$6="消費税を補助対象に含めない",(J71*J74*8000*J72)+(J71*J75*8000),(J71*J74*8800*J72)+(J71*J75*8800))</f>
        <v>0</v>
      </c>
      <c r="K78" s="248"/>
      <c r="M78" s="252"/>
      <c r="N78" s="879"/>
      <c r="O78" s="252"/>
      <c r="P78" s="252"/>
      <c r="Q78" s="252"/>
      <c r="R78" s="252"/>
      <c r="S78" s="252"/>
      <c r="T78" s="252"/>
    </row>
    <row r="79" spans="1:22" s="251" customFormat="1" ht="19.95" customHeight="1" x14ac:dyDescent="0.2">
      <c r="A79" s="252"/>
      <c r="B79" s="259" t="str">
        <f>IF($G$6="","-",IF($G$6="消費税を補助対象に含めない","（税抜）","（税込）"))</f>
        <v>-</v>
      </c>
      <c r="C79" s="898"/>
      <c r="D79" s="898"/>
      <c r="E79" s="897"/>
      <c r="F79" s="897"/>
      <c r="G79" s="898"/>
      <c r="H79" s="898"/>
      <c r="I79" s="897"/>
      <c r="J79" s="897"/>
      <c r="K79" s="248"/>
      <c r="M79" s="252"/>
      <c r="N79" s="879"/>
      <c r="O79" s="252"/>
      <c r="P79" s="252"/>
      <c r="Q79" s="252"/>
      <c r="R79" s="252"/>
      <c r="S79" s="252"/>
      <c r="T79" s="252"/>
    </row>
    <row r="80" spans="1:22" s="251" customFormat="1" ht="19.95" customHeight="1" x14ac:dyDescent="0.2">
      <c r="A80" s="252"/>
      <c r="B80" s="250" t="s">
        <v>241</v>
      </c>
      <c r="C80" s="896">
        <f t="shared" ref="C80:I80" si="5">IF($G$6="消費税を補助対象に含めない",(C71*C75*8000*0.1),(C71*C75*8800*0.1))</f>
        <v>0</v>
      </c>
      <c r="D80" s="896">
        <f t="shared" si="5"/>
        <v>0</v>
      </c>
      <c r="E80" s="896">
        <f t="shared" si="5"/>
        <v>0</v>
      </c>
      <c r="F80" s="896">
        <f t="shared" si="5"/>
        <v>0</v>
      </c>
      <c r="G80" s="1100">
        <f t="shared" si="5"/>
        <v>0</v>
      </c>
      <c r="H80" s="1101"/>
      <c r="I80" s="896">
        <f t="shared" si="5"/>
        <v>0</v>
      </c>
      <c r="J80" s="896">
        <f>IF($G$6="消費税を補助対象に含めない",(J71*J75*8000*0.1),(J71*J75*8800*0.1))</f>
        <v>0</v>
      </c>
      <c r="K80" s="248"/>
      <c r="M80" s="252"/>
      <c r="N80" s="879"/>
      <c r="O80" s="252"/>
      <c r="P80" s="252"/>
      <c r="Q80" s="252"/>
      <c r="R80" s="252"/>
      <c r="S80" s="252"/>
      <c r="T80" s="252"/>
    </row>
    <row r="81" spans="1:22" s="251" customFormat="1" ht="19.95" customHeight="1" x14ac:dyDescent="0.2">
      <c r="A81" s="252"/>
      <c r="B81" s="254" t="str">
        <f>IF($G$6="","-",IF($G$6="消費税を補助対象に含めない","（税抜）","（税込）"))</f>
        <v>-</v>
      </c>
      <c r="C81" s="897"/>
      <c r="D81" s="897"/>
      <c r="E81" s="897"/>
      <c r="F81" s="897"/>
      <c r="G81" s="1102"/>
      <c r="H81" s="1103"/>
      <c r="I81" s="897"/>
      <c r="J81" s="897"/>
      <c r="K81" s="248"/>
      <c r="M81" s="252"/>
      <c r="N81" s="879"/>
      <c r="O81" s="252"/>
      <c r="P81" s="252"/>
      <c r="Q81" s="252"/>
      <c r="R81" s="252"/>
      <c r="S81" s="252"/>
      <c r="T81" s="252"/>
    </row>
    <row r="82" spans="1:22" s="251" customFormat="1" ht="40.049999999999997" customHeight="1" x14ac:dyDescent="0.2">
      <c r="A82" s="252"/>
      <c r="B82" s="249" t="s">
        <v>293</v>
      </c>
      <c r="C82" s="898">
        <f>C78-C80</f>
        <v>0</v>
      </c>
      <c r="D82" s="898">
        <f t="shared" ref="D82" si="6">D78-D80</f>
        <v>0</v>
      </c>
      <c r="E82" s="896">
        <f>E78-E80</f>
        <v>0</v>
      </c>
      <c r="F82" s="896">
        <f>F78-F80</f>
        <v>0</v>
      </c>
      <c r="G82" s="898">
        <f>G78-G80</f>
        <v>0</v>
      </c>
      <c r="H82" s="898"/>
      <c r="I82" s="896">
        <f>I78-I80</f>
        <v>0</v>
      </c>
      <c r="J82" s="896">
        <f>J78-J80</f>
        <v>0</v>
      </c>
      <c r="K82" s="385"/>
      <c r="M82" s="252"/>
      <c r="N82" s="879"/>
      <c r="O82" s="252"/>
      <c r="P82" s="252"/>
      <c r="Q82" s="252"/>
      <c r="R82" s="252"/>
      <c r="S82" s="252"/>
      <c r="T82" s="252"/>
    </row>
    <row r="83" spans="1:22" s="251" customFormat="1" ht="19.95" customHeight="1" x14ac:dyDescent="0.2">
      <c r="A83" s="252"/>
      <c r="B83" s="253" t="str">
        <f>IF($G$6="","-",IF($G$6="消費税を補助対象に含めない","（税抜）","（税込）"))</f>
        <v>-</v>
      </c>
      <c r="C83" s="898"/>
      <c r="D83" s="898"/>
      <c r="E83" s="897"/>
      <c r="F83" s="897"/>
      <c r="G83" s="898"/>
      <c r="H83" s="898"/>
      <c r="I83" s="897"/>
      <c r="J83" s="897"/>
      <c r="K83" s="362"/>
      <c r="M83" s="252"/>
      <c r="N83" s="879"/>
      <c r="O83" s="252"/>
      <c r="P83" s="252"/>
      <c r="Q83" s="252"/>
      <c r="R83" s="252"/>
      <c r="S83" s="252"/>
      <c r="T83" s="252"/>
    </row>
    <row r="84" spans="1:22" s="251" customFormat="1" ht="19.95" customHeight="1" x14ac:dyDescent="0.2">
      <c r="A84" s="252"/>
      <c r="B84" s="249" t="s">
        <v>242</v>
      </c>
      <c r="C84" s="898">
        <f>C71*C72*C73*C76</f>
        <v>0</v>
      </c>
      <c r="D84" s="898">
        <f>D71*D72*D73*D76</f>
        <v>0</v>
      </c>
      <c r="E84" s="896">
        <f>E71*E72*E73*E76</f>
        <v>0</v>
      </c>
      <c r="F84" s="896">
        <f>F71*F72*F73*F76</f>
        <v>0</v>
      </c>
      <c r="G84" s="898">
        <f>G71*G72*G73*G76</f>
        <v>0</v>
      </c>
      <c r="H84" s="898"/>
      <c r="I84" s="896">
        <f>I71*I72*I73*I76</f>
        <v>0</v>
      </c>
      <c r="J84" s="896">
        <f>J71*J72*J73*J76</f>
        <v>0</v>
      </c>
      <c r="K84" s="362"/>
      <c r="M84" s="252"/>
      <c r="N84" s="879"/>
      <c r="O84" s="252"/>
      <c r="P84" s="252"/>
      <c r="Q84" s="252"/>
      <c r="R84" s="252"/>
      <c r="S84" s="252"/>
      <c r="T84" s="252"/>
    </row>
    <row r="85" spans="1:22" s="251" customFormat="1" ht="19.95" customHeight="1" x14ac:dyDescent="0.2">
      <c r="A85" s="252"/>
      <c r="B85" s="253" t="str">
        <f>IF($G$6="","-",IF($G$6="消費税を補助対象に含めない","（税抜）","（税込）"))</f>
        <v>-</v>
      </c>
      <c r="C85" s="898"/>
      <c r="D85" s="898"/>
      <c r="E85" s="897"/>
      <c r="F85" s="897"/>
      <c r="G85" s="898"/>
      <c r="H85" s="898"/>
      <c r="I85" s="897"/>
      <c r="J85" s="897"/>
      <c r="K85" s="362"/>
      <c r="M85" s="252"/>
      <c r="N85" s="879"/>
      <c r="O85" s="252"/>
      <c r="P85" s="252"/>
      <c r="Q85" s="252"/>
      <c r="R85" s="252"/>
      <c r="S85" s="252"/>
      <c r="T85" s="252"/>
    </row>
    <row r="86" spans="1:22" s="77" customFormat="1" ht="19.95" customHeight="1" thickBot="1" x14ac:dyDescent="0.25">
      <c r="A86" s="252"/>
      <c r="B86" s="199"/>
      <c r="C86" s="199"/>
      <c r="D86" s="199"/>
      <c r="E86" s="199"/>
      <c r="F86" s="199"/>
      <c r="G86" s="199"/>
      <c r="H86" s="199"/>
      <c r="I86" s="199"/>
      <c r="J86" s="287"/>
      <c r="K86" s="251"/>
      <c r="L86" s="251"/>
      <c r="M86" s="125"/>
      <c r="N86" s="261"/>
      <c r="O86" s="246"/>
      <c r="P86" s="246"/>
      <c r="Q86" s="246"/>
      <c r="R86" s="247"/>
      <c r="S86" s="247"/>
      <c r="T86" s="247"/>
      <c r="U86" s="247"/>
      <c r="V86" s="247"/>
    </row>
    <row r="87" spans="1:22" s="251" customFormat="1" ht="35.1" customHeight="1" x14ac:dyDescent="0.2">
      <c r="A87" s="559"/>
      <c r="B87" s="532" t="s">
        <v>517</v>
      </c>
      <c r="F87" s="903" t="s">
        <v>139</v>
      </c>
      <c r="G87" s="889">
        <f>'補助事業概要説明書(別添１)３'!D30</f>
        <v>0</v>
      </c>
      <c r="H87" s="890"/>
      <c r="I87" s="496" t="s">
        <v>252</v>
      </c>
      <c r="J87" s="883">
        <f>IFERROR(SUM(D91:D95),"")</f>
        <v>0</v>
      </c>
      <c r="K87" s="265" t="s">
        <v>518</v>
      </c>
      <c r="L87" s="883">
        <f>IFERROR(SUM(L91:L95)-J87,"")</f>
        <v>0</v>
      </c>
      <c r="N87" s="880" t="s">
        <v>521</v>
      </c>
      <c r="O87" s="252"/>
      <c r="P87" s="252"/>
      <c r="Q87" s="252"/>
      <c r="R87" s="252"/>
      <c r="S87" s="252"/>
      <c r="T87" s="252"/>
      <c r="U87" s="252"/>
      <c r="V87" s="252"/>
    </row>
    <row r="88" spans="1:22" s="251" customFormat="1" ht="20.100000000000001" customHeight="1" thickBot="1" x14ac:dyDescent="0.25">
      <c r="A88" s="559"/>
      <c r="F88" s="903"/>
      <c r="G88" s="889"/>
      <c r="H88" s="890"/>
      <c r="I88" s="497" t="str">
        <f>IF($G$6="","-",IF($G$6="消費税を補助対象に含めない","（税抜）","（税込）"))</f>
        <v>-</v>
      </c>
      <c r="J88" s="884"/>
      <c r="K88" s="263" t="str">
        <f>IF($G$6="","-",IF($G$6="消費税を補助対象に含めない","（税抜）","（税込）"))</f>
        <v>-</v>
      </c>
      <c r="L88" s="884"/>
      <c r="N88" s="880"/>
      <c r="O88" s="252"/>
      <c r="P88" s="252"/>
      <c r="Q88" s="252"/>
      <c r="R88" s="252"/>
      <c r="S88" s="252"/>
      <c r="T88" s="252"/>
      <c r="U88" s="252"/>
      <c r="V88" s="252"/>
    </row>
    <row r="89" spans="1:22" s="251" customFormat="1" ht="20.100000000000001" customHeight="1" x14ac:dyDescent="0.2">
      <c r="A89" s="559"/>
      <c r="B89" s="906" t="s">
        <v>129</v>
      </c>
      <c r="C89" s="901" t="s">
        <v>464</v>
      </c>
      <c r="D89" s="535" t="s">
        <v>109</v>
      </c>
      <c r="E89" s="881" t="s">
        <v>465</v>
      </c>
      <c r="F89" s="535" t="s">
        <v>513</v>
      </c>
      <c r="G89" s="908" t="s">
        <v>466</v>
      </c>
      <c r="H89" s="909"/>
      <c r="I89" s="461" t="s">
        <v>513</v>
      </c>
      <c r="J89" s="881" t="s">
        <v>467</v>
      </c>
      <c r="K89" s="465" t="s">
        <v>513</v>
      </c>
      <c r="L89" s="543" t="s">
        <v>468</v>
      </c>
      <c r="N89" s="880"/>
      <c r="O89" s="252"/>
      <c r="P89" s="252"/>
      <c r="Q89" s="252"/>
      <c r="R89" s="252"/>
      <c r="S89" s="252"/>
      <c r="T89" s="252"/>
      <c r="U89" s="252"/>
      <c r="V89" s="252"/>
    </row>
    <row r="90" spans="1:22" s="251" customFormat="1" ht="20.100000000000001" customHeight="1" x14ac:dyDescent="0.2">
      <c r="A90" s="559"/>
      <c r="B90" s="907"/>
      <c r="C90" s="902"/>
      <c r="D90" s="536" t="str">
        <f>IF($G$6="","-",IF($G$6="消費税を補助対象に含めない","（税抜）","（税込）"))</f>
        <v>-</v>
      </c>
      <c r="E90" s="882"/>
      <c r="F90" s="536" t="str">
        <f>IF($G$6="","-",IF($G$6="消費税を補助対象に含めない","（税抜）","（税込）"))</f>
        <v>-</v>
      </c>
      <c r="G90" s="910"/>
      <c r="H90" s="911"/>
      <c r="I90" s="536" t="str">
        <f>IF($G$6="","-",IF($G$6="消費税を補助対象に含めない","（税抜）","（税込）"))</f>
        <v>-</v>
      </c>
      <c r="J90" s="882"/>
      <c r="K90" s="462" t="str">
        <f>IF($G$6="","-",IF($G$6="消費税を補助対象に含めない","（税抜）","（税込）"))</f>
        <v>-</v>
      </c>
      <c r="L90" s="542" t="str">
        <f>IF($G$6="","-",IF($G$6="消費税を補助対象に含めない","（税抜）","（税込）"))</f>
        <v>-</v>
      </c>
      <c r="N90" s="880"/>
      <c r="O90" s="252"/>
      <c r="P90" s="252"/>
      <c r="Q90" s="252"/>
      <c r="R90" s="252"/>
      <c r="S90" s="252"/>
      <c r="T90" s="252"/>
      <c r="U90" s="252"/>
      <c r="V90" s="252"/>
    </row>
    <row r="91" spans="1:22" s="251" customFormat="1" ht="39.9" customHeight="1" x14ac:dyDescent="0.2">
      <c r="A91" s="559"/>
      <c r="B91" s="537"/>
      <c r="C91" s="463" t="s">
        <v>148</v>
      </c>
      <c r="D91" s="460"/>
      <c r="E91" s="459" t="s">
        <v>469</v>
      </c>
      <c r="F91" s="460"/>
      <c r="G91" s="891" t="s">
        <v>471</v>
      </c>
      <c r="H91" s="892"/>
      <c r="I91" s="460"/>
      <c r="J91" s="503" t="s">
        <v>484</v>
      </c>
      <c r="K91" s="466"/>
      <c r="L91" s="464">
        <f>SUM(D91,F91,I91,K91)</f>
        <v>0</v>
      </c>
      <c r="N91" s="880"/>
      <c r="O91" s="252"/>
      <c r="P91" s="252"/>
      <c r="Q91" s="252"/>
      <c r="R91" s="252"/>
      <c r="S91" s="252"/>
      <c r="T91" s="252"/>
      <c r="U91" s="252"/>
    </row>
    <row r="92" spans="1:22" s="251" customFormat="1" ht="39.9" customHeight="1" x14ac:dyDescent="0.2">
      <c r="A92" s="559"/>
      <c r="B92" s="537"/>
      <c r="C92" s="463" t="s">
        <v>148</v>
      </c>
      <c r="D92" s="460"/>
      <c r="E92" s="459" t="s">
        <v>469</v>
      </c>
      <c r="F92" s="460"/>
      <c r="G92" s="891" t="s">
        <v>471</v>
      </c>
      <c r="H92" s="892"/>
      <c r="I92" s="460"/>
      <c r="J92" s="503" t="s">
        <v>484</v>
      </c>
      <c r="K92" s="466"/>
      <c r="L92" s="464">
        <f>SUM(D92,F92,I92,K92)</f>
        <v>0</v>
      </c>
      <c r="M92" s="257"/>
      <c r="N92" s="252"/>
      <c r="O92" s="252"/>
      <c r="P92" s="252"/>
      <c r="Q92" s="252"/>
      <c r="R92" s="252"/>
      <c r="S92" s="252"/>
      <c r="T92" s="252"/>
      <c r="U92" s="252"/>
    </row>
    <row r="93" spans="1:22" s="260" customFormat="1" ht="39.9" customHeight="1" x14ac:dyDescent="0.2">
      <c r="A93" s="559"/>
      <c r="B93" s="537"/>
      <c r="C93" s="463" t="s">
        <v>148</v>
      </c>
      <c r="D93" s="460"/>
      <c r="E93" s="459" t="s">
        <v>469</v>
      </c>
      <c r="F93" s="460"/>
      <c r="G93" s="891" t="s">
        <v>471</v>
      </c>
      <c r="H93" s="892"/>
      <c r="I93" s="460"/>
      <c r="J93" s="503" t="s">
        <v>484</v>
      </c>
      <c r="K93" s="466"/>
      <c r="L93" s="464">
        <f>SUM(D93,F93,I93,K93)</f>
        <v>0</v>
      </c>
      <c r="M93" s="266"/>
      <c r="N93" s="267"/>
      <c r="O93" s="267"/>
      <c r="P93" s="267"/>
      <c r="Q93" s="267"/>
      <c r="R93" s="267"/>
      <c r="S93" s="267"/>
      <c r="T93" s="267"/>
      <c r="U93" s="267"/>
    </row>
    <row r="94" spans="1:22" s="260" customFormat="1" ht="39.9" customHeight="1" x14ac:dyDescent="0.2">
      <c r="A94" s="559"/>
      <c r="B94" s="537"/>
      <c r="C94" s="463" t="s">
        <v>148</v>
      </c>
      <c r="D94" s="460"/>
      <c r="E94" s="459" t="s">
        <v>469</v>
      </c>
      <c r="F94" s="460"/>
      <c r="G94" s="891" t="s">
        <v>471</v>
      </c>
      <c r="H94" s="892"/>
      <c r="I94" s="460"/>
      <c r="J94" s="503" t="s">
        <v>484</v>
      </c>
      <c r="K94" s="466"/>
      <c r="L94" s="464">
        <f>SUM(D94,F94,I94,K94)</f>
        <v>0</v>
      </c>
      <c r="M94" s="268"/>
      <c r="N94" s="267"/>
      <c r="O94" s="267"/>
      <c r="P94" s="267"/>
      <c r="Q94" s="267"/>
      <c r="R94" s="267"/>
      <c r="S94" s="267"/>
      <c r="T94" s="267"/>
      <c r="U94" s="267"/>
    </row>
    <row r="95" spans="1:22" s="260" customFormat="1" ht="39.9" customHeight="1" x14ac:dyDescent="0.2">
      <c r="A95" s="559"/>
      <c r="B95" s="537"/>
      <c r="C95" s="463" t="s">
        <v>148</v>
      </c>
      <c r="D95" s="460"/>
      <c r="E95" s="459" t="s">
        <v>469</v>
      </c>
      <c r="F95" s="460"/>
      <c r="G95" s="891" t="s">
        <v>471</v>
      </c>
      <c r="H95" s="892"/>
      <c r="I95" s="460"/>
      <c r="J95" s="503" t="s">
        <v>484</v>
      </c>
      <c r="K95" s="466"/>
      <c r="L95" s="464">
        <f>SUM(D95,F95,I95,K95)</f>
        <v>0</v>
      </c>
      <c r="M95" s="266"/>
      <c r="N95" s="267"/>
      <c r="O95" s="267"/>
      <c r="P95" s="267"/>
      <c r="Q95" s="267"/>
      <c r="R95" s="267"/>
      <c r="S95" s="267"/>
      <c r="T95" s="267"/>
      <c r="U95" s="267"/>
    </row>
    <row r="96" spans="1:22" s="260" customFormat="1" ht="19.95" customHeight="1" thickBot="1" x14ac:dyDescent="0.25">
      <c r="A96" s="557"/>
      <c r="B96" s="489"/>
      <c r="C96" s="490"/>
      <c r="D96" s="490"/>
      <c r="E96" s="490"/>
      <c r="F96" s="491"/>
      <c r="G96" s="492"/>
      <c r="H96" s="492"/>
      <c r="I96" s="493"/>
      <c r="J96" s="489"/>
      <c r="K96" s="494"/>
      <c r="L96" s="495"/>
      <c r="M96" s="266"/>
      <c r="N96" s="286"/>
      <c r="O96" s="269"/>
      <c r="P96" s="269"/>
      <c r="Q96" s="269"/>
      <c r="R96" s="267"/>
      <c r="S96" s="267"/>
      <c r="T96" s="267"/>
      <c r="U96" s="267"/>
      <c r="V96" s="267"/>
    </row>
    <row r="97" spans="1:22" s="260" customFormat="1" ht="35.1" customHeight="1" x14ac:dyDescent="0.2">
      <c r="A97" s="559"/>
      <c r="B97" s="532" t="s">
        <v>258</v>
      </c>
      <c r="F97" s="903" t="s">
        <v>139</v>
      </c>
      <c r="G97" s="912">
        <f>'補助事業概要説明書(別添１)３'!D31</f>
        <v>0</v>
      </c>
      <c r="H97" s="913"/>
      <c r="I97" s="265" t="s">
        <v>252</v>
      </c>
      <c r="J97" s="904">
        <f>IFERROR(SUM(D101:D105),"")</f>
        <v>0</v>
      </c>
      <c r="K97" s="265" t="s">
        <v>472</v>
      </c>
      <c r="L97" s="904">
        <f>IFERROR(SUM(L101:L105)-J97,"")</f>
        <v>0</v>
      </c>
      <c r="M97" s="268"/>
      <c r="N97" s="880" t="s">
        <v>522</v>
      </c>
      <c r="O97" s="267"/>
      <c r="P97" s="267"/>
      <c r="Q97" s="267"/>
      <c r="R97" s="267"/>
      <c r="S97" s="267"/>
      <c r="T97" s="267"/>
      <c r="U97" s="267"/>
      <c r="V97" s="267"/>
    </row>
    <row r="98" spans="1:22" s="260" customFormat="1" ht="20.100000000000001" customHeight="1" thickBot="1" x14ac:dyDescent="0.25">
      <c r="A98" s="559"/>
      <c r="F98" s="903"/>
      <c r="G98" s="914"/>
      <c r="H98" s="915"/>
      <c r="I98" s="263" t="str">
        <f>IF($G$6="","-",IF($G$6="消費税を補助対象に含めない","（税抜）","（税込）"))</f>
        <v>-</v>
      </c>
      <c r="J98" s="905"/>
      <c r="K98" s="263" t="str">
        <f>IF($G$6="","-",IF($G$6="消費税を補助対象に含めない","（税抜）","（税込）"))</f>
        <v>-</v>
      </c>
      <c r="L98" s="905"/>
      <c r="M98" s="268"/>
      <c r="N98" s="880"/>
      <c r="O98" s="267"/>
      <c r="P98" s="267"/>
      <c r="Q98" s="267"/>
      <c r="R98" s="267"/>
      <c r="S98" s="267"/>
      <c r="T98" s="267"/>
      <c r="U98" s="267"/>
      <c r="V98" s="267"/>
    </row>
    <row r="99" spans="1:22" s="260" customFormat="1" ht="20.100000000000001" customHeight="1" x14ac:dyDescent="0.2">
      <c r="A99" s="559"/>
      <c r="B99" s="906" t="s">
        <v>129</v>
      </c>
      <c r="C99" s="901" t="s">
        <v>464</v>
      </c>
      <c r="D99" s="535" t="s">
        <v>513</v>
      </c>
      <c r="E99" s="881" t="s">
        <v>465</v>
      </c>
      <c r="F99" s="535" t="s">
        <v>513</v>
      </c>
      <c r="G99" s="908" t="s">
        <v>466</v>
      </c>
      <c r="H99" s="909"/>
      <c r="I99" s="461" t="s">
        <v>513</v>
      </c>
      <c r="J99" s="881" t="s">
        <v>467</v>
      </c>
      <c r="K99" s="465" t="s">
        <v>513</v>
      </c>
      <c r="L99" s="543" t="s">
        <v>468</v>
      </c>
      <c r="M99" s="266"/>
      <c r="N99" s="880"/>
      <c r="O99" s="267"/>
      <c r="P99" s="267"/>
      <c r="Q99" s="267"/>
      <c r="R99" s="267"/>
      <c r="S99" s="267"/>
      <c r="T99" s="267"/>
      <c r="U99" s="267"/>
      <c r="V99" s="267"/>
    </row>
    <row r="100" spans="1:22" s="260" customFormat="1" ht="20.100000000000001" customHeight="1" x14ac:dyDescent="0.2">
      <c r="A100" s="559"/>
      <c r="B100" s="907"/>
      <c r="C100" s="902"/>
      <c r="D100" s="536" t="str">
        <f>IF($G$6="","-",IF($G$6="消費税を補助対象に含めない","（税抜）","（税込）"))</f>
        <v>-</v>
      </c>
      <c r="E100" s="882"/>
      <c r="F100" s="536" t="str">
        <f>IF($G$6="","-",IF($G$6="消費税を補助対象に含めない","（税抜）","（税込）"))</f>
        <v>-</v>
      </c>
      <c r="G100" s="910"/>
      <c r="H100" s="911"/>
      <c r="I100" s="536" t="str">
        <f>IF($G$6="","-",IF($G$6="消費税を補助対象に含めない","（税抜）","（税込）"))</f>
        <v>-</v>
      </c>
      <c r="J100" s="882"/>
      <c r="K100" s="462" t="str">
        <f>IF($G$6="","-",IF($G$6="消費税を補助対象に含めない","（税抜）","（税込）"))</f>
        <v>-</v>
      </c>
      <c r="L100" s="542" t="str">
        <f>IF($G$6="","-",IF($G$6="消費税を補助対象に含めない","（税抜）","（税込）"))</f>
        <v>-</v>
      </c>
      <c r="M100" s="266"/>
      <c r="N100" s="880"/>
      <c r="O100" s="267"/>
      <c r="P100" s="267"/>
      <c r="Q100" s="267"/>
      <c r="R100" s="267"/>
      <c r="S100" s="267"/>
      <c r="T100" s="267"/>
      <c r="U100" s="267"/>
      <c r="V100" s="267"/>
    </row>
    <row r="101" spans="1:22" s="260" customFormat="1" ht="39.9" customHeight="1" x14ac:dyDescent="0.2">
      <c r="A101" s="559"/>
      <c r="B101" s="537"/>
      <c r="C101" s="463" t="s">
        <v>148</v>
      </c>
      <c r="D101" s="460"/>
      <c r="E101" s="459" t="s">
        <v>469</v>
      </c>
      <c r="F101" s="460"/>
      <c r="G101" s="891" t="s">
        <v>470</v>
      </c>
      <c r="H101" s="892"/>
      <c r="I101" s="460"/>
      <c r="J101" s="503" t="s">
        <v>484</v>
      </c>
      <c r="K101" s="466"/>
      <c r="L101" s="464">
        <f>SUM(D101,F101,I101,K101)</f>
        <v>0</v>
      </c>
      <c r="M101" s="266"/>
      <c r="N101" s="880"/>
      <c r="O101" s="267"/>
      <c r="P101" s="267"/>
      <c r="Q101" s="267"/>
      <c r="R101" s="267"/>
      <c r="S101" s="267"/>
      <c r="T101" s="267"/>
      <c r="U101" s="267"/>
      <c r="V101" s="267"/>
    </row>
    <row r="102" spans="1:22" s="272" customFormat="1" ht="39.9" customHeight="1" x14ac:dyDescent="0.2">
      <c r="A102" s="559"/>
      <c r="B102" s="537"/>
      <c r="C102" s="463" t="s">
        <v>148</v>
      </c>
      <c r="D102" s="460"/>
      <c r="E102" s="459" t="s">
        <v>469</v>
      </c>
      <c r="F102" s="460"/>
      <c r="G102" s="891" t="s">
        <v>470</v>
      </c>
      <c r="H102" s="892"/>
      <c r="I102" s="460"/>
      <c r="J102" s="503" t="s">
        <v>484</v>
      </c>
      <c r="K102" s="466"/>
      <c r="L102" s="464">
        <f>SUM(D102,F102,I102,K102)</f>
        <v>0</v>
      </c>
      <c r="M102" s="270"/>
      <c r="N102" s="271"/>
      <c r="O102" s="271"/>
      <c r="P102" s="271"/>
      <c r="Q102" s="271"/>
      <c r="R102" s="271"/>
      <c r="S102" s="271"/>
      <c r="T102" s="271"/>
      <c r="U102" s="271"/>
    </row>
    <row r="103" spans="1:22" s="260" customFormat="1" ht="39.9" customHeight="1" x14ac:dyDescent="0.2">
      <c r="A103" s="560"/>
      <c r="B103" s="537"/>
      <c r="C103" s="463" t="s">
        <v>148</v>
      </c>
      <c r="D103" s="460"/>
      <c r="E103" s="459" t="s">
        <v>469</v>
      </c>
      <c r="F103" s="460"/>
      <c r="G103" s="891" t="s">
        <v>470</v>
      </c>
      <c r="H103" s="892"/>
      <c r="I103" s="460"/>
      <c r="J103" s="503" t="s">
        <v>484</v>
      </c>
      <c r="K103" s="466"/>
      <c r="L103" s="464">
        <f>SUM(D103,F103,I103,K103)</f>
        <v>0</v>
      </c>
      <c r="M103" s="266"/>
      <c r="N103" s="267"/>
      <c r="O103" s="267"/>
      <c r="P103" s="267"/>
      <c r="Q103" s="267"/>
      <c r="R103" s="267"/>
      <c r="S103" s="267"/>
      <c r="T103" s="267"/>
      <c r="U103" s="267"/>
    </row>
    <row r="104" spans="1:22" s="260" customFormat="1" ht="39.9" customHeight="1" x14ac:dyDescent="0.2">
      <c r="A104" s="559"/>
      <c r="B104" s="537"/>
      <c r="C104" s="463" t="s">
        <v>148</v>
      </c>
      <c r="D104" s="460"/>
      <c r="E104" s="459" t="s">
        <v>469</v>
      </c>
      <c r="F104" s="460"/>
      <c r="G104" s="891" t="s">
        <v>470</v>
      </c>
      <c r="H104" s="892"/>
      <c r="I104" s="460"/>
      <c r="J104" s="503" t="s">
        <v>484</v>
      </c>
      <c r="K104" s="466"/>
      <c r="L104" s="464">
        <f>SUM(D104,F104,I104,K104)</f>
        <v>0</v>
      </c>
      <c r="M104" s="266"/>
      <c r="N104" s="267"/>
      <c r="O104" s="267"/>
      <c r="P104" s="267"/>
      <c r="Q104" s="267"/>
      <c r="R104" s="267"/>
      <c r="S104" s="267"/>
      <c r="T104" s="267"/>
      <c r="U104" s="267"/>
    </row>
    <row r="105" spans="1:22" s="260" customFormat="1" ht="39.9" customHeight="1" x14ac:dyDescent="0.2">
      <c r="A105" s="559"/>
      <c r="B105" s="537"/>
      <c r="C105" s="463" t="s">
        <v>148</v>
      </c>
      <c r="D105" s="460"/>
      <c r="E105" s="459" t="s">
        <v>469</v>
      </c>
      <c r="F105" s="460"/>
      <c r="G105" s="891" t="s">
        <v>470</v>
      </c>
      <c r="H105" s="892"/>
      <c r="I105" s="460"/>
      <c r="J105" s="503" t="s">
        <v>484</v>
      </c>
      <c r="K105" s="466"/>
      <c r="L105" s="464">
        <f>SUM(D105,F105,I105,K105)</f>
        <v>0</v>
      </c>
      <c r="M105" s="266"/>
      <c r="N105" s="267"/>
      <c r="O105" s="267"/>
      <c r="P105" s="267"/>
      <c r="Q105" s="267"/>
      <c r="R105" s="267"/>
      <c r="S105" s="267"/>
      <c r="T105" s="267"/>
      <c r="U105" s="267"/>
    </row>
    <row r="106" spans="1:22" s="260" customFormat="1" ht="19.95" customHeight="1" thickBot="1" x14ac:dyDescent="0.25">
      <c r="A106" s="557"/>
      <c r="B106" s="489"/>
      <c r="C106" s="490"/>
      <c r="D106" s="490"/>
      <c r="E106" s="490"/>
      <c r="F106" s="491"/>
      <c r="G106" s="492"/>
      <c r="H106" s="492"/>
      <c r="I106" s="493"/>
      <c r="J106" s="489"/>
      <c r="K106" s="360"/>
      <c r="L106" s="361"/>
      <c r="M106" s="266"/>
      <c r="N106" s="287"/>
      <c r="O106" s="269"/>
      <c r="P106" s="269"/>
      <c r="Q106" s="269"/>
      <c r="R106" s="267"/>
      <c r="S106" s="267"/>
      <c r="T106" s="267"/>
      <c r="U106" s="267"/>
      <c r="V106" s="267"/>
    </row>
    <row r="107" spans="1:22" s="260" customFormat="1" ht="35.1" customHeight="1" x14ac:dyDescent="0.2">
      <c r="A107" s="557"/>
      <c r="B107" s="977" t="s">
        <v>259</v>
      </c>
      <c r="C107" s="262"/>
      <c r="D107" s="262"/>
      <c r="E107" s="262"/>
      <c r="F107" s="262"/>
      <c r="G107" s="262"/>
      <c r="H107" s="262"/>
      <c r="I107" s="262"/>
      <c r="J107" s="262"/>
      <c r="K107" s="265" t="s">
        <v>253</v>
      </c>
      <c r="L107" s="904">
        <f>IFERROR(SUM(F111:F115,L111:L115),"")</f>
        <v>0</v>
      </c>
      <c r="M107" s="266"/>
      <c r="N107" s="875" t="s">
        <v>523</v>
      </c>
      <c r="O107" s="269"/>
      <c r="P107" s="269"/>
      <c r="Q107" s="269"/>
      <c r="R107" s="267"/>
      <c r="S107" s="267"/>
      <c r="T107" s="267"/>
      <c r="U107" s="267"/>
      <c r="V107" s="267"/>
    </row>
    <row r="108" spans="1:22" s="260" customFormat="1" ht="20.100000000000001" customHeight="1" thickBot="1" x14ac:dyDescent="0.25">
      <c r="A108" s="557"/>
      <c r="B108" s="978"/>
      <c r="C108" s="262"/>
      <c r="D108" s="262"/>
      <c r="E108" s="262"/>
      <c r="F108" s="262"/>
      <c r="G108" s="262"/>
      <c r="H108" s="262"/>
      <c r="I108" s="262"/>
      <c r="J108" s="262"/>
      <c r="K108" s="263" t="str">
        <f>IF($G$6="","-",IF($G$6="消費税を補助対象に含めない","（税抜）","（税込）"))</f>
        <v>-</v>
      </c>
      <c r="L108" s="905"/>
      <c r="M108" s="266"/>
      <c r="N108" s="875"/>
      <c r="O108" s="269"/>
      <c r="P108" s="269"/>
      <c r="Q108" s="269"/>
      <c r="R108" s="267"/>
      <c r="S108" s="267"/>
      <c r="T108" s="267"/>
      <c r="U108" s="267"/>
      <c r="V108" s="267"/>
    </row>
    <row r="109" spans="1:22" s="260" customFormat="1" ht="20.100000000000001" customHeight="1" x14ac:dyDescent="0.2">
      <c r="A109" s="559"/>
      <c r="B109" s="906" t="s">
        <v>129</v>
      </c>
      <c r="C109" s="908" t="s">
        <v>70</v>
      </c>
      <c r="D109" s="989"/>
      <c r="E109" s="909"/>
      <c r="F109" s="541" t="s">
        <v>109</v>
      </c>
      <c r="G109" s="906" t="s">
        <v>129</v>
      </c>
      <c r="H109" s="909"/>
      <c r="I109" s="908" t="s">
        <v>70</v>
      </c>
      <c r="J109" s="989"/>
      <c r="K109" s="909"/>
      <c r="L109" s="541" t="s">
        <v>109</v>
      </c>
      <c r="M109" s="266"/>
      <c r="N109" s="875"/>
      <c r="O109" s="267"/>
      <c r="P109" s="267"/>
      <c r="Q109" s="267"/>
      <c r="R109" s="267"/>
      <c r="S109" s="267"/>
      <c r="T109" s="267"/>
      <c r="U109" s="267"/>
      <c r="V109" s="267"/>
    </row>
    <row r="110" spans="1:22" s="260" customFormat="1" ht="20.100000000000001" customHeight="1" x14ac:dyDescent="0.2">
      <c r="A110" s="559"/>
      <c r="B110" s="907"/>
      <c r="C110" s="910"/>
      <c r="D110" s="990"/>
      <c r="E110" s="911"/>
      <c r="F110" s="542" t="str">
        <f>IF($G$6="","-",IF($G$6="消費税を補助対象に含めない","（税抜）","（税込）"))</f>
        <v>-</v>
      </c>
      <c r="G110" s="907"/>
      <c r="H110" s="911"/>
      <c r="I110" s="910"/>
      <c r="J110" s="990"/>
      <c r="K110" s="911"/>
      <c r="L110" s="542" t="str">
        <f>IF($G$6="","-",IF($G$6="消費税を補助対象に含めない","（税抜）","（税込）"))</f>
        <v>-</v>
      </c>
      <c r="M110" s="266"/>
      <c r="N110" s="875"/>
      <c r="O110" s="267"/>
      <c r="P110" s="267"/>
      <c r="Q110" s="267"/>
      <c r="R110" s="267"/>
      <c r="S110" s="267"/>
      <c r="T110" s="267"/>
      <c r="U110" s="267"/>
      <c r="V110" s="267"/>
    </row>
    <row r="111" spans="1:22" s="260" customFormat="1" ht="39.9" customHeight="1" x14ac:dyDescent="0.2">
      <c r="A111" s="559"/>
      <c r="B111" s="537"/>
      <c r="C111" s="968"/>
      <c r="D111" s="969"/>
      <c r="E111" s="970"/>
      <c r="F111" s="467"/>
      <c r="G111" s="987"/>
      <c r="H111" s="988"/>
      <c r="I111" s="968"/>
      <c r="J111" s="969"/>
      <c r="K111" s="970"/>
      <c r="L111" s="467"/>
      <c r="M111" s="266"/>
      <c r="N111" s="267"/>
      <c r="O111" s="267"/>
      <c r="P111" s="267"/>
      <c r="Q111" s="267"/>
      <c r="R111" s="267"/>
      <c r="S111" s="267"/>
      <c r="T111" s="267"/>
      <c r="U111" s="267"/>
    </row>
    <row r="112" spans="1:22" s="260" customFormat="1" ht="39.9" customHeight="1" x14ac:dyDescent="0.2">
      <c r="A112" s="559"/>
      <c r="B112" s="537"/>
      <c r="C112" s="968"/>
      <c r="D112" s="969"/>
      <c r="E112" s="970"/>
      <c r="F112" s="467"/>
      <c r="G112" s="987"/>
      <c r="H112" s="988"/>
      <c r="I112" s="968"/>
      <c r="J112" s="969"/>
      <c r="K112" s="970"/>
      <c r="L112" s="467"/>
      <c r="M112" s="266"/>
      <c r="N112" s="267"/>
      <c r="O112" s="267"/>
      <c r="P112" s="267"/>
      <c r="Q112" s="267"/>
      <c r="R112" s="267"/>
      <c r="S112" s="267"/>
      <c r="T112" s="267"/>
      <c r="U112" s="267"/>
    </row>
    <row r="113" spans="1:22" s="260" customFormat="1" ht="39.9" customHeight="1" x14ac:dyDescent="0.2">
      <c r="A113" s="559"/>
      <c r="B113" s="537"/>
      <c r="C113" s="968"/>
      <c r="D113" s="969"/>
      <c r="E113" s="970"/>
      <c r="F113" s="467"/>
      <c r="G113" s="987"/>
      <c r="H113" s="988"/>
      <c r="I113" s="968"/>
      <c r="J113" s="969"/>
      <c r="K113" s="970"/>
      <c r="L113" s="467"/>
      <c r="M113" s="266"/>
      <c r="N113" s="267"/>
      <c r="O113" s="267"/>
      <c r="P113" s="267"/>
      <c r="Q113" s="267"/>
      <c r="R113" s="267"/>
      <c r="S113" s="267"/>
      <c r="T113" s="267"/>
      <c r="U113" s="267"/>
    </row>
    <row r="114" spans="1:22" s="260" customFormat="1" ht="39.9" customHeight="1" x14ac:dyDescent="0.2">
      <c r="A114" s="559"/>
      <c r="B114" s="537"/>
      <c r="C114" s="968"/>
      <c r="D114" s="969"/>
      <c r="E114" s="970"/>
      <c r="F114" s="467"/>
      <c r="G114" s="987"/>
      <c r="H114" s="988"/>
      <c r="I114" s="968"/>
      <c r="J114" s="969"/>
      <c r="K114" s="970"/>
      <c r="L114" s="467"/>
      <c r="M114" s="266"/>
      <c r="N114" s="267"/>
      <c r="O114" s="267"/>
      <c r="P114" s="267"/>
      <c r="Q114" s="267"/>
      <c r="R114" s="267"/>
      <c r="S114" s="267"/>
      <c r="T114" s="267"/>
      <c r="U114" s="267"/>
    </row>
    <row r="115" spans="1:22" s="260" customFormat="1" ht="39.9" customHeight="1" x14ac:dyDescent="0.2">
      <c r="A115" s="559"/>
      <c r="B115" s="537"/>
      <c r="C115" s="968"/>
      <c r="D115" s="969"/>
      <c r="E115" s="970"/>
      <c r="F115" s="467"/>
      <c r="G115" s="987"/>
      <c r="H115" s="988"/>
      <c r="I115" s="968"/>
      <c r="J115" s="969"/>
      <c r="K115" s="970"/>
      <c r="L115" s="467"/>
      <c r="M115" s="266"/>
      <c r="N115" s="267"/>
      <c r="O115" s="267"/>
      <c r="P115" s="267"/>
      <c r="Q115" s="267"/>
      <c r="R115" s="267"/>
      <c r="S115" s="267"/>
      <c r="T115" s="267"/>
      <c r="U115" s="267"/>
    </row>
    <row r="116" spans="1:22" s="260" customFormat="1" ht="19.95" customHeight="1" x14ac:dyDescent="0.2">
      <c r="A116" s="557"/>
      <c r="B116" s="76"/>
      <c r="C116" s="76"/>
      <c r="D116" s="76"/>
      <c r="E116" s="76"/>
      <c r="F116" s="76"/>
      <c r="G116" s="173"/>
      <c r="H116" s="173"/>
      <c r="I116" s="173"/>
      <c r="J116" s="173"/>
      <c r="K116" s="173"/>
      <c r="L116" s="173"/>
      <c r="M116" s="266"/>
      <c r="O116" s="269"/>
      <c r="P116" s="269"/>
      <c r="Q116" s="269"/>
      <c r="R116" s="267"/>
      <c r="S116" s="267"/>
      <c r="T116" s="267"/>
      <c r="U116" s="267"/>
      <c r="V116" s="267"/>
    </row>
    <row r="117" spans="1:22" s="260" customFormat="1" ht="39.9" customHeight="1" x14ac:dyDescent="0.2">
      <c r="A117" s="557"/>
      <c r="B117" s="274" t="s">
        <v>235</v>
      </c>
      <c r="C117" s="76"/>
      <c r="D117" s="76"/>
      <c r="F117" s="76"/>
      <c r="G117" s="76"/>
      <c r="H117" s="76"/>
      <c r="J117" s="580"/>
      <c r="K117" s="580"/>
      <c r="L117" s="173"/>
      <c r="M117" s="266"/>
      <c r="N117" s="76"/>
      <c r="O117" s="269"/>
      <c r="P117" s="269"/>
      <c r="Q117" s="269"/>
      <c r="R117" s="267"/>
      <c r="S117" s="267"/>
      <c r="T117" s="267"/>
      <c r="U117" s="267"/>
      <c r="V117" s="267"/>
    </row>
    <row r="118" spans="1:22" s="260" customFormat="1" ht="30" customHeight="1" x14ac:dyDescent="0.2">
      <c r="A118" s="557"/>
      <c r="B118" s="363" t="s">
        <v>320</v>
      </c>
      <c r="C118" s="76"/>
      <c r="D118" s="76"/>
      <c r="E118" s="275" t="s">
        <v>110</v>
      </c>
      <c r="F118" s="76"/>
      <c r="G118" s="363" t="s">
        <v>321</v>
      </c>
      <c r="H118" s="363"/>
      <c r="I118" s="876" t="str">
        <f ca="1">IF(SUM(F121:F167)&gt;0,"※支援対象者(予定)一覧(別添４)を入力してください。赤の着色が残る場合、事業要件である1地域あたりの支援対象者数(7者)が未達です。","")</f>
        <v/>
      </c>
      <c r="J118" s="876"/>
      <c r="K118" s="876"/>
      <c r="L118" s="275" t="s">
        <v>110</v>
      </c>
      <c r="M118" s="266"/>
      <c r="N118" s="76"/>
      <c r="O118" s="269"/>
      <c r="P118" s="269"/>
      <c r="Q118" s="269"/>
      <c r="R118" s="267"/>
      <c r="S118" s="267"/>
      <c r="T118" s="267"/>
      <c r="U118" s="267"/>
      <c r="V118" s="267"/>
    </row>
    <row r="119" spans="1:22" s="260" customFormat="1" ht="20.100000000000001" customHeight="1" x14ac:dyDescent="0.2">
      <c r="A119" s="559"/>
      <c r="B119" s="960" t="s">
        <v>69</v>
      </c>
      <c r="C119" s="962" t="s">
        <v>91</v>
      </c>
      <c r="D119" s="963"/>
      <c r="E119" s="276" t="s">
        <v>124</v>
      </c>
      <c r="F119" s="262"/>
      <c r="G119" s="981" t="s">
        <v>129</v>
      </c>
      <c r="H119" s="982"/>
      <c r="I119" s="979" t="s">
        <v>485</v>
      </c>
      <c r="J119" s="979" t="s">
        <v>67</v>
      </c>
      <c r="K119" s="979" t="s">
        <v>322</v>
      </c>
      <c r="L119" s="276" t="s">
        <v>124</v>
      </c>
      <c r="M119" s="266"/>
      <c r="N119" s="997" t="s">
        <v>508</v>
      </c>
      <c r="O119" s="267"/>
      <c r="P119" s="267"/>
      <c r="Q119" s="267"/>
      <c r="R119" s="267"/>
      <c r="S119" s="267"/>
      <c r="T119" s="267"/>
      <c r="U119" s="267"/>
      <c r="V119" s="267"/>
    </row>
    <row r="120" spans="1:22" s="260" customFormat="1" ht="20.100000000000001" customHeight="1" thickBot="1" x14ac:dyDescent="0.25">
      <c r="A120" s="559"/>
      <c r="B120" s="961"/>
      <c r="C120" s="964"/>
      <c r="D120" s="965"/>
      <c r="E120" s="364" t="str">
        <f>IF($G$6="","-",IF($G$6="消費税を補助対象に含めない","（税抜）","（税込）"))</f>
        <v>-</v>
      </c>
      <c r="F120" s="262"/>
      <c r="G120" s="983"/>
      <c r="H120" s="984"/>
      <c r="I120" s="980"/>
      <c r="J120" s="980"/>
      <c r="K120" s="980"/>
      <c r="L120" s="364" t="str">
        <f>IF($G$6="","-",IF($G$6="消費税を補助対象に含めない","（税抜）","（税込）"))</f>
        <v>-</v>
      </c>
      <c r="M120" s="266"/>
      <c r="N120" s="998"/>
      <c r="O120" s="267"/>
      <c r="P120" s="267"/>
      <c r="Q120" s="267"/>
      <c r="R120" s="267"/>
      <c r="S120" s="267"/>
      <c r="T120" s="267"/>
      <c r="U120" s="267"/>
      <c r="V120" s="267"/>
    </row>
    <row r="121" spans="1:22" s="260" customFormat="1" ht="40.049999999999997" customHeight="1" thickTop="1" x14ac:dyDescent="0.2">
      <c r="A121" s="559"/>
      <c r="B121" s="365" t="s">
        <v>67</v>
      </c>
      <c r="C121" s="971"/>
      <c r="D121" s="972"/>
      <c r="E121" s="367">
        <f>G11</f>
        <v>0</v>
      </c>
      <c r="F121" s="563">
        <f ca="1">IF(I121&lt;6,1,0)</f>
        <v>0</v>
      </c>
      <c r="G121" s="985" t="str">
        <f ca="1">都道府県コード!M1</f>
        <v xml:space="preserve"> </v>
      </c>
      <c r="H121" s="986"/>
      <c r="I121" s="564" t="str">
        <f ca="1">IF(G121=" ","-",COUNTIF('支援対象者(予定)一覧(別添４)'!$F$13:$F$262,M121))</f>
        <v>-</v>
      </c>
      <c r="J121" s="498">
        <f t="shared" ref="J121:J167" ca="1" si="7">SUMIFS($L$14:$L$63,$E$14:$E$63,G121,$C$14:$C$63,"職員*")</f>
        <v>0</v>
      </c>
      <c r="K121" s="380">
        <f ca="1">IFERROR(SUMIFS($L$14:$L$63,$E$14:$E$63,G121,$C$14:$C$63,"事務補助員")+SUMIF($E$14:$K$63,G121,$K$14:$K$63)+SUMIF($B$91:$L$105,G121,$L$91:$L$105)+SUMIF($B$111:$F$115,G121,$F$111:$F$115)+SUMIF($G$111:$L$115,G121,$L$111:$L$115)+($J$66/$C$66*I121),0)</f>
        <v>0</v>
      </c>
      <c r="L121" s="499">
        <f ca="1">J121+K121</f>
        <v>0</v>
      </c>
      <c r="M121" s="267" t="str">
        <f ca="1">TRIM(G121)</f>
        <v/>
      </c>
      <c r="O121" s="267"/>
      <c r="P121" s="267"/>
      <c r="Q121" s="267"/>
      <c r="R121" s="267"/>
      <c r="S121" s="267"/>
      <c r="T121" s="267"/>
      <c r="U121" s="267"/>
      <c r="V121" s="267"/>
    </row>
    <row r="122" spans="1:22" s="260" customFormat="1" ht="40.049999999999997" customHeight="1" x14ac:dyDescent="0.2">
      <c r="A122" s="559"/>
      <c r="B122" s="277" t="s">
        <v>86</v>
      </c>
      <c r="C122" s="278" t="s">
        <v>90</v>
      </c>
      <c r="D122" s="279" t="s">
        <v>229</v>
      </c>
      <c r="E122" s="368">
        <f>E66</f>
        <v>0</v>
      </c>
      <c r="F122" s="563">
        <f t="shared" ref="F122:F167" ca="1" si="8">IF(I122&lt;6,1,0)</f>
        <v>0</v>
      </c>
      <c r="G122" s="991" t="str">
        <f ca="1">都道府県コード!M2</f>
        <v xml:space="preserve"> </v>
      </c>
      <c r="H122" s="992"/>
      <c r="I122" s="561" t="str">
        <f ca="1">IF(G122=" ","-",COUNTIF('支援対象者(予定)一覧(別添４)'!$F$13:$F$262,M122))</f>
        <v>-</v>
      </c>
      <c r="J122" s="381">
        <f t="shared" ca="1" si="7"/>
        <v>0</v>
      </c>
      <c r="K122" s="381">
        <f t="shared" ref="K122:K167" ca="1" si="9">IFERROR(SUMIFS($L$14:$L$63,$E$14:$E$63,G122,$C$14:$C$63,"事務補助員")+SUMIF($E$14:$K$63,G122,$K$14:$K$63)+SUMIF($B$91:$L$105,G122,$L$91:$L$105)+SUMIF($B$111:$F$115,G122,$F$111:$F$115)+SUMIF($G$111:$L$115,G122,$L$111:$L$115)+($J$66/$C$66*I122),0)</f>
        <v>0</v>
      </c>
      <c r="L122" s="382">
        <f ca="1">J122+K122</f>
        <v>0</v>
      </c>
      <c r="M122" s="267" t="str">
        <f t="shared" ref="M122:M167" ca="1" si="10">TRIM(G122)</f>
        <v/>
      </c>
      <c r="O122" s="267"/>
      <c r="P122" s="267"/>
      <c r="Q122" s="267"/>
      <c r="R122" s="267"/>
      <c r="S122" s="267"/>
      <c r="T122" s="267"/>
      <c r="U122" s="267"/>
      <c r="V122" s="267"/>
    </row>
    <row r="123" spans="1:22" s="260" customFormat="1" ht="40.049999999999997" customHeight="1" x14ac:dyDescent="0.2">
      <c r="A123" s="559"/>
      <c r="B123" s="280"/>
      <c r="C123" s="281"/>
      <c r="D123" s="282" t="s">
        <v>230</v>
      </c>
      <c r="E123" s="369">
        <f>G66</f>
        <v>0</v>
      </c>
      <c r="F123" s="563">
        <f t="shared" ca="1" si="8"/>
        <v>0</v>
      </c>
      <c r="G123" s="993" t="str">
        <f ca="1">都道府県コード!M3</f>
        <v xml:space="preserve"> </v>
      </c>
      <c r="H123" s="994"/>
      <c r="I123" s="561" t="str">
        <f ca="1">IF(G123=" ","-",COUNTIF('支援対象者(予定)一覧(別添４)'!$F$13:$F$262,M123))</f>
        <v>-</v>
      </c>
      <c r="J123" s="500">
        <f t="shared" ca="1" si="7"/>
        <v>0</v>
      </c>
      <c r="K123" s="381">
        <f t="shared" ca="1" si="9"/>
        <v>0</v>
      </c>
      <c r="L123" s="501">
        <f ca="1">J123+K123</f>
        <v>0</v>
      </c>
      <c r="M123" s="267" t="str">
        <f t="shared" ca="1" si="10"/>
        <v/>
      </c>
      <c r="O123" s="267"/>
      <c r="P123" s="267"/>
      <c r="Q123" s="267"/>
      <c r="R123" s="267"/>
      <c r="S123" s="267"/>
      <c r="T123" s="267"/>
      <c r="U123" s="267"/>
      <c r="V123" s="267"/>
    </row>
    <row r="124" spans="1:22" s="260" customFormat="1" ht="40.049999999999997" customHeight="1" x14ac:dyDescent="0.2">
      <c r="A124" s="559"/>
      <c r="B124" s="280"/>
      <c r="C124" s="530" t="s">
        <v>519</v>
      </c>
      <c r="D124" s="531"/>
      <c r="E124" s="369">
        <f>L87</f>
        <v>0</v>
      </c>
      <c r="F124" s="563">
        <f t="shared" ca="1" si="8"/>
        <v>0</v>
      </c>
      <c r="G124" s="993" t="str">
        <f ca="1">都道府県コード!M4</f>
        <v xml:space="preserve"> </v>
      </c>
      <c r="H124" s="994"/>
      <c r="I124" s="561" t="str">
        <f ca="1">IF(G124=" ","-",COUNTIF('支援対象者(予定)一覧(別添４)'!$F$13:$F$262,M124))</f>
        <v>-</v>
      </c>
      <c r="J124" s="500">
        <f t="shared" ca="1" si="7"/>
        <v>0</v>
      </c>
      <c r="K124" s="381">
        <f t="shared" ca="1" si="9"/>
        <v>0</v>
      </c>
      <c r="L124" s="501">
        <f t="shared" ref="L124:L167" ca="1" si="11">J124+K124</f>
        <v>0</v>
      </c>
      <c r="M124" s="267" t="str">
        <f t="shared" ca="1" si="10"/>
        <v/>
      </c>
      <c r="O124" s="267"/>
      <c r="P124" s="267"/>
      <c r="Q124" s="267"/>
      <c r="R124" s="267"/>
      <c r="S124" s="267"/>
      <c r="T124" s="267"/>
      <c r="U124" s="267"/>
      <c r="V124" s="267"/>
    </row>
    <row r="125" spans="1:22" s="260" customFormat="1" ht="40.049999999999997" customHeight="1" x14ac:dyDescent="0.2">
      <c r="A125" s="559"/>
      <c r="B125" s="280"/>
      <c r="C125" s="530" t="s">
        <v>268</v>
      </c>
      <c r="D125" s="531"/>
      <c r="E125" s="369">
        <f>L97</f>
        <v>0</v>
      </c>
      <c r="F125" s="563">
        <f t="shared" ca="1" si="8"/>
        <v>0</v>
      </c>
      <c r="G125" s="993" t="str">
        <f ca="1">都道府県コード!M5</f>
        <v xml:space="preserve"> </v>
      </c>
      <c r="H125" s="994"/>
      <c r="I125" s="561" t="str">
        <f ca="1">IF(G125=" ","-",COUNTIF('支援対象者(予定)一覧(別添４)'!$F$13:$F$262,M125))</f>
        <v>-</v>
      </c>
      <c r="J125" s="500">
        <f t="shared" ca="1" si="7"/>
        <v>0</v>
      </c>
      <c r="K125" s="381">
        <f t="shared" ca="1" si="9"/>
        <v>0</v>
      </c>
      <c r="L125" s="501">
        <f t="shared" ca="1" si="11"/>
        <v>0</v>
      </c>
      <c r="M125" s="267" t="str">
        <f t="shared" ca="1" si="10"/>
        <v/>
      </c>
      <c r="O125" s="267"/>
      <c r="P125" s="267"/>
      <c r="Q125" s="267"/>
      <c r="R125" s="267"/>
      <c r="S125" s="267"/>
      <c r="T125" s="267"/>
      <c r="U125" s="267"/>
      <c r="V125" s="267"/>
    </row>
    <row r="126" spans="1:22" s="260" customFormat="1" ht="40.049999999999997" customHeight="1" x14ac:dyDescent="0.2">
      <c r="A126" s="559"/>
      <c r="B126" s="280"/>
      <c r="C126" s="283" t="s">
        <v>218</v>
      </c>
      <c r="D126" s="531"/>
      <c r="E126" s="369">
        <f>J11+J87+J97</f>
        <v>0</v>
      </c>
      <c r="F126" s="563">
        <f t="shared" ca="1" si="8"/>
        <v>0</v>
      </c>
      <c r="G126" s="993" t="str">
        <f ca="1">都道府県コード!M6</f>
        <v xml:space="preserve"> </v>
      </c>
      <c r="H126" s="994"/>
      <c r="I126" s="561" t="str">
        <f ca="1">IF(G126=" ","-",COUNTIF('支援対象者(予定)一覧(別添４)'!$F$13:$F$262,M126))</f>
        <v>-</v>
      </c>
      <c r="J126" s="500">
        <f t="shared" ca="1" si="7"/>
        <v>0</v>
      </c>
      <c r="K126" s="381">
        <f t="shared" ca="1" si="9"/>
        <v>0</v>
      </c>
      <c r="L126" s="501">
        <f t="shared" ca="1" si="11"/>
        <v>0</v>
      </c>
      <c r="M126" s="267" t="str">
        <f t="shared" ca="1" si="10"/>
        <v/>
      </c>
      <c r="O126" s="267"/>
      <c r="P126" s="267"/>
      <c r="Q126" s="267"/>
      <c r="R126" s="267"/>
      <c r="S126" s="267"/>
      <c r="T126" s="267"/>
      <c r="U126" s="267"/>
      <c r="V126" s="267"/>
    </row>
    <row r="127" spans="1:22" s="260" customFormat="1" ht="40.049999999999997" customHeight="1" x14ac:dyDescent="0.2">
      <c r="A127" s="559"/>
      <c r="B127" s="280"/>
      <c r="C127" s="973" t="s">
        <v>89</v>
      </c>
      <c r="D127" s="974"/>
      <c r="E127" s="369">
        <f>L11</f>
        <v>0</v>
      </c>
      <c r="F127" s="563">
        <f t="shared" ca="1" si="8"/>
        <v>0</v>
      </c>
      <c r="G127" s="993" t="str">
        <f ca="1">都道府県コード!M7</f>
        <v xml:space="preserve"> </v>
      </c>
      <c r="H127" s="994"/>
      <c r="I127" s="561" t="str">
        <f ca="1">IF(G127=" ","-",COUNTIF('支援対象者(予定)一覧(別添４)'!$F$13:$F$262,M127))</f>
        <v>-</v>
      </c>
      <c r="J127" s="500">
        <f t="shared" ca="1" si="7"/>
        <v>0</v>
      </c>
      <c r="K127" s="381">
        <f t="shared" ca="1" si="9"/>
        <v>0</v>
      </c>
      <c r="L127" s="501">
        <f t="shared" ca="1" si="11"/>
        <v>0</v>
      </c>
      <c r="M127" s="267" t="str">
        <f t="shared" ca="1" si="10"/>
        <v/>
      </c>
      <c r="O127" s="267"/>
      <c r="P127" s="267"/>
      <c r="Q127" s="267"/>
      <c r="R127" s="267"/>
      <c r="S127" s="267"/>
      <c r="T127" s="267"/>
      <c r="U127" s="267"/>
      <c r="V127" s="267"/>
    </row>
    <row r="128" spans="1:22" s="260" customFormat="1" ht="40.049999999999997" customHeight="1" x14ac:dyDescent="0.2">
      <c r="A128" s="559"/>
      <c r="B128" s="280"/>
      <c r="C128" s="975" t="s">
        <v>68</v>
      </c>
      <c r="D128" s="976"/>
      <c r="E128" s="370">
        <f>L107</f>
        <v>0</v>
      </c>
      <c r="F128" s="563">
        <f t="shared" ca="1" si="8"/>
        <v>0</v>
      </c>
      <c r="G128" s="993" t="str">
        <f ca="1">都道府県コード!M8</f>
        <v xml:space="preserve"> </v>
      </c>
      <c r="H128" s="994"/>
      <c r="I128" s="561" t="str">
        <f ca="1">IF(G128=" ","-",COUNTIF('支援対象者(予定)一覧(別添４)'!$F$13:$F$262,M128))</f>
        <v>-</v>
      </c>
      <c r="J128" s="500">
        <f t="shared" ca="1" si="7"/>
        <v>0</v>
      </c>
      <c r="K128" s="381">
        <f t="shared" ca="1" si="9"/>
        <v>0</v>
      </c>
      <c r="L128" s="501">
        <f t="shared" ca="1" si="11"/>
        <v>0</v>
      </c>
      <c r="M128" s="267" t="str">
        <f t="shared" ca="1" si="10"/>
        <v/>
      </c>
      <c r="O128" s="267"/>
      <c r="P128" s="267"/>
      <c r="Q128" s="267"/>
      <c r="R128" s="267"/>
      <c r="S128" s="267"/>
      <c r="T128" s="267"/>
      <c r="U128" s="267"/>
      <c r="V128" s="267"/>
    </row>
    <row r="129" spans="1:23" s="260" customFormat="1" ht="40.049999999999997" customHeight="1" thickBot="1" x14ac:dyDescent="0.25">
      <c r="A129" s="559"/>
      <c r="B129" s="366"/>
      <c r="C129" s="955" t="s">
        <v>125</v>
      </c>
      <c r="D129" s="956"/>
      <c r="E129" s="371">
        <f>SUM(E122:E128)</f>
        <v>0</v>
      </c>
      <c r="F129" s="563">
        <f t="shared" ca="1" si="8"/>
        <v>0</v>
      </c>
      <c r="G129" s="993" t="str">
        <f ca="1">都道府県コード!M9</f>
        <v xml:space="preserve"> </v>
      </c>
      <c r="H129" s="994"/>
      <c r="I129" s="561" t="str">
        <f ca="1">IF(G129=" ","-",COUNTIF('支援対象者(予定)一覧(別添４)'!$F$13:$F$262,M129))</f>
        <v>-</v>
      </c>
      <c r="J129" s="500">
        <f t="shared" ca="1" si="7"/>
        <v>0</v>
      </c>
      <c r="K129" s="381">
        <f t="shared" ca="1" si="9"/>
        <v>0</v>
      </c>
      <c r="L129" s="501">
        <f t="shared" ca="1" si="11"/>
        <v>0</v>
      </c>
      <c r="M129" s="267" t="str">
        <f t="shared" ca="1" si="10"/>
        <v/>
      </c>
      <c r="O129" s="267"/>
      <c r="P129" s="267"/>
      <c r="Q129" s="267"/>
      <c r="R129" s="267"/>
      <c r="S129" s="267"/>
      <c r="T129" s="267"/>
      <c r="U129" s="267"/>
      <c r="V129" s="267"/>
    </row>
    <row r="130" spans="1:23" s="260" customFormat="1" ht="40.049999999999997" customHeight="1" x14ac:dyDescent="0.2">
      <c r="A130" s="559"/>
      <c r="B130" s="957" t="str">
        <f>IF($G$6="","補助対象経費合計",IF($G$6="消費税を補助対象に含めない","補助対象経費合計（税抜）","補助対象経費合計（税込）"))</f>
        <v>補助対象経費合計</v>
      </c>
      <c r="C130" s="958"/>
      <c r="D130" s="959"/>
      <c r="E130" s="372">
        <f>SUM(E129,E121)</f>
        <v>0</v>
      </c>
      <c r="F130" s="563">
        <f t="shared" ca="1" si="8"/>
        <v>0</v>
      </c>
      <c r="G130" s="993" t="str">
        <f ca="1">都道府県コード!M10</f>
        <v xml:space="preserve"> </v>
      </c>
      <c r="H130" s="994"/>
      <c r="I130" s="561" t="str">
        <f ca="1">IF(G130=" ","-",COUNTIF('支援対象者(予定)一覧(別添４)'!$F$13:$F$262,M130))</f>
        <v>-</v>
      </c>
      <c r="J130" s="500">
        <f t="shared" ca="1" si="7"/>
        <v>0</v>
      </c>
      <c r="K130" s="381">
        <f t="shared" ca="1" si="9"/>
        <v>0</v>
      </c>
      <c r="L130" s="501">
        <f t="shared" ca="1" si="11"/>
        <v>0</v>
      </c>
      <c r="M130" s="267" t="str">
        <f t="shared" ca="1" si="10"/>
        <v/>
      </c>
      <c r="O130" s="267"/>
      <c r="P130" s="267"/>
      <c r="Q130" s="267"/>
      <c r="R130" s="267"/>
      <c r="S130" s="267"/>
      <c r="T130" s="267"/>
      <c r="U130" s="267"/>
      <c r="V130" s="267"/>
    </row>
    <row r="131" spans="1:23" s="260" customFormat="1" ht="40.049999999999997" customHeight="1" x14ac:dyDescent="0.2">
      <c r="A131" s="559"/>
      <c r="C131" s="262"/>
      <c r="D131" s="262"/>
      <c r="E131" s="262"/>
      <c r="F131" s="563">
        <f t="shared" ca="1" si="8"/>
        <v>0</v>
      </c>
      <c r="G131" s="993" t="str">
        <f ca="1">都道府県コード!M11</f>
        <v xml:space="preserve"> </v>
      </c>
      <c r="H131" s="994"/>
      <c r="I131" s="561" t="str">
        <f ca="1">IF(G131=" ","-",COUNTIF('支援対象者(予定)一覧(別添４)'!$F$13:$F$262,M131))</f>
        <v>-</v>
      </c>
      <c r="J131" s="500">
        <f t="shared" ca="1" si="7"/>
        <v>0</v>
      </c>
      <c r="K131" s="381">
        <f t="shared" ca="1" si="9"/>
        <v>0</v>
      </c>
      <c r="L131" s="501">
        <f t="shared" ca="1" si="11"/>
        <v>0</v>
      </c>
      <c r="M131" s="267" t="str">
        <f t="shared" ca="1" si="10"/>
        <v/>
      </c>
      <c r="O131" s="267"/>
      <c r="P131" s="267"/>
      <c r="Q131" s="267"/>
      <c r="R131" s="267"/>
      <c r="S131" s="267"/>
      <c r="T131" s="267"/>
      <c r="U131" s="267"/>
      <c r="V131" s="267"/>
    </row>
    <row r="132" spans="1:23" s="260" customFormat="1" ht="40.049999999999997" customHeight="1" x14ac:dyDescent="0.2">
      <c r="A132" s="559"/>
      <c r="C132" s="262"/>
      <c r="D132" s="262"/>
      <c r="E132" s="262"/>
      <c r="F132" s="563">
        <f t="shared" ca="1" si="8"/>
        <v>0</v>
      </c>
      <c r="G132" s="993" t="str">
        <f ca="1">都道府県コード!M12</f>
        <v xml:space="preserve"> </v>
      </c>
      <c r="H132" s="994"/>
      <c r="I132" s="561" t="str">
        <f ca="1">IF(G132=" ","-",COUNTIF('支援対象者(予定)一覧(別添４)'!$F$13:$F$262,M132))</f>
        <v>-</v>
      </c>
      <c r="J132" s="500">
        <f t="shared" ca="1" si="7"/>
        <v>0</v>
      </c>
      <c r="K132" s="381">
        <f t="shared" ca="1" si="9"/>
        <v>0</v>
      </c>
      <c r="L132" s="501">
        <f t="shared" ca="1" si="11"/>
        <v>0</v>
      </c>
      <c r="M132" s="267" t="str">
        <f t="shared" ca="1" si="10"/>
        <v/>
      </c>
      <c r="O132" s="267"/>
      <c r="P132" s="267"/>
      <c r="Q132" s="267"/>
      <c r="R132" s="267"/>
      <c r="S132" s="267"/>
      <c r="T132" s="267"/>
      <c r="U132" s="267"/>
      <c r="V132" s="267"/>
    </row>
    <row r="133" spans="1:23" ht="40.049999999999997" customHeight="1" x14ac:dyDescent="0.2">
      <c r="F133" s="563">
        <f t="shared" ca="1" si="8"/>
        <v>0</v>
      </c>
      <c r="G133" s="993" t="str">
        <f ca="1">都道府県コード!M13</f>
        <v xml:space="preserve"> </v>
      </c>
      <c r="H133" s="994"/>
      <c r="I133" s="561" t="str">
        <f ca="1">IF(G133=" ","-",COUNTIF('支援対象者(予定)一覧(別添４)'!$F$13:$F$262,M133))</f>
        <v>-</v>
      </c>
      <c r="J133" s="500">
        <f t="shared" ca="1" si="7"/>
        <v>0</v>
      </c>
      <c r="K133" s="381">
        <f t="shared" ca="1" si="9"/>
        <v>0</v>
      </c>
      <c r="L133" s="501">
        <f t="shared" ca="1" si="11"/>
        <v>0</v>
      </c>
      <c r="M133" s="267" t="str">
        <f t="shared" ca="1" si="10"/>
        <v/>
      </c>
    </row>
    <row r="134" spans="1:23" ht="40.049999999999997" customHeight="1" x14ac:dyDescent="0.2">
      <c r="F134" s="563">
        <f t="shared" ca="1" si="8"/>
        <v>0</v>
      </c>
      <c r="G134" s="993" t="str">
        <f ca="1">都道府県コード!M14</f>
        <v xml:space="preserve"> </v>
      </c>
      <c r="H134" s="994"/>
      <c r="I134" s="561" t="str">
        <f ca="1">IF(G134=" ","-",COUNTIF('支援対象者(予定)一覧(別添４)'!$F$13:$F$262,M134))</f>
        <v>-</v>
      </c>
      <c r="J134" s="500">
        <f t="shared" ca="1" si="7"/>
        <v>0</v>
      </c>
      <c r="K134" s="381">
        <f t="shared" ca="1" si="9"/>
        <v>0</v>
      </c>
      <c r="L134" s="501">
        <f t="shared" ca="1" si="11"/>
        <v>0</v>
      </c>
      <c r="M134" s="267" t="str">
        <f t="shared" ca="1" si="10"/>
        <v/>
      </c>
    </row>
    <row r="135" spans="1:23" ht="40.049999999999997" customHeight="1" x14ac:dyDescent="0.2">
      <c r="F135" s="563">
        <f t="shared" ca="1" si="8"/>
        <v>0</v>
      </c>
      <c r="G135" s="993" t="str">
        <f ca="1">都道府県コード!M15</f>
        <v xml:space="preserve"> </v>
      </c>
      <c r="H135" s="994"/>
      <c r="I135" s="561" t="str">
        <f ca="1">IF(G135=" ","-",COUNTIF('支援対象者(予定)一覧(別添４)'!$F$13:$F$262,M135))</f>
        <v>-</v>
      </c>
      <c r="J135" s="500">
        <f t="shared" ca="1" si="7"/>
        <v>0</v>
      </c>
      <c r="K135" s="381">
        <f t="shared" ca="1" si="9"/>
        <v>0</v>
      </c>
      <c r="L135" s="501">
        <f t="shared" ca="1" si="11"/>
        <v>0</v>
      </c>
      <c r="M135" s="267" t="str">
        <f t="shared" ca="1" si="10"/>
        <v/>
      </c>
    </row>
    <row r="136" spans="1:23" ht="40.049999999999997" customHeight="1" x14ac:dyDescent="0.2">
      <c r="F136" s="563">
        <f t="shared" ca="1" si="8"/>
        <v>0</v>
      </c>
      <c r="G136" s="993" t="str">
        <f ca="1">都道府県コード!M16</f>
        <v xml:space="preserve"> </v>
      </c>
      <c r="H136" s="994"/>
      <c r="I136" s="561" t="str">
        <f ca="1">IF(G136=" ","-",COUNTIF('支援対象者(予定)一覧(別添４)'!$F$13:$F$262,M136))</f>
        <v>-</v>
      </c>
      <c r="J136" s="500">
        <f t="shared" ca="1" si="7"/>
        <v>0</v>
      </c>
      <c r="K136" s="381">
        <f t="shared" ca="1" si="9"/>
        <v>0</v>
      </c>
      <c r="L136" s="501">
        <f t="shared" ca="1" si="11"/>
        <v>0</v>
      </c>
      <c r="M136" s="267" t="str">
        <f t="shared" ca="1" si="10"/>
        <v/>
      </c>
    </row>
    <row r="137" spans="1:23" ht="40.049999999999997" customHeight="1" x14ac:dyDescent="0.2">
      <c r="F137" s="563">
        <f t="shared" ca="1" si="8"/>
        <v>0</v>
      </c>
      <c r="G137" s="993" t="str">
        <f ca="1">都道府県コード!M17</f>
        <v xml:space="preserve"> </v>
      </c>
      <c r="H137" s="994"/>
      <c r="I137" s="561" t="str">
        <f ca="1">IF(G137=" ","-",COUNTIF('支援対象者(予定)一覧(別添４)'!$F$13:$F$262,M137))</f>
        <v>-</v>
      </c>
      <c r="J137" s="500">
        <f t="shared" ca="1" si="7"/>
        <v>0</v>
      </c>
      <c r="K137" s="381">
        <f t="shared" ca="1" si="9"/>
        <v>0</v>
      </c>
      <c r="L137" s="501">
        <f t="shared" ca="1" si="11"/>
        <v>0</v>
      </c>
      <c r="M137" s="267" t="str">
        <f t="shared" ca="1" si="10"/>
        <v/>
      </c>
    </row>
    <row r="138" spans="1:23" ht="40.049999999999997" customHeight="1" x14ac:dyDescent="0.2">
      <c r="F138" s="563">
        <f t="shared" ca="1" si="8"/>
        <v>0</v>
      </c>
      <c r="G138" s="993" t="str">
        <f ca="1">都道府県コード!M18</f>
        <v xml:space="preserve"> </v>
      </c>
      <c r="H138" s="994"/>
      <c r="I138" s="561" t="str">
        <f ca="1">IF(G138=" ","-",COUNTIF('支援対象者(予定)一覧(別添４)'!$F$13:$F$262,M138))</f>
        <v>-</v>
      </c>
      <c r="J138" s="500">
        <f t="shared" ca="1" si="7"/>
        <v>0</v>
      </c>
      <c r="K138" s="381">
        <f t="shared" ca="1" si="9"/>
        <v>0</v>
      </c>
      <c r="L138" s="501">
        <f t="shared" ca="1" si="11"/>
        <v>0</v>
      </c>
      <c r="M138" s="267" t="str">
        <f t="shared" ca="1" si="10"/>
        <v/>
      </c>
    </row>
    <row r="139" spans="1:23" ht="40.049999999999997" customHeight="1" x14ac:dyDescent="0.2">
      <c r="F139" s="563">
        <f t="shared" ca="1" si="8"/>
        <v>0</v>
      </c>
      <c r="G139" s="993" t="str">
        <f ca="1">都道府県コード!M19</f>
        <v xml:space="preserve"> </v>
      </c>
      <c r="H139" s="994"/>
      <c r="I139" s="561" t="str">
        <f ca="1">IF(G139=" ","-",COUNTIF('支援対象者(予定)一覧(別添４)'!$F$13:$F$262,M139))</f>
        <v>-</v>
      </c>
      <c r="J139" s="500">
        <f t="shared" ca="1" si="7"/>
        <v>0</v>
      </c>
      <c r="K139" s="381">
        <f t="shared" ca="1" si="9"/>
        <v>0</v>
      </c>
      <c r="L139" s="501">
        <f t="shared" ca="1" si="11"/>
        <v>0</v>
      </c>
      <c r="M139" s="267" t="str">
        <f t="shared" ca="1" si="10"/>
        <v/>
      </c>
    </row>
    <row r="140" spans="1:23" ht="40.049999999999997" customHeight="1" x14ac:dyDescent="0.2">
      <c r="F140" s="563">
        <f t="shared" ca="1" si="8"/>
        <v>0</v>
      </c>
      <c r="G140" s="993" t="str">
        <f ca="1">都道府県コード!M20</f>
        <v xml:space="preserve"> </v>
      </c>
      <c r="H140" s="994"/>
      <c r="I140" s="561" t="str">
        <f ca="1">IF(G140=" ","-",COUNTIF('支援対象者(予定)一覧(別添４)'!$F$13:$F$262,M140))</f>
        <v>-</v>
      </c>
      <c r="J140" s="500">
        <f t="shared" ca="1" si="7"/>
        <v>0</v>
      </c>
      <c r="K140" s="381">
        <f t="shared" ca="1" si="9"/>
        <v>0</v>
      </c>
      <c r="L140" s="501">
        <f t="shared" ca="1" si="11"/>
        <v>0</v>
      </c>
      <c r="M140" s="267" t="str">
        <f t="shared" ca="1" si="10"/>
        <v/>
      </c>
    </row>
    <row r="141" spans="1:23" s="285" customFormat="1" ht="40.049999999999997" customHeight="1" x14ac:dyDescent="0.2">
      <c r="A141" s="557"/>
      <c r="B141" s="76"/>
      <c r="C141" s="173"/>
      <c r="D141" s="173"/>
      <c r="E141" s="173"/>
      <c r="F141" s="563">
        <f t="shared" ca="1" si="8"/>
        <v>0</v>
      </c>
      <c r="G141" s="993" t="str">
        <f ca="1">都道府県コード!M21</f>
        <v xml:space="preserve"> </v>
      </c>
      <c r="H141" s="994"/>
      <c r="I141" s="561" t="str">
        <f ca="1">IF(G141=" ","-",COUNTIF('支援対象者(予定)一覧(別添４)'!$F$13:$F$262,M141))</f>
        <v>-</v>
      </c>
      <c r="J141" s="500">
        <f t="shared" ca="1" si="7"/>
        <v>0</v>
      </c>
      <c r="K141" s="381">
        <f t="shared" ca="1" si="9"/>
        <v>0</v>
      </c>
      <c r="L141" s="501">
        <f t="shared" ca="1" si="11"/>
        <v>0</v>
      </c>
      <c r="M141" s="267" t="str">
        <f t="shared" ca="1" si="10"/>
        <v/>
      </c>
      <c r="N141" s="260"/>
      <c r="O141" s="269"/>
      <c r="P141" s="269"/>
      <c r="Q141" s="269"/>
      <c r="R141" s="284"/>
      <c r="S141" s="284"/>
      <c r="T141" s="284"/>
      <c r="U141" s="284"/>
      <c r="V141" s="284"/>
      <c r="W141" s="76"/>
    </row>
    <row r="142" spans="1:23" s="285" customFormat="1" ht="40.049999999999997" customHeight="1" x14ac:dyDescent="0.2">
      <c r="A142" s="557"/>
      <c r="B142" s="76"/>
      <c r="C142" s="173"/>
      <c r="D142" s="173"/>
      <c r="E142" s="173"/>
      <c r="F142" s="563">
        <f t="shared" ca="1" si="8"/>
        <v>0</v>
      </c>
      <c r="G142" s="993" t="str">
        <f ca="1">都道府県コード!M22</f>
        <v xml:space="preserve"> </v>
      </c>
      <c r="H142" s="994"/>
      <c r="I142" s="561" t="str">
        <f ca="1">IF(G142=" ","-",COUNTIF('支援対象者(予定)一覧(別添４)'!$F$13:$F$262,M142))</f>
        <v>-</v>
      </c>
      <c r="J142" s="500">
        <f t="shared" ca="1" si="7"/>
        <v>0</v>
      </c>
      <c r="K142" s="381">
        <f t="shared" ca="1" si="9"/>
        <v>0</v>
      </c>
      <c r="L142" s="501">
        <f t="shared" ca="1" si="11"/>
        <v>0</v>
      </c>
      <c r="M142" s="267" t="str">
        <f t="shared" ca="1" si="10"/>
        <v/>
      </c>
      <c r="N142" s="273"/>
      <c r="O142" s="269"/>
      <c r="P142" s="269"/>
      <c r="Q142" s="269"/>
      <c r="R142" s="284"/>
      <c r="S142" s="284"/>
      <c r="T142" s="284"/>
      <c r="U142" s="284"/>
      <c r="V142" s="284"/>
      <c r="W142" s="76"/>
    </row>
    <row r="143" spans="1:23" ht="40.049999999999997" customHeight="1" x14ac:dyDescent="0.2">
      <c r="F143" s="563">
        <f t="shared" ca="1" si="8"/>
        <v>0</v>
      </c>
      <c r="G143" s="993" t="str">
        <f ca="1">都道府県コード!M23</f>
        <v xml:space="preserve"> </v>
      </c>
      <c r="H143" s="994"/>
      <c r="I143" s="561" t="str">
        <f ca="1">IF(G143=" ","-",COUNTIF('支援対象者(予定)一覧(別添４)'!$F$13:$F$262,M143))</f>
        <v>-</v>
      </c>
      <c r="J143" s="500">
        <f t="shared" ca="1" si="7"/>
        <v>0</v>
      </c>
      <c r="K143" s="381">
        <f t="shared" ca="1" si="9"/>
        <v>0</v>
      </c>
      <c r="L143" s="501">
        <f t="shared" ca="1" si="11"/>
        <v>0</v>
      </c>
      <c r="M143" s="267" t="str">
        <f t="shared" ca="1" si="10"/>
        <v/>
      </c>
    </row>
    <row r="144" spans="1:23" ht="40.049999999999997" customHeight="1" x14ac:dyDescent="0.2">
      <c r="F144" s="563">
        <f t="shared" ca="1" si="8"/>
        <v>0</v>
      </c>
      <c r="G144" s="993" t="str">
        <f ca="1">都道府県コード!M24</f>
        <v xml:space="preserve"> </v>
      </c>
      <c r="H144" s="994"/>
      <c r="I144" s="561" t="str">
        <f ca="1">IF(G144=" ","-",COUNTIF('支援対象者(予定)一覧(別添４)'!$F$13:$F$262,M144))</f>
        <v>-</v>
      </c>
      <c r="J144" s="500">
        <f t="shared" ca="1" si="7"/>
        <v>0</v>
      </c>
      <c r="K144" s="381">
        <f t="shared" ca="1" si="9"/>
        <v>0</v>
      </c>
      <c r="L144" s="501">
        <f t="shared" ca="1" si="11"/>
        <v>0</v>
      </c>
      <c r="M144" s="267" t="str">
        <f t="shared" ca="1" si="10"/>
        <v/>
      </c>
    </row>
    <row r="145" spans="1:23" ht="40.049999999999997" customHeight="1" x14ac:dyDescent="0.2">
      <c r="F145" s="563">
        <f t="shared" ca="1" si="8"/>
        <v>0</v>
      </c>
      <c r="G145" s="993" t="str">
        <f ca="1">都道府県コード!M25</f>
        <v xml:space="preserve"> </v>
      </c>
      <c r="H145" s="994"/>
      <c r="I145" s="561" t="str">
        <f ca="1">IF(G145=" ","-",COUNTIF('支援対象者(予定)一覧(別添４)'!$F$13:$F$262,M145))</f>
        <v>-</v>
      </c>
      <c r="J145" s="500">
        <f t="shared" ca="1" si="7"/>
        <v>0</v>
      </c>
      <c r="K145" s="381">
        <f t="shared" ca="1" si="9"/>
        <v>0</v>
      </c>
      <c r="L145" s="501">
        <f t="shared" ca="1" si="11"/>
        <v>0</v>
      </c>
      <c r="M145" s="267" t="str">
        <f t="shared" ca="1" si="10"/>
        <v/>
      </c>
    </row>
    <row r="146" spans="1:23" ht="40.049999999999997" customHeight="1" x14ac:dyDescent="0.2">
      <c r="F146" s="563">
        <f t="shared" ca="1" si="8"/>
        <v>0</v>
      </c>
      <c r="G146" s="993" t="str">
        <f ca="1">都道府県コード!M26</f>
        <v xml:space="preserve"> </v>
      </c>
      <c r="H146" s="994"/>
      <c r="I146" s="561" t="str">
        <f ca="1">IF(G146=" ","-",COUNTIF('支援対象者(予定)一覧(別添４)'!$F$13:$F$262,M146))</f>
        <v>-</v>
      </c>
      <c r="J146" s="500">
        <f t="shared" ca="1" si="7"/>
        <v>0</v>
      </c>
      <c r="K146" s="381">
        <f t="shared" ca="1" si="9"/>
        <v>0</v>
      </c>
      <c r="L146" s="501">
        <f t="shared" ca="1" si="11"/>
        <v>0</v>
      </c>
      <c r="M146" s="267" t="str">
        <f t="shared" ca="1" si="10"/>
        <v/>
      </c>
    </row>
    <row r="147" spans="1:23" ht="40.049999999999997" customHeight="1" x14ac:dyDescent="0.2">
      <c r="F147" s="563">
        <f t="shared" ca="1" si="8"/>
        <v>0</v>
      </c>
      <c r="G147" s="993" t="str">
        <f ca="1">都道府県コード!M27</f>
        <v xml:space="preserve"> </v>
      </c>
      <c r="H147" s="994"/>
      <c r="I147" s="561" t="str">
        <f ca="1">IF(G147=" ","-",COUNTIF('支援対象者(予定)一覧(別添４)'!$F$13:$F$262,M147))</f>
        <v>-</v>
      </c>
      <c r="J147" s="500">
        <f t="shared" ca="1" si="7"/>
        <v>0</v>
      </c>
      <c r="K147" s="381">
        <f t="shared" ca="1" si="9"/>
        <v>0</v>
      </c>
      <c r="L147" s="501">
        <f t="shared" ca="1" si="11"/>
        <v>0</v>
      </c>
      <c r="M147" s="267" t="str">
        <f t="shared" ca="1" si="10"/>
        <v/>
      </c>
    </row>
    <row r="148" spans="1:23" ht="40.049999999999997" customHeight="1" x14ac:dyDescent="0.2">
      <c r="F148" s="563">
        <f t="shared" ca="1" si="8"/>
        <v>0</v>
      </c>
      <c r="G148" s="993" t="str">
        <f ca="1">都道府県コード!M28</f>
        <v xml:space="preserve"> </v>
      </c>
      <c r="H148" s="994"/>
      <c r="I148" s="561" t="str">
        <f ca="1">IF(G148=" ","-",COUNTIF('支援対象者(予定)一覧(別添４)'!$F$13:$F$262,M148))</f>
        <v>-</v>
      </c>
      <c r="J148" s="500">
        <f t="shared" ca="1" si="7"/>
        <v>0</v>
      </c>
      <c r="K148" s="381">
        <f t="shared" ca="1" si="9"/>
        <v>0</v>
      </c>
      <c r="L148" s="501">
        <f t="shared" ca="1" si="11"/>
        <v>0</v>
      </c>
      <c r="M148" s="267" t="str">
        <f t="shared" ca="1" si="10"/>
        <v/>
      </c>
    </row>
    <row r="149" spans="1:23" ht="40.049999999999997" customHeight="1" x14ac:dyDescent="0.2">
      <c r="F149" s="563">
        <f t="shared" ca="1" si="8"/>
        <v>0</v>
      </c>
      <c r="G149" s="993" t="str">
        <f ca="1">都道府県コード!M29</f>
        <v xml:space="preserve"> </v>
      </c>
      <c r="H149" s="994"/>
      <c r="I149" s="561" t="str">
        <f ca="1">IF(G149=" ","-",COUNTIF('支援対象者(予定)一覧(別添４)'!$F$13:$F$262,M149))</f>
        <v>-</v>
      </c>
      <c r="J149" s="500">
        <f t="shared" ca="1" si="7"/>
        <v>0</v>
      </c>
      <c r="K149" s="381">
        <f t="shared" ca="1" si="9"/>
        <v>0</v>
      </c>
      <c r="L149" s="501">
        <f t="shared" ca="1" si="11"/>
        <v>0</v>
      </c>
      <c r="M149" s="267" t="str">
        <f t="shared" ca="1" si="10"/>
        <v/>
      </c>
    </row>
    <row r="150" spans="1:23" ht="40.049999999999997" customHeight="1" x14ac:dyDescent="0.2">
      <c r="F150" s="563">
        <f t="shared" ca="1" si="8"/>
        <v>0</v>
      </c>
      <c r="G150" s="993" t="str">
        <f ca="1">都道府県コード!M30</f>
        <v xml:space="preserve"> </v>
      </c>
      <c r="H150" s="994"/>
      <c r="I150" s="561" t="str">
        <f ca="1">IF(G150=" ","-",COUNTIF('支援対象者(予定)一覧(別添４)'!$F$13:$F$262,M150))</f>
        <v>-</v>
      </c>
      <c r="J150" s="500">
        <f t="shared" ca="1" si="7"/>
        <v>0</v>
      </c>
      <c r="K150" s="381">
        <f t="shared" ca="1" si="9"/>
        <v>0</v>
      </c>
      <c r="L150" s="501">
        <f t="shared" ca="1" si="11"/>
        <v>0</v>
      </c>
      <c r="M150" s="267" t="str">
        <f t="shared" ca="1" si="10"/>
        <v/>
      </c>
    </row>
    <row r="151" spans="1:23" ht="40.049999999999997" customHeight="1" x14ac:dyDescent="0.2">
      <c r="F151" s="563">
        <f t="shared" ca="1" si="8"/>
        <v>0</v>
      </c>
      <c r="G151" s="993" t="str">
        <f ca="1">都道府県コード!M31</f>
        <v xml:space="preserve"> </v>
      </c>
      <c r="H151" s="994"/>
      <c r="I151" s="561" t="str">
        <f ca="1">IF(G151=" ","-",COUNTIF('支援対象者(予定)一覧(別添４)'!$F$13:$F$262,M151))</f>
        <v>-</v>
      </c>
      <c r="J151" s="500">
        <f t="shared" ca="1" si="7"/>
        <v>0</v>
      </c>
      <c r="K151" s="381">
        <f t="shared" ca="1" si="9"/>
        <v>0</v>
      </c>
      <c r="L151" s="501">
        <f t="shared" ca="1" si="11"/>
        <v>0</v>
      </c>
      <c r="M151" s="267" t="str">
        <f t="shared" ca="1" si="10"/>
        <v/>
      </c>
    </row>
    <row r="152" spans="1:23" ht="40.049999999999997" customHeight="1" x14ac:dyDescent="0.2">
      <c r="F152" s="563">
        <f t="shared" ca="1" si="8"/>
        <v>0</v>
      </c>
      <c r="G152" s="993" t="str">
        <f ca="1">都道府県コード!M32</f>
        <v xml:space="preserve"> </v>
      </c>
      <c r="H152" s="994"/>
      <c r="I152" s="561" t="str">
        <f ca="1">IF(G152=" ","-",COUNTIF('支援対象者(予定)一覧(別添４)'!$F$13:$F$262,M152))</f>
        <v>-</v>
      </c>
      <c r="J152" s="500">
        <f t="shared" ca="1" si="7"/>
        <v>0</v>
      </c>
      <c r="K152" s="381">
        <f t="shared" ca="1" si="9"/>
        <v>0</v>
      </c>
      <c r="L152" s="501">
        <f t="shared" ca="1" si="11"/>
        <v>0</v>
      </c>
      <c r="M152" s="267" t="str">
        <f t="shared" ca="1" si="10"/>
        <v/>
      </c>
    </row>
    <row r="153" spans="1:23" s="285" customFormat="1" ht="40.049999999999997" customHeight="1" x14ac:dyDescent="0.2">
      <c r="A153" s="557"/>
      <c r="B153" s="76"/>
      <c r="C153" s="173"/>
      <c r="D153" s="173"/>
      <c r="E153" s="173"/>
      <c r="F153" s="563">
        <f t="shared" ca="1" si="8"/>
        <v>0</v>
      </c>
      <c r="G153" s="993" t="str">
        <f ca="1">都道府県コード!M33</f>
        <v xml:space="preserve"> </v>
      </c>
      <c r="H153" s="994"/>
      <c r="I153" s="561" t="str">
        <f ca="1">IF(G153=" ","-",COUNTIF('支援対象者(予定)一覧(別添４)'!$F$13:$F$262,M153))</f>
        <v>-</v>
      </c>
      <c r="J153" s="500">
        <f t="shared" ca="1" si="7"/>
        <v>0</v>
      </c>
      <c r="K153" s="381">
        <f t="shared" ca="1" si="9"/>
        <v>0</v>
      </c>
      <c r="L153" s="501">
        <f t="shared" ca="1" si="11"/>
        <v>0</v>
      </c>
      <c r="M153" s="267" t="str">
        <f t="shared" ca="1" si="10"/>
        <v/>
      </c>
      <c r="N153" s="266"/>
      <c r="O153" s="269"/>
      <c r="P153" s="269"/>
      <c r="Q153" s="269"/>
      <c r="R153" s="284"/>
      <c r="S153" s="284"/>
      <c r="T153" s="284"/>
      <c r="U153" s="284"/>
      <c r="V153" s="284"/>
      <c r="W153" s="76"/>
    </row>
    <row r="154" spans="1:23" s="285" customFormat="1" ht="40.049999999999997" customHeight="1" x14ac:dyDescent="0.2">
      <c r="A154" s="557"/>
      <c r="B154" s="76"/>
      <c r="C154" s="173"/>
      <c r="D154" s="173"/>
      <c r="E154" s="173"/>
      <c r="F154" s="563">
        <f t="shared" ca="1" si="8"/>
        <v>0</v>
      </c>
      <c r="G154" s="993" t="str">
        <f ca="1">都道府県コード!M34</f>
        <v xml:space="preserve"> </v>
      </c>
      <c r="H154" s="994"/>
      <c r="I154" s="561" t="str">
        <f ca="1">IF(G154=" ","-",COUNTIF('支援対象者(予定)一覧(別添４)'!$F$13:$F$262,M154))</f>
        <v>-</v>
      </c>
      <c r="J154" s="500">
        <f t="shared" ca="1" si="7"/>
        <v>0</v>
      </c>
      <c r="K154" s="381">
        <f t="shared" ca="1" si="9"/>
        <v>0</v>
      </c>
      <c r="L154" s="501">
        <f t="shared" ca="1" si="11"/>
        <v>0</v>
      </c>
      <c r="M154" s="267" t="str">
        <f t="shared" ca="1" si="10"/>
        <v/>
      </c>
      <c r="N154" s="266"/>
      <c r="O154" s="269"/>
      <c r="P154" s="269"/>
      <c r="Q154" s="269"/>
      <c r="R154" s="284"/>
      <c r="S154" s="284"/>
      <c r="T154" s="284"/>
      <c r="U154" s="284"/>
      <c r="V154" s="284"/>
      <c r="W154" s="76"/>
    </row>
    <row r="155" spans="1:23" s="285" customFormat="1" ht="40.049999999999997" customHeight="1" x14ac:dyDescent="0.2">
      <c r="A155" s="557"/>
      <c r="B155" s="76"/>
      <c r="C155" s="173"/>
      <c r="D155" s="173"/>
      <c r="E155" s="173"/>
      <c r="F155" s="563">
        <f t="shared" ca="1" si="8"/>
        <v>0</v>
      </c>
      <c r="G155" s="993" t="str">
        <f ca="1">都道府県コード!M35</f>
        <v xml:space="preserve"> </v>
      </c>
      <c r="H155" s="994"/>
      <c r="I155" s="561" t="str">
        <f ca="1">IF(G155=" ","-",COUNTIF('支援対象者(予定)一覧(別添４)'!$F$13:$F$262,M155))</f>
        <v>-</v>
      </c>
      <c r="J155" s="500">
        <f t="shared" ca="1" si="7"/>
        <v>0</v>
      </c>
      <c r="K155" s="381">
        <f t="shared" ca="1" si="9"/>
        <v>0</v>
      </c>
      <c r="L155" s="501">
        <f t="shared" ca="1" si="11"/>
        <v>0</v>
      </c>
      <c r="M155" s="267" t="str">
        <f t="shared" ca="1" si="10"/>
        <v/>
      </c>
      <c r="N155" s="266"/>
      <c r="O155" s="269"/>
      <c r="P155" s="269"/>
      <c r="Q155" s="269"/>
      <c r="R155" s="284"/>
      <c r="S155" s="284"/>
      <c r="T155" s="284"/>
      <c r="U155" s="284"/>
      <c r="V155" s="284"/>
      <c r="W155" s="76"/>
    </row>
    <row r="156" spans="1:23" s="285" customFormat="1" ht="40.049999999999997" customHeight="1" x14ac:dyDescent="0.2">
      <c r="A156" s="557"/>
      <c r="B156" s="76"/>
      <c r="C156" s="173"/>
      <c r="D156" s="173"/>
      <c r="E156" s="173"/>
      <c r="F156" s="563">
        <f t="shared" ca="1" si="8"/>
        <v>0</v>
      </c>
      <c r="G156" s="993" t="str">
        <f ca="1">都道府県コード!M36</f>
        <v xml:space="preserve"> </v>
      </c>
      <c r="H156" s="994"/>
      <c r="I156" s="561" t="str">
        <f ca="1">IF(G156=" ","-",COUNTIF('支援対象者(予定)一覧(別添４)'!$F$13:$F$262,M156))</f>
        <v>-</v>
      </c>
      <c r="J156" s="500">
        <f t="shared" ca="1" si="7"/>
        <v>0</v>
      </c>
      <c r="K156" s="381">
        <f t="shared" ca="1" si="9"/>
        <v>0</v>
      </c>
      <c r="L156" s="501">
        <f t="shared" ca="1" si="11"/>
        <v>0</v>
      </c>
      <c r="M156" s="267" t="str">
        <f t="shared" ca="1" si="10"/>
        <v/>
      </c>
      <c r="N156" s="260"/>
      <c r="O156" s="269"/>
      <c r="P156" s="269"/>
      <c r="Q156" s="269"/>
      <c r="R156" s="284"/>
      <c r="S156" s="284"/>
      <c r="T156" s="284"/>
      <c r="U156" s="284"/>
      <c r="V156" s="284"/>
      <c r="W156" s="76"/>
    </row>
    <row r="157" spans="1:23" s="285" customFormat="1" ht="40.049999999999997" customHeight="1" x14ac:dyDescent="0.2">
      <c r="A157" s="557"/>
      <c r="B157" s="76"/>
      <c r="C157" s="173"/>
      <c r="D157" s="173"/>
      <c r="E157" s="173"/>
      <c r="F157" s="563">
        <f t="shared" ca="1" si="8"/>
        <v>0</v>
      </c>
      <c r="G157" s="993" t="str">
        <f ca="1">都道府県コード!M37</f>
        <v xml:space="preserve"> </v>
      </c>
      <c r="H157" s="994"/>
      <c r="I157" s="561" t="str">
        <f ca="1">IF(G157=" ","-",COUNTIF('支援対象者(予定)一覧(別添４)'!$F$13:$F$262,M157))</f>
        <v>-</v>
      </c>
      <c r="J157" s="500">
        <f t="shared" ca="1" si="7"/>
        <v>0</v>
      </c>
      <c r="K157" s="381">
        <f t="shared" ca="1" si="9"/>
        <v>0</v>
      </c>
      <c r="L157" s="501">
        <f t="shared" ca="1" si="11"/>
        <v>0</v>
      </c>
      <c r="M157" s="267" t="str">
        <f t="shared" ca="1" si="10"/>
        <v/>
      </c>
      <c r="N157" s="273"/>
      <c r="O157" s="269"/>
      <c r="P157" s="269"/>
      <c r="Q157" s="269"/>
      <c r="R157" s="284"/>
      <c r="S157" s="284"/>
      <c r="T157" s="284"/>
      <c r="U157" s="284"/>
      <c r="V157" s="284"/>
      <c r="W157" s="76"/>
    </row>
    <row r="158" spans="1:23" s="285" customFormat="1" ht="40.049999999999997" customHeight="1" x14ac:dyDescent="0.2">
      <c r="A158" s="557"/>
      <c r="B158" s="76"/>
      <c r="C158" s="173"/>
      <c r="D158" s="173"/>
      <c r="E158" s="173"/>
      <c r="F158" s="563">
        <f t="shared" ca="1" si="8"/>
        <v>0</v>
      </c>
      <c r="G158" s="993" t="str">
        <f ca="1">都道府県コード!M38</f>
        <v xml:space="preserve"> </v>
      </c>
      <c r="H158" s="994"/>
      <c r="I158" s="561" t="str">
        <f ca="1">IF(G158=" ","-",COUNTIF('支援対象者(予定)一覧(別添４)'!$F$13:$F$262,M158))</f>
        <v>-</v>
      </c>
      <c r="J158" s="500">
        <f t="shared" ca="1" si="7"/>
        <v>0</v>
      </c>
      <c r="K158" s="381">
        <f t="shared" ca="1" si="9"/>
        <v>0</v>
      </c>
      <c r="L158" s="501">
        <f t="shared" ca="1" si="11"/>
        <v>0</v>
      </c>
      <c r="M158" s="267" t="str">
        <f t="shared" ca="1" si="10"/>
        <v/>
      </c>
      <c r="N158" s="266"/>
      <c r="O158" s="269"/>
      <c r="P158" s="269"/>
      <c r="Q158" s="269"/>
      <c r="R158" s="284"/>
      <c r="S158" s="284"/>
      <c r="T158" s="284"/>
      <c r="U158" s="284"/>
      <c r="V158" s="284"/>
      <c r="W158" s="76"/>
    </row>
    <row r="159" spans="1:23" s="285" customFormat="1" ht="40.049999999999997" customHeight="1" x14ac:dyDescent="0.2">
      <c r="A159" s="557"/>
      <c r="B159" s="76"/>
      <c r="C159" s="173"/>
      <c r="D159" s="173"/>
      <c r="E159" s="173"/>
      <c r="F159" s="563">
        <f t="shared" ca="1" si="8"/>
        <v>0</v>
      </c>
      <c r="G159" s="993" t="str">
        <f ca="1">都道府県コード!M39</f>
        <v xml:space="preserve"> </v>
      </c>
      <c r="H159" s="994"/>
      <c r="I159" s="561" t="str">
        <f ca="1">IF(G159=" ","-",COUNTIF('支援対象者(予定)一覧(別添４)'!$F$13:$F$262,M159))</f>
        <v>-</v>
      </c>
      <c r="J159" s="500">
        <f t="shared" ca="1" si="7"/>
        <v>0</v>
      </c>
      <c r="K159" s="381">
        <f t="shared" ca="1" si="9"/>
        <v>0</v>
      </c>
      <c r="L159" s="501">
        <f t="shared" ca="1" si="11"/>
        <v>0</v>
      </c>
      <c r="M159" s="267" t="str">
        <f t="shared" ca="1" si="10"/>
        <v/>
      </c>
      <c r="N159" s="266"/>
      <c r="O159" s="269"/>
      <c r="P159" s="269"/>
      <c r="Q159" s="269"/>
      <c r="R159" s="284"/>
      <c r="S159" s="284"/>
      <c r="T159" s="284"/>
      <c r="U159" s="284"/>
      <c r="V159" s="284"/>
      <c r="W159" s="76"/>
    </row>
    <row r="160" spans="1:23" s="285" customFormat="1" ht="40.049999999999997" customHeight="1" x14ac:dyDescent="0.2">
      <c r="A160" s="557"/>
      <c r="B160" s="76"/>
      <c r="C160" s="173"/>
      <c r="D160" s="173"/>
      <c r="E160" s="173"/>
      <c r="F160" s="563">
        <f t="shared" ca="1" si="8"/>
        <v>0</v>
      </c>
      <c r="G160" s="993" t="str">
        <f ca="1">都道府県コード!M40</f>
        <v xml:space="preserve"> </v>
      </c>
      <c r="H160" s="994"/>
      <c r="I160" s="561" t="str">
        <f ca="1">IF(G160=" ","-",COUNTIF('支援対象者(予定)一覧(別添４)'!$F$13:$F$262,M160))</f>
        <v>-</v>
      </c>
      <c r="J160" s="500">
        <f t="shared" ca="1" si="7"/>
        <v>0</v>
      </c>
      <c r="K160" s="381">
        <f t="shared" ca="1" si="9"/>
        <v>0</v>
      </c>
      <c r="L160" s="501">
        <f t="shared" ca="1" si="11"/>
        <v>0</v>
      </c>
      <c r="M160" s="267" t="str">
        <f t="shared" ca="1" si="10"/>
        <v/>
      </c>
      <c r="N160" s="266"/>
      <c r="O160" s="269"/>
      <c r="P160" s="269"/>
      <c r="Q160" s="269"/>
      <c r="R160" s="284"/>
      <c r="S160" s="284"/>
      <c r="T160" s="284"/>
      <c r="U160" s="284"/>
      <c r="V160" s="284"/>
      <c r="W160" s="76"/>
    </row>
    <row r="161" spans="1:23" s="285" customFormat="1" ht="40.049999999999997" customHeight="1" x14ac:dyDescent="0.2">
      <c r="A161" s="557"/>
      <c r="B161" s="76"/>
      <c r="C161" s="173"/>
      <c r="D161" s="173"/>
      <c r="E161" s="173"/>
      <c r="F161" s="563">
        <f t="shared" ca="1" si="8"/>
        <v>0</v>
      </c>
      <c r="G161" s="993" t="str">
        <f ca="1">都道府県コード!M41</f>
        <v xml:space="preserve"> </v>
      </c>
      <c r="H161" s="994"/>
      <c r="I161" s="561" t="str">
        <f ca="1">IF(G161=" ","-",COUNTIF('支援対象者(予定)一覧(別添４)'!$F$13:$F$262,M161))</f>
        <v>-</v>
      </c>
      <c r="J161" s="500">
        <f t="shared" ca="1" si="7"/>
        <v>0</v>
      </c>
      <c r="K161" s="381">
        <f t="shared" ca="1" si="9"/>
        <v>0</v>
      </c>
      <c r="L161" s="501">
        <f t="shared" ca="1" si="11"/>
        <v>0</v>
      </c>
      <c r="M161" s="267" t="str">
        <f t="shared" ca="1" si="10"/>
        <v/>
      </c>
      <c r="N161" s="266"/>
      <c r="O161" s="269"/>
      <c r="P161" s="269"/>
      <c r="Q161" s="269"/>
      <c r="R161" s="284"/>
      <c r="S161" s="284"/>
      <c r="T161" s="284"/>
      <c r="U161" s="284"/>
      <c r="V161" s="284"/>
      <c r="W161" s="76"/>
    </row>
    <row r="162" spans="1:23" s="285" customFormat="1" ht="40.049999999999997" customHeight="1" x14ac:dyDescent="0.2">
      <c r="A162" s="557"/>
      <c r="B162" s="76"/>
      <c r="C162" s="173"/>
      <c r="D162" s="173"/>
      <c r="E162" s="173"/>
      <c r="F162" s="563">
        <f t="shared" ca="1" si="8"/>
        <v>0</v>
      </c>
      <c r="G162" s="993" t="str">
        <f ca="1">都道府県コード!M42</f>
        <v xml:space="preserve"> </v>
      </c>
      <c r="H162" s="994"/>
      <c r="I162" s="561" t="str">
        <f ca="1">IF(G162=" ","-",COUNTIF('支援対象者(予定)一覧(別添４)'!$F$13:$F$262,M162))</f>
        <v>-</v>
      </c>
      <c r="J162" s="500">
        <f t="shared" ca="1" si="7"/>
        <v>0</v>
      </c>
      <c r="K162" s="381">
        <f t="shared" ca="1" si="9"/>
        <v>0</v>
      </c>
      <c r="L162" s="501">
        <f t="shared" ca="1" si="11"/>
        <v>0</v>
      </c>
      <c r="M162" s="267" t="str">
        <f t="shared" ca="1" si="10"/>
        <v/>
      </c>
      <c r="N162" s="266"/>
      <c r="O162" s="269"/>
      <c r="P162" s="269"/>
      <c r="Q162" s="269"/>
      <c r="R162" s="284"/>
      <c r="S162" s="284"/>
      <c r="T162" s="284"/>
      <c r="U162" s="284"/>
      <c r="V162" s="284"/>
      <c r="W162" s="76"/>
    </row>
    <row r="163" spans="1:23" s="285" customFormat="1" ht="40.049999999999997" customHeight="1" x14ac:dyDescent="0.2">
      <c r="A163" s="557"/>
      <c r="B163" s="76"/>
      <c r="C163" s="173"/>
      <c r="D163" s="173"/>
      <c r="E163" s="173"/>
      <c r="F163" s="563">
        <f t="shared" ca="1" si="8"/>
        <v>0</v>
      </c>
      <c r="G163" s="993" t="str">
        <f ca="1">都道府県コード!M43</f>
        <v xml:space="preserve"> </v>
      </c>
      <c r="H163" s="994"/>
      <c r="I163" s="561" t="str">
        <f ca="1">IF(G163=" ","-",COUNTIF('支援対象者(予定)一覧(別添４)'!$F$13:$F$262,M163))</f>
        <v>-</v>
      </c>
      <c r="J163" s="500">
        <f t="shared" ca="1" si="7"/>
        <v>0</v>
      </c>
      <c r="K163" s="381">
        <f t="shared" ca="1" si="9"/>
        <v>0</v>
      </c>
      <c r="L163" s="501">
        <f t="shared" ca="1" si="11"/>
        <v>0</v>
      </c>
      <c r="M163" s="267" t="str">
        <f t="shared" ca="1" si="10"/>
        <v/>
      </c>
      <c r="N163" s="266"/>
      <c r="O163" s="269"/>
      <c r="P163" s="269"/>
      <c r="Q163" s="269"/>
      <c r="R163" s="284"/>
      <c r="S163" s="284"/>
      <c r="T163" s="284"/>
      <c r="U163" s="284"/>
      <c r="V163" s="284"/>
      <c r="W163" s="76"/>
    </row>
    <row r="164" spans="1:23" s="285" customFormat="1" ht="40.049999999999997" customHeight="1" x14ac:dyDescent="0.2">
      <c r="A164" s="557"/>
      <c r="B164" s="76"/>
      <c r="C164" s="173"/>
      <c r="D164" s="173"/>
      <c r="E164" s="173"/>
      <c r="F164" s="563">
        <f t="shared" ca="1" si="8"/>
        <v>0</v>
      </c>
      <c r="G164" s="993" t="str">
        <f ca="1">都道府県コード!M44</f>
        <v xml:space="preserve"> </v>
      </c>
      <c r="H164" s="994"/>
      <c r="I164" s="561" t="str">
        <f ca="1">IF(G164=" ","-",COUNTIF('支援対象者(予定)一覧(別添４)'!$F$13:$F$262,M164))</f>
        <v>-</v>
      </c>
      <c r="J164" s="500">
        <f t="shared" ca="1" si="7"/>
        <v>0</v>
      </c>
      <c r="K164" s="381">
        <f t="shared" ca="1" si="9"/>
        <v>0</v>
      </c>
      <c r="L164" s="501">
        <f t="shared" ca="1" si="11"/>
        <v>0</v>
      </c>
      <c r="M164" s="267" t="str">
        <f t="shared" ca="1" si="10"/>
        <v/>
      </c>
      <c r="N164" s="266"/>
      <c r="O164" s="269"/>
      <c r="P164" s="269"/>
      <c r="Q164" s="269"/>
      <c r="R164" s="284"/>
      <c r="S164" s="284"/>
      <c r="T164" s="284"/>
      <c r="U164" s="284"/>
      <c r="V164" s="284"/>
      <c r="W164" s="76"/>
    </row>
    <row r="165" spans="1:23" s="285" customFormat="1" ht="40.049999999999997" customHeight="1" x14ac:dyDescent="0.2">
      <c r="A165" s="557"/>
      <c r="B165" s="76"/>
      <c r="C165" s="173"/>
      <c r="D165" s="173"/>
      <c r="E165" s="173"/>
      <c r="F165" s="563">
        <f t="shared" ca="1" si="8"/>
        <v>0</v>
      </c>
      <c r="G165" s="993" t="str">
        <f ca="1">都道府県コード!M45</f>
        <v xml:space="preserve"> </v>
      </c>
      <c r="H165" s="994"/>
      <c r="I165" s="561" t="str">
        <f ca="1">IF(G165=" ","-",COUNTIF('支援対象者(予定)一覧(別添４)'!$F$13:$F$262,M165))</f>
        <v>-</v>
      </c>
      <c r="J165" s="500">
        <f t="shared" ca="1" si="7"/>
        <v>0</v>
      </c>
      <c r="K165" s="381">
        <f t="shared" ca="1" si="9"/>
        <v>0</v>
      </c>
      <c r="L165" s="501">
        <f t="shared" ca="1" si="11"/>
        <v>0</v>
      </c>
      <c r="M165" s="267" t="str">
        <f t="shared" ca="1" si="10"/>
        <v/>
      </c>
      <c r="N165" s="266"/>
      <c r="O165" s="269"/>
      <c r="P165" s="269"/>
      <c r="Q165" s="269"/>
      <c r="R165" s="284"/>
      <c r="S165" s="284"/>
      <c r="T165" s="284"/>
      <c r="U165" s="284"/>
      <c r="V165" s="284"/>
      <c r="W165" s="76"/>
    </row>
    <row r="166" spans="1:23" s="285" customFormat="1" ht="40.049999999999997" customHeight="1" x14ac:dyDescent="0.2">
      <c r="A166" s="557"/>
      <c r="B166" s="76"/>
      <c r="C166" s="173"/>
      <c r="D166" s="173"/>
      <c r="E166" s="173"/>
      <c r="F166" s="563">
        <f t="shared" ca="1" si="8"/>
        <v>0</v>
      </c>
      <c r="G166" s="993" t="str">
        <f ca="1">都道府県コード!M46</f>
        <v xml:space="preserve"> </v>
      </c>
      <c r="H166" s="994"/>
      <c r="I166" s="561" t="str">
        <f ca="1">IF(G166=" ","-",COUNTIF('支援対象者(予定)一覧(別添４)'!$F$13:$F$262,M166))</f>
        <v>-</v>
      </c>
      <c r="J166" s="500">
        <f t="shared" ca="1" si="7"/>
        <v>0</v>
      </c>
      <c r="K166" s="381">
        <f t="shared" ca="1" si="9"/>
        <v>0</v>
      </c>
      <c r="L166" s="501">
        <f t="shared" ca="1" si="11"/>
        <v>0</v>
      </c>
      <c r="M166" s="267" t="str">
        <f t="shared" ca="1" si="10"/>
        <v/>
      </c>
      <c r="N166" s="266"/>
      <c r="O166" s="269"/>
      <c r="P166" s="269"/>
      <c r="Q166" s="269"/>
      <c r="R166" s="284"/>
      <c r="S166" s="284"/>
      <c r="T166" s="284"/>
      <c r="U166" s="284"/>
      <c r="V166" s="284"/>
      <c r="W166" s="76"/>
    </row>
    <row r="167" spans="1:23" ht="40.049999999999997" customHeight="1" thickBot="1" x14ac:dyDescent="0.25">
      <c r="F167" s="563">
        <f t="shared" ca="1" si="8"/>
        <v>0</v>
      </c>
      <c r="G167" s="993" t="str">
        <f ca="1">都道府県コード!M47</f>
        <v xml:space="preserve"> </v>
      </c>
      <c r="H167" s="994"/>
      <c r="I167" s="562" t="str">
        <f ca="1">IF(G167=" ","-",COUNTIF('支援対象者(予定)一覧(別添４)'!$F$13:$F$262,M167))</f>
        <v>-</v>
      </c>
      <c r="J167" s="383">
        <f t="shared" ca="1" si="7"/>
        <v>0</v>
      </c>
      <c r="K167" s="383">
        <f t="shared" ca="1" si="9"/>
        <v>0</v>
      </c>
      <c r="L167" s="502">
        <f t="shared" ca="1" si="11"/>
        <v>0</v>
      </c>
      <c r="M167" s="267" t="str">
        <f t="shared" ca="1" si="10"/>
        <v/>
      </c>
    </row>
    <row r="168" spans="1:23" ht="40.049999999999997" customHeight="1" x14ac:dyDescent="0.2">
      <c r="G168" s="995" t="str">
        <f>IF($G$6="","合計",IF($G$6="消費税を補助対象に含めない","合計（税抜）","合計（税込）"))</f>
        <v>合計</v>
      </c>
      <c r="H168" s="996"/>
      <c r="I168" s="372">
        <f ca="1">SUM(I121:I167)</f>
        <v>0</v>
      </c>
      <c r="J168" s="372">
        <f ca="1">SUM(J121:J167)</f>
        <v>0</v>
      </c>
      <c r="K168" s="372">
        <f ca="1">SUM(K121:K167)</f>
        <v>0</v>
      </c>
      <c r="L168" s="384">
        <f t="shared" ref="L168" ca="1" si="12">J168+K168</f>
        <v>0</v>
      </c>
    </row>
    <row r="169" spans="1:23" x14ac:dyDescent="0.2">
      <c r="G169" s="262"/>
      <c r="H169" s="262"/>
      <c r="I169" s="262"/>
      <c r="J169" s="262"/>
      <c r="K169" s="262"/>
    </row>
    <row r="170" spans="1:23" x14ac:dyDescent="0.2">
      <c r="G170" s="262"/>
      <c r="H170" s="262"/>
      <c r="I170" s="262"/>
      <c r="J170" s="262"/>
      <c r="K170" s="262"/>
    </row>
    <row r="171" spans="1:23" x14ac:dyDescent="0.2">
      <c r="N171" s="260"/>
    </row>
    <row r="172" spans="1:23" x14ac:dyDescent="0.2">
      <c r="N172" s="273"/>
    </row>
    <row r="177" spans="1:23" s="285" customFormat="1" x14ac:dyDescent="0.2">
      <c r="A177" s="557"/>
      <c r="B177" s="76"/>
      <c r="C177" s="173"/>
      <c r="D177" s="173"/>
      <c r="E177" s="173"/>
      <c r="F177" s="173"/>
      <c r="G177" s="173"/>
      <c r="H177" s="173"/>
      <c r="I177" s="173"/>
      <c r="J177" s="173"/>
      <c r="K177" s="173"/>
      <c r="L177" s="173"/>
      <c r="M177" s="76"/>
      <c r="N177" s="266"/>
      <c r="O177" s="269"/>
      <c r="P177" s="269"/>
      <c r="Q177" s="269"/>
      <c r="R177" s="284"/>
      <c r="S177" s="284"/>
      <c r="T177" s="284"/>
      <c r="U177" s="284"/>
      <c r="V177" s="284"/>
      <c r="W177" s="76"/>
    </row>
    <row r="178" spans="1:23" s="285" customFormat="1" x14ac:dyDescent="0.2">
      <c r="A178" s="557"/>
      <c r="B178" s="76"/>
      <c r="C178" s="173"/>
      <c r="D178" s="173"/>
      <c r="E178" s="173"/>
      <c r="F178" s="173"/>
      <c r="G178" s="173"/>
      <c r="H178" s="173"/>
      <c r="I178" s="173"/>
      <c r="J178" s="173"/>
      <c r="K178" s="173"/>
      <c r="L178" s="173"/>
      <c r="M178" s="76"/>
      <c r="N178" s="266"/>
      <c r="O178" s="269"/>
      <c r="P178" s="269"/>
      <c r="Q178" s="269"/>
      <c r="R178" s="284"/>
      <c r="S178" s="284"/>
      <c r="T178" s="284"/>
      <c r="U178" s="284"/>
      <c r="V178" s="284"/>
      <c r="W178" s="76"/>
    </row>
    <row r="186" spans="1:23" x14ac:dyDescent="0.2">
      <c r="N186" s="260"/>
    </row>
    <row r="187" spans="1:23" x14ac:dyDescent="0.2">
      <c r="N187" s="273"/>
    </row>
    <row r="192" spans="1:23" s="285" customFormat="1" x14ac:dyDescent="0.2">
      <c r="A192" s="557"/>
      <c r="B192" s="76"/>
      <c r="C192" s="173"/>
      <c r="D192" s="173"/>
      <c r="E192" s="173"/>
      <c r="F192" s="173"/>
      <c r="G192" s="173"/>
      <c r="H192" s="173"/>
      <c r="I192" s="173"/>
      <c r="J192" s="173"/>
      <c r="K192" s="173"/>
      <c r="L192" s="173"/>
      <c r="M192" s="76"/>
      <c r="N192" s="266"/>
      <c r="O192" s="269"/>
      <c r="P192" s="269"/>
      <c r="Q192" s="269"/>
      <c r="R192" s="284"/>
      <c r="S192" s="284"/>
      <c r="T192" s="284"/>
      <c r="U192" s="284"/>
      <c r="V192" s="284"/>
      <c r="W192" s="76"/>
    </row>
    <row r="193" spans="1:23" s="285" customFormat="1" x14ac:dyDescent="0.2">
      <c r="A193" s="557"/>
      <c r="B193" s="76"/>
      <c r="C193" s="173"/>
      <c r="D193" s="173"/>
      <c r="E193" s="173"/>
      <c r="F193" s="173"/>
      <c r="G193" s="173"/>
      <c r="H193" s="173"/>
      <c r="I193" s="173"/>
      <c r="J193" s="173"/>
      <c r="K193" s="173"/>
      <c r="L193" s="173"/>
      <c r="M193" s="76"/>
      <c r="N193" s="266"/>
      <c r="O193" s="269"/>
      <c r="P193" s="269"/>
      <c r="Q193" s="269"/>
      <c r="R193" s="284"/>
      <c r="S193" s="284"/>
      <c r="T193" s="284"/>
      <c r="U193" s="284"/>
      <c r="V193" s="284"/>
      <c r="W193" s="76"/>
    </row>
    <row r="201" spans="1:23" x14ac:dyDescent="0.2">
      <c r="N201" s="260"/>
    </row>
    <row r="202" spans="1:23" x14ac:dyDescent="0.2">
      <c r="N202" s="273"/>
    </row>
    <row r="207" spans="1:23" s="285" customFormat="1" x14ac:dyDescent="0.2">
      <c r="A207" s="557"/>
      <c r="B207" s="76"/>
      <c r="C207" s="173"/>
      <c r="D207" s="173"/>
      <c r="E207" s="173"/>
      <c r="F207" s="173"/>
      <c r="G207" s="173"/>
      <c r="H207" s="173"/>
      <c r="I207" s="173"/>
      <c r="J207" s="173"/>
      <c r="K207" s="173"/>
      <c r="L207" s="173"/>
      <c r="M207" s="76"/>
      <c r="N207" s="266"/>
      <c r="O207" s="269"/>
      <c r="P207" s="269"/>
      <c r="Q207" s="269"/>
      <c r="R207" s="284"/>
      <c r="S207" s="284"/>
      <c r="T207" s="284"/>
      <c r="U207" s="284"/>
      <c r="V207" s="284"/>
      <c r="W207" s="76"/>
    </row>
    <row r="208" spans="1:23" s="285" customFormat="1" x14ac:dyDescent="0.2">
      <c r="A208" s="557"/>
      <c r="B208" s="76"/>
      <c r="C208" s="173"/>
      <c r="D208" s="173"/>
      <c r="E208" s="173"/>
      <c r="F208" s="173"/>
      <c r="G208" s="173"/>
      <c r="H208" s="173"/>
      <c r="I208" s="173"/>
      <c r="J208" s="173"/>
      <c r="K208" s="173"/>
      <c r="L208" s="173"/>
      <c r="M208" s="76"/>
      <c r="N208" s="266"/>
      <c r="O208" s="269"/>
      <c r="P208" s="269"/>
      <c r="Q208" s="269"/>
      <c r="R208" s="284"/>
      <c r="S208" s="284"/>
      <c r="T208" s="284"/>
      <c r="U208" s="284"/>
      <c r="V208" s="284"/>
      <c r="W208" s="76"/>
    </row>
    <row r="216" spans="1:23" x14ac:dyDescent="0.2">
      <c r="N216" s="260"/>
    </row>
    <row r="217" spans="1:23" x14ac:dyDescent="0.2">
      <c r="N217" s="273"/>
    </row>
    <row r="222" spans="1:23" s="285" customFormat="1" x14ac:dyDescent="0.2">
      <c r="A222" s="557"/>
      <c r="B222" s="76"/>
      <c r="C222" s="173"/>
      <c r="D222" s="173"/>
      <c r="E222" s="173"/>
      <c r="F222" s="173"/>
      <c r="G222" s="173"/>
      <c r="H222" s="173"/>
      <c r="I222" s="173"/>
      <c r="J222" s="173"/>
      <c r="K222" s="173"/>
      <c r="L222" s="173"/>
      <c r="M222" s="76"/>
      <c r="N222" s="266"/>
      <c r="O222" s="269"/>
      <c r="P222" s="269"/>
      <c r="Q222" s="269"/>
      <c r="R222" s="284"/>
      <c r="S222" s="284"/>
      <c r="T222" s="284"/>
      <c r="U222" s="284"/>
      <c r="V222" s="284"/>
      <c r="W222" s="76"/>
    </row>
    <row r="223" spans="1:23" s="285" customFormat="1" x14ac:dyDescent="0.2">
      <c r="A223" s="557"/>
      <c r="B223" s="76"/>
      <c r="C223" s="173"/>
      <c r="D223" s="173"/>
      <c r="E223" s="173"/>
      <c r="F223" s="173"/>
      <c r="G223" s="173"/>
      <c r="H223" s="173"/>
      <c r="I223" s="173"/>
      <c r="J223" s="173"/>
      <c r="K223" s="173"/>
      <c r="L223" s="173"/>
      <c r="M223" s="76"/>
      <c r="N223" s="266"/>
      <c r="O223" s="269"/>
      <c r="P223" s="269"/>
      <c r="Q223" s="269"/>
      <c r="R223" s="284"/>
      <c r="S223" s="284"/>
      <c r="T223" s="284"/>
      <c r="U223" s="284"/>
      <c r="V223" s="284"/>
      <c r="W223" s="76"/>
    </row>
    <row r="231" spans="1:23" x14ac:dyDescent="0.2">
      <c r="N231" s="260"/>
    </row>
    <row r="232" spans="1:23" x14ac:dyDescent="0.2">
      <c r="N232" s="273"/>
    </row>
    <row r="237" spans="1:23" s="285" customFormat="1" x14ac:dyDescent="0.2">
      <c r="A237" s="557"/>
      <c r="B237" s="76"/>
      <c r="C237" s="173"/>
      <c r="D237" s="173"/>
      <c r="E237" s="173"/>
      <c r="F237" s="173"/>
      <c r="G237" s="173"/>
      <c r="H237" s="173"/>
      <c r="I237" s="173"/>
      <c r="J237" s="173"/>
      <c r="K237" s="173"/>
      <c r="L237" s="173"/>
      <c r="M237" s="76"/>
      <c r="N237" s="266"/>
      <c r="O237" s="269"/>
      <c r="P237" s="269"/>
      <c r="Q237" s="269"/>
      <c r="R237" s="284"/>
      <c r="S237" s="284"/>
      <c r="T237" s="284"/>
      <c r="U237" s="284"/>
      <c r="V237" s="284"/>
      <c r="W237" s="76"/>
    </row>
    <row r="238" spans="1:23" s="285" customFormat="1" x14ac:dyDescent="0.2">
      <c r="A238" s="557"/>
      <c r="B238" s="76"/>
      <c r="C238" s="173"/>
      <c r="D238" s="173"/>
      <c r="E238" s="173"/>
      <c r="F238" s="173"/>
      <c r="G238" s="173"/>
      <c r="H238" s="173"/>
      <c r="I238" s="173"/>
      <c r="J238" s="173"/>
      <c r="K238" s="173"/>
      <c r="L238" s="173"/>
      <c r="M238" s="76"/>
      <c r="N238" s="266"/>
      <c r="O238" s="269"/>
      <c r="P238" s="269"/>
      <c r="Q238" s="269"/>
      <c r="R238" s="284"/>
      <c r="S238" s="284"/>
      <c r="T238" s="284"/>
      <c r="U238" s="284"/>
      <c r="V238" s="284"/>
      <c r="W238" s="76"/>
    </row>
    <row r="246" spans="1:23" x14ac:dyDescent="0.2">
      <c r="N246" s="260"/>
    </row>
    <row r="247" spans="1:23" x14ac:dyDescent="0.2">
      <c r="N247" s="273"/>
    </row>
    <row r="252" spans="1:23" s="285" customFormat="1" x14ac:dyDescent="0.2">
      <c r="A252" s="557"/>
      <c r="B252" s="76"/>
      <c r="C252" s="173"/>
      <c r="D252" s="173"/>
      <c r="E252" s="173"/>
      <c r="F252" s="173"/>
      <c r="G252" s="173"/>
      <c r="H252" s="173"/>
      <c r="I252" s="173"/>
      <c r="J252" s="173"/>
      <c r="K252" s="173"/>
      <c r="L252" s="173"/>
      <c r="M252" s="76"/>
      <c r="N252" s="266"/>
      <c r="O252" s="269"/>
      <c r="P252" s="269"/>
      <c r="Q252" s="269"/>
      <c r="R252" s="284"/>
      <c r="S252" s="284"/>
      <c r="T252" s="284"/>
      <c r="U252" s="284"/>
      <c r="V252" s="284"/>
      <c r="W252" s="76"/>
    </row>
    <row r="253" spans="1:23" s="285" customFormat="1" x14ac:dyDescent="0.2">
      <c r="A253" s="557"/>
      <c r="B253" s="76"/>
      <c r="C253" s="173"/>
      <c r="D253" s="173"/>
      <c r="E253" s="173"/>
      <c r="F253" s="173"/>
      <c r="G253" s="173"/>
      <c r="H253" s="173"/>
      <c r="I253" s="173"/>
      <c r="J253" s="173"/>
      <c r="K253" s="173"/>
      <c r="L253" s="173"/>
      <c r="M253" s="76"/>
      <c r="N253" s="266"/>
      <c r="O253" s="269"/>
      <c r="P253" s="269"/>
      <c r="Q253" s="269"/>
      <c r="R253" s="284"/>
      <c r="S253" s="284"/>
      <c r="T253" s="284"/>
      <c r="U253" s="284"/>
      <c r="V253" s="284"/>
      <c r="W253" s="76"/>
    </row>
    <row r="261" spans="1:23" x14ac:dyDescent="0.2">
      <c r="N261" s="260"/>
    </row>
    <row r="262" spans="1:23" x14ac:dyDescent="0.2">
      <c r="N262" s="273"/>
    </row>
    <row r="267" spans="1:23" s="285" customFormat="1" x14ac:dyDescent="0.2">
      <c r="A267" s="557"/>
      <c r="B267" s="76"/>
      <c r="C267" s="173"/>
      <c r="D267" s="173"/>
      <c r="E267" s="173"/>
      <c r="F267" s="173"/>
      <c r="G267" s="173"/>
      <c r="H267" s="173"/>
      <c r="I267" s="173"/>
      <c r="J267" s="173"/>
      <c r="K267" s="173"/>
      <c r="L267" s="173"/>
      <c r="M267" s="76"/>
      <c r="N267" s="266"/>
      <c r="O267" s="269"/>
      <c r="P267" s="269"/>
      <c r="Q267" s="269"/>
      <c r="R267" s="284"/>
      <c r="S267" s="284"/>
      <c r="T267" s="284"/>
      <c r="U267" s="284"/>
      <c r="V267" s="284"/>
      <c r="W267" s="76"/>
    </row>
    <row r="268" spans="1:23" s="285" customFormat="1" x14ac:dyDescent="0.2">
      <c r="A268" s="557"/>
      <c r="B268" s="76"/>
      <c r="C268" s="173"/>
      <c r="D268" s="173"/>
      <c r="E268" s="173"/>
      <c r="F268" s="173"/>
      <c r="G268" s="173"/>
      <c r="H268" s="173"/>
      <c r="I268" s="173"/>
      <c r="J268" s="173"/>
      <c r="K268" s="173"/>
      <c r="L268" s="173"/>
      <c r="M268" s="76"/>
      <c r="N268" s="266"/>
      <c r="O268" s="269"/>
      <c r="P268" s="269"/>
      <c r="Q268" s="269"/>
      <c r="R268" s="284"/>
      <c r="S268" s="284"/>
      <c r="T268" s="284"/>
      <c r="U268" s="284"/>
      <c r="V268" s="284"/>
      <c r="W268" s="76"/>
    </row>
    <row r="276" spans="1:23" x14ac:dyDescent="0.2">
      <c r="N276" s="260"/>
    </row>
    <row r="277" spans="1:23" x14ac:dyDescent="0.2">
      <c r="N277" s="273"/>
    </row>
    <row r="282" spans="1:23" s="285" customFormat="1" x14ac:dyDescent="0.2">
      <c r="A282" s="557"/>
      <c r="B282" s="76"/>
      <c r="C282" s="173"/>
      <c r="D282" s="173"/>
      <c r="E282" s="173"/>
      <c r="F282" s="173"/>
      <c r="G282" s="173"/>
      <c r="H282" s="173"/>
      <c r="I282" s="173"/>
      <c r="J282" s="173"/>
      <c r="K282" s="173"/>
      <c r="L282" s="173"/>
      <c r="M282" s="76"/>
      <c r="N282" s="266"/>
      <c r="O282" s="269"/>
      <c r="P282" s="269"/>
      <c r="Q282" s="269"/>
      <c r="R282" s="284"/>
      <c r="S282" s="284"/>
      <c r="T282" s="284"/>
      <c r="U282" s="284"/>
      <c r="V282" s="284"/>
      <c r="W282" s="76"/>
    </row>
    <row r="283" spans="1:23" s="285" customFormat="1" x14ac:dyDescent="0.2">
      <c r="A283" s="557"/>
      <c r="B283" s="76"/>
      <c r="C283" s="173"/>
      <c r="D283" s="173"/>
      <c r="E283" s="173"/>
      <c r="F283" s="173"/>
      <c r="G283" s="173"/>
      <c r="H283" s="173"/>
      <c r="I283" s="173"/>
      <c r="J283" s="173"/>
      <c r="K283" s="173"/>
      <c r="L283" s="173"/>
      <c r="M283" s="76"/>
      <c r="N283" s="266"/>
      <c r="O283" s="269"/>
      <c r="P283" s="269"/>
      <c r="Q283" s="269"/>
      <c r="R283" s="284"/>
      <c r="S283" s="284"/>
      <c r="T283" s="284"/>
      <c r="U283" s="284"/>
      <c r="V283" s="284"/>
      <c r="W283" s="76"/>
    </row>
    <row r="291" spans="1:23" x14ac:dyDescent="0.2">
      <c r="N291" s="260"/>
    </row>
    <row r="292" spans="1:23" x14ac:dyDescent="0.2">
      <c r="N292" s="273"/>
    </row>
    <row r="297" spans="1:23" s="285" customFormat="1" x14ac:dyDescent="0.2">
      <c r="A297" s="557"/>
      <c r="B297" s="76"/>
      <c r="C297" s="173"/>
      <c r="D297" s="173"/>
      <c r="E297" s="173"/>
      <c r="F297" s="173"/>
      <c r="G297" s="173"/>
      <c r="H297" s="173"/>
      <c r="I297" s="173"/>
      <c r="J297" s="173"/>
      <c r="K297" s="173"/>
      <c r="L297" s="173"/>
      <c r="M297" s="76"/>
      <c r="N297" s="266"/>
      <c r="O297" s="269"/>
      <c r="P297" s="269"/>
      <c r="Q297" s="269"/>
      <c r="R297" s="284"/>
      <c r="S297" s="284"/>
      <c r="T297" s="284"/>
      <c r="U297" s="284"/>
      <c r="V297" s="284"/>
      <c r="W297" s="76"/>
    </row>
    <row r="298" spans="1:23" s="285" customFormat="1" x14ac:dyDescent="0.2">
      <c r="A298" s="557"/>
      <c r="B298" s="76"/>
      <c r="C298" s="173"/>
      <c r="D298" s="173"/>
      <c r="E298" s="173"/>
      <c r="F298" s="173"/>
      <c r="G298" s="173"/>
      <c r="H298" s="173"/>
      <c r="I298" s="173"/>
      <c r="J298" s="173"/>
      <c r="K298" s="173"/>
      <c r="L298" s="173"/>
      <c r="M298" s="76"/>
      <c r="N298" s="266"/>
      <c r="O298" s="269"/>
      <c r="P298" s="269"/>
      <c r="Q298" s="269"/>
      <c r="R298" s="284"/>
      <c r="S298" s="284"/>
      <c r="T298" s="284"/>
      <c r="U298" s="284"/>
      <c r="V298" s="284"/>
      <c r="W298" s="76"/>
    </row>
    <row r="306" spans="1:23" x14ac:dyDescent="0.2">
      <c r="N306" s="260"/>
    </row>
    <row r="307" spans="1:23" x14ac:dyDescent="0.2">
      <c r="N307" s="273"/>
    </row>
    <row r="312" spans="1:23" s="285" customFormat="1" x14ac:dyDescent="0.2">
      <c r="A312" s="557"/>
      <c r="B312" s="76"/>
      <c r="C312" s="173"/>
      <c r="D312" s="173"/>
      <c r="E312" s="173"/>
      <c r="F312" s="173"/>
      <c r="G312" s="173"/>
      <c r="H312" s="173"/>
      <c r="I312" s="173"/>
      <c r="J312" s="173"/>
      <c r="K312" s="173"/>
      <c r="L312" s="173"/>
      <c r="M312" s="76"/>
      <c r="N312" s="266"/>
      <c r="O312" s="269"/>
      <c r="P312" s="269"/>
      <c r="Q312" s="269"/>
      <c r="R312" s="284"/>
      <c r="S312" s="284"/>
      <c r="T312" s="284"/>
      <c r="U312" s="284"/>
      <c r="V312" s="284"/>
      <c r="W312" s="76"/>
    </row>
    <row r="313" spans="1:23" s="285" customFormat="1" x14ac:dyDescent="0.2">
      <c r="A313" s="557"/>
      <c r="B313" s="76"/>
      <c r="C313" s="173"/>
      <c r="D313" s="173"/>
      <c r="E313" s="173"/>
      <c r="F313" s="173"/>
      <c r="G313" s="173"/>
      <c r="H313" s="173"/>
      <c r="I313" s="173"/>
      <c r="J313" s="173"/>
      <c r="K313" s="173"/>
      <c r="L313" s="173"/>
      <c r="M313" s="76"/>
      <c r="N313" s="266"/>
      <c r="O313" s="269"/>
      <c r="P313" s="269"/>
      <c r="Q313" s="269"/>
      <c r="R313" s="284"/>
      <c r="S313" s="284"/>
      <c r="T313" s="284"/>
      <c r="U313" s="284"/>
      <c r="V313" s="284"/>
      <c r="W313" s="76"/>
    </row>
    <row r="321" spans="1:23" x14ac:dyDescent="0.2">
      <c r="N321" s="260"/>
    </row>
    <row r="322" spans="1:23" x14ac:dyDescent="0.2">
      <c r="N322" s="273"/>
    </row>
    <row r="327" spans="1:23" s="285" customFormat="1" x14ac:dyDescent="0.2">
      <c r="A327" s="557"/>
      <c r="B327" s="76"/>
      <c r="C327" s="173"/>
      <c r="D327" s="173"/>
      <c r="E327" s="173"/>
      <c r="F327" s="173"/>
      <c r="G327" s="173"/>
      <c r="H327" s="173"/>
      <c r="I327" s="173"/>
      <c r="J327" s="173"/>
      <c r="K327" s="173"/>
      <c r="L327" s="173"/>
      <c r="M327" s="76"/>
      <c r="N327" s="266"/>
      <c r="O327" s="269"/>
      <c r="P327" s="269"/>
      <c r="Q327" s="269"/>
      <c r="R327" s="284"/>
      <c r="S327" s="284"/>
      <c r="T327" s="284"/>
      <c r="U327" s="284"/>
      <c r="V327" s="284"/>
      <c r="W327" s="76"/>
    </row>
    <row r="328" spans="1:23" s="285" customFormat="1" x14ac:dyDescent="0.2">
      <c r="A328" s="557"/>
      <c r="B328" s="76"/>
      <c r="C328" s="173"/>
      <c r="D328" s="173"/>
      <c r="E328" s="173"/>
      <c r="F328" s="173"/>
      <c r="G328" s="173"/>
      <c r="H328" s="173"/>
      <c r="I328" s="173"/>
      <c r="J328" s="173"/>
      <c r="K328" s="173"/>
      <c r="L328" s="173"/>
      <c r="M328" s="76"/>
      <c r="N328" s="266"/>
      <c r="O328" s="269"/>
      <c r="P328" s="269"/>
      <c r="Q328" s="269"/>
      <c r="R328" s="284"/>
      <c r="S328" s="284"/>
      <c r="T328" s="284"/>
      <c r="U328" s="284"/>
      <c r="V328" s="284"/>
      <c r="W328" s="76"/>
    </row>
    <row r="336" spans="1:23" x14ac:dyDescent="0.2">
      <c r="N336" s="260"/>
    </row>
    <row r="337" spans="1:23" x14ac:dyDescent="0.2">
      <c r="N337" s="273"/>
    </row>
    <row r="342" spans="1:23" s="285" customFormat="1" x14ac:dyDescent="0.2">
      <c r="A342" s="557"/>
      <c r="B342" s="76"/>
      <c r="C342" s="173"/>
      <c r="D342" s="173"/>
      <c r="E342" s="173"/>
      <c r="F342" s="173"/>
      <c r="G342" s="173"/>
      <c r="H342" s="173"/>
      <c r="I342" s="173"/>
      <c r="J342" s="173"/>
      <c r="K342" s="173"/>
      <c r="L342" s="173"/>
      <c r="M342" s="76"/>
      <c r="N342" s="266"/>
      <c r="O342" s="269"/>
      <c r="P342" s="269"/>
      <c r="Q342" s="269"/>
      <c r="R342" s="284"/>
      <c r="S342" s="284"/>
      <c r="T342" s="284"/>
      <c r="U342" s="284"/>
      <c r="V342" s="284"/>
      <c r="W342" s="76"/>
    </row>
    <row r="343" spans="1:23" s="285" customFormat="1" x14ac:dyDescent="0.2">
      <c r="A343" s="557"/>
      <c r="B343" s="76"/>
      <c r="C343" s="173"/>
      <c r="D343" s="173"/>
      <c r="E343" s="173"/>
      <c r="F343" s="173"/>
      <c r="G343" s="173"/>
      <c r="H343" s="173"/>
      <c r="I343" s="173"/>
      <c r="J343" s="173"/>
      <c r="K343" s="173"/>
      <c r="L343" s="173"/>
      <c r="M343" s="76"/>
      <c r="N343" s="266"/>
      <c r="O343" s="269"/>
      <c r="P343" s="269"/>
      <c r="Q343" s="269"/>
      <c r="R343" s="284"/>
      <c r="S343" s="284"/>
      <c r="T343" s="284"/>
      <c r="U343" s="284"/>
      <c r="V343" s="284"/>
      <c r="W343" s="76"/>
    </row>
    <row r="351" spans="1:23" x14ac:dyDescent="0.2">
      <c r="N351" s="260"/>
    </row>
    <row r="352" spans="1:23" x14ac:dyDescent="0.2">
      <c r="N352" s="273"/>
    </row>
    <row r="357" spans="1:23" s="285" customFormat="1" x14ac:dyDescent="0.2">
      <c r="A357" s="557"/>
      <c r="B357" s="76"/>
      <c r="C357" s="173"/>
      <c r="D357" s="173"/>
      <c r="E357" s="173"/>
      <c r="F357" s="173"/>
      <c r="G357" s="173"/>
      <c r="H357" s="173"/>
      <c r="I357" s="173"/>
      <c r="J357" s="173"/>
      <c r="K357" s="173"/>
      <c r="L357" s="173"/>
      <c r="M357" s="76"/>
      <c r="N357" s="266"/>
      <c r="O357" s="269"/>
      <c r="P357" s="269"/>
      <c r="Q357" s="269"/>
      <c r="R357" s="284"/>
      <c r="S357" s="284"/>
      <c r="T357" s="284"/>
      <c r="U357" s="284"/>
      <c r="V357" s="284"/>
      <c r="W357" s="76"/>
    </row>
    <row r="358" spans="1:23" s="285" customFormat="1" x14ac:dyDescent="0.2">
      <c r="A358" s="557"/>
      <c r="B358" s="76"/>
      <c r="C358" s="173"/>
      <c r="D358" s="173"/>
      <c r="E358" s="173"/>
      <c r="F358" s="173"/>
      <c r="G358" s="173"/>
      <c r="H358" s="173"/>
      <c r="I358" s="173"/>
      <c r="J358" s="173"/>
      <c r="K358" s="173"/>
      <c r="L358" s="173"/>
      <c r="M358" s="76"/>
      <c r="N358" s="266"/>
      <c r="O358" s="269"/>
      <c r="P358" s="269"/>
      <c r="Q358" s="269"/>
      <c r="R358" s="284"/>
      <c r="S358" s="284"/>
      <c r="T358" s="284"/>
      <c r="U358" s="284"/>
      <c r="V358" s="284"/>
      <c r="W358" s="76"/>
    </row>
    <row r="366" spans="1:23" x14ac:dyDescent="0.2">
      <c r="N366" s="260"/>
    </row>
    <row r="367" spans="1:23" x14ac:dyDescent="0.2">
      <c r="N367" s="273"/>
    </row>
    <row r="372" spans="1:23" s="285" customFormat="1" x14ac:dyDescent="0.2">
      <c r="A372" s="557"/>
      <c r="B372" s="76"/>
      <c r="C372" s="173"/>
      <c r="D372" s="173"/>
      <c r="E372" s="173"/>
      <c r="F372" s="173"/>
      <c r="G372" s="173"/>
      <c r="H372" s="173"/>
      <c r="I372" s="173"/>
      <c r="J372" s="173"/>
      <c r="K372" s="173"/>
      <c r="L372" s="173"/>
      <c r="M372" s="76"/>
      <c r="N372" s="266"/>
      <c r="O372" s="269"/>
      <c r="P372" s="269"/>
      <c r="Q372" s="269"/>
      <c r="R372" s="284"/>
      <c r="S372" s="284"/>
      <c r="T372" s="284"/>
      <c r="U372" s="284"/>
      <c r="V372" s="284"/>
      <c r="W372" s="76"/>
    </row>
    <row r="373" spans="1:23" s="285" customFormat="1" x14ac:dyDescent="0.2">
      <c r="A373" s="557"/>
      <c r="B373" s="76"/>
      <c r="C373" s="173"/>
      <c r="D373" s="173"/>
      <c r="E373" s="173"/>
      <c r="F373" s="173"/>
      <c r="G373" s="173"/>
      <c r="H373" s="173"/>
      <c r="I373" s="173"/>
      <c r="J373" s="173"/>
      <c r="K373" s="173"/>
      <c r="L373" s="173"/>
      <c r="M373" s="76"/>
      <c r="N373" s="266"/>
      <c r="O373" s="269"/>
      <c r="P373" s="269"/>
      <c r="Q373" s="269"/>
      <c r="R373" s="284"/>
      <c r="S373" s="284"/>
      <c r="T373" s="284"/>
      <c r="U373" s="284"/>
      <c r="V373" s="284"/>
      <c r="W373" s="76"/>
    </row>
    <row r="381" spans="1:23" x14ac:dyDescent="0.2">
      <c r="N381" s="260"/>
    </row>
    <row r="382" spans="1:23" x14ac:dyDescent="0.2">
      <c r="N382" s="273"/>
    </row>
    <row r="387" spans="1:23" s="285" customFormat="1" x14ac:dyDescent="0.2">
      <c r="A387" s="557"/>
      <c r="B387" s="76"/>
      <c r="C387" s="173"/>
      <c r="D387" s="173"/>
      <c r="E387" s="173"/>
      <c r="F387" s="173"/>
      <c r="G387" s="173"/>
      <c r="H387" s="173"/>
      <c r="I387" s="173"/>
      <c r="J387" s="173"/>
      <c r="K387" s="173"/>
      <c r="L387" s="173"/>
      <c r="M387" s="76"/>
      <c r="N387" s="266"/>
      <c r="O387" s="269"/>
      <c r="P387" s="269"/>
      <c r="Q387" s="269"/>
      <c r="R387" s="284"/>
      <c r="S387" s="284"/>
      <c r="T387" s="284"/>
      <c r="U387" s="284"/>
      <c r="V387" s="284"/>
      <c r="W387" s="76"/>
    </row>
    <row r="388" spans="1:23" s="285" customFormat="1" x14ac:dyDescent="0.2">
      <c r="A388" s="557"/>
      <c r="B388" s="76"/>
      <c r="C388" s="173"/>
      <c r="D388" s="173"/>
      <c r="E388" s="173"/>
      <c r="F388" s="173"/>
      <c r="G388" s="173"/>
      <c r="H388" s="173"/>
      <c r="I388" s="173"/>
      <c r="J388" s="173"/>
      <c r="K388" s="173"/>
      <c r="L388" s="173"/>
      <c r="M388" s="76"/>
      <c r="N388" s="266"/>
      <c r="O388" s="269"/>
      <c r="P388" s="269"/>
      <c r="Q388" s="269"/>
      <c r="R388" s="284"/>
      <c r="S388" s="284"/>
      <c r="T388" s="284"/>
      <c r="U388" s="284"/>
      <c r="V388" s="284"/>
      <c r="W388" s="76"/>
    </row>
    <row r="396" spans="1:23" x14ac:dyDescent="0.2">
      <c r="N396" s="260"/>
    </row>
    <row r="397" spans="1:23" x14ac:dyDescent="0.2">
      <c r="N397" s="273"/>
    </row>
    <row r="402" spans="1:23" s="285" customFormat="1" x14ac:dyDescent="0.2">
      <c r="A402" s="557"/>
      <c r="B402" s="76"/>
      <c r="C402" s="173"/>
      <c r="D402" s="173"/>
      <c r="E402" s="173"/>
      <c r="F402" s="173"/>
      <c r="G402" s="173"/>
      <c r="H402" s="173"/>
      <c r="I402" s="173"/>
      <c r="J402" s="173"/>
      <c r="K402" s="173"/>
      <c r="L402" s="173"/>
      <c r="M402" s="76"/>
      <c r="N402" s="266"/>
      <c r="O402" s="269"/>
      <c r="P402" s="269"/>
      <c r="Q402" s="269"/>
      <c r="R402" s="284"/>
      <c r="S402" s="284"/>
      <c r="T402" s="284"/>
      <c r="U402" s="284"/>
      <c r="V402" s="284"/>
      <c r="W402" s="76"/>
    </row>
    <row r="403" spans="1:23" s="285" customFormat="1" x14ac:dyDescent="0.2">
      <c r="A403" s="557"/>
      <c r="B403" s="76"/>
      <c r="C403" s="173"/>
      <c r="D403" s="173"/>
      <c r="E403" s="173"/>
      <c r="F403" s="173"/>
      <c r="G403" s="173"/>
      <c r="H403" s="173"/>
      <c r="I403" s="173"/>
      <c r="J403" s="173"/>
      <c r="K403" s="173"/>
      <c r="L403" s="173"/>
      <c r="M403" s="76"/>
      <c r="N403" s="266"/>
      <c r="O403" s="269"/>
      <c r="P403" s="269"/>
      <c r="Q403" s="269"/>
      <c r="R403" s="284"/>
      <c r="S403" s="284"/>
      <c r="T403" s="284"/>
      <c r="U403" s="284"/>
      <c r="V403" s="284"/>
      <c r="W403" s="76"/>
    </row>
    <row r="412" spans="1:23" x14ac:dyDescent="0.2">
      <c r="N412" s="260"/>
    </row>
    <row r="417" spans="1:23" s="285" customFormat="1" x14ac:dyDescent="0.2">
      <c r="A417" s="557"/>
      <c r="B417" s="76"/>
      <c r="C417" s="173"/>
      <c r="D417" s="173"/>
      <c r="E417" s="173"/>
      <c r="F417" s="173"/>
      <c r="G417" s="173"/>
      <c r="H417" s="173"/>
      <c r="I417" s="173"/>
      <c r="J417" s="173"/>
      <c r="K417" s="173"/>
      <c r="L417" s="173"/>
      <c r="M417" s="76"/>
      <c r="N417" s="266"/>
      <c r="O417" s="269"/>
      <c r="P417" s="269"/>
      <c r="Q417" s="269"/>
      <c r="R417" s="284"/>
      <c r="S417" s="284"/>
      <c r="T417" s="284"/>
      <c r="U417" s="284"/>
      <c r="V417" s="284"/>
      <c r="W417" s="76"/>
    </row>
    <row r="418" spans="1:23" s="285" customFormat="1" x14ac:dyDescent="0.2">
      <c r="A418" s="557"/>
      <c r="B418" s="76"/>
      <c r="C418" s="173"/>
      <c r="D418" s="173"/>
      <c r="E418" s="173"/>
      <c r="F418" s="173"/>
      <c r="G418" s="173"/>
      <c r="H418" s="173"/>
      <c r="I418" s="173"/>
      <c r="J418" s="173"/>
      <c r="K418" s="173"/>
      <c r="L418" s="173"/>
      <c r="M418" s="76"/>
      <c r="N418" s="266"/>
      <c r="O418" s="269"/>
      <c r="P418" s="269"/>
      <c r="Q418" s="269"/>
      <c r="R418" s="284"/>
      <c r="S418" s="284"/>
      <c r="T418" s="284"/>
      <c r="U418" s="284"/>
      <c r="V418" s="284"/>
      <c r="W418" s="76"/>
    </row>
    <row r="433" spans="1:23" s="285" customFormat="1" x14ac:dyDescent="0.2">
      <c r="A433" s="557"/>
      <c r="B433" s="76"/>
      <c r="C433" s="173"/>
      <c r="D433" s="173"/>
      <c r="E433" s="173"/>
      <c r="F433" s="173"/>
      <c r="G433" s="173"/>
      <c r="H433" s="173"/>
      <c r="I433" s="173"/>
      <c r="J433" s="173"/>
      <c r="K433" s="173"/>
      <c r="L433" s="173"/>
      <c r="M433" s="76"/>
      <c r="N433" s="266"/>
      <c r="O433" s="269"/>
      <c r="P433" s="269"/>
      <c r="Q433" s="269"/>
      <c r="R433" s="284"/>
      <c r="S433" s="284"/>
      <c r="T433" s="284"/>
      <c r="U433" s="284"/>
      <c r="V433" s="284"/>
      <c r="W433" s="76"/>
    </row>
  </sheetData>
  <sheetProtection algorithmName="SHA-512" hashValue="cMPnriTeo8oh7Cf6vvL2LGMbTiXR1JzXxhV02K9F3ktEgz5tsvTZPg/+oD9KT3ddk0u9OLuMMpwW19iLpNY8zw==" saltValue="gzZNY6+C61AF5Zurt2jeag==" spinCount="100000" sheet="1"/>
  <mergeCells count="190">
    <mergeCell ref="K119:K120"/>
    <mergeCell ref="I119:I120"/>
    <mergeCell ref="C69:E69"/>
    <mergeCell ref="G70:H70"/>
    <mergeCell ref="G71:H71"/>
    <mergeCell ref="G73:H73"/>
    <mergeCell ref="G74:H74"/>
    <mergeCell ref="G75:H75"/>
    <mergeCell ref="G76:H77"/>
    <mergeCell ref="F76:F77"/>
    <mergeCell ref="I76:I77"/>
    <mergeCell ref="J76:J77"/>
    <mergeCell ref="G78:H79"/>
    <mergeCell ref="G80:H81"/>
    <mergeCell ref="G82:H83"/>
    <mergeCell ref="G84:H85"/>
    <mergeCell ref="F84:F85"/>
    <mergeCell ref="I84:I85"/>
    <mergeCell ref="J78:J79"/>
    <mergeCell ref="J80:J81"/>
    <mergeCell ref="J82:J83"/>
    <mergeCell ref="C84:C85"/>
    <mergeCell ref="D84:D85"/>
    <mergeCell ref="K74:L74"/>
    <mergeCell ref="G127:H127"/>
    <mergeCell ref="G128:H128"/>
    <mergeCell ref="G129:H129"/>
    <mergeCell ref="G130:H130"/>
    <mergeCell ref="G150:H150"/>
    <mergeCell ref="G151:H151"/>
    <mergeCell ref="G152:H152"/>
    <mergeCell ref="G153:H153"/>
    <mergeCell ref="E84:E85"/>
    <mergeCell ref="G92:H92"/>
    <mergeCell ref="G93:H93"/>
    <mergeCell ref="G162:H162"/>
    <mergeCell ref="G163:H163"/>
    <mergeCell ref="G164:H164"/>
    <mergeCell ref="G165:H165"/>
    <mergeCell ref="G166:H166"/>
    <mergeCell ref="G167:H167"/>
    <mergeCell ref="G134:H134"/>
    <mergeCell ref="G135:H135"/>
    <mergeCell ref="G136:H136"/>
    <mergeCell ref="G137:H137"/>
    <mergeCell ref="G138:H138"/>
    <mergeCell ref="G168:H168"/>
    <mergeCell ref="N119:N120"/>
    <mergeCell ref="G158:H158"/>
    <mergeCell ref="G159:H159"/>
    <mergeCell ref="G160:H160"/>
    <mergeCell ref="G139:H139"/>
    <mergeCell ref="G140:H140"/>
    <mergeCell ref="G141:H141"/>
    <mergeCell ref="G142:H142"/>
    <mergeCell ref="G143:H143"/>
    <mergeCell ref="G144:H144"/>
    <mergeCell ref="G145:H145"/>
    <mergeCell ref="G146:H146"/>
    <mergeCell ref="G147:H147"/>
    <mergeCell ref="G148:H148"/>
    <mergeCell ref="G149:H149"/>
    <mergeCell ref="G154:H154"/>
    <mergeCell ref="G155:H155"/>
    <mergeCell ref="G156:H156"/>
    <mergeCell ref="G157:H157"/>
    <mergeCell ref="G131:H131"/>
    <mergeCell ref="G132:H132"/>
    <mergeCell ref="G133:H133"/>
    <mergeCell ref="G161:H161"/>
    <mergeCell ref="C121:D121"/>
    <mergeCell ref="C127:D127"/>
    <mergeCell ref="C128:D128"/>
    <mergeCell ref="B107:B108"/>
    <mergeCell ref="L107:L108"/>
    <mergeCell ref="B109:B110"/>
    <mergeCell ref="J119:J120"/>
    <mergeCell ref="G119:H120"/>
    <mergeCell ref="G121:H121"/>
    <mergeCell ref="G112:H112"/>
    <mergeCell ref="G113:H113"/>
    <mergeCell ref="G114:H114"/>
    <mergeCell ref="G115:H115"/>
    <mergeCell ref="C109:E110"/>
    <mergeCell ref="C111:E111"/>
    <mergeCell ref="I109:K110"/>
    <mergeCell ref="I111:K111"/>
    <mergeCell ref="G109:H110"/>
    <mergeCell ref="G111:H111"/>
    <mergeCell ref="G122:H122"/>
    <mergeCell ref="G123:H123"/>
    <mergeCell ref="G124:H124"/>
    <mergeCell ref="G125:H125"/>
    <mergeCell ref="G126:H126"/>
    <mergeCell ref="G9:L9"/>
    <mergeCell ref="J12:J13"/>
    <mergeCell ref="B12:B13"/>
    <mergeCell ref="C12:C13"/>
    <mergeCell ref="D12:D13"/>
    <mergeCell ref="E12:E13"/>
    <mergeCell ref="F12:F13"/>
    <mergeCell ref="C129:D129"/>
    <mergeCell ref="B130:D130"/>
    <mergeCell ref="B119:B120"/>
    <mergeCell ref="C119:D120"/>
    <mergeCell ref="G72:H72"/>
    <mergeCell ref="C112:E112"/>
    <mergeCell ref="C113:E113"/>
    <mergeCell ref="C114:E114"/>
    <mergeCell ref="C115:E115"/>
    <mergeCell ref="I112:K112"/>
    <mergeCell ref="I113:K113"/>
    <mergeCell ref="I114:K114"/>
    <mergeCell ref="I115:K115"/>
    <mergeCell ref="C82:C83"/>
    <mergeCell ref="D82:D83"/>
    <mergeCell ref="F82:F83"/>
    <mergeCell ref="I82:I83"/>
    <mergeCell ref="N3:N8"/>
    <mergeCell ref="G2:L2"/>
    <mergeCell ref="B3:C4"/>
    <mergeCell ref="G3:L3"/>
    <mergeCell ref="G5:I5"/>
    <mergeCell ref="J5:L6"/>
    <mergeCell ref="G6:I6"/>
    <mergeCell ref="G7:L7"/>
    <mergeCell ref="B6:F8"/>
    <mergeCell ref="G8:L8"/>
    <mergeCell ref="B66:B67"/>
    <mergeCell ref="C66:C67"/>
    <mergeCell ref="E66:E67"/>
    <mergeCell ref="J66:J67"/>
    <mergeCell ref="B69:B70"/>
    <mergeCell ref="C78:C79"/>
    <mergeCell ref="D78:D79"/>
    <mergeCell ref="E80:E81"/>
    <mergeCell ref="F80:F81"/>
    <mergeCell ref="E76:E77"/>
    <mergeCell ref="C76:C77"/>
    <mergeCell ref="D76:D77"/>
    <mergeCell ref="E78:E79"/>
    <mergeCell ref="F78:F79"/>
    <mergeCell ref="I78:I79"/>
    <mergeCell ref="F69:J69"/>
    <mergeCell ref="G66:H67"/>
    <mergeCell ref="B65:C65"/>
    <mergeCell ref="I80:I81"/>
    <mergeCell ref="C80:C81"/>
    <mergeCell ref="D80:D81"/>
    <mergeCell ref="E82:E83"/>
    <mergeCell ref="J84:J85"/>
    <mergeCell ref="L12:L13"/>
    <mergeCell ref="K12:K13"/>
    <mergeCell ref="C99:C100"/>
    <mergeCell ref="F97:F98"/>
    <mergeCell ref="J97:J98"/>
    <mergeCell ref="L97:L98"/>
    <mergeCell ref="B99:B100"/>
    <mergeCell ref="E99:E100"/>
    <mergeCell ref="J99:J100"/>
    <mergeCell ref="B89:B90"/>
    <mergeCell ref="G99:H100"/>
    <mergeCell ref="C89:C90"/>
    <mergeCell ref="E89:E90"/>
    <mergeCell ref="F87:F88"/>
    <mergeCell ref="G94:H94"/>
    <mergeCell ref="G95:H95"/>
    <mergeCell ref="G97:H98"/>
    <mergeCell ref="G89:H90"/>
    <mergeCell ref="N107:N110"/>
    <mergeCell ref="I118:K118"/>
    <mergeCell ref="G11:H11"/>
    <mergeCell ref="N11:N20"/>
    <mergeCell ref="N87:N91"/>
    <mergeCell ref="N97:N101"/>
    <mergeCell ref="J89:J90"/>
    <mergeCell ref="J87:J88"/>
    <mergeCell ref="L87:L88"/>
    <mergeCell ref="I12:I13"/>
    <mergeCell ref="G12:H12"/>
    <mergeCell ref="G87:H88"/>
    <mergeCell ref="G101:H101"/>
    <mergeCell ref="G102:H102"/>
    <mergeCell ref="G103:H103"/>
    <mergeCell ref="G104:H104"/>
    <mergeCell ref="G105:H105"/>
    <mergeCell ref="G91:H91"/>
    <mergeCell ref="K71:L71"/>
    <mergeCell ref="K75:L75"/>
    <mergeCell ref="N66:N85"/>
  </mergeCells>
  <phoneticPr fontId="1"/>
  <conditionalFormatting sqref="E14:J63 B14:B63">
    <cfRule type="containsBlanks" dxfId="125" priority="710">
      <formula>LEN(TRIM(B14))=0</formula>
    </cfRule>
  </conditionalFormatting>
  <conditionalFormatting sqref="G6:I6">
    <cfRule type="containsBlanks" dxfId="124" priority="716">
      <formula>LEN(TRIM(G6))=0</formula>
    </cfRule>
  </conditionalFormatting>
  <conditionalFormatting sqref="I121:L168">
    <cfRule type="cellIs" dxfId="123" priority="688" operator="equal">
      <formula>0</formula>
    </cfRule>
  </conditionalFormatting>
  <conditionalFormatting sqref="C78:D79 C84:D85 F78:G78 I78:J78 F84:G84 I84:J84 F82:G82 I82:J82 J80 C82:D82">
    <cfRule type="cellIs" dxfId="122" priority="668" operator="equal">
      <formula>0</formula>
    </cfRule>
  </conditionalFormatting>
  <conditionalFormatting sqref="C71:D77 F71:G76 I71:J76">
    <cfRule type="containsBlanks" dxfId="121" priority="712">
      <formula>LEN(TRIM(C71))=0</formula>
    </cfRule>
  </conditionalFormatting>
  <conditionalFormatting sqref="G3:L3">
    <cfRule type="cellIs" dxfId="120" priority="636" operator="equal">
      <formula>0</formula>
    </cfRule>
  </conditionalFormatting>
  <conditionalFormatting sqref="C14:D63">
    <cfRule type="containsBlanks" dxfId="119" priority="633">
      <formula>LEN(TRIM(C14))=0</formula>
    </cfRule>
  </conditionalFormatting>
  <conditionalFormatting sqref="I14:I63 K14:L63">
    <cfRule type="cellIs" dxfId="118" priority="618" operator="equal">
      <formula>0</formula>
    </cfRule>
  </conditionalFormatting>
  <conditionalFormatting sqref="G11 L11">
    <cfRule type="cellIs" dxfId="117" priority="612" operator="equal">
      <formula>0</formula>
    </cfRule>
  </conditionalFormatting>
  <conditionalFormatting sqref="L107">
    <cfRule type="cellIs" dxfId="116" priority="609" operator="equal">
      <formula>0</formula>
    </cfRule>
  </conditionalFormatting>
  <conditionalFormatting sqref="E66 G66">
    <cfRule type="cellIs" dxfId="115" priority="497" operator="equal">
      <formula>0</formula>
    </cfRule>
  </conditionalFormatting>
  <conditionalFormatting sqref="B86:C86">
    <cfRule type="cellIs" dxfId="114" priority="498" operator="equal">
      <formula>0</formula>
    </cfRule>
  </conditionalFormatting>
  <conditionalFormatting sqref="C66">
    <cfRule type="cellIs" dxfId="113" priority="500" operator="equal">
      <formula>0</formula>
    </cfRule>
  </conditionalFormatting>
  <conditionalFormatting sqref="L87">
    <cfRule type="cellIs" dxfId="112" priority="249" operator="equal">
      <formula>0</formula>
    </cfRule>
  </conditionalFormatting>
  <conditionalFormatting sqref="G87">
    <cfRule type="containsBlanks" dxfId="111" priority="248">
      <formula>LEN(TRIM(G87))=0</formula>
    </cfRule>
  </conditionalFormatting>
  <conditionalFormatting sqref="J87">
    <cfRule type="cellIs" dxfId="110" priority="247" operator="equal">
      <formula>0</formula>
    </cfRule>
  </conditionalFormatting>
  <conditionalFormatting sqref="L97">
    <cfRule type="cellIs" dxfId="109" priority="206" operator="equal">
      <formula>0</formula>
    </cfRule>
  </conditionalFormatting>
  <conditionalFormatting sqref="D101:K105">
    <cfRule type="containsBlanks" dxfId="108" priority="204">
      <formula>LEN(TRIM(D101))=0</formula>
    </cfRule>
  </conditionalFormatting>
  <conditionalFormatting sqref="J97">
    <cfRule type="cellIs" dxfId="107" priority="202" operator="equal">
      <formula>0</formula>
    </cfRule>
  </conditionalFormatting>
  <conditionalFormatting sqref="G87:G88">
    <cfRule type="cellIs" dxfId="106" priority="55" operator="equal">
      <formula>0</formula>
    </cfRule>
  </conditionalFormatting>
  <conditionalFormatting sqref="G97">
    <cfRule type="containsBlanks" dxfId="105" priority="54">
      <formula>LEN(TRIM(G97))=0</formula>
    </cfRule>
  </conditionalFormatting>
  <conditionalFormatting sqref="G97:G98">
    <cfRule type="cellIs" dxfId="104" priority="53" operator="equal">
      <formula>0</formula>
    </cfRule>
  </conditionalFormatting>
  <conditionalFormatting sqref="B101:B105">
    <cfRule type="containsBlanks" dxfId="103" priority="52">
      <formula>LEN(TRIM(B101))=0</formula>
    </cfRule>
  </conditionalFormatting>
  <conditionalFormatting sqref="L101:L105">
    <cfRule type="cellIs" dxfId="102" priority="49" operator="equal">
      <formula>0</formula>
    </cfRule>
  </conditionalFormatting>
  <conditionalFormatting sqref="D91:K95">
    <cfRule type="containsBlanks" dxfId="101" priority="48">
      <formula>LEN(TRIM(D91))=0</formula>
    </cfRule>
  </conditionalFormatting>
  <conditionalFormatting sqref="B91:B95">
    <cfRule type="containsBlanks" dxfId="100" priority="46">
      <formula>LEN(TRIM(B91))=0</formula>
    </cfRule>
  </conditionalFormatting>
  <conditionalFormatting sqref="L91:L95">
    <cfRule type="cellIs" dxfId="99" priority="43" operator="equal">
      <formula>0</formula>
    </cfRule>
  </conditionalFormatting>
  <conditionalFormatting sqref="B111:L115">
    <cfRule type="containsBlanks" dxfId="98" priority="39">
      <formula>LEN(TRIM(B111))=0</formula>
    </cfRule>
  </conditionalFormatting>
  <conditionalFormatting sqref="J11">
    <cfRule type="cellIs" dxfId="97" priority="35" operator="equal">
      <formula>0</formula>
    </cfRule>
  </conditionalFormatting>
  <conditionalFormatting sqref="G14:G63 J14:J63">
    <cfRule type="expression" dxfId="96" priority="33">
      <formula>$C14="事務補助員"</formula>
    </cfRule>
  </conditionalFormatting>
  <conditionalFormatting sqref="E71 E73:E74">
    <cfRule type="containsBlanks" dxfId="95" priority="11">
      <formula>LEN(TRIM(E71))=0</formula>
    </cfRule>
  </conditionalFormatting>
  <conditionalFormatting sqref="E78 E84 E82">
    <cfRule type="cellIs" dxfId="94" priority="8" operator="equal">
      <formula>0</formula>
    </cfRule>
  </conditionalFormatting>
  <conditionalFormatting sqref="E76">
    <cfRule type="containsBlanks" dxfId="93" priority="9">
      <formula>LEN(TRIM(E76))=0</formula>
    </cfRule>
  </conditionalFormatting>
  <conditionalFormatting sqref="I121:I167">
    <cfRule type="cellIs" dxfId="92" priority="5" operator="equal">
      <formula>"-"</formula>
    </cfRule>
    <cfRule type="cellIs" dxfId="91" priority="7" operator="lessThan">
      <formula>7</formula>
    </cfRule>
  </conditionalFormatting>
  <conditionalFormatting sqref="J66">
    <cfRule type="cellIs" dxfId="90" priority="6" operator="equal">
      <formula>0</formula>
    </cfRule>
  </conditionalFormatting>
  <conditionalFormatting sqref="E121:E130">
    <cfRule type="cellIs" dxfId="89" priority="4" operator="equal">
      <formula>0</formula>
    </cfRule>
  </conditionalFormatting>
  <conditionalFormatting sqref="E75">
    <cfRule type="containsBlanks" dxfId="88" priority="3">
      <formula>LEN(TRIM(E75))=0</formula>
    </cfRule>
  </conditionalFormatting>
  <conditionalFormatting sqref="E72">
    <cfRule type="containsBlanks" dxfId="87" priority="2">
      <formula>LEN(TRIM(E72))=0</formula>
    </cfRule>
  </conditionalFormatting>
  <conditionalFormatting sqref="C80:G80 I80">
    <cfRule type="cellIs" dxfId="0" priority="1" operator="equal">
      <formula>0</formula>
    </cfRule>
  </conditionalFormatting>
  <dataValidations count="7">
    <dataValidation type="list" allowBlank="1" showInputMessage="1" showErrorMessage="1" sqref="B14:B63" xr:uid="{1BA9E51B-41AB-4A17-9D7D-54600107681E}">
      <formula1>担当者名</formula1>
    </dataValidation>
    <dataValidation type="list" allowBlank="1" showInputMessage="1" showErrorMessage="1" sqref="E14:E63" xr:uid="{A2860465-1990-4C88-AC8A-5395D2E04645}">
      <formula1>支援対象地域</formula1>
    </dataValidation>
    <dataValidation type="list" showInputMessage="1" showErrorMessage="1" sqref="B91:B95 B101:B105 G111:G115" xr:uid="{4A968B2B-312D-45C8-9105-2E80E4CDDB91}">
      <formula1>支援対象地域</formula1>
    </dataValidation>
    <dataValidation type="list" showInputMessage="1" showErrorMessage="1" sqref="B111:B115" xr:uid="{EB4FCA3A-9B56-4BD2-A45A-411638460843}">
      <formula1>INDIRECT("支援対象地域")</formula1>
    </dataValidation>
    <dataValidation type="list" allowBlank="1" showInputMessage="1" showErrorMessage="1" sqref="G9:L9" xr:uid="{77596E8C-8CB2-4720-BA51-10EEFDD57382}">
      <formula1>INDIRECT($G$6)</formula1>
    </dataValidation>
    <dataValidation type="list" allowBlank="1" showInputMessage="1" showErrorMessage="1" sqref="G6:I6" xr:uid="{065D8F4B-3226-4E76-96CC-E446261A9247}">
      <formula1>"消費税を補助対象に含めない,消費税を補助対象に含める"</formula1>
    </dataValidation>
    <dataValidation allowBlank="1" showInputMessage="1" showErrorMessage="1" prompt="※事前打ち合わせ～報告会までを含む訪問回数" sqref="C73:G73 I73:J73" xr:uid="{E0DF9031-0894-4A50-9087-56A71F701266}"/>
  </dataValidations>
  <pageMargins left="0.7" right="0.7" top="0.75" bottom="0.75" header="0.3" footer="0.3"/>
  <pageSetup paperSize="9" scale="3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4781-3024-40F0-AA01-E446311239E7}">
  <sheetPr>
    <tabColor theme="8" tint="0.39997558519241921"/>
    <pageSetUpPr fitToPage="1"/>
  </sheetPr>
  <dimension ref="B1:AO219"/>
  <sheetViews>
    <sheetView showGridLines="0" zoomScale="70" zoomScaleNormal="70" zoomScaleSheetLayoutView="55" workbookViewId="0">
      <pane xSplit="2" ySplit="9" topLeftCell="C10" activePane="bottomRight" state="frozen"/>
      <selection pane="topRight" activeCell="C1" sqref="C1"/>
      <selection pane="bottomLeft" activeCell="A10" sqref="A10"/>
      <selection pane="bottomRight" activeCell="C10" sqref="C10:C12"/>
    </sheetView>
  </sheetViews>
  <sheetFormatPr defaultColWidth="8.88671875" defaultRowHeight="15.75" customHeight="1" x14ac:dyDescent="0.2"/>
  <cols>
    <col min="1" max="1" width="1.44140625" style="133" customWidth="1"/>
    <col min="2" max="2" width="5.5546875" style="133" customWidth="1"/>
    <col min="3" max="3" width="11.21875" style="133" customWidth="1"/>
    <col min="4" max="5" width="15.77734375" style="133" customWidth="1"/>
    <col min="6" max="6" width="23.6640625" style="133" customWidth="1"/>
    <col min="7" max="7" width="14.6640625" style="86" customWidth="1"/>
    <col min="8" max="8" width="30.6640625" style="86" customWidth="1"/>
    <col min="9" max="9" width="24.6640625" style="133" customWidth="1"/>
    <col min="10" max="10" width="34.6640625" style="133" customWidth="1"/>
    <col min="11" max="12" width="10.77734375" style="86" customWidth="1"/>
    <col min="13" max="16" width="27.6640625" style="86" customWidth="1"/>
    <col min="17" max="17" width="3.44140625" style="303" customWidth="1"/>
    <col min="18" max="31" width="8.88671875" style="108"/>
    <col min="32" max="16384" width="8.88671875" style="133"/>
  </cols>
  <sheetData>
    <row r="1" spans="2:32" ht="50.25" customHeight="1" x14ac:dyDescent="0.2"/>
    <row r="2" spans="2:32" ht="28.5" customHeight="1" x14ac:dyDescent="0.2">
      <c r="B2" s="80" t="s">
        <v>142</v>
      </c>
      <c r="C2" s="80"/>
      <c r="O2" s="352"/>
      <c r="P2" s="352"/>
    </row>
    <row r="3" spans="2:32" ht="28.5" customHeight="1" x14ac:dyDescent="0.2">
      <c r="B3" s="81" t="s">
        <v>58</v>
      </c>
      <c r="C3" s="82"/>
      <c r="D3" s="83"/>
      <c r="E3" s="83"/>
      <c r="F3" s="83"/>
      <c r="G3" s="183"/>
      <c r="H3" s="183"/>
      <c r="I3" s="84"/>
      <c r="J3" s="84"/>
      <c r="K3" s="1056" t="s">
        <v>462</v>
      </c>
      <c r="L3" s="1056"/>
      <c r="M3" s="183"/>
      <c r="N3" s="183"/>
      <c r="O3" s="183"/>
      <c r="P3" s="183"/>
    </row>
    <row r="4" spans="2:32" ht="28.5" customHeight="1" x14ac:dyDescent="0.2">
      <c r="B4" s="83"/>
      <c r="C4" s="83"/>
      <c r="D4" s="139" t="s">
        <v>153</v>
      </c>
      <c r="E4" s="139"/>
      <c r="F4" s="83"/>
      <c r="G4" s="183"/>
      <c r="H4" s="183"/>
      <c r="I4" s="84"/>
      <c r="J4" s="84"/>
      <c r="K4" s="423" t="s">
        <v>421</v>
      </c>
      <c r="L4" s="454">
        <f>COUNTIFS($K$10:$K$159,K4,$L$10:$L$159,"✓")</f>
        <v>0</v>
      </c>
      <c r="M4" s="183"/>
      <c r="N4" s="183"/>
      <c r="O4" s="183"/>
      <c r="P4" s="183"/>
    </row>
    <row r="5" spans="2:32" ht="28.5" customHeight="1" x14ac:dyDescent="0.2">
      <c r="B5" s="83"/>
      <c r="C5" s="83"/>
      <c r="D5" s="140" t="s">
        <v>155</v>
      </c>
      <c r="E5" s="140"/>
      <c r="F5" s="85"/>
      <c r="G5" s="183"/>
      <c r="H5" s="183"/>
      <c r="I5" s="84"/>
      <c r="J5" s="84"/>
      <c r="K5" s="423" t="s">
        <v>422</v>
      </c>
      <c r="L5" s="454">
        <f>COUNTIFS($K$10:$K$159,K5,$L$10:$L$159,"✓")</f>
        <v>0</v>
      </c>
      <c r="M5" s="183"/>
      <c r="N5" s="183"/>
      <c r="O5" s="183"/>
      <c r="P5" s="183"/>
      <c r="R5" s="1043" t="s">
        <v>2</v>
      </c>
      <c r="S5" s="1044"/>
      <c r="T5" s="1044"/>
      <c r="U5" s="1044"/>
      <c r="V5" s="1044"/>
      <c r="W5" s="1044"/>
      <c r="X5" s="1044"/>
      <c r="Y5" s="1044"/>
      <c r="Z5" s="1044"/>
      <c r="AA5" s="1044"/>
      <c r="AB5" s="1044"/>
      <c r="AC5" s="1044"/>
      <c r="AD5" s="1044"/>
      <c r="AE5" s="1045"/>
    </row>
    <row r="6" spans="2:32" ht="36" customHeight="1" x14ac:dyDescent="0.2">
      <c r="B6" s="1046" t="s">
        <v>23</v>
      </c>
      <c r="C6" s="1047"/>
      <c r="D6" s="1048"/>
      <c r="E6" s="1057">
        <f>'補助事業概要説明書(別添１)１～２'!K5</f>
        <v>0</v>
      </c>
      <c r="F6" s="1058"/>
      <c r="G6" s="1058"/>
      <c r="H6" s="1058"/>
      <c r="I6" s="1059"/>
      <c r="J6" s="189"/>
      <c r="K6" s="423" t="s">
        <v>423</v>
      </c>
      <c r="L6" s="454">
        <f>COUNTIFS($K$10:$K$159,K6,$L$10:$L$159,"✓")</f>
        <v>0</v>
      </c>
      <c r="M6" s="546"/>
      <c r="N6" s="546"/>
      <c r="O6" s="546"/>
      <c r="P6" s="548"/>
      <c r="R6" s="880" t="s">
        <v>510</v>
      </c>
      <c r="S6" s="1055"/>
      <c r="T6" s="1055"/>
      <c r="U6" s="1055"/>
      <c r="V6" s="1055"/>
      <c r="W6" s="1055"/>
      <c r="X6" s="1055"/>
      <c r="Y6" s="1055"/>
      <c r="Z6" s="1055"/>
      <c r="AA6" s="1055"/>
      <c r="AB6" s="1055"/>
      <c r="AC6" s="1055"/>
      <c r="AD6" s="1055"/>
      <c r="AE6" s="1055"/>
    </row>
    <row r="7" spans="2:32" ht="36.75" customHeight="1" x14ac:dyDescent="0.2">
      <c r="B7" s="1049"/>
      <c r="C7" s="1049"/>
      <c r="D7" s="1049"/>
      <c r="E7" s="419"/>
      <c r="F7" s="194"/>
      <c r="G7" s="195"/>
      <c r="H7" s="195"/>
      <c r="I7" s="196"/>
      <c r="J7" s="196"/>
      <c r="K7" s="1050" t="s">
        <v>436</v>
      </c>
      <c r="L7" s="1050"/>
      <c r="M7" s="1050" t="s">
        <v>437</v>
      </c>
      <c r="N7" s="1050"/>
      <c r="O7" s="1051"/>
      <c r="P7" s="548"/>
      <c r="R7" s="1055"/>
      <c r="S7" s="1055"/>
      <c r="T7" s="1055"/>
      <c r="U7" s="1055"/>
      <c r="V7" s="1055"/>
      <c r="W7" s="1055"/>
      <c r="X7" s="1055"/>
      <c r="Y7" s="1055"/>
      <c r="Z7" s="1055"/>
      <c r="AA7" s="1055"/>
      <c r="AB7" s="1055"/>
      <c r="AC7" s="1055"/>
      <c r="AD7" s="1055"/>
      <c r="AE7" s="1055"/>
    </row>
    <row r="8" spans="2:32" ht="20.100000000000001" customHeight="1" x14ac:dyDescent="0.2">
      <c r="B8" s="1032" t="s">
        <v>113</v>
      </c>
      <c r="C8" s="1052" t="s">
        <v>154</v>
      </c>
      <c r="D8" s="1060" t="s">
        <v>25</v>
      </c>
      <c r="E8" s="1061"/>
      <c r="F8" s="1020" t="s">
        <v>157</v>
      </c>
      <c r="G8" s="1054" t="s">
        <v>24</v>
      </c>
      <c r="H8" s="1054"/>
      <c r="I8" s="1020" t="s">
        <v>130</v>
      </c>
      <c r="J8" s="1020" t="s">
        <v>156</v>
      </c>
      <c r="K8" s="1064" t="s">
        <v>420</v>
      </c>
      <c r="L8" s="1065"/>
      <c r="M8" s="1035" t="s">
        <v>434</v>
      </c>
      <c r="N8" s="1035"/>
      <c r="O8" s="1036"/>
      <c r="P8" s="1039" t="s">
        <v>435</v>
      </c>
      <c r="R8" s="422"/>
      <c r="S8" s="422"/>
      <c r="T8" s="422"/>
      <c r="U8" s="422"/>
      <c r="V8" s="422"/>
      <c r="W8" s="422"/>
      <c r="X8" s="422"/>
      <c r="Y8" s="422"/>
      <c r="Z8" s="422"/>
      <c r="AA8" s="422"/>
      <c r="AB8" s="422"/>
      <c r="AC8" s="422"/>
      <c r="AD8" s="422"/>
      <c r="AE8" s="422"/>
    </row>
    <row r="9" spans="2:32" ht="34.5" customHeight="1" thickBot="1" x14ac:dyDescent="0.25">
      <c r="B9" s="1033"/>
      <c r="C9" s="1053"/>
      <c r="D9" s="547" t="s">
        <v>418</v>
      </c>
      <c r="E9" s="547" t="s">
        <v>419</v>
      </c>
      <c r="F9" s="1021"/>
      <c r="G9" s="425" t="s">
        <v>61</v>
      </c>
      <c r="H9" s="547" t="s">
        <v>62</v>
      </c>
      <c r="I9" s="1021"/>
      <c r="J9" s="1021"/>
      <c r="K9" s="1066"/>
      <c r="L9" s="1067"/>
      <c r="M9" s="1037"/>
      <c r="N9" s="1037"/>
      <c r="O9" s="1038"/>
      <c r="P9" s="1040"/>
    </row>
    <row r="10" spans="2:32" s="86" customFormat="1" ht="48" customHeight="1" x14ac:dyDescent="0.2">
      <c r="B10" s="1022">
        <v>1</v>
      </c>
      <c r="C10" s="1025"/>
      <c r="D10" s="1028"/>
      <c r="E10" s="1062"/>
      <c r="F10" s="1019"/>
      <c r="G10" s="1019"/>
      <c r="H10" s="1019"/>
      <c r="I10" s="1068"/>
      <c r="J10" s="1019"/>
      <c r="K10" s="424" t="s">
        <v>421</v>
      </c>
      <c r="L10" s="426"/>
      <c r="M10" s="427"/>
      <c r="N10" s="429"/>
      <c r="O10" s="545"/>
      <c r="P10" s="1034"/>
      <c r="Q10" s="303" t="str">
        <f>IF(L10="✓","熱","")</f>
        <v/>
      </c>
      <c r="R10" s="1008" t="s">
        <v>588</v>
      </c>
      <c r="S10" s="1009"/>
      <c r="T10" s="1009"/>
      <c r="U10" s="1009"/>
      <c r="V10" s="1009"/>
      <c r="W10" s="1009"/>
      <c r="X10" s="1009"/>
      <c r="Y10" s="1009"/>
      <c r="Z10" s="1009"/>
      <c r="AA10" s="1009"/>
      <c r="AB10" s="1009"/>
      <c r="AC10" s="1009"/>
      <c r="AD10" s="1009"/>
      <c r="AE10" s="1010"/>
      <c r="AF10" s="133"/>
    </row>
    <row r="11" spans="2:32" s="86" customFormat="1" ht="48" customHeight="1" x14ac:dyDescent="0.2">
      <c r="B11" s="1023"/>
      <c r="C11" s="1026"/>
      <c r="D11" s="1029"/>
      <c r="E11" s="1041"/>
      <c r="F11" s="1031"/>
      <c r="G11" s="1031"/>
      <c r="H11" s="1031"/>
      <c r="I11" s="1042"/>
      <c r="J11" s="1031"/>
      <c r="K11" s="423" t="s">
        <v>422</v>
      </c>
      <c r="L11" s="426"/>
      <c r="M11" s="428"/>
      <c r="N11" s="430"/>
      <c r="O11" s="545"/>
      <c r="P11" s="1018"/>
      <c r="Q11" s="303" t="str">
        <f>IF(L11="✓","電気","")</f>
        <v/>
      </c>
      <c r="R11" s="1011"/>
      <c r="S11" s="1012"/>
      <c r="T11" s="1012"/>
      <c r="U11" s="1012"/>
      <c r="V11" s="1012"/>
      <c r="W11" s="1012"/>
      <c r="X11" s="1012"/>
      <c r="Y11" s="1012"/>
      <c r="Z11" s="1012"/>
      <c r="AA11" s="1012"/>
      <c r="AB11" s="1012"/>
      <c r="AC11" s="1012"/>
      <c r="AD11" s="1012"/>
      <c r="AE11" s="1013"/>
      <c r="AF11" s="133"/>
    </row>
    <row r="12" spans="2:32" s="86" customFormat="1" ht="48" customHeight="1" x14ac:dyDescent="0.2">
      <c r="B12" s="1024"/>
      <c r="C12" s="1027"/>
      <c r="D12" s="1030"/>
      <c r="E12" s="1063"/>
      <c r="F12" s="1017"/>
      <c r="G12" s="1017"/>
      <c r="H12" s="1017"/>
      <c r="I12" s="1069"/>
      <c r="J12" s="1017"/>
      <c r="K12" s="431" t="s">
        <v>423</v>
      </c>
      <c r="L12" s="432"/>
      <c r="M12" s="433"/>
      <c r="N12" s="434"/>
      <c r="O12" s="435"/>
      <c r="P12" s="1018"/>
      <c r="Q12" s="303" t="str">
        <f>IF(L12="✓","経営","")</f>
        <v/>
      </c>
      <c r="R12" s="1014"/>
      <c r="S12" s="1015"/>
      <c r="T12" s="1015"/>
      <c r="U12" s="1015"/>
      <c r="V12" s="1015"/>
      <c r="W12" s="1015"/>
      <c r="X12" s="1015"/>
      <c r="Y12" s="1015"/>
      <c r="Z12" s="1015"/>
      <c r="AA12" s="1015"/>
      <c r="AB12" s="1015"/>
      <c r="AC12" s="1015"/>
      <c r="AD12" s="1015"/>
      <c r="AE12" s="1016"/>
      <c r="AF12" s="133"/>
    </row>
    <row r="13" spans="2:32" s="86" customFormat="1" ht="48" customHeight="1" x14ac:dyDescent="0.2">
      <c r="B13" s="1023">
        <v>2</v>
      </c>
      <c r="C13" s="1026"/>
      <c r="D13" s="1029"/>
      <c r="E13" s="1041"/>
      <c r="F13" s="1031"/>
      <c r="G13" s="1031"/>
      <c r="H13" s="1031"/>
      <c r="I13" s="1042"/>
      <c r="J13" s="1031"/>
      <c r="K13" s="423" t="s">
        <v>421</v>
      </c>
      <c r="L13" s="436"/>
      <c r="M13" s="437"/>
      <c r="N13" s="421"/>
      <c r="O13" s="544"/>
      <c r="P13" s="1017"/>
      <c r="Q13" s="303" t="str">
        <f>IF(L13="✓","熱","")</f>
        <v/>
      </c>
      <c r="R13" s="133"/>
    </row>
    <row r="14" spans="2:32" s="86" customFormat="1" ht="48" customHeight="1" x14ac:dyDescent="0.2">
      <c r="B14" s="1023"/>
      <c r="C14" s="1026"/>
      <c r="D14" s="1029"/>
      <c r="E14" s="1041"/>
      <c r="F14" s="1031"/>
      <c r="G14" s="1031"/>
      <c r="H14" s="1031"/>
      <c r="I14" s="1042"/>
      <c r="J14" s="1031"/>
      <c r="K14" s="423" t="s">
        <v>422</v>
      </c>
      <c r="L14" s="426"/>
      <c r="M14" s="428"/>
      <c r="N14" s="430"/>
      <c r="O14" s="545"/>
      <c r="P14" s="1018"/>
      <c r="Q14" s="303" t="str">
        <f>IF(L14="✓","電気","")</f>
        <v/>
      </c>
      <c r="R14" s="133"/>
    </row>
    <row r="15" spans="2:32" s="86" customFormat="1" ht="48" customHeight="1" x14ac:dyDescent="0.2">
      <c r="B15" s="1023"/>
      <c r="C15" s="1026"/>
      <c r="D15" s="1029"/>
      <c r="E15" s="1041"/>
      <c r="F15" s="1031"/>
      <c r="G15" s="1031"/>
      <c r="H15" s="1031"/>
      <c r="I15" s="1042"/>
      <c r="J15" s="1031"/>
      <c r="K15" s="423" t="s">
        <v>423</v>
      </c>
      <c r="L15" s="426"/>
      <c r="M15" s="428"/>
      <c r="N15" s="430"/>
      <c r="O15" s="545"/>
      <c r="P15" s="1019"/>
      <c r="Q15" s="303" t="str">
        <f>IF(L15="✓","経営","")</f>
        <v/>
      </c>
      <c r="R15" s="304" t="s">
        <v>421</v>
      </c>
      <c r="S15" s="304" t="s">
        <v>422</v>
      </c>
      <c r="T15" s="304"/>
      <c r="U15" s="304" t="s">
        <v>423</v>
      </c>
      <c r="AF15" s="133"/>
    </row>
    <row r="16" spans="2:32" s="86" customFormat="1" ht="48" customHeight="1" x14ac:dyDescent="0.2">
      <c r="B16" s="1023">
        <v>3</v>
      </c>
      <c r="C16" s="1026"/>
      <c r="D16" s="1029"/>
      <c r="E16" s="1041"/>
      <c r="F16" s="1031"/>
      <c r="G16" s="1031"/>
      <c r="H16" s="1031"/>
      <c r="I16" s="1042"/>
      <c r="J16" s="1031"/>
      <c r="K16" s="423" t="s">
        <v>421</v>
      </c>
      <c r="L16" s="436"/>
      <c r="M16" s="437"/>
      <c r="N16" s="421"/>
      <c r="O16" s="544"/>
      <c r="P16" s="1017"/>
      <c r="Q16" s="303" t="str">
        <f>IF(L16="✓","熱","")</f>
        <v/>
      </c>
      <c r="R16" s="304" t="s">
        <v>188</v>
      </c>
      <c r="S16" s="304" t="s">
        <v>188</v>
      </c>
      <c r="T16" s="304"/>
      <c r="U16" s="304" t="s">
        <v>424</v>
      </c>
      <c r="AF16" s="133"/>
    </row>
    <row r="17" spans="2:32" s="86" customFormat="1" ht="48" customHeight="1" x14ac:dyDescent="0.2">
      <c r="B17" s="1023"/>
      <c r="C17" s="1026"/>
      <c r="D17" s="1029"/>
      <c r="E17" s="1041"/>
      <c r="F17" s="1031"/>
      <c r="G17" s="1031"/>
      <c r="H17" s="1031"/>
      <c r="I17" s="1042"/>
      <c r="J17" s="1031"/>
      <c r="K17" s="423" t="s">
        <v>422</v>
      </c>
      <c r="L17" s="426"/>
      <c r="M17" s="428"/>
      <c r="N17" s="430"/>
      <c r="O17" s="545"/>
      <c r="P17" s="1018"/>
      <c r="Q17" s="303" t="str">
        <f>IF(L17="✓","電気","")</f>
        <v/>
      </c>
      <c r="R17" s="304" t="s">
        <v>189</v>
      </c>
      <c r="S17" s="304" t="s">
        <v>189</v>
      </c>
      <c r="T17" s="304"/>
      <c r="U17" s="304" t="s">
        <v>426</v>
      </c>
      <c r="AF17" s="133"/>
    </row>
    <row r="18" spans="2:32" s="86" customFormat="1" ht="48" customHeight="1" x14ac:dyDescent="0.2">
      <c r="B18" s="1023"/>
      <c r="C18" s="1026"/>
      <c r="D18" s="1029"/>
      <c r="E18" s="1041"/>
      <c r="F18" s="1031"/>
      <c r="G18" s="1031"/>
      <c r="H18" s="1031"/>
      <c r="I18" s="1042"/>
      <c r="J18" s="1031"/>
      <c r="K18" s="423" t="s">
        <v>423</v>
      </c>
      <c r="L18" s="426"/>
      <c r="M18" s="428"/>
      <c r="N18" s="430"/>
      <c r="O18" s="545"/>
      <c r="P18" s="1019"/>
      <c r="Q18" s="303" t="str">
        <f>IF(L18="✓","経営","")</f>
        <v/>
      </c>
      <c r="R18" s="303" t="s">
        <v>190</v>
      </c>
      <c r="S18" s="303" t="s">
        <v>190</v>
      </c>
      <c r="T18" s="303"/>
      <c r="U18" s="303" t="s">
        <v>429</v>
      </c>
      <c r="V18" s="229"/>
      <c r="W18" s="229"/>
      <c r="X18" s="229"/>
      <c r="Y18" s="229"/>
      <c r="Z18" s="229"/>
      <c r="AA18" s="229"/>
      <c r="AB18" s="229"/>
      <c r="AC18" s="229"/>
      <c r="AD18" s="229"/>
      <c r="AE18" s="229"/>
      <c r="AF18" s="133"/>
    </row>
    <row r="19" spans="2:32" s="86" customFormat="1" ht="48" customHeight="1" x14ac:dyDescent="0.2">
      <c r="B19" s="1023">
        <v>4</v>
      </c>
      <c r="C19" s="1026"/>
      <c r="D19" s="1029"/>
      <c r="E19" s="1041"/>
      <c r="F19" s="1031"/>
      <c r="G19" s="1031"/>
      <c r="H19" s="1031"/>
      <c r="I19" s="1042"/>
      <c r="J19" s="1031"/>
      <c r="K19" s="423" t="s">
        <v>421</v>
      </c>
      <c r="L19" s="436"/>
      <c r="M19" s="437"/>
      <c r="N19" s="421"/>
      <c r="O19" s="544"/>
      <c r="P19" s="1017"/>
      <c r="Q19" s="303" t="str">
        <f>IF(L19="✓","熱","")</f>
        <v/>
      </c>
      <c r="R19" s="304" t="s">
        <v>191</v>
      </c>
      <c r="S19" s="304" t="s">
        <v>191</v>
      </c>
      <c r="T19" s="304"/>
      <c r="U19" s="304" t="s">
        <v>430</v>
      </c>
      <c r="V19" s="229"/>
      <c r="W19" s="229"/>
      <c r="X19" s="229"/>
      <c r="Y19" s="229"/>
      <c r="Z19" s="229"/>
      <c r="AA19" s="229"/>
      <c r="AB19" s="229"/>
      <c r="AC19" s="229"/>
      <c r="AD19" s="229"/>
      <c r="AE19" s="229"/>
      <c r="AF19" s="133"/>
    </row>
    <row r="20" spans="2:32" s="86" customFormat="1" ht="48" customHeight="1" x14ac:dyDescent="0.2">
      <c r="B20" s="1023"/>
      <c r="C20" s="1026"/>
      <c r="D20" s="1029"/>
      <c r="E20" s="1041"/>
      <c r="F20" s="1031"/>
      <c r="G20" s="1031"/>
      <c r="H20" s="1031"/>
      <c r="I20" s="1042"/>
      <c r="J20" s="1031"/>
      <c r="K20" s="423" t="s">
        <v>422</v>
      </c>
      <c r="L20" s="426"/>
      <c r="M20" s="428"/>
      <c r="N20" s="430"/>
      <c r="O20" s="545"/>
      <c r="P20" s="1018"/>
      <c r="Q20" s="303" t="str">
        <f>IF(L20="✓","電気","")</f>
        <v/>
      </c>
      <c r="R20" s="304" t="s">
        <v>192</v>
      </c>
      <c r="S20" s="304" t="s">
        <v>425</v>
      </c>
      <c r="T20" s="304"/>
      <c r="U20" s="304" t="s">
        <v>431</v>
      </c>
      <c r="AF20" s="133"/>
    </row>
    <row r="21" spans="2:32" s="86" customFormat="1" ht="48" customHeight="1" x14ac:dyDescent="0.2">
      <c r="B21" s="1023"/>
      <c r="C21" s="1026"/>
      <c r="D21" s="1029"/>
      <c r="E21" s="1041"/>
      <c r="F21" s="1031"/>
      <c r="G21" s="1031"/>
      <c r="H21" s="1031"/>
      <c r="I21" s="1042"/>
      <c r="J21" s="1031"/>
      <c r="K21" s="423" t="s">
        <v>423</v>
      </c>
      <c r="L21" s="426"/>
      <c r="M21" s="428"/>
      <c r="N21" s="430"/>
      <c r="O21" s="545"/>
      <c r="P21" s="1019"/>
      <c r="Q21" s="303" t="str">
        <f>IF(L21="✓","経営","")</f>
        <v/>
      </c>
      <c r="R21" s="304" t="s">
        <v>195</v>
      </c>
      <c r="S21" s="304" t="s">
        <v>193</v>
      </c>
      <c r="T21" s="304"/>
      <c r="U21" s="304" t="s">
        <v>432</v>
      </c>
      <c r="AF21" s="133"/>
    </row>
    <row r="22" spans="2:32" s="86" customFormat="1" ht="48" customHeight="1" x14ac:dyDescent="0.2">
      <c r="B22" s="1023">
        <v>5</v>
      </c>
      <c r="C22" s="1026"/>
      <c r="D22" s="1029"/>
      <c r="E22" s="1041"/>
      <c r="F22" s="1031"/>
      <c r="G22" s="1031"/>
      <c r="H22" s="1031"/>
      <c r="I22" s="1042"/>
      <c r="J22" s="1031"/>
      <c r="K22" s="423" t="s">
        <v>421</v>
      </c>
      <c r="L22" s="436"/>
      <c r="M22" s="437"/>
      <c r="N22" s="421"/>
      <c r="O22" s="544"/>
      <c r="P22" s="1017"/>
      <c r="Q22" s="303" t="str">
        <f>IF(L22="✓","熱","")</f>
        <v/>
      </c>
      <c r="R22" s="304" t="s">
        <v>196</v>
      </c>
      <c r="S22" s="304" t="s">
        <v>194</v>
      </c>
      <c r="T22" s="304"/>
      <c r="U22" s="304" t="s">
        <v>433</v>
      </c>
      <c r="AF22" s="133"/>
    </row>
    <row r="23" spans="2:32" s="86" customFormat="1" ht="48" customHeight="1" x14ac:dyDescent="0.2">
      <c r="B23" s="1023"/>
      <c r="C23" s="1026"/>
      <c r="D23" s="1029"/>
      <c r="E23" s="1041"/>
      <c r="F23" s="1031"/>
      <c r="G23" s="1031"/>
      <c r="H23" s="1031"/>
      <c r="I23" s="1042"/>
      <c r="J23" s="1031"/>
      <c r="K23" s="423" t="s">
        <v>422</v>
      </c>
      <c r="L23" s="426"/>
      <c r="M23" s="428"/>
      <c r="N23" s="430"/>
      <c r="O23" s="545"/>
      <c r="P23" s="1018"/>
      <c r="Q23" s="303" t="str">
        <f>IF(L23="✓","電気","")</f>
        <v/>
      </c>
      <c r="R23" s="304" t="s">
        <v>428</v>
      </c>
      <c r="S23" s="304" t="s">
        <v>195</v>
      </c>
      <c r="T23" s="304"/>
      <c r="U23" s="304" t="s">
        <v>428</v>
      </c>
      <c r="AF23" s="133"/>
    </row>
    <row r="24" spans="2:32" s="86" customFormat="1" ht="48" customHeight="1" x14ac:dyDescent="0.2">
      <c r="B24" s="1023"/>
      <c r="C24" s="1026"/>
      <c r="D24" s="1029"/>
      <c r="E24" s="1041"/>
      <c r="F24" s="1031"/>
      <c r="G24" s="1031"/>
      <c r="H24" s="1031"/>
      <c r="I24" s="1042"/>
      <c r="J24" s="1031"/>
      <c r="K24" s="423" t="s">
        <v>423</v>
      </c>
      <c r="L24" s="426"/>
      <c r="M24" s="428"/>
      <c r="N24" s="430"/>
      <c r="O24" s="545"/>
      <c r="P24" s="1019"/>
      <c r="Q24" s="303" t="str">
        <f>IF(L24="✓","経営","")</f>
        <v/>
      </c>
      <c r="R24" s="304" t="s">
        <v>427</v>
      </c>
      <c r="S24" s="304" t="s">
        <v>428</v>
      </c>
      <c r="T24" s="304"/>
      <c r="U24" s="304" t="s">
        <v>427</v>
      </c>
      <c r="AF24" s="133"/>
    </row>
    <row r="25" spans="2:32" s="86" customFormat="1" ht="48" customHeight="1" x14ac:dyDescent="0.2">
      <c r="B25" s="1023">
        <v>6</v>
      </c>
      <c r="C25" s="1026"/>
      <c r="D25" s="1029"/>
      <c r="E25" s="1041"/>
      <c r="F25" s="1031"/>
      <c r="G25" s="1031"/>
      <c r="H25" s="1031"/>
      <c r="I25" s="1042"/>
      <c r="J25" s="1031"/>
      <c r="K25" s="423" t="s">
        <v>421</v>
      </c>
      <c r="L25" s="436"/>
      <c r="M25" s="437"/>
      <c r="N25" s="421"/>
      <c r="O25" s="544"/>
      <c r="P25" s="1017"/>
      <c r="Q25" s="303" t="str">
        <f>IF(L25="✓","熱","")</f>
        <v/>
      </c>
      <c r="R25" s="438"/>
      <c r="S25" s="304" t="s">
        <v>427</v>
      </c>
      <c r="T25" s="304"/>
      <c r="U25" s="439"/>
      <c r="V25" s="229"/>
      <c r="W25" s="229"/>
      <c r="X25" s="229"/>
      <c r="Y25" s="229"/>
      <c r="Z25" s="229"/>
      <c r="AA25" s="229"/>
      <c r="AB25" s="229"/>
      <c r="AC25" s="229"/>
      <c r="AD25" s="229"/>
      <c r="AE25" s="229"/>
      <c r="AF25" s="133"/>
    </row>
    <row r="26" spans="2:32" s="86" customFormat="1" ht="48" customHeight="1" x14ac:dyDescent="0.2">
      <c r="B26" s="1023"/>
      <c r="C26" s="1026"/>
      <c r="D26" s="1029"/>
      <c r="E26" s="1041"/>
      <c r="F26" s="1031"/>
      <c r="G26" s="1031"/>
      <c r="H26" s="1031"/>
      <c r="I26" s="1042"/>
      <c r="J26" s="1031"/>
      <c r="K26" s="423" t="s">
        <v>422</v>
      </c>
      <c r="L26" s="426"/>
      <c r="M26" s="428"/>
      <c r="N26" s="430"/>
      <c r="O26" s="545"/>
      <c r="P26" s="1018"/>
      <c r="Q26" s="303" t="str">
        <f>IF(L26="✓","電気","")</f>
        <v/>
      </c>
      <c r="R26" s="230"/>
      <c r="S26" s="229"/>
      <c r="U26" s="229"/>
      <c r="V26" s="229"/>
      <c r="W26" s="229"/>
      <c r="X26" s="229"/>
      <c r="Y26" s="229"/>
      <c r="Z26" s="229"/>
      <c r="AA26" s="229"/>
      <c r="AB26" s="229"/>
      <c r="AC26" s="229"/>
      <c r="AD26" s="229"/>
      <c r="AE26" s="229"/>
      <c r="AF26" s="133"/>
    </row>
    <row r="27" spans="2:32" s="86" customFormat="1" ht="48" customHeight="1" x14ac:dyDescent="0.2">
      <c r="B27" s="1023"/>
      <c r="C27" s="1026"/>
      <c r="D27" s="1029"/>
      <c r="E27" s="1041"/>
      <c r="F27" s="1031"/>
      <c r="G27" s="1031"/>
      <c r="H27" s="1031"/>
      <c r="I27" s="1042"/>
      <c r="J27" s="1031"/>
      <c r="K27" s="423" t="s">
        <v>423</v>
      </c>
      <c r="L27" s="426"/>
      <c r="M27" s="428"/>
      <c r="N27" s="430"/>
      <c r="O27" s="545"/>
      <c r="P27" s="1019"/>
      <c r="Q27" s="303" t="str">
        <f>IF(L27="✓","経営","")</f>
        <v/>
      </c>
      <c r="R27" s="230"/>
      <c r="S27" s="229"/>
      <c r="U27" s="229"/>
      <c r="V27" s="229"/>
      <c r="W27" s="229"/>
      <c r="X27" s="229"/>
      <c r="Y27" s="229"/>
      <c r="Z27" s="229"/>
      <c r="AA27" s="229"/>
      <c r="AB27" s="229"/>
      <c r="AC27" s="229"/>
      <c r="AD27" s="229"/>
      <c r="AE27" s="229"/>
      <c r="AF27" s="133"/>
    </row>
    <row r="28" spans="2:32" s="86" customFormat="1" ht="48" customHeight="1" x14ac:dyDescent="0.2">
      <c r="B28" s="1023">
        <v>7</v>
      </c>
      <c r="C28" s="1026"/>
      <c r="D28" s="1029"/>
      <c r="E28" s="1041"/>
      <c r="F28" s="1031"/>
      <c r="G28" s="1031"/>
      <c r="H28" s="1031"/>
      <c r="I28" s="1042"/>
      <c r="J28" s="1031"/>
      <c r="K28" s="423" t="s">
        <v>421</v>
      </c>
      <c r="L28" s="436"/>
      <c r="M28" s="437"/>
      <c r="N28" s="421"/>
      <c r="O28" s="544"/>
      <c r="P28" s="1017"/>
      <c r="Q28" s="303" t="str">
        <f>IF(L28="✓","熱","")</f>
        <v/>
      </c>
      <c r="R28" s="230"/>
      <c r="S28" s="229"/>
      <c r="T28" s="229"/>
      <c r="U28" s="229"/>
      <c r="V28" s="229"/>
      <c r="W28" s="229"/>
      <c r="X28" s="229"/>
      <c r="Y28" s="229"/>
      <c r="Z28" s="229"/>
      <c r="AA28" s="229"/>
      <c r="AB28" s="229"/>
      <c r="AC28" s="229"/>
      <c r="AD28" s="229"/>
      <c r="AE28" s="229"/>
      <c r="AF28" s="133"/>
    </row>
    <row r="29" spans="2:32" s="86" customFormat="1" ht="48" customHeight="1" x14ac:dyDescent="0.2">
      <c r="B29" s="1023"/>
      <c r="C29" s="1026"/>
      <c r="D29" s="1029"/>
      <c r="E29" s="1041"/>
      <c r="F29" s="1031"/>
      <c r="G29" s="1031"/>
      <c r="H29" s="1031"/>
      <c r="I29" s="1042"/>
      <c r="J29" s="1031"/>
      <c r="K29" s="423" t="s">
        <v>422</v>
      </c>
      <c r="L29" s="426"/>
      <c r="M29" s="428"/>
      <c r="N29" s="430"/>
      <c r="O29" s="545"/>
      <c r="P29" s="1018"/>
      <c r="Q29" s="303" t="str">
        <f>IF(L29="✓","電気","")</f>
        <v/>
      </c>
      <c r="R29" s="230"/>
      <c r="S29" s="229"/>
      <c r="T29" s="229"/>
      <c r="U29" s="229"/>
      <c r="V29" s="229"/>
      <c r="W29" s="229"/>
      <c r="X29" s="229"/>
      <c r="Y29" s="229"/>
      <c r="Z29" s="229"/>
      <c r="AA29" s="229"/>
      <c r="AB29" s="229"/>
      <c r="AC29" s="229"/>
      <c r="AD29" s="229"/>
      <c r="AE29" s="229"/>
      <c r="AF29" s="133"/>
    </row>
    <row r="30" spans="2:32" s="86" customFormat="1" ht="48" customHeight="1" x14ac:dyDescent="0.2">
      <c r="B30" s="1023"/>
      <c r="C30" s="1026"/>
      <c r="D30" s="1029"/>
      <c r="E30" s="1041"/>
      <c r="F30" s="1031"/>
      <c r="G30" s="1031"/>
      <c r="H30" s="1031"/>
      <c r="I30" s="1042"/>
      <c r="J30" s="1031"/>
      <c r="K30" s="423" t="s">
        <v>423</v>
      </c>
      <c r="L30" s="426"/>
      <c r="M30" s="428"/>
      <c r="N30" s="430"/>
      <c r="O30" s="545"/>
      <c r="P30" s="1019"/>
      <c r="Q30" s="303" t="str">
        <f>IF(L30="✓","経営","")</f>
        <v/>
      </c>
      <c r="R30" s="230"/>
      <c r="S30" s="229"/>
      <c r="T30" s="229"/>
      <c r="U30" s="229"/>
      <c r="V30" s="229"/>
      <c r="W30" s="229"/>
      <c r="X30" s="229"/>
      <c r="Y30" s="229"/>
      <c r="Z30" s="229"/>
      <c r="AA30" s="229"/>
      <c r="AB30" s="229"/>
      <c r="AC30" s="229"/>
      <c r="AD30" s="229"/>
      <c r="AE30" s="229"/>
      <c r="AF30" s="133"/>
    </row>
    <row r="31" spans="2:32" s="86" customFormat="1" ht="48" customHeight="1" x14ac:dyDescent="0.2">
      <c r="B31" s="1023">
        <v>8</v>
      </c>
      <c r="C31" s="1026"/>
      <c r="D31" s="1029"/>
      <c r="E31" s="1041"/>
      <c r="F31" s="1031"/>
      <c r="G31" s="1031"/>
      <c r="H31" s="1031"/>
      <c r="I31" s="1042"/>
      <c r="J31" s="1031"/>
      <c r="K31" s="423" t="s">
        <v>421</v>
      </c>
      <c r="L31" s="436"/>
      <c r="M31" s="437"/>
      <c r="N31" s="421"/>
      <c r="O31" s="544"/>
      <c r="P31" s="1017"/>
      <c r="Q31" s="303" t="str">
        <f>IF(L31="✓","熱","")</f>
        <v/>
      </c>
      <c r="R31" s="230"/>
      <c r="S31" s="229"/>
      <c r="T31" s="229"/>
      <c r="U31" s="229"/>
      <c r="V31" s="229"/>
      <c r="W31" s="229"/>
      <c r="X31" s="229"/>
      <c r="Y31" s="229"/>
      <c r="Z31" s="229"/>
      <c r="AA31" s="229"/>
      <c r="AB31" s="229"/>
      <c r="AC31" s="229"/>
      <c r="AD31" s="229"/>
      <c r="AE31" s="229"/>
      <c r="AF31" s="133"/>
    </row>
    <row r="32" spans="2:32" s="86" customFormat="1" ht="48" customHeight="1" x14ac:dyDescent="0.2">
      <c r="B32" s="1023"/>
      <c r="C32" s="1026"/>
      <c r="D32" s="1029"/>
      <c r="E32" s="1041"/>
      <c r="F32" s="1031"/>
      <c r="G32" s="1031"/>
      <c r="H32" s="1031"/>
      <c r="I32" s="1042"/>
      <c r="J32" s="1031"/>
      <c r="K32" s="423" t="s">
        <v>422</v>
      </c>
      <c r="L32" s="426"/>
      <c r="M32" s="428"/>
      <c r="N32" s="430"/>
      <c r="O32" s="545"/>
      <c r="P32" s="1018"/>
      <c r="Q32" s="303" t="str">
        <f>IF(L32="✓","電気","")</f>
        <v/>
      </c>
      <c r="R32" s="230"/>
      <c r="S32" s="229"/>
      <c r="T32" s="229"/>
      <c r="U32" s="229"/>
      <c r="V32" s="229"/>
      <c r="W32" s="229"/>
      <c r="X32" s="229"/>
      <c r="Y32" s="229"/>
      <c r="Z32" s="229"/>
      <c r="AA32" s="229"/>
      <c r="AB32" s="229"/>
      <c r="AC32" s="229"/>
      <c r="AD32" s="229"/>
      <c r="AE32" s="229"/>
      <c r="AF32" s="133"/>
    </row>
    <row r="33" spans="2:32" s="86" customFormat="1" ht="48" customHeight="1" x14ac:dyDescent="0.2">
      <c r="B33" s="1023"/>
      <c r="C33" s="1026"/>
      <c r="D33" s="1029"/>
      <c r="E33" s="1041"/>
      <c r="F33" s="1031"/>
      <c r="G33" s="1031"/>
      <c r="H33" s="1031"/>
      <c r="I33" s="1042"/>
      <c r="J33" s="1031"/>
      <c r="K33" s="423" t="s">
        <v>423</v>
      </c>
      <c r="L33" s="426"/>
      <c r="M33" s="428"/>
      <c r="N33" s="430"/>
      <c r="O33" s="545"/>
      <c r="P33" s="1019"/>
      <c r="Q33" s="303" t="str">
        <f>IF(L33="✓","経営","")</f>
        <v/>
      </c>
      <c r="R33" s="230"/>
      <c r="S33" s="229"/>
      <c r="T33" s="229"/>
      <c r="U33" s="229"/>
      <c r="V33" s="229"/>
      <c r="W33" s="229"/>
      <c r="X33" s="229"/>
      <c r="Y33" s="229"/>
      <c r="Z33" s="229"/>
      <c r="AA33" s="229"/>
      <c r="AB33" s="229"/>
      <c r="AC33" s="229"/>
      <c r="AD33" s="229"/>
      <c r="AE33" s="229"/>
      <c r="AF33" s="133"/>
    </row>
    <row r="34" spans="2:32" s="86" customFormat="1" ht="48" customHeight="1" x14ac:dyDescent="0.2">
      <c r="B34" s="1023">
        <v>9</v>
      </c>
      <c r="C34" s="1026"/>
      <c r="D34" s="1029"/>
      <c r="E34" s="1041"/>
      <c r="F34" s="1031"/>
      <c r="G34" s="1031"/>
      <c r="H34" s="1031"/>
      <c r="I34" s="1042"/>
      <c r="J34" s="1031"/>
      <c r="K34" s="423" t="s">
        <v>421</v>
      </c>
      <c r="L34" s="436"/>
      <c r="M34" s="437"/>
      <c r="N34" s="421"/>
      <c r="O34" s="544"/>
      <c r="P34" s="1017"/>
      <c r="Q34" s="303" t="str">
        <f>IF(L34="✓","熱","")</f>
        <v/>
      </c>
      <c r="R34" s="230"/>
      <c r="S34" s="229"/>
      <c r="T34" s="229"/>
      <c r="U34" s="229"/>
      <c r="V34" s="229"/>
      <c r="W34" s="229"/>
      <c r="X34" s="229"/>
      <c r="Y34" s="229"/>
      <c r="Z34" s="229"/>
      <c r="AA34" s="229"/>
      <c r="AB34" s="229"/>
      <c r="AC34" s="229"/>
      <c r="AD34" s="229"/>
      <c r="AE34" s="229"/>
      <c r="AF34" s="133"/>
    </row>
    <row r="35" spans="2:32" s="86" customFormat="1" ht="48" customHeight="1" x14ac:dyDescent="0.2">
      <c r="B35" s="1023"/>
      <c r="C35" s="1026"/>
      <c r="D35" s="1029"/>
      <c r="E35" s="1041"/>
      <c r="F35" s="1031"/>
      <c r="G35" s="1031"/>
      <c r="H35" s="1031"/>
      <c r="I35" s="1042"/>
      <c r="J35" s="1031"/>
      <c r="K35" s="423" t="s">
        <v>422</v>
      </c>
      <c r="L35" s="426"/>
      <c r="M35" s="428"/>
      <c r="N35" s="430"/>
      <c r="O35" s="545"/>
      <c r="P35" s="1018"/>
      <c r="Q35" s="303" t="str">
        <f>IF(L35="✓","電気","")</f>
        <v/>
      </c>
      <c r="R35" s="230"/>
      <c r="S35" s="229"/>
      <c r="T35" s="229"/>
      <c r="U35" s="229"/>
      <c r="V35" s="229"/>
      <c r="W35" s="229"/>
      <c r="X35" s="229"/>
      <c r="Y35" s="229"/>
      <c r="Z35" s="229"/>
      <c r="AA35" s="229"/>
      <c r="AB35" s="229"/>
      <c r="AC35" s="229"/>
      <c r="AD35" s="229"/>
      <c r="AE35" s="229"/>
      <c r="AF35" s="133"/>
    </row>
    <row r="36" spans="2:32" s="86" customFormat="1" ht="48" customHeight="1" x14ac:dyDescent="0.2">
      <c r="B36" s="1023"/>
      <c r="C36" s="1026"/>
      <c r="D36" s="1029"/>
      <c r="E36" s="1041"/>
      <c r="F36" s="1031"/>
      <c r="G36" s="1031"/>
      <c r="H36" s="1031"/>
      <c r="I36" s="1042"/>
      <c r="J36" s="1031"/>
      <c r="K36" s="423" t="s">
        <v>423</v>
      </c>
      <c r="L36" s="426"/>
      <c r="M36" s="428"/>
      <c r="N36" s="430"/>
      <c r="O36" s="545"/>
      <c r="P36" s="1019"/>
      <c r="Q36" s="303" t="str">
        <f>IF(L36="✓","経営","")</f>
        <v/>
      </c>
      <c r="R36" s="230"/>
      <c r="S36" s="229"/>
      <c r="T36" s="229"/>
      <c r="U36" s="229"/>
      <c r="V36" s="229"/>
      <c r="W36" s="229"/>
      <c r="X36" s="229"/>
      <c r="Y36" s="229"/>
      <c r="Z36" s="229"/>
      <c r="AA36" s="229"/>
      <c r="AB36" s="229"/>
      <c r="AC36" s="229"/>
      <c r="AD36" s="229"/>
      <c r="AE36" s="229"/>
      <c r="AF36" s="133"/>
    </row>
    <row r="37" spans="2:32" s="86" customFormat="1" ht="48" customHeight="1" x14ac:dyDescent="0.2">
      <c r="B37" s="1023">
        <v>10</v>
      </c>
      <c r="C37" s="1026"/>
      <c r="D37" s="1029"/>
      <c r="E37" s="1041"/>
      <c r="F37" s="1031"/>
      <c r="G37" s="1031"/>
      <c r="H37" s="1031"/>
      <c r="I37" s="1042"/>
      <c r="J37" s="1031"/>
      <c r="K37" s="423" t="s">
        <v>421</v>
      </c>
      <c r="L37" s="436"/>
      <c r="M37" s="437"/>
      <c r="N37" s="421"/>
      <c r="O37" s="544"/>
      <c r="P37" s="1017"/>
      <c r="Q37" s="303" t="str">
        <f>IF(L37="✓","熱","")</f>
        <v/>
      </c>
      <c r="R37" s="230"/>
      <c r="S37" s="229"/>
      <c r="T37" s="229"/>
      <c r="U37" s="229"/>
      <c r="V37" s="229"/>
      <c r="W37" s="229"/>
      <c r="X37" s="229"/>
      <c r="Y37" s="229"/>
      <c r="Z37" s="229"/>
      <c r="AA37" s="229"/>
      <c r="AB37" s="229"/>
      <c r="AC37" s="229"/>
      <c r="AD37" s="229"/>
      <c r="AE37" s="229"/>
      <c r="AF37" s="133"/>
    </row>
    <row r="38" spans="2:32" s="86" customFormat="1" ht="48" customHeight="1" x14ac:dyDescent="0.2">
      <c r="B38" s="1023"/>
      <c r="C38" s="1026"/>
      <c r="D38" s="1029"/>
      <c r="E38" s="1041"/>
      <c r="F38" s="1031"/>
      <c r="G38" s="1031"/>
      <c r="H38" s="1031"/>
      <c r="I38" s="1042"/>
      <c r="J38" s="1031"/>
      <c r="K38" s="423" t="s">
        <v>422</v>
      </c>
      <c r="L38" s="426"/>
      <c r="M38" s="428"/>
      <c r="N38" s="430"/>
      <c r="O38" s="545"/>
      <c r="P38" s="1018"/>
      <c r="Q38" s="303" t="str">
        <f>IF(L38="✓","電気","")</f>
        <v/>
      </c>
      <c r="R38" s="230"/>
      <c r="S38" s="229"/>
      <c r="T38" s="229"/>
      <c r="U38" s="229"/>
      <c r="V38" s="229"/>
      <c r="W38" s="229"/>
      <c r="X38" s="229"/>
      <c r="Y38" s="229"/>
      <c r="Z38" s="229"/>
      <c r="AA38" s="229"/>
      <c r="AB38" s="229"/>
      <c r="AC38" s="229"/>
      <c r="AD38" s="229"/>
      <c r="AE38" s="229"/>
      <c r="AF38" s="133"/>
    </row>
    <row r="39" spans="2:32" s="86" customFormat="1" ht="48" customHeight="1" x14ac:dyDescent="0.2">
      <c r="B39" s="1023"/>
      <c r="C39" s="1026"/>
      <c r="D39" s="1029"/>
      <c r="E39" s="1041"/>
      <c r="F39" s="1031"/>
      <c r="G39" s="1031"/>
      <c r="H39" s="1031"/>
      <c r="I39" s="1042"/>
      <c r="J39" s="1031"/>
      <c r="K39" s="423" t="s">
        <v>423</v>
      </c>
      <c r="L39" s="426"/>
      <c r="M39" s="428"/>
      <c r="N39" s="430"/>
      <c r="O39" s="545"/>
      <c r="P39" s="1019"/>
      <c r="Q39" s="303" t="str">
        <f>IF(L39="✓","経営","")</f>
        <v/>
      </c>
      <c r="R39" s="230"/>
      <c r="S39" s="229"/>
      <c r="T39" s="229"/>
      <c r="U39" s="229"/>
      <c r="V39" s="229"/>
      <c r="W39" s="229"/>
      <c r="X39" s="229"/>
      <c r="Y39" s="229"/>
      <c r="Z39" s="229"/>
      <c r="AA39" s="229"/>
      <c r="AB39" s="229"/>
      <c r="AC39" s="229"/>
      <c r="AD39" s="229"/>
      <c r="AE39" s="229"/>
      <c r="AF39" s="133"/>
    </row>
    <row r="40" spans="2:32" s="86" customFormat="1" ht="48" customHeight="1" x14ac:dyDescent="0.2">
      <c r="B40" s="1023">
        <v>11</v>
      </c>
      <c r="C40" s="1026"/>
      <c r="D40" s="1029"/>
      <c r="E40" s="1041"/>
      <c r="F40" s="1031"/>
      <c r="G40" s="1031"/>
      <c r="H40" s="1031"/>
      <c r="I40" s="1042"/>
      <c r="J40" s="1031"/>
      <c r="K40" s="423" t="s">
        <v>421</v>
      </c>
      <c r="L40" s="436"/>
      <c r="M40" s="437"/>
      <c r="N40" s="421"/>
      <c r="O40" s="544"/>
      <c r="P40" s="1017"/>
      <c r="Q40" s="303" t="str">
        <f>IF(L40="✓","熱","")</f>
        <v/>
      </c>
      <c r="R40" s="230"/>
      <c r="S40" s="229"/>
      <c r="T40" s="229"/>
      <c r="U40" s="229"/>
      <c r="V40" s="229"/>
      <c r="W40" s="229"/>
      <c r="X40" s="229"/>
      <c r="Y40" s="229"/>
      <c r="Z40" s="229"/>
      <c r="AA40" s="229"/>
      <c r="AB40" s="229"/>
      <c r="AC40" s="229"/>
      <c r="AD40" s="229"/>
      <c r="AE40" s="229"/>
      <c r="AF40" s="133"/>
    </row>
    <row r="41" spans="2:32" s="86" customFormat="1" ht="48" customHeight="1" x14ac:dyDescent="0.2">
      <c r="B41" s="1023"/>
      <c r="C41" s="1026"/>
      <c r="D41" s="1029"/>
      <c r="E41" s="1041"/>
      <c r="F41" s="1031"/>
      <c r="G41" s="1031"/>
      <c r="H41" s="1031"/>
      <c r="I41" s="1042"/>
      <c r="J41" s="1031"/>
      <c r="K41" s="423" t="s">
        <v>422</v>
      </c>
      <c r="L41" s="426"/>
      <c r="M41" s="428"/>
      <c r="N41" s="430"/>
      <c r="O41" s="545"/>
      <c r="P41" s="1018"/>
      <c r="Q41" s="303" t="str">
        <f>IF(L41="✓","電気","")</f>
        <v/>
      </c>
      <c r="R41" s="230"/>
      <c r="S41" s="229"/>
      <c r="T41" s="229"/>
      <c r="U41" s="229"/>
      <c r="V41" s="229"/>
      <c r="W41" s="229"/>
      <c r="X41" s="229"/>
      <c r="Y41" s="229"/>
      <c r="Z41" s="229"/>
      <c r="AA41" s="229"/>
      <c r="AB41" s="229"/>
      <c r="AC41" s="229"/>
      <c r="AD41" s="229"/>
      <c r="AE41" s="229"/>
      <c r="AF41" s="133"/>
    </row>
    <row r="42" spans="2:32" s="86" customFormat="1" ht="48" customHeight="1" x14ac:dyDescent="0.2">
      <c r="B42" s="1023"/>
      <c r="C42" s="1026"/>
      <c r="D42" s="1029"/>
      <c r="E42" s="1041"/>
      <c r="F42" s="1031"/>
      <c r="G42" s="1031"/>
      <c r="H42" s="1031"/>
      <c r="I42" s="1042"/>
      <c r="J42" s="1031"/>
      <c r="K42" s="423" t="s">
        <v>423</v>
      </c>
      <c r="L42" s="426"/>
      <c r="M42" s="428"/>
      <c r="N42" s="430"/>
      <c r="O42" s="545"/>
      <c r="P42" s="1019"/>
      <c r="Q42" s="303" t="str">
        <f>IF(L42="✓","経営","")</f>
        <v/>
      </c>
      <c r="R42" s="230"/>
      <c r="S42" s="229"/>
      <c r="T42" s="229"/>
      <c r="U42" s="229"/>
      <c r="V42" s="229"/>
      <c r="W42" s="229"/>
      <c r="X42" s="229"/>
      <c r="Y42" s="229"/>
      <c r="Z42" s="229"/>
      <c r="AA42" s="229"/>
      <c r="AB42" s="229"/>
      <c r="AC42" s="229"/>
      <c r="AD42" s="229"/>
      <c r="AE42" s="229"/>
      <c r="AF42" s="133"/>
    </row>
    <row r="43" spans="2:32" s="86" customFormat="1" ht="48" customHeight="1" x14ac:dyDescent="0.2">
      <c r="B43" s="1023">
        <v>12</v>
      </c>
      <c r="C43" s="1026"/>
      <c r="D43" s="1029"/>
      <c r="E43" s="1041"/>
      <c r="F43" s="1031"/>
      <c r="G43" s="1031"/>
      <c r="H43" s="1031"/>
      <c r="I43" s="1042"/>
      <c r="J43" s="1031"/>
      <c r="K43" s="423" t="s">
        <v>421</v>
      </c>
      <c r="L43" s="436"/>
      <c r="M43" s="437"/>
      <c r="N43" s="421"/>
      <c r="O43" s="544"/>
      <c r="P43" s="1017"/>
      <c r="Q43" s="303" t="str">
        <f>IF(L43="✓","熱","")</f>
        <v/>
      </c>
      <c r="R43" s="230"/>
      <c r="S43" s="229"/>
      <c r="T43" s="229"/>
      <c r="U43" s="229"/>
      <c r="V43" s="229"/>
      <c r="W43" s="229"/>
      <c r="X43" s="229"/>
      <c r="Y43" s="229"/>
      <c r="Z43" s="229"/>
      <c r="AA43" s="229"/>
      <c r="AB43" s="229"/>
      <c r="AC43" s="229"/>
      <c r="AD43" s="229"/>
      <c r="AE43" s="229"/>
      <c r="AF43" s="133"/>
    </row>
    <row r="44" spans="2:32" s="86" customFormat="1" ht="48" customHeight="1" x14ac:dyDescent="0.2">
      <c r="B44" s="1023"/>
      <c r="C44" s="1026"/>
      <c r="D44" s="1029"/>
      <c r="E44" s="1041"/>
      <c r="F44" s="1031"/>
      <c r="G44" s="1031"/>
      <c r="H44" s="1031"/>
      <c r="I44" s="1042"/>
      <c r="J44" s="1031"/>
      <c r="K44" s="423" t="s">
        <v>422</v>
      </c>
      <c r="L44" s="426"/>
      <c r="M44" s="428"/>
      <c r="N44" s="430"/>
      <c r="O44" s="545"/>
      <c r="P44" s="1018"/>
      <c r="Q44" s="303" t="str">
        <f>IF(L44="✓","電気","")</f>
        <v/>
      </c>
      <c r="R44" s="230"/>
      <c r="S44" s="229"/>
      <c r="T44" s="229"/>
      <c r="U44" s="229"/>
      <c r="V44" s="229"/>
      <c r="W44" s="229"/>
      <c r="X44" s="229"/>
      <c r="Y44" s="229"/>
      <c r="Z44" s="229"/>
      <c r="AA44" s="229"/>
      <c r="AB44" s="229"/>
      <c r="AC44" s="229"/>
      <c r="AD44" s="229"/>
      <c r="AE44" s="229"/>
      <c r="AF44" s="133"/>
    </row>
    <row r="45" spans="2:32" s="86" customFormat="1" ht="48" customHeight="1" x14ac:dyDescent="0.2">
      <c r="B45" s="1023"/>
      <c r="C45" s="1026"/>
      <c r="D45" s="1029"/>
      <c r="E45" s="1041"/>
      <c r="F45" s="1031"/>
      <c r="G45" s="1031"/>
      <c r="H45" s="1031"/>
      <c r="I45" s="1042"/>
      <c r="J45" s="1031"/>
      <c r="K45" s="423" t="s">
        <v>423</v>
      </c>
      <c r="L45" s="426"/>
      <c r="M45" s="428"/>
      <c r="N45" s="430"/>
      <c r="O45" s="545"/>
      <c r="P45" s="1019"/>
      <c r="Q45" s="303" t="str">
        <f>IF(L45="✓","経営","")</f>
        <v/>
      </c>
      <c r="R45" s="230"/>
      <c r="S45" s="229"/>
      <c r="T45" s="229"/>
      <c r="U45" s="229"/>
      <c r="V45" s="229"/>
      <c r="W45" s="229"/>
      <c r="X45" s="229"/>
      <c r="Y45" s="229"/>
      <c r="Z45" s="229"/>
      <c r="AA45" s="229"/>
      <c r="AB45" s="229"/>
      <c r="AC45" s="229"/>
      <c r="AD45" s="229"/>
      <c r="AE45" s="229"/>
      <c r="AF45" s="133"/>
    </row>
    <row r="46" spans="2:32" s="86" customFormat="1" ht="48" customHeight="1" x14ac:dyDescent="0.2">
      <c r="B46" s="1023">
        <v>13</v>
      </c>
      <c r="C46" s="1026"/>
      <c r="D46" s="1029"/>
      <c r="E46" s="1041"/>
      <c r="F46" s="1031"/>
      <c r="G46" s="1031"/>
      <c r="H46" s="1031"/>
      <c r="I46" s="1042"/>
      <c r="J46" s="1031"/>
      <c r="K46" s="423" t="s">
        <v>421</v>
      </c>
      <c r="L46" s="436"/>
      <c r="M46" s="437"/>
      <c r="N46" s="421"/>
      <c r="O46" s="544"/>
      <c r="P46" s="1017"/>
      <c r="Q46" s="303" t="str">
        <f>IF(L46="✓","熱","")</f>
        <v/>
      </c>
      <c r="R46" s="230"/>
      <c r="S46" s="229"/>
      <c r="T46" s="229"/>
      <c r="U46" s="229"/>
      <c r="V46" s="229"/>
      <c r="W46" s="229"/>
      <c r="X46" s="229"/>
      <c r="Y46" s="229"/>
      <c r="Z46" s="229"/>
      <c r="AA46" s="229"/>
      <c r="AB46" s="229"/>
      <c r="AC46" s="229"/>
      <c r="AD46" s="229"/>
      <c r="AE46" s="229"/>
      <c r="AF46" s="133"/>
    </row>
    <row r="47" spans="2:32" s="86" customFormat="1" ht="48" customHeight="1" x14ac:dyDescent="0.2">
      <c r="B47" s="1023"/>
      <c r="C47" s="1026"/>
      <c r="D47" s="1029"/>
      <c r="E47" s="1041"/>
      <c r="F47" s="1031"/>
      <c r="G47" s="1031"/>
      <c r="H47" s="1031"/>
      <c r="I47" s="1042"/>
      <c r="J47" s="1031"/>
      <c r="K47" s="423" t="s">
        <v>422</v>
      </c>
      <c r="L47" s="426"/>
      <c r="M47" s="428"/>
      <c r="N47" s="430"/>
      <c r="O47" s="545"/>
      <c r="P47" s="1018"/>
      <c r="Q47" s="303" t="str">
        <f>IF(L47="✓","電気","")</f>
        <v/>
      </c>
      <c r="R47" s="230"/>
      <c r="S47" s="229"/>
      <c r="T47" s="229"/>
      <c r="U47" s="229"/>
      <c r="V47" s="229"/>
      <c r="W47" s="229"/>
      <c r="X47" s="229"/>
      <c r="Y47" s="229"/>
      <c r="Z47" s="229"/>
      <c r="AA47" s="229"/>
      <c r="AB47" s="229"/>
      <c r="AC47" s="229"/>
      <c r="AD47" s="229"/>
      <c r="AE47" s="229"/>
      <c r="AF47" s="133"/>
    </row>
    <row r="48" spans="2:32" s="86" customFormat="1" ht="48" customHeight="1" x14ac:dyDescent="0.2">
      <c r="B48" s="1023"/>
      <c r="C48" s="1026"/>
      <c r="D48" s="1029"/>
      <c r="E48" s="1041"/>
      <c r="F48" s="1031"/>
      <c r="G48" s="1031"/>
      <c r="H48" s="1031"/>
      <c r="I48" s="1042"/>
      <c r="J48" s="1031"/>
      <c r="K48" s="423" t="s">
        <v>423</v>
      </c>
      <c r="L48" s="426"/>
      <c r="M48" s="428"/>
      <c r="N48" s="430"/>
      <c r="O48" s="545"/>
      <c r="P48" s="1019"/>
      <c r="Q48" s="303" t="str">
        <f>IF(L48="✓","経営","")</f>
        <v/>
      </c>
      <c r="R48" s="230"/>
      <c r="S48" s="229"/>
      <c r="T48" s="229"/>
      <c r="U48" s="229"/>
      <c r="V48" s="229"/>
      <c r="W48" s="229"/>
      <c r="X48" s="229"/>
      <c r="Y48" s="229"/>
      <c r="Z48" s="229"/>
      <c r="AA48" s="229"/>
      <c r="AB48" s="229"/>
      <c r="AC48" s="229"/>
      <c r="AD48" s="229"/>
      <c r="AE48" s="229"/>
      <c r="AF48" s="133"/>
    </row>
    <row r="49" spans="2:32" s="86" customFormat="1" ht="48" customHeight="1" x14ac:dyDescent="0.2">
      <c r="B49" s="1023">
        <v>14</v>
      </c>
      <c r="C49" s="1026"/>
      <c r="D49" s="1029"/>
      <c r="E49" s="1041"/>
      <c r="F49" s="1031"/>
      <c r="G49" s="1031"/>
      <c r="H49" s="1031"/>
      <c r="I49" s="1042"/>
      <c r="J49" s="1031"/>
      <c r="K49" s="423" t="s">
        <v>421</v>
      </c>
      <c r="L49" s="436"/>
      <c r="M49" s="437"/>
      <c r="N49" s="421"/>
      <c r="O49" s="544"/>
      <c r="P49" s="1017"/>
      <c r="Q49" s="303" t="str">
        <f>IF(L49="✓","熱","")</f>
        <v/>
      </c>
      <c r="R49" s="230"/>
      <c r="S49" s="229"/>
      <c r="T49" s="229"/>
      <c r="U49" s="229"/>
      <c r="V49" s="229"/>
      <c r="W49" s="229"/>
      <c r="X49" s="229"/>
      <c r="Y49" s="229"/>
      <c r="Z49" s="229"/>
      <c r="AA49" s="229"/>
      <c r="AB49" s="229"/>
      <c r="AC49" s="229"/>
      <c r="AD49" s="229"/>
      <c r="AE49" s="229"/>
      <c r="AF49" s="133"/>
    </row>
    <row r="50" spans="2:32" s="86" customFormat="1" ht="48" customHeight="1" x14ac:dyDescent="0.2">
      <c r="B50" s="1023"/>
      <c r="C50" s="1026"/>
      <c r="D50" s="1029"/>
      <c r="E50" s="1041"/>
      <c r="F50" s="1031"/>
      <c r="G50" s="1031"/>
      <c r="H50" s="1031"/>
      <c r="I50" s="1042"/>
      <c r="J50" s="1031"/>
      <c r="K50" s="423" t="s">
        <v>422</v>
      </c>
      <c r="L50" s="426"/>
      <c r="M50" s="428"/>
      <c r="N50" s="430"/>
      <c r="O50" s="545"/>
      <c r="P50" s="1018"/>
      <c r="Q50" s="303" t="str">
        <f>IF(L50="✓","電気","")</f>
        <v/>
      </c>
      <c r="R50" s="230"/>
      <c r="S50" s="229"/>
      <c r="T50" s="229"/>
      <c r="U50" s="229"/>
      <c r="V50" s="229"/>
      <c r="W50" s="229"/>
      <c r="X50" s="229"/>
      <c r="Y50" s="229"/>
      <c r="Z50" s="229"/>
      <c r="AA50" s="229"/>
      <c r="AB50" s="229"/>
      <c r="AC50" s="229"/>
      <c r="AD50" s="229"/>
      <c r="AE50" s="229"/>
      <c r="AF50" s="133"/>
    </row>
    <row r="51" spans="2:32" s="86" customFormat="1" ht="48" customHeight="1" x14ac:dyDescent="0.2">
      <c r="B51" s="1023"/>
      <c r="C51" s="1026"/>
      <c r="D51" s="1029"/>
      <c r="E51" s="1041"/>
      <c r="F51" s="1031"/>
      <c r="G51" s="1031"/>
      <c r="H51" s="1031"/>
      <c r="I51" s="1042"/>
      <c r="J51" s="1031"/>
      <c r="K51" s="423" t="s">
        <v>423</v>
      </c>
      <c r="L51" s="426"/>
      <c r="M51" s="428"/>
      <c r="N51" s="430"/>
      <c r="O51" s="545"/>
      <c r="P51" s="1019"/>
      <c r="Q51" s="303" t="str">
        <f>IF(L51="✓","経営","")</f>
        <v/>
      </c>
      <c r="R51" s="230"/>
      <c r="S51" s="229"/>
      <c r="T51" s="229"/>
      <c r="U51" s="229"/>
      <c r="V51" s="229"/>
      <c r="W51" s="229"/>
      <c r="X51" s="229"/>
      <c r="Y51" s="229"/>
      <c r="Z51" s="229"/>
      <c r="AA51" s="229"/>
      <c r="AB51" s="229"/>
      <c r="AC51" s="229"/>
      <c r="AD51" s="229"/>
      <c r="AE51" s="229"/>
      <c r="AF51" s="133"/>
    </row>
    <row r="52" spans="2:32" s="86" customFormat="1" ht="48" customHeight="1" x14ac:dyDescent="0.2">
      <c r="B52" s="1023">
        <v>15</v>
      </c>
      <c r="C52" s="1026"/>
      <c r="D52" s="1029"/>
      <c r="E52" s="1041"/>
      <c r="F52" s="1031"/>
      <c r="G52" s="1031"/>
      <c r="H52" s="1031"/>
      <c r="I52" s="1042"/>
      <c r="J52" s="1031"/>
      <c r="K52" s="423" t="s">
        <v>421</v>
      </c>
      <c r="L52" s="436"/>
      <c r="M52" s="437"/>
      <c r="N52" s="421"/>
      <c r="O52" s="544"/>
      <c r="P52" s="1017"/>
      <c r="Q52" s="303" t="str">
        <f>IF(L52="✓","熱","")</f>
        <v/>
      </c>
      <c r="R52" s="230"/>
      <c r="S52" s="229"/>
      <c r="T52" s="229"/>
      <c r="U52" s="229"/>
      <c r="V52" s="229"/>
      <c r="W52" s="229"/>
      <c r="X52" s="229"/>
      <c r="Y52" s="229"/>
      <c r="Z52" s="229"/>
      <c r="AA52" s="229"/>
      <c r="AB52" s="229"/>
      <c r="AC52" s="229"/>
      <c r="AD52" s="229"/>
      <c r="AE52" s="229"/>
      <c r="AF52" s="133"/>
    </row>
    <row r="53" spans="2:32" s="86" customFormat="1" ht="48" customHeight="1" x14ac:dyDescent="0.2">
      <c r="B53" s="1023"/>
      <c r="C53" s="1026"/>
      <c r="D53" s="1029"/>
      <c r="E53" s="1041"/>
      <c r="F53" s="1031"/>
      <c r="G53" s="1031"/>
      <c r="H53" s="1031"/>
      <c r="I53" s="1042"/>
      <c r="J53" s="1031"/>
      <c r="K53" s="423" t="s">
        <v>422</v>
      </c>
      <c r="L53" s="426"/>
      <c r="M53" s="428"/>
      <c r="N53" s="430"/>
      <c r="O53" s="545"/>
      <c r="P53" s="1018"/>
      <c r="Q53" s="303" t="str">
        <f>IF(L53="✓","電気","")</f>
        <v/>
      </c>
      <c r="R53" s="230"/>
      <c r="S53" s="229"/>
      <c r="T53" s="229"/>
      <c r="U53" s="229"/>
      <c r="V53" s="229"/>
      <c r="W53" s="229"/>
      <c r="X53" s="229"/>
      <c r="Y53" s="229"/>
      <c r="Z53" s="229"/>
      <c r="AA53" s="229"/>
      <c r="AB53" s="229"/>
      <c r="AC53" s="229"/>
      <c r="AD53" s="229"/>
      <c r="AE53" s="229"/>
      <c r="AF53" s="133"/>
    </row>
    <row r="54" spans="2:32" s="86" customFormat="1" ht="48" customHeight="1" x14ac:dyDescent="0.2">
      <c r="B54" s="1023"/>
      <c r="C54" s="1026"/>
      <c r="D54" s="1029"/>
      <c r="E54" s="1041"/>
      <c r="F54" s="1031"/>
      <c r="G54" s="1031"/>
      <c r="H54" s="1031"/>
      <c r="I54" s="1042"/>
      <c r="J54" s="1031"/>
      <c r="K54" s="423" t="s">
        <v>423</v>
      </c>
      <c r="L54" s="426"/>
      <c r="M54" s="428"/>
      <c r="N54" s="430"/>
      <c r="O54" s="545"/>
      <c r="P54" s="1019"/>
      <c r="Q54" s="303" t="str">
        <f>IF(L54="✓","経営","")</f>
        <v/>
      </c>
      <c r="R54" s="230"/>
      <c r="S54" s="229"/>
      <c r="T54" s="229"/>
      <c r="U54" s="229"/>
      <c r="V54" s="229"/>
      <c r="W54" s="229"/>
      <c r="X54" s="229"/>
      <c r="Y54" s="229"/>
      <c r="Z54" s="229"/>
      <c r="AA54" s="229"/>
      <c r="AB54" s="229"/>
      <c r="AC54" s="229"/>
      <c r="AD54" s="229"/>
      <c r="AE54" s="229"/>
      <c r="AF54" s="133"/>
    </row>
    <row r="55" spans="2:32" s="86" customFormat="1" ht="48" customHeight="1" x14ac:dyDescent="0.2">
      <c r="B55" s="1023">
        <v>16</v>
      </c>
      <c r="C55" s="1026"/>
      <c r="D55" s="1029"/>
      <c r="E55" s="1041"/>
      <c r="F55" s="1031"/>
      <c r="G55" s="1031"/>
      <c r="H55" s="1031"/>
      <c r="I55" s="1042"/>
      <c r="J55" s="1031"/>
      <c r="K55" s="423" t="s">
        <v>421</v>
      </c>
      <c r="L55" s="436"/>
      <c r="M55" s="437"/>
      <c r="N55" s="421"/>
      <c r="O55" s="544"/>
      <c r="P55" s="1017"/>
      <c r="Q55" s="303" t="str">
        <f>IF(L55="✓","熱","")</f>
        <v/>
      </c>
      <c r="R55" s="230"/>
      <c r="S55" s="229"/>
      <c r="T55" s="229"/>
      <c r="U55" s="229"/>
      <c r="V55" s="229"/>
      <c r="W55" s="229"/>
      <c r="X55" s="229"/>
      <c r="Y55" s="229"/>
      <c r="Z55" s="229"/>
      <c r="AA55" s="229"/>
      <c r="AB55" s="229"/>
      <c r="AC55" s="229"/>
      <c r="AD55" s="229"/>
      <c r="AE55" s="229"/>
      <c r="AF55" s="133"/>
    </row>
    <row r="56" spans="2:32" s="86" customFormat="1" ht="48" customHeight="1" x14ac:dyDescent="0.2">
      <c r="B56" s="1023"/>
      <c r="C56" s="1026"/>
      <c r="D56" s="1029"/>
      <c r="E56" s="1041"/>
      <c r="F56" s="1031"/>
      <c r="G56" s="1031"/>
      <c r="H56" s="1031"/>
      <c r="I56" s="1042"/>
      <c r="J56" s="1031"/>
      <c r="K56" s="423" t="s">
        <v>422</v>
      </c>
      <c r="L56" s="426"/>
      <c r="M56" s="428"/>
      <c r="N56" s="430"/>
      <c r="O56" s="545"/>
      <c r="P56" s="1018"/>
      <c r="Q56" s="303" t="str">
        <f>IF(L56="✓","電気","")</f>
        <v/>
      </c>
      <c r="R56" s="230"/>
      <c r="S56" s="229"/>
      <c r="T56" s="229"/>
      <c r="U56" s="229"/>
      <c r="V56" s="229"/>
      <c r="W56" s="229"/>
      <c r="X56" s="229"/>
      <c r="Y56" s="229"/>
      <c r="Z56" s="229"/>
      <c r="AA56" s="229"/>
      <c r="AB56" s="229"/>
      <c r="AC56" s="229"/>
      <c r="AD56" s="229"/>
      <c r="AE56" s="229"/>
      <c r="AF56" s="133"/>
    </row>
    <row r="57" spans="2:32" s="86" customFormat="1" ht="48" customHeight="1" x14ac:dyDescent="0.2">
      <c r="B57" s="1023"/>
      <c r="C57" s="1026"/>
      <c r="D57" s="1029"/>
      <c r="E57" s="1041"/>
      <c r="F57" s="1031"/>
      <c r="G57" s="1031"/>
      <c r="H57" s="1031"/>
      <c r="I57" s="1042"/>
      <c r="J57" s="1031"/>
      <c r="K57" s="423" t="s">
        <v>423</v>
      </c>
      <c r="L57" s="426"/>
      <c r="M57" s="428"/>
      <c r="N57" s="430"/>
      <c r="O57" s="545"/>
      <c r="P57" s="1019"/>
      <c r="Q57" s="303" t="str">
        <f>IF(L57="✓","経営","")</f>
        <v/>
      </c>
      <c r="R57" s="230"/>
      <c r="S57" s="229"/>
      <c r="T57" s="229"/>
      <c r="U57" s="229"/>
      <c r="V57" s="229"/>
      <c r="W57" s="229"/>
      <c r="X57" s="229"/>
      <c r="Y57" s="229"/>
      <c r="Z57" s="229"/>
      <c r="AA57" s="229"/>
      <c r="AB57" s="229"/>
      <c r="AC57" s="229"/>
      <c r="AD57" s="229"/>
      <c r="AE57" s="229"/>
      <c r="AF57" s="133"/>
    </row>
    <row r="58" spans="2:32" s="86" customFormat="1" ht="48" customHeight="1" x14ac:dyDescent="0.2">
      <c r="B58" s="1023">
        <v>17</v>
      </c>
      <c r="C58" s="1026"/>
      <c r="D58" s="1029"/>
      <c r="E58" s="1041"/>
      <c r="F58" s="1031"/>
      <c r="G58" s="1031"/>
      <c r="H58" s="1031"/>
      <c r="I58" s="1042"/>
      <c r="J58" s="1031"/>
      <c r="K58" s="423" t="s">
        <v>421</v>
      </c>
      <c r="L58" s="436"/>
      <c r="M58" s="437"/>
      <c r="N58" s="421"/>
      <c r="O58" s="544"/>
      <c r="P58" s="1017"/>
      <c r="Q58" s="303" t="str">
        <f>IF(L58="✓","熱","")</f>
        <v/>
      </c>
      <c r="R58" s="230"/>
      <c r="S58" s="229"/>
      <c r="T58" s="229"/>
      <c r="U58" s="229"/>
      <c r="V58" s="229"/>
      <c r="W58" s="229"/>
      <c r="X58" s="229"/>
      <c r="Y58" s="229"/>
      <c r="Z58" s="229"/>
      <c r="AA58" s="229"/>
      <c r="AB58" s="229"/>
      <c r="AC58" s="229"/>
      <c r="AD58" s="229"/>
      <c r="AE58" s="229"/>
      <c r="AF58" s="133"/>
    </row>
    <row r="59" spans="2:32" s="86" customFormat="1" ht="48" customHeight="1" x14ac:dyDescent="0.2">
      <c r="B59" s="1023"/>
      <c r="C59" s="1026"/>
      <c r="D59" s="1029"/>
      <c r="E59" s="1041"/>
      <c r="F59" s="1031"/>
      <c r="G59" s="1031"/>
      <c r="H59" s="1031"/>
      <c r="I59" s="1042"/>
      <c r="J59" s="1031"/>
      <c r="K59" s="423" t="s">
        <v>422</v>
      </c>
      <c r="L59" s="426"/>
      <c r="M59" s="428"/>
      <c r="N59" s="430"/>
      <c r="O59" s="545"/>
      <c r="P59" s="1018"/>
      <c r="Q59" s="303" t="str">
        <f>IF(L59="✓","電気","")</f>
        <v/>
      </c>
      <c r="R59" s="230"/>
      <c r="S59" s="229"/>
      <c r="T59" s="229"/>
      <c r="U59" s="229"/>
      <c r="V59" s="229"/>
      <c r="W59" s="229"/>
      <c r="X59" s="229"/>
      <c r="Y59" s="229"/>
      <c r="Z59" s="229"/>
      <c r="AA59" s="229"/>
      <c r="AB59" s="229"/>
      <c r="AC59" s="229"/>
      <c r="AD59" s="229"/>
      <c r="AE59" s="229"/>
      <c r="AF59" s="133"/>
    </row>
    <row r="60" spans="2:32" s="86" customFormat="1" ht="48" customHeight="1" x14ac:dyDescent="0.2">
      <c r="B60" s="1023"/>
      <c r="C60" s="1026"/>
      <c r="D60" s="1029"/>
      <c r="E60" s="1041"/>
      <c r="F60" s="1031"/>
      <c r="G60" s="1031"/>
      <c r="H60" s="1031"/>
      <c r="I60" s="1042"/>
      <c r="J60" s="1031"/>
      <c r="K60" s="423" t="s">
        <v>423</v>
      </c>
      <c r="L60" s="426"/>
      <c r="M60" s="428"/>
      <c r="N60" s="430"/>
      <c r="O60" s="545"/>
      <c r="P60" s="1019"/>
      <c r="Q60" s="303" t="str">
        <f>IF(L60="✓","経営","")</f>
        <v/>
      </c>
      <c r="R60" s="230"/>
      <c r="S60" s="229"/>
      <c r="T60" s="229"/>
      <c r="U60" s="229"/>
      <c r="V60" s="229"/>
      <c r="W60" s="229"/>
      <c r="X60" s="229"/>
      <c r="Y60" s="229"/>
      <c r="Z60" s="229"/>
      <c r="AA60" s="229"/>
      <c r="AB60" s="229"/>
      <c r="AC60" s="229"/>
      <c r="AD60" s="229"/>
      <c r="AE60" s="229"/>
      <c r="AF60" s="133"/>
    </row>
    <row r="61" spans="2:32" s="86" customFormat="1" ht="48" customHeight="1" x14ac:dyDescent="0.2">
      <c r="B61" s="1023">
        <v>18</v>
      </c>
      <c r="C61" s="1026"/>
      <c r="D61" s="1029"/>
      <c r="E61" s="1041"/>
      <c r="F61" s="1031"/>
      <c r="G61" s="1031"/>
      <c r="H61" s="1031"/>
      <c r="I61" s="1042"/>
      <c r="J61" s="1031"/>
      <c r="K61" s="423" t="s">
        <v>421</v>
      </c>
      <c r="L61" s="436"/>
      <c r="M61" s="437"/>
      <c r="N61" s="421"/>
      <c r="O61" s="544"/>
      <c r="P61" s="1017"/>
      <c r="Q61" s="303" t="str">
        <f>IF(L61="✓","熱","")</f>
        <v/>
      </c>
      <c r="R61" s="230"/>
      <c r="S61" s="229"/>
      <c r="T61" s="229"/>
      <c r="U61" s="229"/>
      <c r="V61" s="229"/>
      <c r="W61" s="229"/>
      <c r="X61" s="229"/>
      <c r="Y61" s="229"/>
      <c r="Z61" s="229"/>
      <c r="AA61" s="229"/>
      <c r="AB61" s="229"/>
      <c r="AC61" s="229"/>
      <c r="AD61" s="229"/>
      <c r="AE61" s="229"/>
      <c r="AF61" s="133"/>
    </row>
    <row r="62" spans="2:32" s="86" customFormat="1" ht="48" customHeight="1" x14ac:dyDescent="0.2">
      <c r="B62" s="1023"/>
      <c r="C62" s="1026"/>
      <c r="D62" s="1029"/>
      <c r="E62" s="1041"/>
      <c r="F62" s="1031"/>
      <c r="G62" s="1031"/>
      <c r="H62" s="1031"/>
      <c r="I62" s="1042"/>
      <c r="J62" s="1031"/>
      <c r="K62" s="423" t="s">
        <v>422</v>
      </c>
      <c r="L62" s="426"/>
      <c r="M62" s="428"/>
      <c r="N62" s="430"/>
      <c r="O62" s="545"/>
      <c r="P62" s="1018"/>
      <c r="Q62" s="303" t="str">
        <f>IF(L62="✓","電気","")</f>
        <v/>
      </c>
      <c r="R62" s="230"/>
      <c r="S62" s="229"/>
      <c r="T62" s="229"/>
      <c r="U62" s="229"/>
      <c r="V62" s="229"/>
      <c r="W62" s="229"/>
      <c r="X62" s="229"/>
      <c r="Y62" s="229"/>
      <c r="Z62" s="229"/>
      <c r="AA62" s="229"/>
      <c r="AB62" s="229"/>
      <c r="AC62" s="229"/>
      <c r="AD62" s="229"/>
      <c r="AE62" s="229"/>
      <c r="AF62" s="133"/>
    </row>
    <row r="63" spans="2:32" s="86" customFormat="1" ht="48" customHeight="1" x14ac:dyDescent="0.2">
      <c r="B63" s="1023"/>
      <c r="C63" s="1026"/>
      <c r="D63" s="1029"/>
      <c r="E63" s="1041"/>
      <c r="F63" s="1031"/>
      <c r="G63" s="1031"/>
      <c r="H63" s="1031"/>
      <c r="I63" s="1042"/>
      <c r="J63" s="1031"/>
      <c r="K63" s="423" t="s">
        <v>423</v>
      </c>
      <c r="L63" s="426"/>
      <c r="M63" s="428"/>
      <c r="N63" s="430"/>
      <c r="O63" s="545"/>
      <c r="P63" s="1019"/>
      <c r="Q63" s="303" t="str">
        <f>IF(L63="✓","経営","")</f>
        <v/>
      </c>
      <c r="R63" s="230"/>
      <c r="S63" s="229"/>
      <c r="T63" s="229"/>
      <c r="U63" s="229"/>
      <c r="V63" s="229"/>
      <c r="W63" s="229"/>
      <c r="X63" s="229"/>
      <c r="Y63" s="229"/>
      <c r="Z63" s="229"/>
      <c r="AA63" s="229"/>
      <c r="AB63" s="229"/>
      <c r="AC63" s="229"/>
      <c r="AD63" s="229"/>
      <c r="AE63" s="229"/>
      <c r="AF63" s="133"/>
    </row>
    <row r="64" spans="2:32" s="86" customFormat="1" ht="48" customHeight="1" x14ac:dyDescent="0.2">
      <c r="B64" s="1023">
        <v>19</v>
      </c>
      <c r="C64" s="1026"/>
      <c r="D64" s="1029"/>
      <c r="E64" s="1041"/>
      <c r="F64" s="1031"/>
      <c r="G64" s="1031"/>
      <c r="H64" s="1031"/>
      <c r="I64" s="1042"/>
      <c r="J64" s="1031"/>
      <c r="K64" s="423" t="s">
        <v>421</v>
      </c>
      <c r="L64" s="436"/>
      <c r="M64" s="437"/>
      <c r="N64" s="421"/>
      <c r="O64" s="544"/>
      <c r="P64" s="1017"/>
      <c r="Q64" s="303" t="str">
        <f>IF(L64="✓","熱","")</f>
        <v/>
      </c>
      <c r="R64" s="230"/>
      <c r="S64" s="229"/>
      <c r="T64" s="229"/>
      <c r="U64" s="229"/>
      <c r="V64" s="229"/>
      <c r="W64" s="229"/>
      <c r="X64" s="229"/>
      <c r="Y64" s="229"/>
      <c r="Z64" s="229"/>
      <c r="AA64" s="229"/>
      <c r="AB64" s="229"/>
      <c r="AC64" s="229"/>
      <c r="AD64" s="229"/>
      <c r="AE64" s="229"/>
      <c r="AF64" s="133"/>
    </row>
    <row r="65" spans="2:32" s="86" customFormat="1" ht="48" customHeight="1" x14ac:dyDescent="0.2">
      <c r="B65" s="1023"/>
      <c r="C65" s="1026"/>
      <c r="D65" s="1029"/>
      <c r="E65" s="1041"/>
      <c r="F65" s="1031"/>
      <c r="G65" s="1031"/>
      <c r="H65" s="1031"/>
      <c r="I65" s="1042"/>
      <c r="J65" s="1031"/>
      <c r="K65" s="423" t="s">
        <v>422</v>
      </c>
      <c r="L65" s="426"/>
      <c r="M65" s="428"/>
      <c r="N65" s="430"/>
      <c r="O65" s="545"/>
      <c r="P65" s="1018"/>
      <c r="Q65" s="303" t="str">
        <f>IF(L65="✓","電気","")</f>
        <v/>
      </c>
      <c r="R65" s="230"/>
      <c r="S65" s="229"/>
      <c r="T65" s="229"/>
      <c r="U65" s="229"/>
      <c r="V65" s="229"/>
      <c r="W65" s="229"/>
      <c r="X65" s="229"/>
      <c r="Y65" s="229"/>
      <c r="Z65" s="229"/>
      <c r="AA65" s="229"/>
      <c r="AB65" s="229"/>
      <c r="AC65" s="229"/>
      <c r="AD65" s="229"/>
      <c r="AE65" s="229"/>
      <c r="AF65" s="133"/>
    </row>
    <row r="66" spans="2:32" s="86" customFormat="1" ht="48" customHeight="1" x14ac:dyDescent="0.2">
      <c r="B66" s="1023"/>
      <c r="C66" s="1026"/>
      <c r="D66" s="1029"/>
      <c r="E66" s="1041"/>
      <c r="F66" s="1031"/>
      <c r="G66" s="1031"/>
      <c r="H66" s="1031"/>
      <c r="I66" s="1042"/>
      <c r="J66" s="1031"/>
      <c r="K66" s="423" t="s">
        <v>423</v>
      </c>
      <c r="L66" s="426"/>
      <c r="M66" s="428"/>
      <c r="N66" s="430"/>
      <c r="O66" s="545"/>
      <c r="P66" s="1019"/>
      <c r="Q66" s="303" t="str">
        <f>IF(L66="✓","経営","")</f>
        <v/>
      </c>
      <c r="R66" s="230"/>
      <c r="S66" s="229"/>
      <c r="T66" s="229"/>
      <c r="U66" s="229"/>
      <c r="V66" s="229"/>
      <c r="W66" s="229"/>
      <c r="X66" s="229"/>
      <c r="Y66" s="229"/>
      <c r="Z66" s="229"/>
      <c r="AA66" s="229"/>
      <c r="AB66" s="229"/>
      <c r="AC66" s="229"/>
      <c r="AD66" s="229"/>
      <c r="AE66" s="229"/>
      <c r="AF66" s="133"/>
    </row>
    <row r="67" spans="2:32" s="86" customFormat="1" ht="48" customHeight="1" x14ac:dyDescent="0.2">
      <c r="B67" s="1023">
        <v>20</v>
      </c>
      <c r="C67" s="1026"/>
      <c r="D67" s="1029"/>
      <c r="E67" s="1041"/>
      <c r="F67" s="1031"/>
      <c r="G67" s="1031"/>
      <c r="H67" s="1031"/>
      <c r="I67" s="1042"/>
      <c r="J67" s="1031"/>
      <c r="K67" s="423" t="s">
        <v>421</v>
      </c>
      <c r="L67" s="436"/>
      <c r="M67" s="437"/>
      <c r="N67" s="421"/>
      <c r="O67" s="544"/>
      <c r="P67" s="1017"/>
      <c r="Q67" s="303" t="str">
        <f>IF(L67="✓","熱","")</f>
        <v/>
      </c>
      <c r="R67" s="230"/>
      <c r="S67" s="229"/>
      <c r="T67" s="229"/>
      <c r="U67" s="229"/>
      <c r="V67" s="229"/>
      <c r="W67" s="229"/>
      <c r="X67" s="229"/>
      <c r="Y67" s="229"/>
      <c r="Z67" s="229"/>
      <c r="AA67" s="229"/>
      <c r="AB67" s="229"/>
      <c r="AC67" s="229"/>
      <c r="AD67" s="229"/>
      <c r="AE67" s="229"/>
      <c r="AF67" s="133"/>
    </row>
    <row r="68" spans="2:32" s="86" customFormat="1" ht="48" customHeight="1" x14ac:dyDescent="0.2">
      <c r="B68" s="1023"/>
      <c r="C68" s="1026"/>
      <c r="D68" s="1029"/>
      <c r="E68" s="1041"/>
      <c r="F68" s="1031"/>
      <c r="G68" s="1031"/>
      <c r="H68" s="1031"/>
      <c r="I68" s="1042"/>
      <c r="J68" s="1031"/>
      <c r="K68" s="423" t="s">
        <v>422</v>
      </c>
      <c r="L68" s="426"/>
      <c r="M68" s="428"/>
      <c r="N68" s="430"/>
      <c r="O68" s="545"/>
      <c r="P68" s="1018"/>
      <c r="Q68" s="303" t="str">
        <f>IF(L68="✓","電気","")</f>
        <v/>
      </c>
      <c r="R68" s="230"/>
      <c r="S68" s="229"/>
      <c r="T68" s="229"/>
      <c r="U68" s="229"/>
      <c r="V68" s="229"/>
      <c r="W68" s="229"/>
      <c r="X68" s="229"/>
      <c r="Y68" s="229"/>
      <c r="Z68" s="229"/>
      <c r="AA68" s="229"/>
      <c r="AB68" s="229"/>
      <c r="AC68" s="229"/>
      <c r="AD68" s="229"/>
      <c r="AE68" s="229"/>
      <c r="AF68" s="133"/>
    </row>
    <row r="69" spans="2:32" s="86" customFormat="1" ht="48" customHeight="1" x14ac:dyDescent="0.2">
      <c r="B69" s="1023"/>
      <c r="C69" s="1026"/>
      <c r="D69" s="1029"/>
      <c r="E69" s="1041"/>
      <c r="F69" s="1031"/>
      <c r="G69" s="1031"/>
      <c r="H69" s="1031"/>
      <c r="I69" s="1042"/>
      <c r="J69" s="1031"/>
      <c r="K69" s="423" t="s">
        <v>423</v>
      </c>
      <c r="L69" s="426"/>
      <c r="M69" s="428"/>
      <c r="N69" s="430"/>
      <c r="O69" s="545"/>
      <c r="P69" s="1019"/>
      <c r="Q69" s="303" t="str">
        <f>IF(L69="✓","経営","")</f>
        <v/>
      </c>
      <c r="R69" s="230"/>
      <c r="S69" s="229"/>
      <c r="T69" s="229"/>
      <c r="U69" s="229"/>
      <c r="V69" s="229"/>
      <c r="W69" s="229"/>
      <c r="X69" s="229"/>
      <c r="Y69" s="229"/>
      <c r="Z69" s="229"/>
      <c r="AA69" s="229"/>
      <c r="AB69" s="229"/>
      <c r="AC69" s="229"/>
      <c r="AD69" s="229"/>
      <c r="AE69" s="229"/>
      <c r="AF69" s="133"/>
    </row>
    <row r="70" spans="2:32" s="86" customFormat="1" ht="48" customHeight="1" x14ac:dyDescent="0.2">
      <c r="B70" s="1023">
        <v>21</v>
      </c>
      <c r="C70" s="1026"/>
      <c r="D70" s="1029"/>
      <c r="E70" s="1041"/>
      <c r="F70" s="1031"/>
      <c r="G70" s="1031"/>
      <c r="H70" s="1031"/>
      <c r="I70" s="1042"/>
      <c r="J70" s="1031"/>
      <c r="K70" s="423" t="s">
        <v>421</v>
      </c>
      <c r="L70" s="436"/>
      <c r="M70" s="437"/>
      <c r="N70" s="421"/>
      <c r="O70" s="544"/>
      <c r="P70" s="1017"/>
      <c r="Q70" s="303" t="str">
        <f>IF(L70="✓","熱","")</f>
        <v/>
      </c>
      <c r="R70" s="230"/>
      <c r="S70" s="229"/>
      <c r="T70" s="229"/>
      <c r="U70" s="229"/>
      <c r="V70" s="229"/>
      <c r="W70" s="229"/>
      <c r="X70" s="229"/>
      <c r="Y70" s="229"/>
      <c r="Z70" s="229"/>
      <c r="AA70" s="229"/>
      <c r="AB70" s="229"/>
      <c r="AC70" s="229"/>
      <c r="AD70" s="229"/>
      <c r="AE70" s="229"/>
      <c r="AF70" s="133"/>
    </row>
    <row r="71" spans="2:32" s="86" customFormat="1" ht="48" customHeight="1" x14ac:dyDescent="0.2">
      <c r="B71" s="1023"/>
      <c r="C71" s="1026"/>
      <c r="D71" s="1029"/>
      <c r="E71" s="1041"/>
      <c r="F71" s="1031"/>
      <c r="G71" s="1031"/>
      <c r="H71" s="1031"/>
      <c r="I71" s="1042"/>
      <c r="J71" s="1031"/>
      <c r="K71" s="423" t="s">
        <v>422</v>
      </c>
      <c r="L71" s="426"/>
      <c r="M71" s="428"/>
      <c r="N71" s="430"/>
      <c r="O71" s="545"/>
      <c r="P71" s="1018"/>
      <c r="Q71" s="303" t="str">
        <f>IF(L71="✓","電気","")</f>
        <v/>
      </c>
      <c r="R71" s="230"/>
      <c r="S71" s="229"/>
      <c r="T71" s="229"/>
      <c r="U71" s="229"/>
      <c r="V71" s="229"/>
      <c r="W71" s="229"/>
      <c r="X71" s="229"/>
      <c r="Y71" s="229"/>
      <c r="Z71" s="229"/>
      <c r="AA71" s="229"/>
      <c r="AB71" s="229"/>
      <c r="AC71" s="229"/>
      <c r="AD71" s="229"/>
      <c r="AE71" s="229"/>
      <c r="AF71" s="133"/>
    </row>
    <row r="72" spans="2:32" s="86" customFormat="1" ht="48" customHeight="1" x14ac:dyDescent="0.2">
      <c r="B72" s="1023"/>
      <c r="C72" s="1026"/>
      <c r="D72" s="1029"/>
      <c r="E72" s="1041"/>
      <c r="F72" s="1031"/>
      <c r="G72" s="1031"/>
      <c r="H72" s="1031"/>
      <c r="I72" s="1042"/>
      <c r="J72" s="1031"/>
      <c r="K72" s="423" t="s">
        <v>423</v>
      </c>
      <c r="L72" s="426"/>
      <c r="M72" s="428"/>
      <c r="N72" s="430"/>
      <c r="O72" s="545"/>
      <c r="P72" s="1019"/>
      <c r="Q72" s="303" t="str">
        <f>IF(L72="✓","経営","")</f>
        <v/>
      </c>
      <c r="R72" s="230"/>
      <c r="S72" s="229"/>
      <c r="T72" s="229"/>
      <c r="U72" s="229"/>
      <c r="V72" s="229"/>
      <c r="W72" s="229"/>
      <c r="X72" s="229"/>
      <c r="Y72" s="229"/>
      <c r="Z72" s="229"/>
      <c r="AA72" s="229"/>
      <c r="AB72" s="229"/>
      <c r="AC72" s="229"/>
      <c r="AD72" s="229"/>
      <c r="AE72" s="229"/>
      <c r="AF72" s="133"/>
    </row>
    <row r="73" spans="2:32" s="86" customFormat="1" ht="48" customHeight="1" x14ac:dyDescent="0.2">
      <c r="B73" s="1023">
        <v>22</v>
      </c>
      <c r="C73" s="1026"/>
      <c r="D73" s="1029"/>
      <c r="E73" s="1041"/>
      <c r="F73" s="1031"/>
      <c r="G73" s="1031"/>
      <c r="H73" s="1031"/>
      <c r="I73" s="1042"/>
      <c r="J73" s="1031"/>
      <c r="K73" s="423" t="s">
        <v>421</v>
      </c>
      <c r="L73" s="436"/>
      <c r="M73" s="437"/>
      <c r="N73" s="421"/>
      <c r="O73" s="544"/>
      <c r="P73" s="1017"/>
      <c r="Q73" s="303" t="str">
        <f>IF(L73="✓","熱","")</f>
        <v/>
      </c>
      <c r="R73" s="230"/>
      <c r="S73" s="229"/>
      <c r="T73" s="229"/>
      <c r="U73" s="229"/>
      <c r="V73" s="229"/>
      <c r="W73" s="229"/>
      <c r="X73" s="229"/>
      <c r="Y73" s="229"/>
      <c r="Z73" s="229"/>
      <c r="AA73" s="229"/>
      <c r="AB73" s="229"/>
      <c r="AC73" s="229"/>
      <c r="AD73" s="229"/>
      <c r="AE73" s="229"/>
      <c r="AF73" s="133"/>
    </row>
    <row r="74" spans="2:32" s="86" customFormat="1" ht="48" customHeight="1" x14ac:dyDescent="0.2">
      <c r="B74" s="1023"/>
      <c r="C74" s="1026"/>
      <c r="D74" s="1029"/>
      <c r="E74" s="1041"/>
      <c r="F74" s="1031"/>
      <c r="G74" s="1031"/>
      <c r="H74" s="1031"/>
      <c r="I74" s="1042"/>
      <c r="J74" s="1031"/>
      <c r="K74" s="423" t="s">
        <v>422</v>
      </c>
      <c r="L74" s="426"/>
      <c r="M74" s="428"/>
      <c r="N74" s="430"/>
      <c r="O74" s="545"/>
      <c r="P74" s="1018"/>
      <c r="Q74" s="303" t="str">
        <f>IF(L74="✓","電気","")</f>
        <v/>
      </c>
      <c r="R74" s="230"/>
      <c r="S74" s="229"/>
      <c r="T74" s="229"/>
      <c r="U74" s="229"/>
      <c r="V74" s="229"/>
      <c r="W74" s="229"/>
      <c r="X74" s="229"/>
      <c r="Y74" s="229"/>
      <c r="Z74" s="229"/>
      <c r="AA74" s="229"/>
      <c r="AB74" s="229"/>
      <c r="AC74" s="229"/>
      <c r="AD74" s="229"/>
      <c r="AE74" s="229"/>
      <c r="AF74" s="133"/>
    </row>
    <row r="75" spans="2:32" s="86" customFormat="1" ht="48" customHeight="1" x14ac:dyDescent="0.2">
      <c r="B75" s="1023"/>
      <c r="C75" s="1026"/>
      <c r="D75" s="1029"/>
      <c r="E75" s="1041"/>
      <c r="F75" s="1031"/>
      <c r="G75" s="1031"/>
      <c r="H75" s="1031"/>
      <c r="I75" s="1042"/>
      <c r="J75" s="1031"/>
      <c r="K75" s="423" t="s">
        <v>423</v>
      </c>
      <c r="L75" s="426"/>
      <c r="M75" s="428"/>
      <c r="N75" s="430"/>
      <c r="O75" s="545"/>
      <c r="P75" s="1019"/>
      <c r="Q75" s="303" t="str">
        <f>IF(L75="✓","経営","")</f>
        <v/>
      </c>
      <c r="R75" s="230"/>
      <c r="S75" s="229"/>
      <c r="T75" s="229"/>
      <c r="U75" s="229"/>
      <c r="V75" s="229"/>
      <c r="W75" s="229"/>
      <c r="X75" s="229"/>
      <c r="Y75" s="229"/>
      <c r="Z75" s="229"/>
      <c r="AA75" s="229"/>
      <c r="AB75" s="229"/>
      <c r="AC75" s="229"/>
      <c r="AD75" s="229"/>
      <c r="AE75" s="229"/>
      <c r="AF75" s="133"/>
    </row>
    <row r="76" spans="2:32" s="86" customFormat="1" ht="48" customHeight="1" x14ac:dyDescent="0.2">
      <c r="B76" s="1023">
        <v>23</v>
      </c>
      <c r="C76" s="1026"/>
      <c r="D76" s="1029"/>
      <c r="E76" s="1041"/>
      <c r="F76" s="1031"/>
      <c r="G76" s="1031"/>
      <c r="H76" s="1031"/>
      <c r="I76" s="1042"/>
      <c r="J76" s="1031"/>
      <c r="K76" s="423" t="s">
        <v>421</v>
      </c>
      <c r="L76" s="436"/>
      <c r="M76" s="437"/>
      <c r="N76" s="421"/>
      <c r="O76" s="544"/>
      <c r="P76" s="1017"/>
      <c r="Q76" s="303" t="str">
        <f>IF(L76="✓","熱","")</f>
        <v/>
      </c>
      <c r="R76" s="230"/>
      <c r="S76" s="229"/>
      <c r="T76" s="229"/>
      <c r="U76" s="229"/>
      <c r="V76" s="229"/>
      <c r="W76" s="229"/>
      <c r="X76" s="229"/>
      <c r="Y76" s="229"/>
      <c r="Z76" s="229"/>
      <c r="AA76" s="229"/>
      <c r="AB76" s="229"/>
      <c r="AC76" s="229"/>
      <c r="AD76" s="229"/>
      <c r="AE76" s="229"/>
      <c r="AF76" s="133"/>
    </row>
    <row r="77" spans="2:32" s="86" customFormat="1" ht="48" customHeight="1" x14ac:dyDescent="0.2">
      <c r="B77" s="1023"/>
      <c r="C77" s="1026"/>
      <c r="D77" s="1029"/>
      <c r="E77" s="1041"/>
      <c r="F77" s="1031"/>
      <c r="G77" s="1031"/>
      <c r="H77" s="1031"/>
      <c r="I77" s="1042"/>
      <c r="J77" s="1031"/>
      <c r="K77" s="423" t="s">
        <v>422</v>
      </c>
      <c r="L77" s="426"/>
      <c r="M77" s="428"/>
      <c r="N77" s="430"/>
      <c r="O77" s="545"/>
      <c r="P77" s="1018"/>
      <c r="Q77" s="303" t="str">
        <f>IF(L77="✓","電気","")</f>
        <v/>
      </c>
      <c r="R77" s="230"/>
      <c r="S77" s="229"/>
      <c r="T77" s="229"/>
      <c r="U77" s="229"/>
      <c r="V77" s="229"/>
      <c r="W77" s="229"/>
      <c r="X77" s="229"/>
      <c r="Y77" s="229"/>
      <c r="Z77" s="229"/>
      <c r="AA77" s="229"/>
      <c r="AB77" s="229"/>
      <c r="AC77" s="229"/>
      <c r="AD77" s="229"/>
      <c r="AE77" s="229"/>
      <c r="AF77" s="133"/>
    </row>
    <row r="78" spans="2:32" s="86" customFormat="1" ht="48" customHeight="1" x14ac:dyDescent="0.2">
      <c r="B78" s="1023"/>
      <c r="C78" s="1026"/>
      <c r="D78" s="1029"/>
      <c r="E78" s="1041"/>
      <c r="F78" s="1031"/>
      <c r="G78" s="1031"/>
      <c r="H78" s="1031"/>
      <c r="I78" s="1042"/>
      <c r="J78" s="1031"/>
      <c r="K78" s="423" t="s">
        <v>423</v>
      </c>
      <c r="L78" s="426"/>
      <c r="M78" s="428"/>
      <c r="N78" s="430"/>
      <c r="O78" s="545"/>
      <c r="P78" s="1019"/>
      <c r="Q78" s="303" t="str">
        <f>IF(L78="✓","経営","")</f>
        <v/>
      </c>
      <c r="R78" s="230"/>
      <c r="S78" s="229"/>
      <c r="T78" s="229"/>
      <c r="U78" s="229"/>
      <c r="V78" s="229"/>
      <c r="W78" s="229"/>
      <c r="X78" s="229"/>
      <c r="Y78" s="229"/>
      <c r="Z78" s="229"/>
      <c r="AA78" s="229"/>
      <c r="AB78" s="229"/>
      <c r="AC78" s="229"/>
      <c r="AD78" s="229"/>
      <c r="AE78" s="229"/>
      <c r="AF78" s="133"/>
    </row>
    <row r="79" spans="2:32" s="86" customFormat="1" ht="48" customHeight="1" x14ac:dyDescent="0.2">
      <c r="B79" s="1023">
        <v>24</v>
      </c>
      <c r="C79" s="1026"/>
      <c r="D79" s="1029"/>
      <c r="E79" s="1041"/>
      <c r="F79" s="1031"/>
      <c r="G79" s="1031"/>
      <c r="H79" s="1031"/>
      <c r="I79" s="1042"/>
      <c r="J79" s="1031"/>
      <c r="K79" s="423" t="s">
        <v>421</v>
      </c>
      <c r="L79" s="436"/>
      <c r="M79" s="437"/>
      <c r="N79" s="421"/>
      <c r="O79" s="544"/>
      <c r="P79" s="1017"/>
      <c r="Q79" s="303" t="str">
        <f>IF(L79="✓","熱","")</f>
        <v/>
      </c>
      <c r="R79" s="230"/>
      <c r="S79" s="229"/>
      <c r="T79" s="229"/>
      <c r="U79" s="229"/>
      <c r="V79" s="229"/>
      <c r="W79" s="229"/>
      <c r="X79" s="229"/>
      <c r="Y79" s="229"/>
      <c r="Z79" s="229"/>
      <c r="AA79" s="229"/>
      <c r="AB79" s="229"/>
      <c r="AC79" s="229"/>
      <c r="AD79" s="229"/>
      <c r="AE79" s="229"/>
      <c r="AF79" s="133"/>
    </row>
    <row r="80" spans="2:32" s="86" customFormat="1" ht="48" customHeight="1" x14ac:dyDescent="0.2">
      <c r="B80" s="1023"/>
      <c r="C80" s="1026"/>
      <c r="D80" s="1029"/>
      <c r="E80" s="1041"/>
      <c r="F80" s="1031"/>
      <c r="G80" s="1031"/>
      <c r="H80" s="1031"/>
      <c r="I80" s="1042"/>
      <c r="J80" s="1031"/>
      <c r="K80" s="423" t="s">
        <v>422</v>
      </c>
      <c r="L80" s="426"/>
      <c r="M80" s="428"/>
      <c r="N80" s="430"/>
      <c r="O80" s="545"/>
      <c r="P80" s="1018"/>
      <c r="Q80" s="303" t="str">
        <f>IF(L80="✓","電気","")</f>
        <v/>
      </c>
      <c r="R80" s="230"/>
      <c r="S80" s="229"/>
      <c r="T80" s="229"/>
      <c r="U80" s="229"/>
      <c r="V80" s="229"/>
      <c r="W80" s="229"/>
      <c r="X80" s="229"/>
      <c r="Y80" s="229"/>
      <c r="Z80" s="229"/>
      <c r="AA80" s="229"/>
      <c r="AB80" s="229"/>
      <c r="AC80" s="229"/>
      <c r="AD80" s="229"/>
      <c r="AE80" s="229"/>
      <c r="AF80" s="133"/>
    </row>
    <row r="81" spans="2:32" s="86" customFormat="1" ht="48" customHeight="1" x14ac:dyDescent="0.2">
      <c r="B81" s="1023"/>
      <c r="C81" s="1026"/>
      <c r="D81" s="1029"/>
      <c r="E81" s="1041"/>
      <c r="F81" s="1031"/>
      <c r="G81" s="1031"/>
      <c r="H81" s="1031"/>
      <c r="I81" s="1042"/>
      <c r="J81" s="1031"/>
      <c r="K81" s="423" t="s">
        <v>423</v>
      </c>
      <c r="L81" s="426"/>
      <c r="M81" s="428"/>
      <c r="N81" s="430"/>
      <c r="O81" s="545"/>
      <c r="P81" s="1019"/>
      <c r="Q81" s="303" t="str">
        <f>IF(L81="✓","経営","")</f>
        <v/>
      </c>
      <c r="R81" s="230"/>
      <c r="S81" s="229"/>
      <c r="T81" s="229"/>
      <c r="U81" s="229"/>
      <c r="V81" s="229"/>
      <c r="W81" s="229"/>
      <c r="X81" s="229"/>
      <c r="Y81" s="229"/>
      <c r="Z81" s="229"/>
      <c r="AA81" s="229"/>
      <c r="AB81" s="229"/>
      <c r="AC81" s="229"/>
      <c r="AD81" s="229"/>
      <c r="AE81" s="229"/>
      <c r="AF81" s="133"/>
    </row>
    <row r="82" spans="2:32" s="86" customFormat="1" ht="48" customHeight="1" x14ac:dyDescent="0.2">
      <c r="B82" s="1023">
        <v>25</v>
      </c>
      <c r="C82" s="1026"/>
      <c r="D82" s="1029"/>
      <c r="E82" s="1041"/>
      <c r="F82" s="1031"/>
      <c r="G82" s="1031"/>
      <c r="H82" s="1031"/>
      <c r="I82" s="1042"/>
      <c r="J82" s="1031"/>
      <c r="K82" s="423" t="s">
        <v>421</v>
      </c>
      <c r="L82" s="436"/>
      <c r="M82" s="437"/>
      <c r="N82" s="421"/>
      <c r="O82" s="544"/>
      <c r="P82" s="1017"/>
      <c r="Q82" s="303" t="str">
        <f>IF(L82="✓","熱","")</f>
        <v/>
      </c>
      <c r="R82" s="230"/>
      <c r="S82" s="229"/>
      <c r="T82" s="229"/>
      <c r="U82" s="229"/>
      <c r="V82" s="229"/>
      <c r="W82" s="229"/>
      <c r="X82" s="229"/>
      <c r="Y82" s="229"/>
      <c r="Z82" s="229"/>
      <c r="AA82" s="229"/>
      <c r="AB82" s="229"/>
      <c r="AC82" s="229"/>
      <c r="AD82" s="229"/>
      <c r="AE82" s="229"/>
      <c r="AF82" s="133"/>
    </row>
    <row r="83" spans="2:32" s="86" customFormat="1" ht="48" customHeight="1" x14ac:dyDescent="0.2">
      <c r="B83" s="1023"/>
      <c r="C83" s="1026"/>
      <c r="D83" s="1029"/>
      <c r="E83" s="1041"/>
      <c r="F83" s="1031"/>
      <c r="G83" s="1031"/>
      <c r="H83" s="1031"/>
      <c r="I83" s="1042"/>
      <c r="J83" s="1031"/>
      <c r="K83" s="423" t="s">
        <v>422</v>
      </c>
      <c r="L83" s="426"/>
      <c r="M83" s="428"/>
      <c r="N83" s="430"/>
      <c r="O83" s="545"/>
      <c r="P83" s="1018"/>
      <c r="Q83" s="303" t="str">
        <f>IF(L83="✓","電気","")</f>
        <v/>
      </c>
      <c r="R83" s="230"/>
      <c r="S83" s="229"/>
      <c r="T83" s="229"/>
      <c r="U83" s="229"/>
      <c r="V83" s="229"/>
      <c r="W83" s="229"/>
      <c r="X83" s="229"/>
      <c r="Y83" s="229"/>
      <c r="Z83" s="229"/>
      <c r="AA83" s="229"/>
      <c r="AB83" s="229"/>
      <c r="AC83" s="229"/>
      <c r="AD83" s="229"/>
      <c r="AE83" s="229"/>
      <c r="AF83" s="133"/>
    </row>
    <row r="84" spans="2:32" s="86" customFormat="1" ht="48" customHeight="1" x14ac:dyDescent="0.2">
      <c r="B84" s="1023"/>
      <c r="C84" s="1026"/>
      <c r="D84" s="1029"/>
      <c r="E84" s="1041"/>
      <c r="F84" s="1031"/>
      <c r="G84" s="1031"/>
      <c r="H84" s="1031"/>
      <c r="I84" s="1042"/>
      <c r="J84" s="1031"/>
      <c r="K84" s="423" t="s">
        <v>423</v>
      </c>
      <c r="L84" s="426"/>
      <c r="M84" s="428"/>
      <c r="N84" s="430"/>
      <c r="O84" s="545"/>
      <c r="P84" s="1019"/>
      <c r="Q84" s="303" t="str">
        <f>IF(L84="✓","経営","")</f>
        <v/>
      </c>
      <c r="R84" s="230"/>
      <c r="S84" s="229"/>
      <c r="T84" s="229"/>
      <c r="U84" s="229"/>
      <c r="V84" s="229"/>
      <c r="W84" s="229"/>
      <c r="X84" s="229"/>
      <c r="Y84" s="229"/>
      <c r="Z84" s="229"/>
      <c r="AA84" s="229"/>
      <c r="AB84" s="229"/>
      <c r="AC84" s="229"/>
      <c r="AD84" s="229"/>
      <c r="AE84" s="229"/>
      <c r="AF84" s="133"/>
    </row>
    <row r="85" spans="2:32" s="86" customFormat="1" ht="48" customHeight="1" x14ac:dyDescent="0.2">
      <c r="B85" s="1023">
        <v>26</v>
      </c>
      <c r="C85" s="1026"/>
      <c r="D85" s="1029"/>
      <c r="E85" s="1041"/>
      <c r="F85" s="1031"/>
      <c r="G85" s="1031"/>
      <c r="H85" s="1031"/>
      <c r="I85" s="1042"/>
      <c r="J85" s="1031"/>
      <c r="K85" s="423" t="s">
        <v>421</v>
      </c>
      <c r="L85" s="436"/>
      <c r="M85" s="437"/>
      <c r="N85" s="421"/>
      <c r="O85" s="544"/>
      <c r="P85" s="1017"/>
      <c r="Q85" s="303" t="str">
        <f>IF(L85="✓","熱","")</f>
        <v/>
      </c>
      <c r="R85" s="230"/>
      <c r="S85" s="229"/>
      <c r="T85" s="229"/>
      <c r="U85" s="229"/>
      <c r="V85" s="229"/>
      <c r="W85" s="229"/>
      <c r="X85" s="229"/>
      <c r="Y85" s="229"/>
      <c r="Z85" s="229"/>
      <c r="AA85" s="229"/>
      <c r="AB85" s="229"/>
      <c r="AC85" s="229"/>
      <c r="AD85" s="229"/>
      <c r="AE85" s="229"/>
      <c r="AF85" s="133"/>
    </row>
    <row r="86" spans="2:32" s="86" customFormat="1" ht="48" customHeight="1" x14ac:dyDescent="0.2">
      <c r="B86" s="1023"/>
      <c r="C86" s="1026"/>
      <c r="D86" s="1029"/>
      <c r="E86" s="1041"/>
      <c r="F86" s="1031"/>
      <c r="G86" s="1031"/>
      <c r="H86" s="1031"/>
      <c r="I86" s="1042"/>
      <c r="J86" s="1031"/>
      <c r="K86" s="423" t="s">
        <v>422</v>
      </c>
      <c r="L86" s="426"/>
      <c r="M86" s="428"/>
      <c r="N86" s="430"/>
      <c r="O86" s="545"/>
      <c r="P86" s="1018"/>
      <c r="Q86" s="303" t="str">
        <f>IF(L86="✓","電気","")</f>
        <v/>
      </c>
      <c r="R86" s="230"/>
      <c r="S86" s="229"/>
      <c r="T86" s="229"/>
      <c r="U86" s="229"/>
      <c r="V86" s="229"/>
      <c r="W86" s="229"/>
      <c r="X86" s="229"/>
      <c r="Y86" s="229"/>
      <c r="Z86" s="229"/>
      <c r="AA86" s="229"/>
      <c r="AB86" s="229"/>
      <c r="AC86" s="229"/>
      <c r="AD86" s="229"/>
      <c r="AE86" s="229"/>
      <c r="AF86" s="133"/>
    </row>
    <row r="87" spans="2:32" s="86" customFormat="1" ht="48" customHeight="1" x14ac:dyDescent="0.2">
      <c r="B87" s="1023"/>
      <c r="C87" s="1026"/>
      <c r="D87" s="1029"/>
      <c r="E87" s="1041"/>
      <c r="F87" s="1031"/>
      <c r="G87" s="1031"/>
      <c r="H87" s="1031"/>
      <c r="I87" s="1042"/>
      <c r="J87" s="1031"/>
      <c r="K87" s="423" t="s">
        <v>423</v>
      </c>
      <c r="L87" s="426"/>
      <c r="M87" s="428"/>
      <c r="N87" s="430"/>
      <c r="O87" s="545"/>
      <c r="P87" s="1019"/>
      <c r="Q87" s="303" t="str">
        <f>IF(L87="✓","経営","")</f>
        <v/>
      </c>
      <c r="R87" s="230"/>
      <c r="S87" s="229"/>
      <c r="T87" s="229"/>
      <c r="U87" s="229"/>
      <c r="V87" s="229"/>
      <c r="W87" s="229"/>
      <c r="X87" s="229"/>
      <c r="Y87" s="229"/>
      <c r="Z87" s="229"/>
      <c r="AA87" s="229"/>
      <c r="AB87" s="229"/>
      <c r="AC87" s="229"/>
      <c r="AD87" s="229"/>
      <c r="AE87" s="229"/>
      <c r="AF87" s="133"/>
    </row>
    <row r="88" spans="2:32" s="86" customFormat="1" ht="48" customHeight="1" x14ac:dyDescent="0.2">
      <c r="B88" s="1023">
        <v>27</v>
      </c>
      <c r="C88" s="1026"/>
      <c r="D88" s="1029"/>
      <c r="E88" s="1041"/>
      <c r="F88" s="1031"/>
      <c r="G88" s="1031"/>
      <c r="H88" s="1031"/>
      <c r="I88" s="1042"/>
      <c r="J88" s="1031"/>
      <c r="K88" s="423" t="s">
        <v>421</v>
      </c>
      <c r="L88" s="436"/>
      <c r="M88" s="437"/>
      <c r="N88" s="421"/>
      <c r="O88" s="544"/>
      <c r="P88" s="1017"/>
      <c r="Q88" s="303" t="str">
        <f>IF(L88="✓","熱","")</f>
        <v/>
      </c>
      <c r="R88" s="230"/>
      <c r="S88" s="229"/>
      <c r="T88" s="229"/>
      <c r="U88" s="229"/>
      <c r="V88" s="229"/>
      <c r="W88" s="229"/>
      <c r="X88" s="229"/>
      <c r="Y88" s="229"/>
      <c r="Z88" s="229"/>
      <c r="AA88" s="229"/>
      <c r="AB88" s="229"/>
      <c r="AC88" s="229"/>
      <c r="AD88" s="229"/>
      <c r="AE88" s="229"/>
      <c r="AF88" s="133"/>
    </row>
    <row r="89" spans="2:32" s="86" customFormat="1" ht="48" customHeight="1" x14ac:dyDescent="0.2">
      <c r="B89" s="1023"/>
      <c r="C89" s="1026"/>
      <c r="D89" s="1029"/>
      <c r="E89" s="1041"/>
      <c r="F89" s="1031"/>
      <c r="G89" s="1031"/>
      <c r="H89" s="1031"/>
      <c r="I89" s="1042"/>
      <c r="J89" s="1031"/>
      <c r="K89" s="423" t="s">
        <v>422</v>
      </c>
      <c r="L89" s="426"/>
      <c r="M89" s="428"/>
      <c r="N89" s="430"/>
      <c r="O89" s="545"/>
      <c r="P89" s="1018"/>
      <c r="Q89" s="303" t="str">
        <f>IF(L89="✓","電気","")</f>
        <v/>
      </c>
      <c r="R89" s="230"/>
      <c r="S89" s="229"/>
      <c r="T89" s="229"/>
      <c r="U89" s="229"/>
      <c r="V89" s="229"/>
      <c r="W89" s="229"/>
      <c r="X89" s="229"/>
      <c r="Y89" s="229"/>
      <c r="Z89" s="229"/>
      <c r="AA89" s="229"/>
      <c r="AB89" s="229"/>
      <c r="AC89" s="229"/>
      <c r="AD89" s="229"/>
      <c r="AE89" s="229"/>
      <c r="AF89" s="133"/>
    </row>
    <row r="90" spans="2:32" s="86" customFormat="1" ht="48" customHeight="1" x14ac:dyDescent="0.2">
      <c r="B90" s="1023"/>
      <c r="C90" s="1026"/>
      <c r="D90" s="1029"/>
      <c r="E90" s="1041"/>
      <c r="F90" s="1031"/>
      <c r="G90" s="1031"/>
      <c r="H90" s="1031"/>
      <c r="I90" s="1042"/>
      <c r="J90" s="1031"/>
      <c r="K90" s="423" t="s">
        <v>423</v>
      </c>
      <c r="L90" s="426"/>
      <c r="M90" s="428"/>
      <c r="N90" s="430"/>
      <c r="O90" s="545"/>
      <c r="P90" s="1019"/>
      <c r="Q90" s="303" t="str">
        <f>IF(L90="✓","経営","")</f>
        <v/>
      </c>
      <c r="R90" s="230"/>
      <c r="S90" s="229"/>
      <c r="T90" s="229"/>
      <c r="U90" s="229"/>
      <c r="V90" s="229"/>
      <c r="W90" s="229"/>
      <c r="X90" s="229"/>
      <c r="Y90" s="229"/>
      <c r="Z90" s="229"/>
      <c r="AA90" s="229"/>
      <c r="AB90" s="229"/>
      <c r="AC90" s="229"/>
      <c r="AD90" s="229"/>
      <c r="AE90" s="229"/>
      <c r="AF90" s="133"/>
    </row>
    <row r="91" spans="2:32" s="86" customFormat="1" ht="48" customHeight="1" x14ac:dyDescent="0.2">
      <c r="B91" s="1023">
        <v>28</v>
      </c>
      <c r="C91" s="1026"/>
      <c r="D91" s="1029"/>
      <c r="E91" s="1041"/>
      <c r="F91" s="1031"/>
      <c r="G91" s="1031"/>
      <c r="H91" s="1031"/>
      <c r="I91" s="1042"/>
      <c r="J91" s="1031"/>
      <c r="K91" s="423" t="s">
        <v>421</v>
      </c>
      <c r="L91" s="436"/>
      <c r="M91" s="437"/>
      <c r="N91" s="421"/>
      <c r="O91" s="544"/>
      <c r="P91" s="1017"/>
      <c r="Q91" s="303" t="str">
        <f>IF(L91="✓","熱","")</f>
        <v/>
      </c>
      <c r="R91" s="230"/>
      <c r="S91" s="229"/>
      <c r="T91" s="229"/>
      <c r="U91" s="229"/>
      <c r="V91" s="229"/>
      <c r="W91" s="229"/>
      <c r="X91" s="229"/>
      <c r="Y91" s="229"/>
      <c r="Z91" s="229"/>
      <c r="AA91" s="229"/>
      <c r="AB91" s="229"/>
      <c r="AC91" s="229"/>
      <c r="AD91" s="229"/>
      <c r="AE91" s="229"/>
      <c r="AF91" s="133"/>
    </row>
    <row r="92" spans="2:32" s="86" customFormat="1" ht="48" customHeight="1" x14ac:dyDescent="0.2">
      <c r="B92" s="1023"/>
      <c r="C92" s="1026"/>
      <c r="D92" s="1029"/>
      <c r="E92" s="1041"/>
      <c r="F92" s="1031"/>
      <c r="G92" s="1031"/>
      <c r="H92" s="1031"/>
      <c r="I92" s="1042"/>
      <c r="J92" s="1031"/>
      <c r="K92" s="423" t="s">
        <v>422</v>
      </c>
      <c r="L92" s="426"/>
      <c r="M92" s="428"/>
      <c r="N92" s="430"/>
      <c r="O92" s="545"/>
      <c r="P92" s="1018"/>
      <c r="Q92" s="303" t="str">
        <f>IF(L92="✓","電気","")</f>
        <v/>
      </c>
      <c r="R92" s="230"/>
      <c r="S92" s="229"/>
      <c r="T92" s="229"/>
      <c r="U92" s="229"/>
      <c r="V92" s="229"/>
      <c r="W92" s="229"/>
      <c r="X92" s="229"/>
      <c r="Y92" s="229"/>
      <c r="Z92" s="229"/>
      <c r="AA92" s="229"/>
      <c r="AB92" s="229"/>
      <c r="AC92" s="229"/>
      <c r="AD92" s="229"/>
      <c r="AE92" s="229"/>
      <c r="AF92" s="133"/>
    </row>
    <row r="93" spans="2:32" s="86" customFormat="1" ht="48" customHeight="1" x14ac:dyDescent="0.2">
      <c r="B93" s="1023"/>
      <c r="C93" s="1026"/>
      <c r="D93" s="1029"/>
      <c r="E93" s="1041"/>
      <c r="F93" s="1031"/>
      <c r="G93" s="1031"/>
      <c r="H93" s="1031"/>
      <c r="I93" s="1042"/>
      <c r="J93" s="1031"/>
      <c r="K93" s="423" t="s">
        <v>423</v>
      </c>
      <c r="L93" s="426"/>
      <c r="M93" s="428"/>
      <c r="N93" s="430"/>
      <c r="O93" s="545"/>
      <c r="P93" s="1019"/>
      <c r="Q93" s="303" t="str">
        <f>IF(L93="✓","経営","")</f>
        <v/>
      </c>
      <c r="R93" s="230"/>
      <c r="S93" s="229"/>
      <c r="T93" s="229"/>
      <c r="U93" s="229"/>
      <c r="V93" s="229"/>
      <c r="W93" s="229"/>
      <c r="X93" s="229"/>
      <c r="Y93" s="229"/>
      <c r="Z93" s="229"/>
      <c r="AA93" s="229"/>
      <c r="AB93" s="229"/>
      <c r="AC93" s="229"/>
      <c r="AD93" s="229"/>
      <c r="AE93" s="229"/>
      <c r="AF93" s="133"/>
    </row>
    <row r="94" spans="2:32" s="86" customFormat="1" ht="48" customHeight="1" x14ac:dyDescent="0.2">
      <c r="B94" s="1023">
        <v>29</v>
      </c>
      <c r="C94" s="1026"/>
      <c r="D94" s="1029"/>
      <c r="E94" s="1041"/>
      <c r="F94" s="1031"/>
      <c r="G94" s="1031"/>
      <c r="H94" s="1031"/>
      <c r="I94" s="1042"/>
      <c r="J94" s="1031"/>
      <c r="K94" s="423" t="s">
        <v>421</v>
      </c>
      <c r="L94" s="436"/>
      <c r="M94" s="437"/>
      <c r="N94" s="421"/>
      <c r="O94" s="544"/>
      <c r="P94" s="1017"/>
      <c r="Q94" s="303" t="str">
        <f>IF(L94="✓","熱","")</f>
        <v/>
      </c>
      <c r="R94" s="230"/>
      <c r="S94" s="229"/>
      <c r="T94" s="229"/>
      <c r="U94" s="229"/>
      <c r="V94" s="229"/>
      <c r="W94" s="229"/>
      <c r="X94" s="229"/>
      <c r="Y94" s="229"/>
      <c r="Z94" s="229"/>
      <c r="AA94" s="229"/>
      <c r="AB94" s="229"/>
      <c r="AC94" s="229"/>
      <c r="AD94" s="229"/>
      <c r="AE94" s="229"/>
      <c r="AF94" s="133"/>
    </row>
    <row r="95" spans="2:32" s="86" customFormat="1" ht="48" customHeight="1" x14ac:dyDescent="0.2">
      <c r="B95" s="1023"/>
      <c r="C95" s="1026"/>
      <c r="D95" s="1029"/>
      <c r="E95" s="1041"/>
      <c r="F95" s="1031"/>
      <c r="G95" s="1031"/>
      <c r="H95" s="1031"/>
      <c r="I95" s="1042"/>
      <c r="J95" s="1031"/>
      <c r="K95" s="423" t="s">
        <v>422</v>
      </c>
      <c r="L95" s="426"/>
      <c r="M95" s="428"/>
      <c r="N95" s="430"/>
      <c r="O95" s="545"/>
      <c r="P95" s="1018"/>
      <c r="Q95" s="303" t="str">
        <f>IF(L95="✓","電気","")</f>
        <v/>
      </c>
      <c r="R95" s="230"/>
      <c r="S95" s="229"/>
      <c r="T95" s="229"/>
      <c r="U95" s="229"/>
      <c r="V95" s="229"/>
      <c r="W95" s="229"/>
      <c r="X95" s="229"/>
      <c r="Y95" s="229"/>
      <c r="Z95" s="229"/>
      <c r="AA95" s="229"/>
      <c r="AB95" s="229"/>
      <c r="AC95" s="229"/>
      <c r="AD95" s="229"/>
      <c r="AE95" s="229"/>
      <c r="AF95" s="133"/>
    </row>
    <row r="96" spans="2:32" s="86" customFormat="1" ht="48" customHeight="1" x14ac:dyDescent="0.2">
      <c r="B96" s="1023"/>
      <c r="C96" s="1026"/>
      <c r="D96" s="1029"/>
      <c r="E96" s="1041"/>
      <c r="F96" s="1031"/>
      <c r="G96" s="1031"/>
      <c r="H96" s="1031"/>
      <c r="I96" s="1042"/>
      <c r="J96" s="1031"/>
      <c r="K96" s="423" t="s">
        <v>423</v>
      </c>
      <c r="L96" s="426"/>
      <c r="M96" s="428"/>
      <c r="N96" s="430"/>
      <c r="O96" s="545"/>
      <c r="P96" s="1019"/>
      <c r="Q96" s="303" t="str">
        <f>IF(L96="✓","経営","")</f>
        <v/>
      </c>
      <c r="R96" s="230"/>
      <c r="S96" s="229"/>
      <c r="T96" s="229"/>
      <c r="U96" s="229"/>
      <c r="V96" s="229"/>
      <c r="W96" s="229"/>
      <c r="X96" s="229"/>
      <c r="Y96" s="229"/>
      <c r="Z96" s="229"/>
      <c r="AA96" s="229"/>
      <c r="AB96" s="229"/>
      <c r="AC96" s="229"/>
      <c r="AD96" s="229"/>
      <c r="AE96" s="229"/>
      <c r="AF96" s="133"/>
    </row>
    <row r="97" spans="2:32" s="86" customFormat="1" ht="48" customHeight="1" x14ac:dyDescent="0.2">
      <c r="B97" s="1023">
        <v>30</v>
      </c>
      <c r="C97" s="1026"/>
      <c r="D97" s="1029"/>
      <c r="E97" s="1041"/>
      <c r="F97" s="1031"/>
      <c r="G97" s="1031"/>
      <c r="H97" s="1031"/>
      <c r="I97" s="1042"/>
      <c r="J97" s="1031"/>
      <c r="K97" s="423" t="s">
        <v>421</v>
      </c>
      <c r="L97" s="436"/>
      <c r="M97" s="437"/>
      <c r="N97" s="421"/>
      <c r="O97" s="544"/>
      <c r="P97" s="1017"/>
      <c r="Q97" s="303" t="str">
        <f>IF(L97="✓","熱","")</f>
        <v/>
      </c>
      <c r="R97" s="230"/>
      <c r="S97" s="229"/>
      <c r="T97" s="229"/>
      <c r="U97" s="229"/>
      <c r="V97" s="229"/>
      <c r="W97" s="229"/>
      <c r="X97" s="229"/>
      <c r="Y97" s="229"/>
      <c r="Z97" s="229"/>
      <c r="AA97" s="229"/>
      <c r="AB97" s="229"/>
      <c r="AC97" s="229"/>
      <c r="AD97" s="229"/>
      <c r="AE97" s="229"/>
      <c r="AF97" s="133"/>
    </row>
    <row r="98" spans="2:32" s="86" customFormat="1" ht="48" customHeight="1" x14ac:dyDescent="0.2">
      <c r="B98" s="1023"/>
      <c r="C98" s="1026"/>
      <c r="D98" s="1029"/>
      <c r="E98" s="1041"/>
      <c r="F98" s="1031"/>
      <c r="G98" s="1031"/>
      <c r="H98" s="1031"/>
      <c r="I98" s="1042"/>
      <c r="J98" s="1031"/>
      <c r="K98" s="423" t="s">
        <v>422</v>
      </c>
      <c r="L98" s="426"/>
      <c r="M98" s="428"/>
      <c r="N98" s="430"/>
      <c r="O98" s="545"/>
      <c r="P98" s="1018"/>
      <c r="Q98" s="303" t="str">
        <f>IF(L98="✓","電気","")</f>
        <v/>
      </c>
      <c r="R98" s="230"/>
      <c r="S98" s="229"/>
      <c r="T98" s="229"/>
      <c r="U98" s="229"/>
      <c r="V98" s="229"/>
      <c r="W98" s="229"/>
      <c r="X98" s="229"/>
      <c r="Y98" s="229"/>
      <c r="Z98" s="229"/>
      <c r="AA98" s="229"/>
      <c r="AB98" s="229"/>
      <c r="AC98" s="229"/>
      <c r="AD98" s="229"/>
      <c r="AE98" s="229"/>
      <c r="AF98" s="133"/>
    </row>
    <row r="99" spans="2:32" s="86" customFormat="1" ht="48" customHeight="1" x14ac:dyDescent="0.2">
      <c r="B99" s="1023"/>
      <c r="C99" s="1026"/>
      <c r="D99" s="1029"/>
      <c r="E99" s="1041"/>
      <c r="F99" s="1031"/>
      <c r="G99" s="1031"/>
      <c r="H99" s="1031"/>
      <c r="I99" s="1042"/>
      <c r="J99" s="1031"/>
      <c r="K99" s="423" t="s">
        <v>423</v>
      </c>
      <c r="L99" s="426"/>
      <c r="M99" s="428"/>
      <c r="N99" s="430"/>
      <c r="O99" s="545"/>
      <c r="P99" s="1019"/>
      <c r="Q99" s="303" t="str">
        <f>IF(L99="✓","経営","")</f>
        <v/>
      </c>
      <c r="R99" s="230"/>
      <c r="S99" s="229"/>
      <c r="T99" s="229"/>
      <c r="U99" s="229"/>
      <c r="V99" s="229"/>
      <c r="W99" s="229"/>
      <c r="X99" s="229"/>
      <c r="Y99" s="229"/>
      <c r="Z99" s="229"/>
      <c r="AA99" s="229"/>
      <c r="AB99" s="229"/>
      <c r="AC99" s="229"/>
      <c r="AD99" s="229"/>
      <c r="AE99" s="229"/>
      <c r="AF99" s="133"/>
    </row>
    <row r="100" spans="2:32" s="86" customFormat="1" ht="48" customHeight="1" x14ac:dyDescent="0.2">
      <c r="B100" s="1023">
        <v>31</v>
      </c>
      <c r="C100" s="1026"/>
      <c r="D100" s="1029"/>
      <c r="E100" s="1041"/>
      <c r="F100" s="1031"/>
      <c r="G100" s="1031"/>
      <c r="H100" s="1031"/>
      <c r="I100" s="1042"/>
      <c r="J100" s="1031"/>
      <c r="K100" s="423" t="s">
        <v>421</v>
      </c>
      <c r="L100" s="436"/>
      <c r="M100" s="437"/>
      <c r="N100" s="421"/>
      <c r="O100" s="544"/>
      <c r="P100" s="1017"/>
      <c r="Q100" s="303" t="str">
        <f>IF(L100="✓","熱","")</f>
        <v/>
      </c>
      <c r="R100" s="230"/>
      <c r="S100" s="229"/>
      <c r="T100" s="229"/>
      <c r="U100" s="229"/>
      <c r="V100" s="229"/>
      <c r="W100" s="229"/>
      <c r="X100" s="229"/>
      <c r="Y100" s="229"/>
      <c r="Z100" s="229"/>
      <c r="AA100" s="229"/>
      <c r="AB100" s="229"/>
      <c r="AC100" s="229"/>
      <c r="AD100" s="229"/>
      <c r="AE100" s="229"/>
      <c r="AF100" s="133"/>
    </row>
    <row r="101" spans="2:32" s="86" customFormat="1" ht="48" customHeight="1" x14ac:dyDescent="0.2">
      <c r="B101" s="1023"/>
      <c r="C101" s="1026"/>
      <c r="D101" s="1029"/>
      <c r="E101" s="1041"/>
      <c r="F101" s="1031"/>
      <c r="G101" s="1031"/>
      <c r="H101" s="1031"/>
      <c r="I101" s="1042"/>
      <c r="J101" s="1031"/>
      <c r="K101" s="423" t="s">
        <v>422</v>
      </c>
      <c r="L101" s="426"/>
      <c r="M101" s="428"/>
      <c r="N101" s="430"/>
      <c r="O101" s="545"/>
      <c r="P101" s="1018"/>
      <c r="Q101" s="303" t="str">
        <f>IF(L101="✓","電気","")</f>
        <v/>
      </c>
      <c r="R101" s="230"/>
      <c r="S101" s="229"/>
      <c r="T101" s="229"/>
      <c r="U101" s="229"/>
      <c r="V101" s="229"/>
      <c r="W101" s="229"/>
      <c r="X101" s="229"/>
      <c r="Y101" s="229"/>
      <c r="Z101" s="229"/>
      <c r="AA101" s="229"/>
      <c r="AB101" s="229"/>
      <c r="AC101" s="229"/>
      <c r="AD101" s="229"/>
      <c r="AE101" s="229"/>
      <c r="AF101" s="133"/>
    </row>
    <row r="102" spans="2:32" s="86" customFormat="1" ht="48" customHeight="1" x14ac:dyDescent="0.2">
      <c r="B102" s="1023"/>
      <c r="C102" s="1026"/>
      <c r="D102" s="1029"/>
      <c r="E102" s="1041"/>
      <c r="F102" s="1031"/>
      <c r="G102" s="1031"/>
      <c r="H102" s="1031"/>
      <c r="I102" s="1042"/>
      <c r="J102" s="1031"/>
      <c r="K102" s="423" t="s">
        <v>423</v>
      </c>
      <c r="L102" s="426"/>
      <c r="M102" s="428"/>
      <c r="N102" s="430"/>
      <c r="O102" s="545"/>
      <c r="P102" s="1019"/>
      <c r="Q102" s="303" t="str">
        <f>IF(L102="✓","経営","")</f>
        <v/>
      </c>
      <c r="R102" s="230"/>
      <c r="S102" s="229"/>
      <c r="T102" s="229"/>
      <c r="U102" s="229"/>
      <c r="V102" s="229"/>
      <c r="W102" s="229"/>
      <c r="X102" s="229"/>
      <c r="Y102" s="229"/>
      <c r="Z102" s="229"/>
      <c r="AA102" s="229"/>
      <c r="AB102" s="229"/>
      <c r="AC102" s="229"/>
      <c r="AD102" s="229"/>
      <c r="AE102" s="229"/>
      <c r="AF102" s="133"/>
    </row>
    <row r="103" spans="2:32" s="86" customFormat="1" ht="48" customHeight="1" x14ac:dyDescent="0.2">
      <c r="B103" s="1023">
        <v>32</v>
      </c>
      <c r="C103" s="1026"/>
      <c r="D103" s="1029"/>
      <c r="E103" s="1041"/>
      <c r="F103" s="1031"/>
      <c r="G103" s="1031"/>
      <c r="H103" s="1031"/>
      <c r="I103" s="1042"/>
      <c r="J103" s="1031"/>
      <c r="K103" s="423" t="s">
        <v>421</v>
      </c>
      <c r="L103" s="436"/>
      <c r="M103" s="437"/>
      <c r="N103" s="421"/>
      <c r="O103" s="544"/>
      <c r="P103" s="1017"/>
      <c r="Q103" s="303" t="str">
        <f>IF(L103="✓","熱","")</f>
        <v/>
      </c>
      <c r="R103" s="230"/>
      <c r="S103" s="229"/>
      <c r="T103" s="229"/>
      <c r="U103" s="229"/>
      <c r="V103" s="229"/>
      <c r="W103" s="229"/>
      <c r="X103" s="229"/>
      <c r="Y103" s="229"/>
      <c r="Z103" s="229"/>
      <c r="AA103" s="229"/>
      <c r="AB103" s="229"/>
      <c r="AC103" s="229"/>
      <c r="AD103" s="229"/>
      <c r="AE103" s="229"/>
      <c r="AF103" s="133"/>
    </row>
    <row r="104" spans="2:32" s="86" customFormat="1" ht="48" customHeight="1" x14ac:dyDescent="0.2">
      <c r="B104" s="1023"/>
      <c r="C104" s="1026"/>
      <c r="D104" s="1029"/>
      <c r="E104" s="1041"/>
      <c r="F104" s="1031"/>
      <c r="G104" s="1031"/>
      <c r="H104" s="1031"/>
      <c r="I104" s="1042"/>
      <c r="J104" s="1031"/>
      <c r="K104" s="423" t="s">
        <v>422</v>
      </c>
      <c r="L104" s="426"/>
      <c r="M104" s="428"/>
      <c r="N104" s="430"/>
      <c r="O104" s="545"/>
      <c r="P104" s="1018"/>
      <c r="Q104" s="303" t="str">
        <f>IF(L104="✓","電気","")</f>
        <v/>
      </c>
      <c r="R104" s="230"/>
      <c r="S104" s="229"/>
      <c r="T104" s="229"/>
      <c r="U104" s="229"/>
      <c r="V104" s="229"/>
      <c r="W104" s="229"/>
      <c r="X104" s="229"/>
      <c r="Y104" s="229"/>
      <c r="Z104" s="229"/>
      <c r="AA104" s="229"/>
      <c r="AB104" s="229"/>
      <c r="AC104" s="229"/>
      <c r="AD104" s="229"/>
      <c r="AE104" s="229"/>
      <c r="AF104" s="133"/>
    </row>
    <row r="105" spans="2:32" s="86" customFormat="1" ht="48" customHeight="1" x14ac:dyDescent="0.2">
      <c r="B105" s="1023"/>
      <c r="C105" s="1026"/>
      <c r="D105" s="1029"/>
      <c r="E105" s="1041"/>
      <c r="F105" s="1031"/>
      <c r="G105" s="1031"/>
      <c r="H105" s="1031"/>
      <c r="I105" s="1042"/>
      <c r="J105" s="1031"/>
      <c r="K105" s="423" t="s">
        <v>423</v>
      </c>
      <c r="L105" s="426"/>
      <c r="M105" s="428"/>
      <c r="N105" s="430"/>
      <c r="O105" s="545"/>
      <c r="P105" s="1019"/>
      <c r="Q105" s="303" t="str">
        <f>IF(L105="✓","経営","")</f>
        <v/>
      </c>
      <c r="R105" s="230"/>
      <c r="S105" s="229"/>
      <c r="T105" s="229"/>
      <c r="U105" s="229"/>
      <c r="V105" s="229"/>
      <c r="W105" s="229"/>
      <c r="X105" s="229"/>
      <c r="Y105" s="229"/>
      <c r="Z105" s="229"/>
      <c r="AA105" s="229"/>
      <c r="AB105" s="229"/>
      <c r="AC105" s="229"/>
      <c r="AD105" s="229"/>
      <c r="AE105" s="229"/>
      <c r="AF105" s="133"/>
    </row>
    <row r="106" spans="2:32" s="86" customFormat="1" ht="48" customHeight="1" x14ac:dyDescent="0.2">
      <c r="B106" s="1023">
        <v>33</v>
      </c>
      <c r="C106" s="1026"/>
      <c r="D106" s="1029"/>
      <c r="E106" s="1041"/>
      <c r="F106" s="1031"/>
      <c r="G106" s="1031"/>
      <c r="H106" s="1031"/>
      <c r="I106" s="1042"/>
      <c r="J106" s="1031"/>
      <c r="K106" s="423" t="s">
        <v>421</v>
      </c>
      <c r="L106" s="436"/>
      <c r="M106" s="437"/>
      <c r="N106" s="421"/>
      <c r="O106" s="544"/>
      <c r="P106" s="1017"/>
      <c r="Q106" s="303" t="str">
        <f>IF(L106="✓","熱","")</f>
        <v/>
      </c>
      <c r="R106" s="230"/>
      <c r="S106" s="229"/>
      <c r="T106" s="229"/>
      <c r="U106" s="229"/>
      <c r="V106" s="229"/>
      <c r="W106" s="229"/>
      <c r="X106" s="229"/>
      <c r="Y106" s="229"/>
      <c r="Z106" s="229"/>
      <c r="AA106" s="229"/>
      <c r="AB106" s="229"/>
      <c r="AC106" s="229"/>
      <c r="AD106" s="229"/>
      <c r="AE106" s="229"/>
      <c r="AF106" s="133"/>
    </row>
    <row r="107" spans="2:32" s="86" customFormat="1" ht="48" customHeight="1" x14ac:dyDescent="0.2">
      <c r="B107" s="1023"/>
      <c r="C107" s="1026"/>
      <c r="D107" s="1029"/>
      <c r="E107" s="1041"/>
      <c r="F107" s="1031"/>
      <c r="G107" s="1031"/>
      <c r="H107" s="1031"/>
      <c r="I107" s="1042"/>
      <c r="J107" s="1031"/>
      <c r="K107" s="423" t="s">
        <v>422</v>
      </c>
      <c r="L107" s="426"/>
      <c r="M107" s="428"/>
      <c r="N107" s="430"/>
      <c r="O107" s="545"/>
      <c r="P107" s="1018"/>
      <c r="Q107" s="303" t="str">
        <f>IF(L107="✓","電気","")</f>
        <v/>
      </c>
      <c r="R107" s="230"/>
      <c r="S107" s="229"/>
      <c r="T107" s="229"/>
      <c r="U107" s="229"/>
      <c r="V107" s="229"/>
      <c r="W107" s="229"/>
      <c r="X107" s="229"/>
      <c r="Y107" s="229"/>
      <c r="Z107" s="229"/>
      <c r="AA107" s="229"/>
      <c r="AB107" s="229"/>
      <c r="AC107" s="229"/>
      <c r="AD107" s="229"/>
      <c r="AE107" s="229"/>
      <c r="AF107" s="133"/>
    </row>
    <row r="108" spans="2:32" s="86" customFormat="1" ht="48" customHeight="1" x14ac:dyDescent="0.2">
      <c r="B108" s="1023"/>
      <c r="C108" s="1026"/>
      <c r="D108" s="1029"/>
      <c r="E108" s="1041"/>
      <c r="F108" s="1031"/>
      <c r="G108" s="1031"/>
      <c r="H108" s="1031"/>
      <c r="I108" s="1042"/>
      <c r="J108" s="1031"/>
      <c r="K108" s="423" t="s">
        <v>423</v>
      </c>
      <c r="L108" s="426"/>
      <c r="M108" s="428"/>
      <c r="N108" s="430"/>
      <c r="O108" s="545"/>
      <c r="P108" s="1019"/>
      <c r="Q108" s="303" t="str">
        <f>IF(L108="✓","経営","")</f>
        <v/>
      </c>
      <c r="R108" s="230"/>
      <c r="S108" s="229"/>
      <c r="T108" s="229"/>
      <c r="U108" s="229"/>
      <c r="V108" s="229"/>
      <c r="W108" s="229"/>
      <c r="X108" s="229"/>
      <c r="Y108" s="229"/>
      <c r="Z108" s="229"/>
      <c r="AA108" s="229"/>
      <c r="AB108" s="229"/>
      <c r="AC108" s="229"/>
      <c r="AD108" s="229"/>
      <c r="AE108" s="229"/>
      <c r="AF108" s="133"/>
    </row>
    <row r="109" spans="2:32" s="86" customFormat="1" ht="48" customHeight="1" x14ac:dyDescent="0.2">
      <c r="B109" s="1023">
        <v>34</v>
      </c>
      <c r="C109" s="1026"/>
      <c r="D109" s="1029"/>
      <c r="E109" s="1041"/>
      <c r="F109" s="1031"/>
      <c r="G109" s="1031"/>
      <c r="H109" s="1031"/>
      <c r="I109" s="1042"/>
      <c r="J109" s="1031"/>
      <c r="K109" s="423" t="s">
        <v>421</v>
      </c>
      <c r="L109" s="436"/>
      <c r="M109" s="437"/>
      <c r="N109" s="421"/>
      <c r="O109" s="544"/>
      <c r="P109" s="1017"/>
      <c r="Q109" s="303" t="str">
        <f>IF(L109="✓","熱","")</f>
        <v/>
      </c>
      <c r="R109" s="230"/>
      <c r="S109" s="229"/>
      <c r="T109" s="229"/>
      <c r="U109" s="229"/>
      <c r="V109" s="229"/>
      <c r="W109" s="229"/>
      <c r="X109" s="229"/>
      <c r="Y109" s="229"/>
      <c r="Z109" s="229"/>
      <c r="AA109" s="229"/>
      <c r="AB109" s="229"/>
      <c r="AC109" s="229"/>
      <c r="AD109" s="229"/>
      <c r="AE109" s="229"/>
      <c r="AF109" s="133"/>
    </row>
    <row r="110" spans="2:32" s="86" customFormat="1" ht="48" customHeight="1" x14ac:dyDescent="0.2">
      <c r="B110" s="1023"/>
      <c r="C110" s="1026"/>
      <c r="D110" s="1029"/>
      <c r="E110" s="1041"/>
      <c r="F110" s="1031"/>
      <c r="G110" s="1031"/>
      <c r="H110" s="1031"/>
      <c r="I110" s="1042"/>
      <c r="J110" s="1031"/>
      <c r="K110" s="423" t="s">
        <v>422</v>
      </c>
      <c r="L110" s="426"/>
      <c r="M110" s="428"/>
      <c r="N110" s="430"/>
      <c r="O110" s="545"/>
      <c r="P110" s="1018"/>
      <c r="Q110" s="303" t="str">
        <f>IF(L110="✓","電気","")</f>
        <v/>
      </c>
      <c r="R110" s="230"/>
      <c r="S110" s="229"/>
      <c r="T110" s="229"/>
      <c r="U110" s="229"/>
      <c r="V110" s="229"/>
      <c r="W110" s="229"/>
      <c r="X110" s="229"/>
      <c r="Y110" s="229"/>
      <c r="Z110" s="229"/>
      <c r="AA110" s="229"/>
      <c r="AB110" s="229"/>
      <c r="AC110" s="229"/>
      <c r="AD110" s="229"/>
      <c r="AE110" s="229"/>
      <c r="AF110" s="133"/>
    </row>
    <row r="111" spans="2:32" s="86" customFormat="1" ht="48" customHeight="1" x14ac:dyDescent="0.2">
      <c r="B111" s="1023"/>
      <c r="C111" s="1026"/>
      <c r="D111" s="1029"/>
      <c r="E111" s="1041"/>
      <c r="F111" s="1031"/>
      <c r="G111" s="1031"/>
      <c r="H111" s="1031"/>
      <c r="I111" s="1042"/>
      <c r="J111" s="1031"/>
      <c r="K111" s="423" t="s">
        <v>423</v>
      </c>
      <c r="L111" s="426"/>
      <c r="M111" s="428"/>
      <c r="N111" s="430"/>
      <c r="O111" s="545"/>
      <c r="P111" s="1019"/>
      <c r="Q111" s="303" t="str">
        <f>IF(L111="✓","経営","")</f>
        <v/>
      </c>
      <c r="R111" s="230"/>
      <c r="S111" s="229"/>
      <c r="T111" s="229"/>
      <c r="U111" s="229"/>
      <c r="V111" s="229"/>
      <c r="W111" s="229"/>
      <c r="X111" s="229"/>
      <c r="Y111" s="229"/>
      <c r="Z111" s="229"/>
      <c r="AA111" s="229"/>
      <c r="AB111" s="229"/>
      <c r="AC111" s="229"/>
      <c r="AD111" s="229"/>
      <c r="AE111" s="229"/>
      <c r="AF111" s="133"/>
    </row>
    <row r="112" spans="2:32" s="86" customFormat="1" ht="48" customHeight="1" x14ac:dyDescent="0.2">
      <c r="B112" s="1023">
        <v>35</v>
      </c>
      <c r="C112" s="1026"/>
      <c r="D112" s="1029"/>
      <c r="E112" s="1041"/>
      <c r="F112" s="1031"/>
      <c r="G112" s="1031"/>
      <c r="H112" s="1031"/>
      <c r="I112" s="1042"/>
      <c r="J112" s="1031"/>
      <c r="K112" s="423" t="s">
        <v>421</v>
      </c>
      <c r="L112" s="436"/>
      <c r="M112" s="437"/>
      <c r="N112" s="421"/>
      <c r="O112" s="544"/>
      <c r="P112" s="1017"/>
      <c r="Q112" s="303" t="str">
        <f>IF(L112="✓","熱","")</f>
        <v/>
      </c>
      <c r="R112" s="230"/>
      <c r="S112" s="229"/>
      <c r="T112" s="229"/>
      <c r="U112" s="229"/>
      <c r="V112" s="229"/>
      <c r="W112" s="229"/>
      <c r="X112" s="229"/>
      <c r="Y112" s="229"/>
      <c r="Z112" s="229"/>
      <c r="AA112" s="229"/>
      <c r="AB112" s="229"/>
      <c r="AC112" s="229"/>
      <c r="AD112" s="229"/>
      <c r="AE112" s="229"/>
      <c r="AF112" s="133"/>
    </row>
    <row r="113" spans="2:32" s="86" customFormat="1" ht="48" customHeight="1" x14ac:dyDescent="0.2">
      <c r="B113" s="1023"/>
      <c r="C113" s="1026"/>
      <c r="D113" s="1029"/>
      <c r="E113" s="1041"/>
      <c r="F113" s="1031"/>
      <c r="G113" s="1031"/>
      <c r="H113" s="1031"/>
      <c r="I113" s="1042"/>
      <c r="J113" s="1031"/>
      <c r="K113" s="423" t="s">
        <v>422</v>
      </c>
      <c r="L113" s="426"/>
      <c r="M113" s="428"/>
      <c r="N113" s="430"/>
      <c r="O113" s="545"/>
      <c r="P113" s="1018"/>
      <c r="Q113" s="303" t="str">
        <f>IF(L113="✓","電気","")</f>
        <v/>
      </c>
      <c r="R113" s="230"/>
      <c r="S113" s="229"/>
      <c r="T113" s="229"/>
      <c r="U113" s="229"/>
      <c r="V113" s="229"/>
      <c r="W113" s="229"/>
      <c r="X113" s="229"/>
      <c r="Y113" s="229"/>
      <c r="Z113" s="229"/>
      <c r="AA113" s="229"/>
      <c r="AB113" s="229"/>
      <c r="AC113" s="229"/>
      <c r="AD113" s="229"/>
      <c r="AE113" s="229"/>
      <c r="AF113" s="133"/>
    </row>
    <row r="114" spans="2:32" s="86" customFormat="1" ht="48" customHeight="1" x14ac:dyDescent="0.2">
      <c r="B114" s="1023"/>
      <c r="C114" s="1026"/>
      <c r="D114" s="1029"/>
      <c r="E114" s="1041"/>
      <c r="F114" s="1031"/>
      <c r="G114" s="1031"/>
      <c r="H114" s="1031"/>
      <c r="I114" s="1042"/>
      <c r="J114" s="1031"/>
      <c r="K114" s="423" t="s">
        <v>423</v>
      </c>
      <c r="L114" s="426"/>
      <c r="M114" s="428"/>
      <c r="N114" s="430"/>
      <c r="O114" s="545"/>
      <c r="P114" s="1019"/>
      <c r="Q114" s="303" t="str">
        <f>IF(L114="✓","経営","")</f>
        <v/>
      </c>
      <c r="R114" s="230"/>
      <c r="S114" s="229"/>
      <c r="T114" s="229"/>
      <c r="U114" s="229"/>
      <c r="V114" s="229"/>
      <c r="W114" s="229"/>
      <c r="X114" s="229"/>
      <c r="Y114" s="229"/>
      <c r="Z114" s="229"/>
      <c r="AA114" s="229"/>
      <c r="AB114" s="229"/>
      <c r="AC114" s="229"/>
      <c r="AD114" s="229"/>
      <c r="AE114" s="229"/>
      <c r="AF114" s="133"/>
    </row>
    <row r="115" spans="2:32" s="86" customFormat="1" ht="48" customHeight="1" x14ac:dyDescent="0.2">
      <c r="B115" s="1023">
        <v>36</v>
      </c>
      <c r="C115" s="1026"/>
      <c r="D115" s="1029"/>
      <c r="E115" s="1041"/>
      <c r="F115" s="1031"/>
      <c r="G115" s="1031"/>
      <c r="H115" s="1031"/>
      <c r="I115" s="1042"/>
      <c r="J115" s="1031"/>
      <c r="K115" s="423" t="s">
        <v>421</v>
      </c>
      <c r="L115" s="436"/>
      <c r="M115" s="437"/>
      <c r="N115" s="421"/>
      <c r="O115" s="544"/>
      <c r="P115" s="1017"/>
      <c r="Q115" s="303" t="str">
        <f>IF(L115="✓","熱","")</f>
        <v/>
      </c>
      <c r="R115" s="230"/>
      <c r="S115" s="229"/>
      <c r="T115" s="229"/>
      <c r="U115" s="229"/>
      <c r="V115" s="229"/>
      <c r="W115" s="229"/>
      <c r="X115" s="229"/>
      <c r="Y115" s="229"/>
      <c r="Z115" s="229"/>
      <c r="AA115" s="229"/>
      <c r="AB115" s="229"/>
      <c r="AC115" s="229"/>
      <c r="AD115" s="229"/>
      <c r="AE115" s="229"/>
      <c r="AF115" s="133"/>
    </row>
    <row r="116" spans="2:32" s="86" customFormat="1" ht="48" customHeight="1" x14ac:dyDescent="0.2">
      <c r="B116" s="1023"/>
      <c r="C116" s="1026"/>
      <c r="D116" s="1029"/>
      <c r="E116" s="1041"/>
      <c r="F116" s="1031"/>
      <c r="G116" s="1031"/>
      <c r="H116" s="1031"/>
      <c r="I116" s="1042"/>
      <c r="J116" s="1031"/>
      <c r="K116" s="423" t="s">
        <v>422</v>
      </c>
      <c r="L116" s="426"/>
      <c r="M116" s="428"/>
      <c r="N116" s="430"/>
      <c r="O116" s="545"/>
      <c r="P116" s="1018"/>
      <c r="Q116" s="303" t="str">
        <f>IF(L116="✓","電気","")</f>
        <v/>
      </c>
      <c r="R116" s="230"/>
      <c r="S116" s="229"/>
      <c r="T116" s="229"/>
      <c r="U116" s="229"/>
      <c r="V116" s="229"/>
      <c r="W116" s="229"/>
      <c r="X116" s="229"/>
      <c r="Y116" s="229"/>
      <c r="Z116" s="229"/>
      <c r="AA116" s="229"/>
      <c r="AB116" s="229"/>
      <c r="AC116" s="229"/>
      <c r="AD116" s="229"/>
      <c r="AE116" s="229"/>
      <c r="AF116" s="133"/>
    </row>
    <row r="117" spans="2:32" s="86" customFormat="1" ht="48" customHeight="1" x14ac:dyDescent="0.2">
      <c r="B117" s="1023"/>
      <c r="C117" s="1026"/>
      <c r="D117" s="1029"/>
      <c r="E117" s="1041"/>
      <c r="F117" s="1031"/>
      <c r="G117" s="1031"/>
      <c r="H117" s="1031"/>
      <c r="I117" s="1042"/>
      <c r="J117" s="1031"/>
      <c r="K117" s="423" t="s">
        <v>423</v>
      </c>
      <c r="L117" s="426"/>
      <c r="M117" s="428"/>
      <c r="N117" s="430"/>
      <c r="O117" s="545"/>
      <c r="P117" s="1019"/>
      <c r="Q117" s="303" t="str">
        <f>IF(L117="✓","経営","")</f>
        <v/>
      </c>
      <c r="R117" s="230"/>
      <c r="S117" s="229"/>
      <c r="T117" s="229"/>
      <c r="U117" s="229"/>
      <c r="V117" s="229"/>
      <c r="W117" s="229"/>
      <c r="X117" s="229"/>
      <c r="Y117" s="229"/>
      <c r="Z117" s="229"/>
      <c r="AA117" s="229"/>
      <c r="AB117" s="229"/>
      <c r="AC117" s="229"/>
      <c r="AD117" s="229"/>
      <c r="AE117" s="229"/>
      <c r="AF117" s="133"/>
    </row>
    <row r="118" spans="2:32" s="86" customFormat="1" ht="48" customHeight="1" x14ac:dyDescent="0.2">
      <c r="B118" s="1023">
        <v>37</v>
      </c>
      <c r="C118" s="1026"/>
      <c r="D118" s="1029"/>
      <c r="E118" s="1041"/>
      <c r="F118" s="1031"/>
      <c r="G118" s="1031"/>
      <c r="H118" s="1031"/>
      <c r="I118" s="1042"/>
      <c r="J118" s="1031"/>
      <c r="K118" s="423" t="s">
        <v>421</v>
      </c>
      <c r="L118" s="436"/>
      <c r="M118" s="437"/>
      <c r="N118" s="421"/>
      <c r="O118" s="544"/>
      <c r="P118" s="1017"/>
      <c r="Q118" s="303" t="str">
        <f>IF(L118="✓","熱","")</f>
        <v/>
      </c>
      <c r="R118" s="230"/>
      <c r="S118" s="229"/>
      <c r="T118" s="229"/>
      <c r="U118" s="229"/>
      <c r="V118" s="229"/>
      <c r="W118" s="229"/>
      <c r="X118" s="229"/>
      <c r="Y118" s="229"/>
      <c r="Z118" s="229"/>
      <c r="AA118" s="229"/>
      <c r="AB118" s="229"/>
      <c r="AC118" s="229"/>
      <c r="AD118" s="229"/>
      <c r="AE118" s="229"/>
      <c r="AF118" s="133"/>
    </row>
    <row r="119" spans="2:32" s="86" customFormat="1" ht="48" customHeight="1" x14ac:dyDescent="0.2">
      <c r="B119" s="1023"/>
      <c r="C119" s="1026"/>
      <c r="D119" s="1029"/>
      <c r="E119" s="1041"/>
      <c r="F119" s="1031"/>
      <c r="G119" s="1031"/>
      <c r="H119" s="1031"/>
      <c r="I119" s="1042"/>
      <c r="J119" s="1031"/>
      <c r="K119" s="423" t="s">
        <v>422</v>
      </c>
      <c r="L119" s="426"/>
      <c r="M119" s="428"/>
      <c r="N119" s="430"/>
      <c r="O119" s="545"/>
      <c r="P119" s="1018"/>
      <c r="Q119" s="303" t="str">
        <f>IF(L119="✓","電気","")</f>
        <v/>
      </c>
      <c r="R119" s="230"/>
      <c r="S119" s="229"/>
      <c r="T119" s="229"/>
      <c r="U119" s="229"/>
      <c r="V119" s="229"/>
      <c r="W119" s="229"/>
      <c r="X119" s="229"/>
      <c r="Y119" s="229"/>
      <c r="Z119" s="229"/>
      <c r="AA119" s="229"/>
      <c r="AB119" s="229"/>
      <c r="AC119" s="229"/>
      <c r="AD119" s="229"/>
      <c r="AE119" s="229"/>
      <c r="AF119" s="133"/>
    </row>
    <row r="120" spans="2:32" s="86" customFormat="1" ht="48" customHeight="1" x14ac:dyDescent="0.2">
      <c r="B120" s="1023"/>
      <c r="C120" s="1026"/>
      <c r="D120" s="1029"/>
      <c r="E120" s="1041"/>
      <c r="F120" s="1031"/>
      <c r="G120" s="1031"/>
      <c r="H120" s="1031"/>
      <c r="I120" s="1042"/>
      <c r="J120" s="1031"/>
      <c r="K120" s="423" t="s">
        <v>423</v>
      </c>
      <c r="L120" s="426"/>
      <c r="M120" s="428"/>
      <c r="N120" s="430"/>
      <c r="O120" s="545"/>
      <c r="P120" s="1019"/>
      <c r="Q120" s="303" t="str">
        <f>IF(L120="✓","経営","")</f>
        <v/>
      </c>
      <c r="R120" s="230"/>
      <c r="S120" s="229"/>
      <c r="T120" s="229"/>
      <c r="U120" s="229"/>
      <c r="V120" s="229"/>
      <c r="W120" s="229"/>
      <c r="X120" s="229"/>
      <c r="Y120" s="229"/>
      <c r="Z120" s="229"/>
      <c r="AA120" s="229"/>
      <c r="AB120" s="229"/>
      <c r="AC120" s="229"/>
      <c r="AD120" s="229"/>
      <c r="AE120" s="229"/>
      <c r="AF120" s="133"/>
    </row>
    <row r="121" spans="2:32" s="86" customFormat="1" ht="48" customHeight="1" x14ac:dyDescent="0.2">
      <c r="B121" s="1023">
        <v>38</v>
      </c>
      <c r="C121" s="1026"/>
      <c r="D121" s="1029"/>
      <c r="E121" s="1041"/>
      <c r="F121" s="1031"/>
      <c r="G121" s="1031"/>
      <c r="H121" s="1031"/>
      <c r="I121" s="1042"/>
      <c r="J121" s="1031"/>
      <c r="K121" s="423" t="s">
        <v>421</v>
      </c>
      <c r="L121" s="436"/>
      <c r="M121" s="437"/>
      <c r="N121" s="421"/>
      <c r="O121" s="544"/>
      <c r="P121" s="1017"/>
      <c r="Q121" s="303" t="str">
        <f>IF(L121="✓","熱","")</f>
        <v/>
      </c>
      <c r="R121" s="230"/>
      <c r="S121" s="229"/>
      <c r="T121" s="229"/>
      <c r="U121" s="229"/>
      <c r="V121" s="229"/>
      <c r="W121" s="229"/>
      <c r="X121" s="229"/>
      <c r="Y121" s="229"/>
      <c r="Z121" s="229"/>
      <c r="AA121" s="229"/>
      <c r="AB121" s="229"/>
      <c r="AC121" s="229"/>
      <c r="AD121" s="229"/>
      <c r="AE121" s="229"/>
      <c r="AF121" s="133"/>
    </row>
    <row r="122" spans="2:32" s="86" customFormat="1" ht="48" customHeight="1" x14ac:dyDescent="0.2">
      <c r="B122" s="1023"/>
      <c r="C122" s="1026"/>
      <c r="D122" s="1029"/>
      <c r="E122" s="1041"/>
      <c r="F122" s="1031"/>
      <c r="G122" s="1031"/>
      <c r="H122" s="1031"/>
      <c r="I122" s="1042"/>
      <c r="J122" s="1031"/>
      <c r="K122" s="423" t="s">
        <v>422</v>
      </c>
      <c r="L122" s="426"/>
      <c r="M122" s="428"/>
      <c r="N122" s="430"/>
      <c r="O122" s="545"/>
      <c r="P122" s="1018"/>
      <c r="Q122" s="303" t="str">
        <f>IF(L122="✓","電気","")</f>
        <v/>
      </c>
      <c r="R122" s="230"/>
      <c r="S122" s="229"/>
      <c r="T122" s="229"/>
      <c r="U122" s="229"/>
      <c r="V122" s="229"/>
      <c r="W122" s="229"/>
      <c r="X122" s="229"/>
      <c r="Y122" s="229"/>
      <c r="Z122" s="229"/>
      <c r="AA122" s="229"/>
      <c r="AB122" s="229"/>
      <c r="AC122" s="229"/>
      <c r="AD122" s="229"/>
      <c r="AE122" s="229"/>
      <c r="AF122" s="133"/>
    </row>
    <row r="123" spans="2:32" s="86" customFormat="1" ht="48" customHeight="1" x14ac:dyDescent="0.2">
      <c r="B123" s="1023"/>
      <c r="C123" s="1026"/>
      <c r="D123" s="1029"/>
      <c r="E123" s="1041"/>
      <c r="F123" s="1031"/>
      <c r="G123" s="1031"/>
      <c r="H123" s="1031"/>
      <c r="I123" s="1042"/>
      <c r="J123" s="1031"/>
      <c r="K123" s="423" t="s">
        <v>423</v>
      </c>
      <c r="L123" s="426"/>
      <c r="M123" s="428"/>
      <c r="N123" s="430"/>
      <c r="O123" s="545"/>
      <c r="P123" s="1019"/>
      <c r="Q123" s="303" t="str">
        <f>IF(L123="✓","経営","")</f>
        <v/>
      </c>
      <c r="R123" s="230"/>
      <c r="S123" s="229"/>
      <c r="T123" s="229"/>
      <c r="U123" s="229"/>
      <c r="V123" s="229"/>
      <c r="W123" s="229"/>
      <c r="X123" s="229"/>
      <c r="Y123" s="229"/>
      <c r="Z123" s="229"/>
      <c r="AA123" s="229"/>
      <c r="AB123" s="229"/>
      <c r="AC123" s="229"/>
      <c r="AD123" s="229"/>
      <c r="AE123" s="229"/>
      <c r="AF123" s="133"/>
    </row>
    <row r="124" spans="2:32" s="86" customFormat="1" ht="48" customHeight="1" x14ac:dyDescent="0.2">
      <c r="B124" s="1023">
        <v>39</v>
      </c>
      <c r="C124" s="1026"/>
      <c r="D124" s="1029"/>
      <c r="E124" s="1041"/>
      <c r="F124" s="1031"/>
      <c r="G124" s="1031"/>
      <c r="H124" s="1031"/>
      <c r="I124" s="1042"/>
      <c r="J124" s="1031"/>
      <c r="K124" s="423" t="s">
        <v>421</v>
      </c>
      <c r="L124" s="436"/>
      <c r="M124" s="437"/>
      <c r="N124" s="421"/>
      <c r="O124" s="544"/>
      <c r="P124" s="1017"/>
      <c r="Q124" s="303" t="str">
        <f>IF(L124="✓","熱","")</f>
        <v/>
      </c>
      <c r="R124" s="230"/>
      <c r="S124" s="229"/>
      <c r="T124" s="229"/>
      <c r="U124" s="229"/>
      <c r="V124" s="229"/>
      <c r="W124" s="229"/>
      <c r="X124" s="229"/>
      <c r="Y124" s="229"/>
      <c r="Z124" s="229"/>
      <c r="AA124" s="229"/>
      <c r="AB124" s="229"/>
      <c r="AC124" s="229"/>
      <c r="AD124" s="229"/>
      <c r="AE124" s="229"/>
      <c r="AF124" s="133"/>
    </row>
    <row r="125" spans="2:32" s="86" customFormat="1" ht="48" customHeight="1" x14ac:dyDescent="0.2">
      <c r="B125" s="1023"/>
      <c r="C125" s="1026"/>
      <c r="D125" s="1029"/>
      <c r="E125" s="1041"/>
      <c r="F125" s="1031"/>
      <c r="G125" s="1031"/>
      <c r="H125" s="1031"/>
      <c r="I125" s="1042"/>
      <c r="J125" s="1031"/>
      <c r="K125" s="423" t="s">
        <v>422</v>
      </c>
      <c r="L125" s="426"/>
      <c r="M125" s="428"/>
      <c r="N125" s="430"/>
      <c r="O125" s="545"/>
      <c r="P125" s="1018"/>
      <c r="Q125" s="303" t="str">
        <f>IF(L125="✓","電気","")</f>
        <v/>
      </c>
      <c r="R125" s="230"/>
      <c r="S125" s="229"/>
      <c r="T125" s="229"/>
      <c r="U125" s="229"/>
      <c r="V125" s="229"/>
      <c r="W125" s="229"/>
      <c r="X125" s="229"/>
      <c r="Y125" s="229"/>
      <c r="Z125" s="229"/>
      <c r="AA125" s="229"/>
      <c r="AB125" s="229"/>
      <c r="AC125" s="229"/>
      <c r="AD125" s="229"/>
      <c r="AE125" s="229"/>
      <c r="AF125" s="133"/>
    </row>
    <row r="126" spans="2:32" s="86" customFormat="1" ht="48" customHeight="1" x14ac:dyDescent="0.2">
      <c r="B126" s="1023"/>
      <c r="C126" s="1026"/>
      <c r="D126" s="1029"/>
      <c r="E126" s="1041"/>
      <c r="F126" s="1031"/>
      <c r="G126" s="1031"/>
      <c r="H126" s="1031"/>
      <c r="I126" s="1042"/>
      <c r="J126" s="1031"/>
      <c r="K126" s="423" t="s">
        <v>423</v>
      </c>
      <c r="L126" s="426"/>
      <c r="M126" s="428"/>
      <c r="N126" s="430"/>
      <c r="O126" s="545"/>
      <c r="P126" s="1019"/>
      <c r="Q126" s="303" t="str">
        <f>IF(L126="✓","経営","")</f>
        <v/>
      </c>
      <c r="R126" s="230"/>
      <c r="S126" s="229"/>
      <c r="T126" s="229"/>
      <c r="U126" s="229"/>
      <c r="V126" s="229"/>
      <c r="W126" s="229"/>
      <c r="X126" s="229"/>
      <c r="Y126" s="229"/>
      <c r="Z126" s="229"/>
      <c r="AA126" s="229"/>
      <c r="AB126" s="229"/>
      <c r="AC126" s="229"/>
      <c r="AD126" s="229"/>
      <c r="AE126" s="229"/>
      <c r="AF126" s="133"/>
    </row>
    <row r="127" spans="2:32" s="86" customFormat="1" ht="48" customHeight="1" x14ac:dyDescent="0.2">
      <c r="B127" s="1023">
        <v>40</v>
      </c>
      <c r="C127" s="1026"/>
      <c r="D127" s="1029"/>
      <c r="E127" s="1041"/>
      <c r="F127" s="1031"/>
      <c r="G127" s="1031"/>
      <c r="H127" s="1031"/>
      <c r="I127" s="1042"/>
      <c r="J127" s="1031"/>
      <c r="K127" s="423" t="s">
        <v>421</v>
      </c>
      <c r="L127" s="436"/>
      <c r="M127" s="437"/>
      <c r="N127" s="421"/>
      <c r="O127" s="544"/>
      <c r="P127" s="1017"/>
      <c r="Q127" s="303" t="str">
        <f>IF(L127="✓","熱","")</f>
        <v/>
      </c>
      <c r="R127" s="230"/>
      <c r="S127" s="229"/>
      <c r="T127" s="229"/>
      <c r="U127" s="229"/>
      <c r="V127" s="229"/>
      <c r="W127" s="229"/>
      <c r="X127" s="229"/>
      <c r="Y127" s="229"/>
      <c r="Z127" s="229"/>
      <c r="AA127" s="229"/>
      <c r="AB127" s="229"/>
      <c r="AC127" s="229"/>
      <c r="AD127" s="229"/>
      <c r="AE127" s="229"/>
      <c r="AF127" s="133"/>
    </row>
    <row r="128" spans="2:32" s="86" customFormat="1" ht="48" customHeight="1" x14ac:dyDescent="0.2">
      <c r="B128" s="1023"/>
      <c r="C128" s="1026"/>
      <c r="D128" s="1029"/>
      <c r="E128" s="1041"/>
      <c r="F128" s="1031"/>
      <c r="G128" s="1031"/>
      <c r="H128" s="1031"/>
      <c r="I128" s="1042"/>
      <c r="J128" s="1031"/>
      <c r="K128" s="423" t="s">
        <v>422</v>
      </c>
      <c r="L128" s="426"/>
      <c r="M128" s="428"/>
      <c r="N128" s="430"/>
      <c r="O128" s="545"/>
      <c r="P128" s="1018"/>
      <c r="Q128" s="303" t="str">
        <f>IF(L128="✓","電気","")</f>
        <v/>
      </c>
      <c r="R128" s="230"/>
      <c r="S128" s="229"/>
      <c r="T128" s="229"/>
      <c r="U128" s="229"/>
      <c r="V128" s="229"/>
      <c r="W128" s="229"/>
      <c r="X128" s="229"/>
      <c r="Y128" s="229"/>
      <c r="Z128" s="229"/>
      <c r="AA128" s="229"/>
      <c r="AB128" s="229"/>
      <c r="AC128" s="229"/>
      <c r="AD128" s="229"/>
      <c r="AE128" s="229"/>
      <c r="AF128" s="133"/>
    </row>
    <row r="129" spans="2:32" s="86" customFormat="1" ht="48" customHeight="1" x14ac:dyDescent="0.2">
      <c r="B129" s="1023"/>
      <c r="C129" s="1026"/>
      <c r="D129" s="1029"/>
      <c r="E129" s="1041"/>
      <c r="F129" s="1031"/>
      <c r="G129" s="1031"/>
      <c r="H129" s="1031"/>
      <c r="I129" s="1042"/>
      <c r="J129" s="1031"/>
      <c r="K129" s="423" t="s">
        <v>423</v>
      </c>
      <c r="L129" s="426"/>
      <c r="M129" s="428"/>
      <c r="N129" s="430"/>
      <c r="O129" s="545"/>
      <c r="P129" s="1019"/>
      <c r="Q129" s="303" t="str">
        <f>IF(L129="✓","経営","")</f>
        <v/>
      </c>
      <c r="R129" s="230"/>
      <c r="S129" s="229"/>
      <c r="T129" s="229"/>
      <c r="U129" s="229"/>
      <c r="V129" s="229"/>
      <c r="W129" s="229"/>
      <c r="X129" s="229"/>
      <c r="Y129" s="229"/>
      <c r="Z129" s="229"/>
      <c r="AA129" s="229"/>
      <c r="AB129" s="229"/>
      <c r="AC129" s="229"/>
      <c r="AD129" s="229"/>
      <c r="AE129" s="229"/>
      <c r="AF129" s="133"/>
    </row>
    <row r="130" spans="2:32" s="86" customFormat="1" ht="48" customHeight="1" x14ac:dyDescent="0.2">
      <c r="B130" s="1023">
        <v>41</v>
      </c>
      <c r="C130" s="1026"/>
      <c r="D130" s="1029"/>
      <c r="E130" s="1041"/>
      <c r="F130" s="1031"/>
      <c r="G130" s="1031"/>
      <c r="H130" s="1031"/>
      <c r="I130" s="1042"/>
      <c r="J130" s="1031"/>
      <c r="K130" s="423" t="s">
        <v>421</v>
      </c>
      <c r="L130" s="436"/>
      <c r="M130" s="437"/>
      <c r="N130" s="421"/>
      <c r="O130" s="544"/>
      <c r="P130" s="1017"/>
      <c r="Q130" s="303" t="str">
        <f>IF(L130="✓","熱","")</f>
        <v/>
      </c>
      <c r="R130" s="230"/>
      <c r="S130" s="229"/>
      <c r="T130" s="229"/>
      <c r="U130" s="229"/>
      <c r="V130" s="229"/>
      <c r="W130" s="229"/>
      <c r="X130" s="229"/>
      <c r="Y130" s="229"/>
      <c r="Z130" s="229"/>
      <c r="AA130" s="229"/>
      <c r="AB130" s="229"/>
      <c r="AC130" s="229"/>
      <c r="AD130" s="229"/>
      <c r="AE130" s="229"/>
      <c r="AF130" s="133"/>
    </row>
    <row r="131" spans="2:32" s="86" customFormat="1" ht="48" customHeight="1" x14ac:dyDescent="0.2">
      <c r="B131" s="1023"/>
      <c r="C131" s="1026"/>
      <c r="D131" s="1029"/>
      <c r="E131" s="1041"/>
      <c r="F131" s="1031"/>
      <c r="G131" s="1031"/>
      <c r="H131" s="1031"/>
      <c r="I131" s="1042"/>
      <c r="J131" s="1031"/>
      <c r="K131" s="423" t="s">
        <v>422</v>
      </c>
      <c r="L131" s="426"/>
      <c r="M131" s="428"/>
      <c r="N131" s="430"/>
      <c r="O131" s="545"/>
      <c r="P131" s="1018"/>
      <c r="Q131" s="303" t="str">
        <f>IF(L131="✓","電気","")</f>
        <v/>
      </c>
      <c r="R131" s="230"/>
      <c r="S131" s="229"/>
      <c r="T131" s="229"/>
      <c r="U131" s="229"/>
      <c r="V131" s="229"/>
      <c r="W131" s="229"/>
      <c r="X131" s="229"/>
      <c r="Y131" s="229"/>
      <c r="Z131" s="229"/>
      <c r="AA131" s="229"/>
      <c r="AB131" s="229"/>
      <c r="AC131" s="229"/>
      <c r="AD131" s="229"/>
      <c r="AE131" s="229"/>
      <c r="AF131" s="133"/>
    </row>
    <row r="132" spans="2:32" s="86" customFormat="1" ht="48" customHeight="1" x14ac:dyDescent="0.2">
      <c r="B132" s="1023"/>
      <c r="C132" s="1026"/>
      <c r="D132" s="1029"/>
      <c r="E132" s="1041"/>
      <c r="F132" s="1031"/>
      <c r="G132" s="1031"/>
      <c r="H132" s="1031"/>
      <c r="I132" s="1042"/>
      <c r="J132" s="1031"/>
      <c r="K132" s="423" t="s">
        <v>423</v>
      </c>
      <c r="L132" s="426"/>
      <c r="M132" s="428"/>
      <c r="N132" s="430"/>
      <c r="O132" s="545"/>
      <c r="P132" s="1019"/>
      <c r="Q132" s="303" t="str">
        <f>IF(L132="✓","経営","")</f>
        <v/>
      </c>
      <c r="R132" s="230"/>
      <c r="S132" s="229"/>
      <c r="T132" s="229"/>
      <c r="U132" s="229"/>
      <c r="V132" s="229"/>
      <c r="W132" s="229"/>
      <c r="X132" s="229"/>
      <c r="Y132" s="229"/>
      <c r="Z132" s="229"/>
      <c r="AA132" s="229"/>
      <c r="AB132" s="229"/>
      <c r="AC132" s="229"/>
      <c r="AD132" s="229"/>
      <c r="AE132" s="229"/>
      <c r="AF132" s="133"/>
    </row>
    <row r="133" spans="2:32" s="86" customFormat="1" ht="48" customHeight="1" x14ac:dyDescent="0.2">
      <c r="B133" s="1023">
        <v>42</v>
      </c>
      <c r="C133" s="1026"/>
      <c r="D133" s="1029"/>
      <c r="E133" s="1041"/>
      <c r="F133" s="1031"/>
      <c r="G133" s="1031"/>
      <c r="H133" s="1031"/>
      <c r="I133" s="1042"/>
      <c r="J133" s="1031"/>
      <c r="K133" s="423" t="s">
        <v>421</v>
      </c>
      <c r="L133" s="436"/>
      <c r="M133" s="437"/>
      <c r="N133" s="421"/>
      <c r="O133" s="544"/>
      <c r="P133" s="1017"/>
      <c r="Q133" s="303" t="str">
        <f>IF(L133="✓","熱","")</f>
        <v/>
      </c>
      <c r="R133" s="230"/>
      <c r="S133" s="229"/>
      <c r="T133" s="229"/>
      <c r="U133" s="229"/>
      <c r="V133" s="229"/>
      <c r="W133" s="229"/>
      <c r="X133" s="229"/>
      <c r="Y133" s="229"/>
      <c r="Z133" s="229"/>
      <c r="AA133" s="229"/>
      <c r="AB133" s="229"/>
      <c r="AC133" s="229"/>
      <c r="AD133" s="229"/>
      <c r="AE133" s="229"/>
      <c r="AF133" s="133"/>
    </row>
    <row r="134" spans="2:32" s="86" customFormat="1" ht="48" customHeight="1" x14ac:dyDescent="0.2">
      <c r="B134" s="1023"/>
      <c r="C134" s="1026"/>
      <c r="D134" s="1029"/>
      <c r="E134" s="1041"/>
      <c r="F134" s="1031"/>
      <c r="G134" s="1031"/>
      <c r="H134" s="1031"/>
      <c r="I134" s="1042"/>
      <c r="J134" s="1031"/>
      <c r="K134" s="423" t="s">
        <v>422</v>
      </c>
      <c r="L134" s="426"/>
      <c r="M134" s="428"/>
      <c r="N134" s="430"/>
      <c r="O134" s="545"/>
      <c r="P134" s="1018"/>
      <c r="Q134" s="303" t="str">
        <f>IF(L134="✓","電気","")</f>
        <v/>
      </c>
      <c r="R134" s="230"/>
      <c r="S134" s="229"/>
      <c r="T134" s="229"/>
      <c r="U134" s="229"/>
      <c r="V134" s="229"/>
      <c r="W134" s="229"/>
      <c r="X134" s="229"/>
      <c r="Y134" s="229"/>
      <c r="Z134" s="229"/>
      <c r="AA134" s="229"/>
      <c r="AB134" s="229"/>
      <c r="AC134" s="229"/>
      <c r="AD134" s="229"/>
      <c r="AE134" s="229"/>
      <c r="AF134" s="133"/>
    </row>
    <row r="135" spans="2:32" s="86" customFormat="1" ht="48" customHeight="1" x14ac:dyDescent="0.2">
      <c r="B135" s="1023"/>
      <c r="C135" s="1026"/>
      <c r="D135" s="1029"/>
      <c r="E135" s="1041"/>
      <c r="F135" s="1031"/>
      <c r="G135" s="1031"/>
      <c r="H135" s="1031"/>
      <c r="I135" s="1042"/>
      <c r="J135" s="1031"/>
      <c r="K135" s="423" t="s">
        <v>423</v>
      </c>
      <c r="L135" s="426"/>
      <c r="M135" s="428"/>
      <c r="N135" s="430"/>
      <c r="O135" s="545"/>
      <c r="P135" s="1019"/>
      <c r="Q135" s="303" t="str">
        <f>IF(L135="✓","経営","")</f>
        <v/>
      </c>
      <c r="R135" s="230"/>
      <c r="S135" s="229"/>
      <c r="T135" s="229"/>
      <c r="U135" s="229"/>
      <c r="V135" s="229"/>
      <c r="W135" s="229"/>
      <c r="X135" s="229"/>
      <c r="Y135" s="229"/>
      <c r="Z135" s="229"/>
      <c r="AA135" s="229"/>
      <c r="AB135" s="229"/>
      <c r="AC135" s="229"/>
      <c r="AD135" s="229"/>
      <c r="AE135" s="229"/>
      <c r="AF135" s="133"/>
    </row>
    <row r="136" spans="2:32" s="86" customFormat="1" ht="48" customHeight="1" x14ac:dyDescent="0.2">
      <c r="B136" s="1023">
        <v>43</v>
      </c>
      <c r="C136" s="1026"/>
      <c r="D136" s="1029"/>
      <c r="E136" s="1041"/>
      <c r="F136" s="1031"/>
      <c r="G136" s="1031"/>
      <c r="H136" s="1031"/>
      <c r="I136" s="1042"/>
      <c r="J136" s="1031"/>
      <c r="K136" s="423" t="s">
        <v>421</v>
      </c>
      <c r="L136" s="436"/>
      <c r="M136" s="437"/>
      <c r="N136" s="421"/>
      <c r="O136" s="544"/>
      <c r="P136" s="1017"/>
      <c r="Q136" s="303" t="str">
        <f>IF(L136="✓","熱","")</f>
        <v/>
      </c>
      <c r="R136" s="230"/>
      <c r="S136" s="229"/>
      <c r="T136" s="229"/>
      <c r="U136" s="229"/>
      <c r="V136" s="229"/>
      <c r="W136" s="229"/>
      <c r="X136" s="229"/>
      <c r="Y136" s="229"/>
      <c r="Z136" s="229"/>
      <c r="AA136" s="229"/>
      <c r="AB136" s="229"/>
      <c r="AC136" s="229"/>
      <c r="AD136" s="229"/>
      <c r="AE136" s="229"/>
      <c r="AF136" s="133"/>
    </row>
    <row r="137" spans="2:32" s="86" customFormat="1" ht="48" customHeight="1" x14ac:dyDescent="0.2">
      <c r="B137" s="1023"/>
      <c r="C137" s="1026"/>
      <c r="D137" s="1029"/>
      <c r="E137" s="1041"/>
      <c r="F137" s="1031"/>
      <c r="G137" s="1031"/>
      <c r="H137" s="1031"/>
      <c r="I137" s="1042"/>
      <c r="J137" s="1031"/>
      <c r="K137" s="423" t="s">
        <v>422</v>
      </c>
      <c r="L137" s="426"/>
      <c r="M137" s="428"/>
      <c r="N137" s="430"/>
      <c r="O137" s="545"/>
      <c r="P137" s="1018"/>
      <c r="Q137" s="303" t="str">
        <f>IF(L137="✓","電気","")</f>
        <v/>
      </c>
      <c r="R137" s="230"/>
      <c r="S137" s="229"/>
      <c r="T137" s="229"/>
      <c r="U137" s="229"/>
      <c r="V137" s="229"/>
      <c r="W137" s="229"/>
      <c r="X137" s="229"/>
      <c r="Y137" s="229"/>
      <c r="Z137" s="229"/>
      <c r="AA137" s="229"/>
      <c r="AB137" s="229"/>
      <c r="AC137" s="229"/>
      <c r="AD137" s="229"/>
      <c r="AE137" s="229"/>
      <c r="AF137" s="133"/>
    </row>
    <row r="138" spans="2:32" s="86" customFormat="1" ht="48" customHeight="1" x14ac:dyDescent="0.2">
      <c r="B138" s="1023"/>
      <c r="C138" s="1026"/>
      <c r="D138" s="1029"/>
      <c r="E138" s="1041"/>
      <c r="F138" s="1031"/>
      <c r="G138" s="1031"/>
      <c r="H138" s="1031"/>
      <c r="I138" s="1042"/>
      <c r="J138" s="1031"/>
      <c r="K138" s="423" t="s">
        <v>423</v>
      </c>
      <c r="L138" s="426"/>
      <c r="M138" s="428"/>
      <c r="N138" s="430"/>
      <c r="O138" s="545"/>
      <c r="P138" s="1019"/>
      <c r="Q138" s="303" t="str">
        <f>IF(L138="✓","経営","")</f>
        <v/>
      </c>
      <c r="R138" s="230"/>
      <c r="S138" s="229"/>
      <c r="T138" s="229"/>
      <c r="U138" s="229"/>
      <c r="V138" s="229"/>
      <c r="W138" s="229"/>
      <c r="X138" s="229"/>
      <c r="Y138" s="229"/>
      <c r="Z138" s="229"/>
      <c r="AA138" s="229"/>
      <c r="AB138" s="229"/>
      <c r="AC138" s="229"/>
      <c r="AD138" s="229"/>
      <c r="AE138" s="229"/>
      <c r="AF138" s="133"/>
    </row>
    <row r="139" spans="2:32" s="86" customFormat="1" ht="48" customHeight="1" x14ac:dyDescent="0.2">
      <c r="B139" s="1023">
        <v>44</v>
      </c>
      <c r="C139" s="1026"/>
      <c r="D139" s="1029"/>
      <c r="E139" s="1041"/>
      <c r="F139" s="1031"/>
      <c r="G139" s="1031"/>
      <c r="H139" s="1031"/>
      <c r="I139" s="1042"/>
      <c r="J139" s="1031"/>
      <c r="K139" s="423" t="s">
        <v>421</v>
      </c>
      <c r="L139" s="436"/>
      <c r="M139" s="437"/>
      <c r="N139" s="421"/>
      <c r="O139" s="544"/>
      <c r="P139" s="1017"/>
      <c r="Q139" s="303" t="str">
        <f>IF(L139="✓","熱","")</f>
        <v/>
      </c>
      <c r="R139" s="230"/>
      <c r="S139" s="229"/>
      <c r="T139" s="229"/>
      <c r="U139" s="229"/>
      <c r="V139" s="229"/>
      <c r="W139" s="229"/>
      <c r="X139" s="229"/>
      <c r="Y139" s="229"/>
      <c r="Z139" s="229"/>
      <c r="AA139" s="229"/>
      <c r="AB139" s="229"/>
      <c r="AC139" s="229"/>
      <c r="AD139" s="229"/>
      <c r="AE139" s="229"/>
      <c r="AF139" s="133"/>
    </row>
    <row r="140" spans="2:32" s="86" customFormat="1" ht="48" customHeight="1" x14ac:dyDescent="0.2">
      <c r="B140" s="1023"/>
      <c r="C140" s="1026"/>
      <c r="D140" s="1029"/>
      <c r="E140" s="1041"/>
      <c r="F140" s="1031"/>
      <c r="G140" s="1031"/>
      <c r="H140" s="1031"/>
      <c r="I140" s="1042"/>
      <c r="J140" s="1031"/>
      <c r="K140" s="423" t="s">
        <v>422</v>
      </c>
      <c r="L140" s="426"/>
      <c r="M140" s="428"/>
      <c r="N140" s="430"/>
      <c r="O140" s="545"/>
      <c r="P140" s="1018"/>
      <c r="Q140" s="303" t="str">
        <f>IF(L140="✓","電気","")</f>
        <v/>
      </c>
      <c r="R140" s="230"/>
      <c r="S140" s="229"/>
      <c r="T140" s="229"/>
      <c r="U140" s="229"/>
      <c r="V140" s="229"/>
      <c r="W140" s="229"/>
      <c r="X140" s="229"/>
      <c r="Y140" s="229"/>
      <c r="Z140" s="229"/>
      <c r="AA140" s="229"/>
      <c r="AB140" s="229"/>
      <c r="AC140" s="229"/>
      <c r="AD140" s="229"/>
      <c r="AE140" s="229"/>
      <c r="AF140" s="133"/>
    </row>
    <row r="141" spans="2:32" s="86" customFormat="1" ht="48" customHeight="1" x14ac:dyDescent="0.2">
      <c r="B141" s="1023"/>
      <c r="C141" s="1026"/>
      <c r="D141" s="1029"/>
      <c r="E141" s="1041"/>
      <c r="F141" s="1031"/>
      <c r="G141" s="1031"/>
      <c r="H141" s="1031"/>
      <c r="I141" s="1042"/>
      <c r="J141" s="1031"/>
      <c r="K141" s="423" t="s">
        <v>423</v>
      </c>
      <c r="L141" s="426"/>
      <c r="M141" s="428"/>
      <c r="N141" s="430"/>
      <c r="O141" s="545"/>
      <c r="P141" s="1019"/>
      <c r="Q141" s="303" t="str">
        <f>IF(L141="✓","経営","")</f>
        <v/>
      </c>
      <c r="R141" s="230"/>
      <c r="S141" s="229"/>
      <c r="T141" s="229"/>
      <c r="U141" s="229"/>
      <c r="V141" s="229"/>
      <c r="W141" s="229"/>
      <c r="X141" s="229"/>
      <c r="Y141" s="229"/>
      <c r="Z141" s="229"/>
      <c r="AA141" s="229"/>
      <c r="AB141" s="229"/>
      <c r="AC141" s="229"/>
      <c r="AD141" s="229"/>
      <c r="AE141" s="229"/>
      <c r="AF141" s="133"/>
    </row>
    <row r="142" spans="2:32" s="86" customFormat="1" ht="48" customHeight="1" x14ac:dyDescent="0.2">
      <c r="B142" s="1023">
        <v>45</v>
      </c>
      <c r="C142" s="1026"/>
      <c r="D142" s="1029"/>
      <c r="E142" s="1041"/>
      <c r="F142" s="1031"/>
      <c r="G142" s="1031"/>
      <c r="H142" s="1031"/>
      <c r="I142" s="1042"/>
      <c r="J142" s="1031"/>
      <c r="K142" s="423" t="s">
        <v>421</v>
      </c>
      <c r="L142" s="436"/>
      <c r="M142" s="437"/>
      <c r="N142" s="421"/>
      <c r="O142" s="544"/>
      <c r="P142" s="1017"/>
      <c r="Q142" s="303" t="str">
        <f>IF(L142="✓","熱","")</f>
        <v/>
      </c>
      <c r="R142" s="230"/>
      <c r="S142" s="229"/>
      <c r="T142" s="229"/>
      <c r="U142" s="229"/>
      <c r="V142" s="229"/>
      <c r="W142" s="229"/>
      <c r="X142" s="229"/>
      <c r="Y142" s="229"/>
      <c r="Z142" s="229"/>
      <c r="AA142" s="229"/>
      <c r="AB142" s="229"/>
      <c r="AC142" s="229"/>
      <c r="AD142" s="229"/>
      <c r="AE142" s="229"/>
      <c r="AF142" s="133"/>
    </row>
    <row r="143" spans="2:32" s="86" customFormat="1" ht="48" customHeight="1" x14ac:dyDescent="0.2">
      <c r="B143" s="1023"/>
      <c r="C143" s="1026"/>
      <c r="D143" s="1029"/>
      <c r="E143" s="1041"/>
      <c r="F143" s="1031"/>
      <c r="G143" s="1031"/>
      <c r="H143" s="1031"/>
      <c r="I143" s="1042"/>
      <c r="J143" s="1031"/>
      <c r="K143" s="423" t="s">
        <v>422</v>
      </c>
      <c r="L143" s="426"/>
      <c r="M143" s="428"/>
      <c r="N143" s="430"/>
      <c r="O143" s="545"/>
      <c r="P143" s="1018"/>
      <c r="Q143" s="303" t="str">
        <f>IF(L143="✓","電気","")</f>
        <v/>
      </c>
      <c r="R143" s="230"/>
      <c r="S143" s="229"/>
      <c r="T143" s="229"/>
      <c r="U143" s="229"/>
      <c r="V143" s="229"/>
      <c r="W143" s="229"/>
      <c r="X143" s="229"/>
      <c r="Y143" s="229"/>
      <c r="Z143" s="229"/>
      <c r="AA143" s="229"/>
      <c r="AB143" s="229"/>
      <c r="AC143" s="229"/>
      <c r="AD143" s="229"/>
      <c r="AE143" s="229"/>
      <c r="AF143" s="133"/>
    </row>
    <row r="144" spans="2:32" s="86" customFormat="1" ht="48" customHeight="1" x14ac:dyDescent="0.2">
      <c r="B144" s="1023"/>
      <c r="C144" s="1026"/>
      <c r="D144" s="1029"/>
      <c r="E144" s="1041"/>
      <c r="F144" s="1031"/>
      <c r="G144" s="1031"/>
      <c r="H144" s="1031"/>
      <c r="I144" s="1042"/>
      <c r="J144" s="1031"/>
      <c r="K144" s="423" t="s">
        <v>423</v>
      </c>
      <c r="L144" s="426"/>
      <c r="M144" s="428"/>
      <c r="N144" s="430"/>
      <c r="O144" s="545"/>
      <c r="P144" s="1019"/>
      <c r="Q144" s="303" t="str">
        <f>IF(L144="✓","経営","")</f>
        <v/>
      </c>
      <c r="R144" s="230"/>
      <c r="S144" s="229"/>
      <c r="T144" s="229"/>
      <c r="U144" s="229"/>
      <c r="V144" s="229"/>
      <c r="W144" s="229"/>
      <c r="X144" s="229"/>
      <c r="Y144" s="229"/>
      <c r="Z144" s="229"/>
      <c r="AA144" s="229"/>
      <c r="AB144" s="229"/>
      <c r="AC144" s="229"/>
      <c r="AD144" s="229"/>
      <c r="AE144" s="229"/>
      <c r="AF144" s="133"/>
    </row>
    <row r="145" spans="2:32" s="86" customFormat="1" ht="48" customHeight="1" x14ac:dyDescent="0.2">
      <c r="B145" s="1023">
        <v>46</v>
      </c>
      <c r="C145" s="1026"/>
      <c r="D145" s="1029"/>
      <c r="E145" s="1041"/>
      <c r="F145" s="1031"/>
      <c r="G145" s="1031"/>
      <c r="H145" s="1031"/>
      <c r="I145" s="1042"/>
      <c r="J145" s="1031"/>
      <c r="K145" s="423" t="s">
        <v>421</v>
      </c>
      <c r="L145" s="436"/>
      <c r="M145" s="437"/>
      <c r="N145" s="421"/>
      <c r="O145" s="544"/>
      <c r="P145" s="1017"/>
      <c r="Q145" s="303" t="str">
        <f>IF(L145="✓","熱","")</f>
        <v/>
      </c>
      <c r="R145" s="230"/>
      <c r="S145" s="229"/>
      <c r="T145" s="229"/>
      <c r="U145" s="229"/>
      <c r="V145" s="229"/>
      <c r="W145" s="229"/>
      <c r="X145" s="229"/>
      <c r="Y145" s="229"/>
      <c r="Z145" s="229"/>
      <c r="AA145" s="229"/>
      <c r="AB145" s="229"/>
      <c r="AC145" s="229"/>
      <c r="AD145" s="229"/>
      <c r="AE145" s="229"/>
      <c r="AF145" s="133"/>
    </row>
    <row r="146" spans="2:32" s="86" customFormat="1" ht="48" customHeight="1" x14ac:dyDescent="0.2">
      <c r="B146" s="1023"/>
      <c r="C146" s="1026"/>
      <c r="D146" s="1029"/>
      <c r="E146" s="1041"/>
      <c r="F146" s="1031"/>
      <c r="G146" s="1031"/>
      <c r="H146" s="1031"/>
      <c r="I146" s="1042"/>
      <c r="J146" s="1031"/>
      <c r="K146" s="423" t="s">
        <v>422</v>
      </c>
      <c r="L146" s="426"/>
      <c r="M146" s="428"/>
      <c r="N146" s="430"/>
      <c r="O146" s="545"/>
      <c r="P146" s="1018"/>
      <c r="Q146" s="303" t="str">
        <f>IF(L146="✓","電気","")</f>
        <v/>
      </c>
      <c r="R146" s="230"/>
      <c r="S146" s="229"/>
      <c r="T146" s="229"/>
      <c r="U146" s="229"/>
      <c r="V146" s="229"/>
      <c r="W146" s="229"/>
      <c r="X146" s="229"/>
      <c r="Y146" s="229"/>
      <c r="Z146" s="229"/>
      <c r="AA146" s="229"/>
      <c r="AB146" s="229"/>
      <c r="AC146" s="229"/>
      <c r="AD146" s="229"/>
      <c r="AE146" s="229"/>
      <c r="AF146" s="133"/>
    </row>
    <row r="147" spans="2:32" s="86" customFormat="1" ht="48" customHeight="1" x14ac:dyDescent="0.2">
      <c r="B147" s="1023"/>
      <c r="C147" s="1026"/>
      <c r="D147" s="1029"/>
      <c r="E147" s="1041"/>
      <c r="F147" s="1031"/>
      <c r="G147" s="1031"/>
      <c r="H147" s="1031"/>
      <c r="I147" s="1042"/>
      <c r="J147" s="1031"/>
      <c r="K147" s="423" t="s">
        <v>423</v>
      </c>
      <c r="L147" s="426"/>
      <c r="M147" s="428"/>
      <c r="N147" s="430"/>
      <c r="O147" s="545"/>
      <c r="P147" s="1019"/>
      <c r="Q147" s="303" t="str">
        <f>IF(L147="✓","経営","")</f>
        <v/>
      </c>
      <c r="R147" s="230"/>
      <c r="S147" s="229"/>
      <c r="T147" s="229"/>
      <c r="U147" s="229"/>
      <c r="V147" s="229"/>
      <c r="W147" s="229"/>
      <c r="X147" s="229"/>
      <c r="Y147" s="229"/>
      <c r="Z147" s="229"/>
      <c r="AA147" s="229"/>
      <c r="AB147" s="229"/>
      <c r="AC147" s="229"/>
      <c r="AD147" s="229"/>
      <c r="AE147" s="229"/>
      <c r="AF147" s="133"/>
    </row>
    <row r="148" spans="2:32" s="86" customFormat="1" ht="48" customHeight="1" x14ac:dyDescent="0.2">
      <c r="B148" s="1023">
        <v>47</v>
      </c>
      <c r="C148" s="1026"/>
      <c r="D148" s="1029"/>
      <c r="E148" s="1041"/>
      <c r="F148" s="1031"/>
      <c r="G148" s="1031"/>
      <c r="H148" s="1031"/>
      <c r="I148" s="1042"/>
      <c r="J148" s="1031"/>
      <c r="K148" s="423" t="s">
        <v>421</v>
      </c>
      <c r="L148" s="436"/>
      <c r="M148" s="437"/>
      <c r="N148" s="421"/>
      <c r="O148" s="544"/>
      <c r="P148" s="1017"/>
      <c r="Q148" s="303" t="str">
        <f>IF(L148="✓","熱","")</f>
        <v/>
      </c>
      <c r="R148" s="230"/>
      <c r="S148" s="229"/>
      <c r="T148" s="229"/>
      <c r="U148" s="229"/>
      <c r="V148" s="229"/>
      <c r="W148" s="229"/>
      <c r="X148" s="229"/>
      <c r="Y148" s="229"/>
      <c r="Z148" s="229"/>
      <c r="AA148" s="229"/>
      <c r="AB148" s="229"/>
      <c r="AC148" s="229"/>
      <c r="AD148" s="229"/>
      <c r="AE148" s="229"/>
      <c r="AF148" s="133"/>
    </row>
    <row r="149" spans="2:32" s="86" customFormat="1" ht="48" customHeight="1" x14ac:dyDescent="0.2">
      <c r="B149" s="1023"/>
      <c r="C149" s="1026"/>
      <c r="D149" s="1029"/>
      <c r="E149" s="1041"/>
      <c r="F149" s="1031"/>
      <c r="G149" s="1031"/>
      <c r="H149" s="1031"/>
      <c r="I149" s="1042"/>
      <c r="J149" s="1031"/>
      <c r="K149" s="423" t="s">
        <v>422</v>
      </c>
      <c r="L149" s="426"/>
      <c r="M149" s="428"/>
      <c r="N149" s="430"/>
      <c r="O149" s="545"/>
      <c r="P149" s="1018"/>
      <c r="Q149" s="303" t="str">
        <f>IF(L149="✓","電気","")</f>
        <v/>
      </c>
      <c r="R149" s="230"/>
      <c r="S149" s="229"/>
      <c r="T149" s="229"/>
      <c r="U149" s="229"/>
      <c r="V149" s="229"/>
      <c r="W149" s="229"/>
      <c r="X149" s="229"/>
      <c r="Y149" s="229"/>
      <c r="Z149" s="229"/>
      <c r="AA149" s="229"/>
      <c r="AB149" s="229"/>
      <c r="AC149" s="229"/>
      <c r="AD149" s="229"/>
      <c r="AE149" s="229"/>
      <c r="AF149" s="133"/>
    </row>
    <row r="150" spans="2:32" s="86" customFormat="1" ht="48" customHeight="1" x14ac:dyDescent="0.2">
      <c r="B150" s="1023"/>
      <c r="C150" s="1026"/>
      <c r="D150" s="1029"/>
      <c r="E150" s="1041"/>
      <c r="F150" s="1031"/>
      <c r="G150" s="1031"/>
      <c r="H150" s="1031"/>
      <c r="I150" s="1042"/>
      <c r="J150" s="1031"/>
      <c r="K150" s="423" t="s">
        <v>423</v>
      </c>
      <c r="L150" s="426"/>
      <c r="M150" s="428"/>
      <c r="N150" s="430"/>
      <c r="O150" s="545"/>
      <c r="P150" s="1019"/>
      <c r="Q150" s="303" t="str">
        <f>IF(L150="✓","経営","")</f>
        <v/>
      </c>
      <c r="R150" s="230"/>
      <c r="S150" s="229"/>
      <c r="T150" s="229"/>
      <c r="U150" s="229"/>
      <c r="V150" s="229"/>
      <c r="W150" s="229"/>
      <c r="X150" s="229"/>
      <c r="Y150" s="229"/>
      <c r="Z150" s="229"/>
      <c r="AA150" s="229"/>
      <c r="AB150" s="229"/>
      <c r="AC150" s="229"/>
      <c r="AD150" s="229"/>
      <c r="AE150" s="229"/>
      <c r="AF150" s="133"/>
    </row>
    <row r="151" spans="2:32" s="86" customFormat="1" ht="48" customHeight="1" x14ac:dyDescent="0.2">
      <c r="B151" s="1023">
        <v>48</v>
      </c>
      <c r="C151" s="1026"/>
      <c r="D151" s="1029"/>
      <c r="E151" s="1041"/>
      <c r="F151" s="1031"/>
      <c r="G151" s="1031"/>
      <c r="H151" s="1031"/>
      <c r="I151" s="1042"/>
      <c r="J151" s="1031"/>
      <c r="K151" s="423" t="s">
        <v>421</v>
      </c>
      <c r="L151" s="436"/>
      <c r="M151" s="437"/>
      <c r="N151" s="421"/>
      <c r="O151" s="544"/>
      <c r="P151" s="1017"/>
      <c r="Q151" s="303" t="str">
        <f>IF(L151="✓","熱","")</f>
        <v/>
      </c>
      <c r="R151" s="230"/>
      <c r="S151" s="229"/>
      <c r="T151" s="229"/>
      <c r="U151" s="229"/>
      <c r="V151" s="229"/>
      <c r="W151" s="229"/>
      <c r="X151" s="229"/>
      <c r="Y151" s="229"/>
      <c r="Z151" s="229"/>
      <c r="AA151" s="229"/>
      <c r="AB151" s="229"/>
      <c r="AC151" s="229"/>
      <c r="AD151" s="229"/>
      <c r="AE151" s="229"/>
      <c r="AF151" s="133"/>
    </row>
    <row r="152" spans="2:32" s="86" customFormat="1" ht="48" customHeight="1" x14ac:dyDescent="0.2">
      <c r="B152" s="1023"/>
      <c r="C152" s="1026"/>
      <c r="D152" s="1029"/>
      <c r="E152" s="1041"/>
      <c r="F152" s="1031"/>
      <c r="G152" s="1031"/>
      <c r="H152" s="1031"/>
      <c r="I152" s="1042"/>
      <c r="J152" s="1031"/>
      <c r="K152" s="423" t="s">
        <v>422</v>
      </c>
      <c r="L152" s="426"/>
      <c r="M152" s="428"/>
      <c r="N152" s="430"/>
      <c r="O152" s="545"/>
      <c r="P152" s="1018"/>
      <c r="Q152" s="303" t="str">
        <f>IF(L152="✓","電気","")</f>
        <v/>
      </c>
      <c r="R152" s="230"/>
      <c r="S152" s="229"/>
      <c r="T152" s="229"/>
      <c r="U152" s="229"/>
      <c r="V152" s="229"/>
      <c r="W152" s="229"/>
      <c r="X152" s="229"/>
      <c r="Y152" s="229"/>
      <c r="Z152" s="229"/>
      <c r="AA152" s="229"/>
      <c r="AB152" s="229"/>
      <c r="AC152" s="229"/>
      <c r="AD152" s="229"/>
      <c r="AE152" s="229"/>
      <c r="AF152" s="133"/>
    </row>
    <row r="153" spans="2:32" s="86" customFormat="1" ht="48" customHeight="1" x14ac:dyDescent="0.2">
      <c r="B153" s="1023"/>
      <c r="C153" s="1026"/>
      <c r="D153" s="1029"/>
      <c r="E153" s="1041"/>
      <c r="F153" s="1031"/>
      <c r="G153" s="1031"/>
      <c r="H153" s="1031"/>
      <c r="I153" s="1042"/>
      <c r="J153" s="1031"/>
      <c r="K153" s="423" t="s">
        <v>423</v>
      </c>
      <c r="L153" s="426"/>
      <c r="M153" s="428"/>
      <c r="N153" s="430"/>
      <c r="O153" s="545"/>
      <c r="P153" s="1019"/>
      <c r="Q153" s="303" t="str">
        <f>IF(L153="✓","経営","")</f>
        <v/>
      </c>
      <c r="R153" s="230"/>
      <c r="S153" s="229"/>
      <c r="T153" s="229"/>
      <c r="U153" s="229"/>
      <c r="V153" s="229"/>
      <c r="W153" s="229"/>
      <c r="X153" s="229"/>
      <c r="Y153" s="229"/>
      <c r="Z153" s="229"/>
      <c r="AA153" s="229"/>
      <c r="AB153" s="229"/>
      <c r="AC153" s="229"/>
      <c r="AD153" s="229"/>
      <c r="AE153" s="229"/>
      <c r="AF153" s="133"/>
    </row>
    <row r="154" spans="2:32" s="86" customFormat="1" ht="48" customHeight="1" x14ac:dyDescent="0.2">
      <c r="B154" s="1023">
        <v>49</v>
      </c>
      <c r="C154" s="1026"/>
      <c r="D154" s="1029"/>
      <c r="E154" s="1041"/>
      <c r="F154" s="1031"/>
      <c r="G154" s="1031"/>
      <c r="H154" s="1031"/>
      <c r="I154" s="1042"/>
      <c r="J154" s="1031"/>
      <c r="K154" s="423" t="s">
        <v>421</v>
      </c>
      <c r="L154" s="436"/>
      <c r="M154" s="437"/>
      <c r="N154" s="421"/>
      <c r="O154" s="589"/>
      <c r="P154" s="1017"/>
      <c r="Q154" s="303" t="str">
        <f>IF(L154="✓","熱","")</f>
        <v/>
      </c>
      <c r="R154" s="230"/>
      <c r="S154" s="229"/>
      <c r="T154" s="229"/>
      <c r="U154" s="229"/>
      <c r="V154" s="229"/>
      <c r="W154" s="229"/>
      <c r="X154" s="229"/>
      <c r="Y154" s="229"/>
      <c r="Z154" s="229"/>
      <c r="AA154" s="229"/>
      <c r="AB154" s="229"/>
      <c r="AC154" s="229"/>
      <c r="AD154" s="229"/>
      <c r="AE154" s="229"/>
      <c r="AF154" s="133"/>
    </row>
    <row r="155" spans="2:32" s="86" customFormat="1" ht="48" customHeight="1" x14ac:dyDescent="0.2">
      <c r="B155" s="1023"/>
      <c r="C155" s="1026"/>
      <c r="D155" s="1029"/>
      <c r="E155" s="1041"/>
      <c r="F155" s="1031"/>
      <c r="G155" s="1031"/>
      <c r="H155" s="1031"/>
      <c r="I155" s="1042"/>
      <c r="J155" s="1031"/>
      <c r="K155" s="423" t="s">
        <v>422</v>
      </c>
      <c r="L155" s="426"/>
      <c r="M155" s="428"/>
      <c r="N155" s="430"/>
      <c r="O155" s="590"/>
      <c r="P155" s="1018"/>
      <c r="Q155" s="303" t="str">
        <f>IF(L155="✓","電気","")</f>
        <v/>
      </c>
      <c r="R155" s="230"/>
      <c r="S155" s="229"/>
      <c r="T155" s="229"/>
      <c r="U155" s="229"/>
      <c r="V155" s="229"/>
      <c r="W155" s="229"/>
      <c r="X155" s="229"/>
      <c r="Y155" s="229"/>
      <c r="Z155" s="229"/>
      <c r="AA155" s="229"/>
      <c r="AB155" s="229"/>
      <c r="AC155" s="229"/>
      <c r="AD155" s="229"/>
      <c r="AE155" s="229"/>
      <c r="AF155" s="133"/>
    </row>
    <row r="156" spans="2:32" s="86" customFormat="1" ht="48" customHeight="1" x14ac:dyDescent="0.2">
      <c r="B156" s="1023"/>
      <c r="C156" s="1026"/>
      <c r="D156" s="1029"/>
      <c r="E156" s="1041"/>
      <c r="F156" s="1031"/>
      <c r="G156" s="1031"/>
      <c r="H156" s="1031"/>
      <c r="I156" s="1042"/>
      <c r="J156" s="1031"/>
      <c r="K156" s="423" t="s">
        <v>423</v>
      </c>
      <c r="L156" s="426"/>
      <c r="M156" s="428"/>
      <c r="N156" s="430"/>
      <c r="O156" s="590"/>
      <c r="P156" s="1019"/>
      <c r="Q156" s="303" t="str">
        <f>IF(L156="✓","経営","")</f>
        <v/>
      </c>
      <c r="R156" s="230"/>
      <c r="S156" s="229"/>
      <c r="T156" s="229"/>
      <c r="U156" s="229"/>
      <c r="V156" s="229"/>
      <c r="W156" s="229"/>
      <c r="X156" s="229"/>
      <c r="Y156" s="229"/>
      <c r="Z156" s="229"/>
      <c r="AA156" s="229"/>
      <c r="AB156" s="229"/>
      <c r="AC156" s="229"/>
      <c r="AD156" s="229"/>
      <c r="AE156" s="229"/>
      <c r="AF156" s="133"/>
    </row>
    <row r="157" spans="2:32" s="86" customFormat="1" ht="48" customHeight="1" x14ac:dyDescent="0.2">
      <c r="B157" s="1023">
        <v>50</v>
      </c>
      <c r="C157" s="1026"/>
      <c r="D157" s="1029"/>
      <c r="E157" s="1041"/>
      <c r="F157" s="1031"/>
      <c r="G157" s="1031"/>
      <c r="H157" s="1031"/>
      <c r="I157" s="1042"/>
      <c r="J157" s="1031"/>
      <c r="K157" s="423" t="s">
        <v>421</v>
      </c>
      <c r="L157" s="436"/>
      <c r="M157" s="437"/>
      <c r="N157" s="421"/>
      <c r="O157" s="544"/>
      <c r="P157" s="1017"/>
      <c r="Q157" s="303" t="str">
        <f>IF(L157="✓","熱","")</f>
        <v/>
      </c>
      <c r="R157" s="230"/>
      <c r="S157" s="229"/>
      <c r="T157" s="229"/>
      <c r="U157" s="229"/>
      <c r="V157" s="229"/>
      <c r="W157" s="229"/>
      <c r="X157" s="229"/>
      <c r="Y157" s="229"/>
      <c r="Z157" s="229"/>
      <c r="AA157" s="229"/>
      <c r="AB157" s="229"/>
      <c r="AC157" s="229"/>
      <c r="AD157" s="229"/>
      <c r="AE157" s="229"/>
      <c r="AF157" s="133"/>
    </row>
    <row r="158" spans="2:32" s="86" customFormat="1" ht="48" customHeight="1" x14ac:dyDescent="0.2">
      <c r="B158" s="1023"/>
      <c r="C158" s="1026"/>
      <c r="D158" s="1029"/>
      <c r="E158" s="1041"/>
      <c r="F158" s="1031"/>
      <c r="G158" s="1031"/>
      <c r="H158" s="1031"/>
      <c r="I158" s="1042"/>
      <c r="J158" s="1031"/>
      <c r="K158" s="423" t="s">
        <v>422</v>
      </c>
      <c r="L158" s="426"/>
      <c r="M158" s="428"/>
      <c r="N158" s="430"/>
      <c r="O158" s="545"/>
      <c r="P158" s="1018"/>
      <c r="Q158" s="303" t="str">
        <f>IF(L158="✓","電気","")</f>
        <v/>
      </c>
      <c r="R158" s="230"/>
      <c r="S158" s="229"/>
      <c r="T158" s="229"/>
      <c r="U158" s="229"/>
      <c r="V158" s="229"/>
      <c r="W158" s="229"/>
      <c r="X158" s="229"/>
      <c r="Y158" s="229"/>
      <c r="Z158" s="229"/>
      <c r="AA158" s="229"/>
      <c r="AB158" s="229"/>
      <c r="AC158" s="229"/>
      <c r="AD158" s="229"/>
      <c r="AE158" s="229"/>
      <c r="AF158" s="133"/>
    </row>
    <row r="159" spans="2:32" s="86" customFormat="1" ht="48" customHeight="1" x14ac:dyDescent="0.2">
      <c r="B159" s="1023"/>
      <c r="C159" s="1026"/>
      <c r="D159" s="1029"/>
      <c r="E159" s="1041"/>
      <c r="F159" s="1031"/>
      <c r="G159" s="1031"/>
      <c r="H159" s="1031"/>
      <c r="I159" s="1042"/>
      <c r="J159" s="1031"/>
      <c r="K159" s="423" t="s">
        <v>423</v>
      </c>
      <c r="L159" s="426"/>
      <c r="M159" s="428"/>
      <c r="N159" s="430"/>
      <c r="O159" s="545"/>
      <c r="P159" s="1019"/>
      <c r="Q159" s="303" t="str">
        <f>IF(L159="✓","経営","")</f>
        <v/>
      </c>
      <c r="R159" s="230"/>
      <c r="S159" s="229"/>
      <c r="T159" s="229"/>
      <c r="U159" s="229"/>
      <c r="V159" s="229"/>
      <c r="W159" s="229"/>
      <c r="X159" s="229"/>
      <c r="Y159" s="229"/>
      <c r="Z159" s="229"/>
      <c r="AA159" s="229"/>
      <c r="AB159" s="229"/>
      <c r="AC159" s="229"/>
      <c r="AD159" s="229"/>
      <c r="AE159" s="229"/>
      <c r="AF159" s="133"/>
    </row>
    <row r="160" spans="2:32" s="86" customFormat="1" ht="20.100000000000001" customHeight="1" x14ac:dyDescent="0.2">
      <c r="B160" s="133"/>
      <c r="C160" s="133"/>
      <c r="D160" s="133"/>
      <c r="E160" s="133"/>
      <c r="F160" s="133"/>
      <c r="I160" s="133"/>
      <c r="J160" s="133"/>
      <c r="Q160" s="303"/>
      <c r="R160" s="109"/>
    </row>
    <row r="161" spans="2:31" s="86" customFormat="1" ht="39.9" customHeight="1" x14ac:dyDescent="0.2">
      <c r="B161" s="133"/>
      <c r="C161" s="133"/>
      <c r="D161" s="133"/>
      <c r="E161" s="133"/>
      <c r="F161" s="133"/>
      <c r="I161" s="133"/>
      <c r="J161" s="133"/>
      <c r="Q161" s="303"/>
      <c r="R161" s="109"/>
    </row>
    <row r="162" spans="2:31" s="86" customFormat="1" ht="39.9" customHeight="1" x14ac:dyDescent="0.2">
      <c r="B162" s="133"/>
      <c r="C162" s="133"/>
      <c r="D162" s="133"/>
      <c r="E162" s="133"/>
      <c r="F162" s="133"/>
      <c r="I162" s="133"/>
      <c r="J162" s="133"/>
      <c r="Q162" s="303"/>
      <c r="R162" s="109"/>
    </row>
    <row r="163" spans="2:31" s="86" customFormat="1" ht="30" customHeight="1" x14ac:dyDescent="0.2">
      <c r="B163" s="133"/>
      <c r="C163" s="133"/>
      <c r="D163" s="133"/>
      <c r="E163" s="133"/>
      <c r="F163" s="133"/>
      <c r="I163" s="133"/>
      <c r="J163" s="133"/>
      <c r="Q163" s="303"/>
      <c r="R163" s="109"/>
    </row>
    <row r="164" spans="2:31" s="86" customFormat="1" ht="39.9" customHeight="1" x14ac:dyDescent="0.2">
      <c r="B164" s="133"/>
      <c r="C164" s="133"/>
      <c r="D164" s="133"/>
      <c r="E164" s="133"/>
      <c r="F164" s="133"/>
      <c r="I164" s="133"/>
      <c r="J164" s="133"/>
      <c r="Q164" s="303"/>
      <c r="R164" s="109"/>
    </row>
    <row r="165" spans="2:31" s="86" customFormat="1" ht="20.100000000000001" customHeight="1" x14ac:dyDescent="0.2">
      <c r="B165" s="133"/>
      <c r="C165" s="133"/>
      <c r="D165" s="133"/>
      <c r="E165" s="133"/>
      <c r="F165" s="133"/>
      <c r="I165" s="133"/>
      <c r="J165" s="133"/>
      <c r="Q165" s="303"/>
      <c r="R165" s="109"/>
    </row>
    <row r="166" spans="2:31" s="86" customFormat="1" ht="39.9" customHeight="1" x14ac:dyDescent="0.2">
      <c r="B166" s="133"/>
      <c r="C166" s="133"/>
      <c r="D166" s="133"/>
      <c r="E166" s="133"/>
      <c r="F166" s="133"/>
      <c r="I166" s="133"/>
      <c r="J166" s="133"/>
      <c r="Q166" s="303"/>
      <c r="R166" s="109"/>
    </row>
    <row r="167" spans="2:31" s="86" customFormat="1" ht="39.9" customHeight="1" x14ac:dyDescent="0.2">
      <c r="B167" s="133"/>
      <c r="C167" s="133"/>
      <c r="D167" s="133"/>
      <c r="E167" s="133"/>
      <c r="F167" s="133"/>
      <c r="I167" s="133"/>
      <c r="J167" s="133"/>
      <c r="Q167" s="303"/>
      <c r="R167" s="109"/>
    </row>
    <row r="168" spans="2:31" s="86" customFormat="1" ht="30" customHeight="1" x14ac:dyDescent="0.2">
      <c r="B168" s="133"/>
      <c r="C168" s="133"/>
      <c r="D168" s="133"/>
      <c r="E168" s="133"/>
      <c r="F168" s="133"/>
      <c r="I168" s="133"/>
      <c r="J168" s="133"/>
      <c r="Q168" s="303"/>
      <c r="R168" s="109"/>
    </row>
    <row r="169" spans="2:31" s="86" customFormat="1" ht="39.9" customHeight="1" x14ac:dyDescent="0.2">
      <c r="B169" s="133"/>
      <c r="C169" s="133"/>
      <c r="D169" s="133"/>
      <c r="E169" s="133"/>
      <c r="F169" s="133"/>
      <c r="I169" s="133"/>
      <c r="J169" s="133"/>
      <c r="Q169" s="304"/>
      <c r="R169" s="109"/>
    </row>
    <row r="170" spans="2:31" s="86" customFormat="1" ht="20.100000000000001" customHeight="1" x14ac:dyDescent="0.2">
      <c r="B170" s="133"/>
      <c r="C170" s="133"/>
      <c r="D170" s="133"/>
      <c r="E170" s="133"/>
      <c r="F170" s="133"/>
      <c r="I170" s="133"/>
      <c r="J170" s="133"/>
      <c r="Q170" s="303"/>
      <c r="R170" s="109"/>
    </row>
    <row r="171" spans="2:31" s="86" customFormat="1" ht="39.9" customHeight="1" x14ac:dyDescent="0.2">
      <c r="B171" s="133"/>
      <c r="C171" s="133"/>
      <c r="D171" s="133"/>
      <c r="E171" s="133"/>
      <c r="F171" s="133"/>
      <c r="I171" s="133"/>
      <c r="J171" s="133"/>
      <c r="Q171" s="303"/>
      <c r="R171" s="109"/>
    </row>
    <row r="172" spans="2:31" s="86" customFormat="1" ht="39.9" customHeight="1" x14ac:dyDescent="0.2">
      <c r="B172" s="133"/>
      <c r="C172" s="133"/>
      <c r="D172" s="133"/>
      <c r="E172" s="133"/>
      <c r="F172" s="133"/>
      <c r="I172" s="133"/>
      <c r="J172" s="133"/>
      <c r="Q172" s="303"/>
      <c r="R172" s="109"/>
    </row>
    <row r="173" spans="2:31" s="86" customFormat="1" ht="30" customHeight="1" x14ac:dyDescent="0.2">
      <c r="B173" s="133"/>
      <c r="C173" s="133"/>
      <c r="D173" s="133"/>
      <c r="E173" s="133"/>
      <c r="F173" s="133"/>
      <c r="I173" s="133"/>
      <c r="J173" s="133"/>
      <c r="Q173" s="303"/>
      <c r="R173" s="109"/>
    </row>
    <row r="174" spans="2:31" s="86" customFormat="1" ht="39.9" customHeight="1" x14ac:dyDescent="0.2">
      <c r="B174" s="133"/>
      <c r="C174" s="133"/>
      <c r="D174" s="133"/>
      <c r="E174" s="133"/>
      <c r="F174" s="133"/>
      <c r="I174" s="133"/>
      <c r="J174" s="133"/>
      <c r="Q174" s="304"/>
      <c r="R174" s="109"/>
    </row>
    <row r="175" spans="2:31" s="86" customFormat="1" ht="20.100000000000001" customHeight="1" x14ac:dyDescent="0.2">
      <c r="B175" s="133"/>
      <c r="C175" s="133"/>
      <c r="D175" s="133"/>
      <c r="E175" s="133"/>
      <c r="F175" s="133"/>
      <c r="I175" s="133"/>
      <c r="J175" s="133"/>
      <c r="Q175" s="303"/>
      <c r="R175" s="109"/>
    </row>
    <row r="176" spans="2:31" s="86" customFormat="1" ht="39.9" customHeight="1" x14ac:dyDescent="0.2">
      <c r="B176" s="133"/>
      <c r="C176" s="133"/>
      <c r="D176" s="133"/>
      <c r="E176" s="133"/>
      <c r="F176" s="133"/>
      <c r="I176" s="133"/>
      <c r="J176" s="133"/>
      <c r="Q176" s="303"/>
      <c r="R176" s="108"/>
      <c r="S176" s="108"/>
      <c r="T176" s="108"/>
      <c r="U176" s="108"/>
      <c r="V176" s="108"/>
      <c r="W176" s="108"/>
      <c r="X176" s="108"/>
      <c r="Y176" s="108"/>
      <c r="Z176" s="108"/>
      <c r="AA176" s="108"/>
      <c r="AB176" s="108"/>
      <c r="AC176" s="108"/>
      <c r="AD176" s="108"/>
      <c r="AE176" s="108"/>
    </row>
    <row r="177" spans="2:41" s="86" customFormat="1" ht="39.9" customHeight="1" x14ac:dyDescent="0.2">
      <c r="B177" s="133"/>
      <c r="C177" s="133"/>
      <c r="D177" s="133"/>
      <c r="E177" s="133"/>
      <c r="F177" s="133"/>
      <c r="I177" s="133"/>
      <c r="J177" s="133"/>
      <c r="Q177" s="303"/>
      <c r="R177" s="108"/>
      <c r="S177" s="108"/>
      <c r="T177" s="108"/>
      <c r="U177" s="108"/>
      <c r="V177" s="108"/>
      <c r="W177" s="108"/>
      <c r="X177" s="108"/>
      <c r="Y177" s="108"/>
      <c r="Z177" s="108"/>
      <c r="AA177" s="108"/>
      <c r="AB177" s="108"/>
      <c r="AC177" s="108"/>
      <c r="AD177" s="108"/>
      <c r="AE177" s="108"/>
    </row>
    <row r="178" spans="2:41" s="86" customFormat="1" ht="30" customHeight="1" x14ac:dyDescent="0.2">
      <c r="B178" s="133"/>
      <c r="C178" s="133"/>
      <c r="D178" s="133"/>
      <c r="E178" s="133"/>
      <c r="F178" s="133"/>
      <c r="I178" s="133"/>
      <c r="J178" s="133"/>
      <c r="Q178" s="303"/>
      <c r="R178" s="108"/>
      <c r="S178" s="108"/>
      <c r="T178" s="108"/>
      <c r="U178" s="108"/>
      <c r="V178" s="108"/>
      <c r="W178" s="108"/>
      <c r="X178" s="108"/>
      <c r="Y178" s="108"/>
      <c r="Z178" s="108"/>
      <c r="AA178" s="108"/>
      <c r="AB178" s="108"/>
      <c r="AC178" s="108"/>
      <c r="AD178" s="108"/>
      <c r="AE178" s="108"/>
    </row>
    <row r="179" spans="2:41" s="86" customFormat="1" ht="39.9" customHeight="1" x14ac:dyDescent="0.2">
      <c r="B179" s="133"/>
      <c r="C179" s="133"/>
      <c r="D179" s="133"/>
      <c r="E179" s="133"/>
      <c r="F179" s="133"/>
      <c r="I179" s="133"/>
      <c r="J179" s="133"/>
      <c r="Q179" s="304"/>
      <c r="R179" s="108"/>
      <c r="S179" s="108"/>
      <c r="T179" s="108"/>
      <c r="U179" s="108"/>
      <c r="V179" s="108"/>
      <c r="W179" s="108"/>
      <c r="X179" s="108"/>
      <c r="Y179" s="108"/>
      <c r="Z179" s="108"/>
      <c r="AA179" s="108"/>
      <c r="AB179" s="108"/>
      <c r="AC179" s="108"/>
      <c r="AD179" s="108"/>
      <c r="AE179" s="108"/>
    </row>
    <row r="184" spans="2:41" s="108" customFormat="1" ht="15.75" customHeight="1" x14ac:dyDescent="0.2">
      <c r="B184" s="133"/>
      <c r="C184" s="133"/>
      <c r="D184" s="133"/>
      <c r="E184" s="133"/>
      <c r="F184" s="133"/>
      <c r="G184" s="86"/>
      <c r="H184" s="86"/>
      <c r="I184" s="133"/>
      <c r="J184" s="133"/>
      <c r="K184" s="86"/>
      <c r="L184" s="86"/>
      <c r="M184" s="86"/>
      <c r="N184" s="86"/>
      <c r="O184" s="86"/>
      <c r="P184" s="86"/>
      <c r="Q184" s="304"/>
      <c r="AF184" s="133"/>
      <c r="AG184" s="133"/>
      <c r="AH184" s="133"/>
      <c r="AI184" s="133"/>
      <c r="AJ184" s="133"/>
      <c r="AK184" s="133"/>
      <c r="AL184" s="133"/>
      <c r="AM184" s="133"/>
      <c r="AN184" s="133"/>
      <c r="AO184" s="133"/>
    </row>
    <row r="189" spans="2:41" s="108" customFormat="1" ht="15.75" customHeight="1" x14ac:dyDescent="0.2">
      <c r="B189" s="133"/>
      <c r="C189" s="133"/>
      <c r="D189" s="133"/>
      <c r="E189" s="133"/>
      <c r="F189" s="133"/>
      <c r="G189" s="86"/>
      <c r="H189" s="86"/>
      <c r="I189" s="133"/>
      <c r="J189" s="133"/>
      <c r="K189" s="86"/>
      <c r="L189" s="86"/>
      <c r="M189" s="86"/>
      <c r="N189" s="86"/>
      <c r="O189" s="86"/>
      <c r="P189" s="86"/>
      <c r="Q189" s="304"/>
      <c r="AF189" s="133"/>
      <c r="AG189" s="133"/>
      <c r="AH189" s="133"/>
      <c r="AI189" s="133"/>
      <c r="AJ189" s="133"/>
      <c r="AK189" s="133"/>
      <c r="AL189" s="133"/>
      <c r="AM189" s="133"/>
      <c r="AN189" s="133"/>
      <c r="AO189" s="133"/>
    </row>
    <row r="194" spans="2:41" s="108" customFormat="1" ht="15.75" customHeight="1" x14ac:dyDescent="0.2">
      <c r="B194" s="133"/>
      <c r="C194" s="133"/>
      <c r="D194" s="133"/>
      <c r="E194" s="133"/>
      <c r="F194" s="133"/>
      <c r="G194" s="86"/>
      <c r="H194" s="86"/>
      <c r="I194" s="133"/>
      <c r="J194" s="133"/>
      <c r="K194" s="86"/>
      <c r="L194" s="86"/>
      <c r="M194" s="86"/>
      <c r="N194" s="86"/>
      <c r="O194" s="86"/>
      <c r="P194" s="86"/>
      <c r="Q194" s="304"/>
      <c r="AF194" s="133"/>
      <c r="AG194" s="133"/>
      <c r="AH194" s="133"/>
      <c r="AI194" s="133"/>
      <c r="AJ194" s="133"/>
      <c r="AK194" s="133"/>
      <c r="AL194" s="133"/>
      <c r="AM194" s="133"/>
      <c r="AN194" s="133"/>
      <c r="AO194" s="133"/>
    </row>
    <row r="199" spans="2:41" s="108" customFormat="1" ht="15.75" customHeight="1" x14ac:dyDescent="0.2">
      <c r="B199" s="133"/>
      <c r="C199" s="133"/>
      <c r="D199" s="133"/>
      <c r="E199" s="133"/>
      <c r="F199" s="133"/>
      <c r="G199" s="86"/>
      <c r="H199" s="86"/>
      <c r="I199" s="133"/>
      <c r="J199" s="133"/>
      <c r="K199" s="86"/>
      <c r="L199" s="86"/>
      <c r="M199" s="86"/>
      <c r="N199" s="86"/>
      <c r="O199" s="86"/>
      <c r="P199" s="86"/>
      <c r="Q199" s="304"/>
      <c r="AF199" s="133"/>
      <c r="AG199" s="133"/>
      <c r="AH199" s="133"/>
      <c r="AI199" s="133"/>
      <c r="AJ199" s="133"/>
      <c r="AK199" s="133"/>
      <c r="AL199" s="133"/>
      <c r="AM199" s="133"/>
      <c r="AN199" s="133"/>
      <c r="AO199" s="133"/>
    </row>
    <row r="200" spans="2:41" s="108" customFormat="1" ht="15.75" customHeight="1" x14ac:dyDescent="0.2">
      <c r="B200" s="133"/>
      <c r="C200" s="133"/>
      <c r="D200" s="133"/>
      <c r="E200" s="133"/>
      <c r="F200" s="133"/>
      <c r="G200" s="86"/>
      <c r="H200" s="86"/>
      <c r="I200" s="133"/>
      <c r="J200" s="133"/>
      <c r="K200" s="86"/>
      <c r="L200" s="86"/>
      <c r="M200" s="86"/>
      <c r="N200" s="86"/>
      <c r="O200" s="86"/>
      <c r="P200" s="86"/>
      <c r="Q200" s="305"/>
      <c r="AF200" s="133"/>
      <c r="AG200" s="133"/>
      <c r="AH200" s="133"/>
      <c r="AI200" s="133"/>
      <c r="AJ200" s="133"/>
      <c r="AK200" s="133"/>
      <c r="AL200" s="133"/>
      <c r="AM200" s="133"/>
      <c r="AN200" s="133"/>
      <c r="AO200" s="133"/>
    </row>
    <row r="201" spans="2:41" s="108" customFormat="1" ht="15.75" customHeight="1" x14ac:dyDescent="0.2">
      <c r="B201" s="133"/>
      <c r="C201" s="133"/>
      <c r="D201" s="133"/>
      <c r="E201" s="133"/>
      <c r="F201" s="133"/>
      <c r="G201" s="86"/>
      <c r="H201" s="86"/>
      <c r="I201" s="133"/>
      <c r="J201" s="133"/>
      <c r="K201" s="86"/>
      <c r="L201" s="86"/>
      <c r="M201" s="86"/>
      <c r="N201" s="86"/>
      <c r="O201" s="86"/>
      <c r="P201" s="86"/>
      <c r="Q201" s="305"/>
      <c r="AF201" s="133"/>
      <c r="AG201" s="133"/>
      <c r="AH201" s="133"/>
      <c r="AI201" s="133"/>
      <c r="AJ201" s="133"/>
      <c r="AK201" s="133"/>
      <c r="AL201" s="133"/>
      <c r="AM201" s="133"/>
      <c r="AN201" s="133"/>
      <c r="AO201" s="133"/>
    </row>
    <row r="202" spans="2:41" s="108" customFormat="1" ht="15.75" customHeight="1" x14ac:dyDescent="0.2">
      <c r="B202" s="133"/>
      <c r="C202" s="133"/>
      <c r="D202" s="133"/>
      <c r="E202" s="133"/>
      <c r="F202" s="133"/>
      <c r="G202" s="86"/>
      <c r="H202" s="86"/>
      <c r="I202" s="133"/>
      <c r="J202" s="133"/>
      <c r="K202" s="86"/>
      <c r="L202" s="86"/>
      <c r="M202" s="86"/>
      <c r="N202" s="86"/>
      <c r="O202" s="86"/>
      <c r="P202" s="86"/>
      <c r="Q202" s="305"/>
      <c r="AF202" s="133"/>
      <c r="AG202" s="133"/>
      <c r="AH202" s="133"/>
      <c r="AI202" s="133"/>
      <c r="AJ202" s="133"/>
      <c r="AK202" s="133"/>
      <c r="AL202" s="133"/>
      <c r="AM202" s="133"/>
      <c r="AN202" s="133"/>
      <c r="AO202" s="133"/>
    </row>
    <row r="203" spans="2:41" s="108" customFormat="1" ht="15.75" customHeight="1" x14ac:dyDescent="0.2">
      <c r="B203" s="133"/>
      <c r="C203" s="133"/>
      <c r="D203" s="133"/>
      <c r="E203" s="133"/>
      <c r="F203" s="133"/>
      <c r="G203" s="86"/>
      <c r="H203" s="86"/>
      <c r="I203" s="133"/>
      <c r="J203" s="133"/>
      <c r="K203" s="86"/>
      <c r="L203" s="86"/>
      <c r="M203" s="86"/>
      <c r="N203" s="86"/>
      <c r="O203" s="86"/>
      <c r="P203" s="86"/>
      <c r="Q203" s="305"/>
      <c r="AF203" s="133"/>
      <c r="AG203" s="133"/>
      <c r="AH203" s="133"/>
      <c r="AI203" s="133"/>
      <c r="AJ203" s="133"/>
      <c r="AK203" s="133"/>
      <c r="AL203" s="133"/>
      <c r="AM203" s="133"/>
      <c r="AN203" s="133"/>
      <c r="AO203" s="133"/>
    </row>
    <row r="204" spans="2:41" s="108" customFormat="1" ht="15.75" customHeight="1" x14ac:dyDescent="0.2">
      <c r="B204" s="133"/>
      <c r="C204" s="133"/>
      <c r="D204" s="133"/>
      <c r="E204" s="133"/>
      <c r="F204" s="133"/>
      <c r="G204" s="86"/>
      <c r="H204" s="86"/>
      <c r="I204" s="133"/>
      <c r="J204" s="133"/>
      <c r="K204" s="86"/>
      <c r="L204" s="86"/>
      <c r="M204" s="86"/>
      <c r="N204" s="86"/>
      <c r="O204" s="86"/>
      <c r="P204" s="86"/>
      <c r="Q204" s="305"/>
      <c r="AF204" s="133"/>
      <c r="AG204" s="133"/>
      <c r="AH204" s="133"/>
      <c r="AI204" s="133"/>
      <c r="AJ204" s="133"/>
      <c r="AK204" s="133"/>
      <c r="AL204" s="133"/>
      <c r="AM204" s="133"/>
      <c r="AN204" s="133"/>
      <c r="AO204" s="133"/>
    </row>
    <row r="205" spans="2:41" s="108" customFormat="1" ht="15.75" customHeight="1" x14ac:dyDescent="0.2">
      <c r="B205" s="133"/>
      <c r="C205" s="133"/>
      <c r="D205" s="133"/>
      <c r="E205" s="133"/>
      <c r="F205" s="133"/>
      <c r="G205" s="86"/>
      <c r="H205" s="86"/>
      <c r="I205" s="133"/>
      <c r="J205" s="133"/>
      <c r="K205" s="86"/>
      <c r="L205" s="86"/>
      <c r="M205" s="86"/>
      <c r="N205" s="86"/>
      <c r="O205" s="86"/>
      <c r="P205" s="86"/>
      <c r="Q205" s="305"/>
      <c r="AF205" s="133"/>
      <c r="AG205" s="133"/>
      <c r="AH205" s="133"/>
      <c r="AI205" s="133"/>
      <c r="AJ205" s="133"/>
      <c r="AK205" s="133"/>
      <c r="AL205" s="133"/>
      <c r="AM205" s="133"/>
      <c r="AN205" s="133"/>
      <c r="AO205" s="133"/>
    </row>
    <row r="206" spans="2:41" s="108" customFormat="1" ht="15.75" customHeight="1" x14ac:dyDescent="0.2">
      <c r="B206" s="133"/>
      <c r="C206" s="133"/>
      <c r="D206" s="133"/>
      <c r="E206" s="133"/>
      <c r="F206" s="133"/>
      <c r="G206" s="86"/>
      <c r="H206" s="86"/>
      <c r="I206" s="133"/>
      <c r="J206" s="133"/>
      <c r="K206" s="86"/>
      <c r="L206" s="86"/>
      <c r="M206" s="86"/>
      <c r="N206" s="86"/>
      <c r="O206" s="86"/>
      <c r="P206" s="86"/>
      <c r="Q206" s="305"/>
      <c r="AF206" s="133"/>
      <c r="AG206" s="133"/>
      <c r="AH206" s="133"/>
      <c r="AI206" s="133"/>
      <c r="AJ206" s="133"/>
      <c r="AK206" s="133"/>
      <c r="AL206" s="133"/>
      <c r="AM206" s="133"/>
      <c r="AN206" s="133"/>
      <c r="AO206" s="133"/>
    </row>
    <row r="207" spans="2:41" s="108" customFormat="1" ht="15.75" customHeight="1" x14ac:dyDescent="0.2">
      <c r="B207" s="133"/>
      <c r="C207" s="133"/>
      <c r="D207" s="133"/>
      <c r="E207" s="133"/>
      <c r="F207" s="133"/>
      <c r="G207" s="86"/>
      <c r="H207" s="86"/>
      <c r="I207" s="133"/>
      <c r="J207" s="133"/>
      <c r="K207" s="86"/>
      <c r="L207" s="86"/>
      <c r="M207" s="86"/>
      <c r="N207" s="86"/>
      <c r="O207" s="86"/>
      <c r="P207" s="86"/>
      <c r="Q207" s="305"/>
      <c r="AF207" s="133"/>
      <c r="AG207" s="133"/>
      <c r="AH207" s="133"/>
      <c r="AI207" s="133"/>
      <c r="AJ207" s="133"/>
      <c r="AK207" s="133"/>
      <c r="AL207" s="133"/>
      <c r="AM207" s="133"/>
      <c r="AN207" s="133"/>
      <c r="AO207" s="133"/>
    </row>
    <row r="208" spans="2:41" s="108" customFormat="1" ht="15.75" customHeight="1" x14ac:dyDescent="0.2">
      <c r="B208" s="133"/>
      <c r="C208" s="133"/>
      <c r="D208" s="133"/>
      <c r="E208" s="133"/>
      <c r="F208" s="133"/>
      <c r="G208" s="86"/>
      <c r="H208" s="86"/>
      <c r="I208" s="133"/>
      <c r="J208" s="133"/>
      <c r="K208" s="86"/>
      <c r="L208" s="86"/>
      <c r="M208" s="86"/>
      <c r="N208" s="86"/>
      <c r="O208" s="86"/>
      <c r="P208" s="86"/>
      <c r="Q208" s="305"/>
      <c r="AF208" s="133"/>
      <c r="AG208" s="133"/>
      <c r="AH208" s="133"/>
      <c r="AI208" s="133"/>
      <c r="AJ208" s="133"/>
      <c r="AK208" s="133"/>
      <c r="AL208" s="133"/>
      <c r="AM208" s="133"/>
      <c r="AN208" s="133"/>
      <c r="AO208" s="133"/>
    </row>
    <row r="209" spans="2:41" s="108" customFormat="1" ht="15.75" customHeight="1" x14ac:dyDescent="0.2">
      <c r="B209" s="133"/>
      <c r="C209" s="133"/>
      <c r="D209" s="133"/>
      <c r="E209" s="133"/>
      <c r="F209" s="133"/>
      <c r="G209" s="86"/>
      <c r="H209" s="86"/>
      <c r="I209" s="133"/>
      <c r="J209" s="133"/>
      <c r="K209" s="86"/>
      <c r="L209" s="86"/>
      <c r="M209" s="86"/>
      <c r="N209" s="86"/>
      <c r="O209" s="86"/>
      <c r="P209" s="86"/>
      <c r="Q209" s="305"/>
      <c r="AF209" s="133"/>
      <c r="AG209" s="133"/>
      <c r="AH209" s="133"/>
      <c r="AI209" s="133"/>
      <c r="AJ209" s="133"/>
      <c r="AK209" s="133"/>
      <c r="AL209" s="133"/>
      <c r="AM209" s="133"/>
      <c r="AN209" s="133"/>
      <c r="AO209" s="133"/>
    </row>
    <row r="210" spans="2:41" s="108" customFormat="1" ht="15.75" customHeight="1" x14ac:dyDescent="0.2">
      <c r="B210" s="133"/>
      <c r="C210" s="133"/>
      <c r="D210" s="133"/>
      <c r="E210" s="133"/>
      <c r="F210" s="133"/>
      <c r="G210" s="86"/>
      <c r="H210" s="86"/>
      <c r="I210" s="133"/>
      <c r="J210" s="133"/>
      <c r="K210" s="86"/>
      <c r="L210" s="86"/>
      <c r="M210" s="86"/>
      <c r="N210" s="86"/>
      <c r="O210" s="86"/>
      <c r="P210" s="86"/>
      <c r="Q210" s="305"/>
      <c r="AF210" s="133"/>
      <c r="AG210" s="133"/>
      <c r="AH210" s="133"/>
      <c r="AI210" s="133"/>
      <c r="AJ210" s="133"/>
      <c r="AK210" s="133"/>
      <c r="AL210" s="133"/>
      <c r="AM210" s="133"/>
      <c r="AN210" s="133"/>
      <c r="AO210" s="133"/>
    </row>
    <row r="211" spans="2:41" s="108" customFormat="1" ht="15.75" customHeight="1" x14ac:dyDescent="0.2">
      <c r="B211" s="133"/>
      <c r="C211" s="133"/>
      <c r="D211" s="133"/>
      <c r="E211" s="133"/>
      <c r="F211" s="133"/>
      <c r="G211" s="86"/>
      <c r="H211" s="86"/>
      <c r="I211" s="133"/>
      <c r="J211" s="133"/>
      <c r="K211" s="86"/>
      <c r="L211" s="86"/>
      <c r="M211" s="86"/>
      <c r="N211" s="86"/>
      <c r="O211" s="86"/>
      <c r="P211" s="86"/>
      <c r="Q211" s="305"/>
      <c r="AF211" s="133"/>
      <c r="AG211" s="133"/>
      <c r="AH211" s="133"/>
      <c r="AI211" s="133"/>
      <c r="AJ211" s="133"/>
      <c r="AK211" s="133"/>
      <c r="AL211" s="133"/>
      <c r="AM211" s="133"/>
      <c r="AN211" s="133"/>
      <c r="AO211" s="133"/>
    </row>
    <row r="212" spans="2:41" s="108" customFormat="1" ht="15.75" customHeight="1" x14ac:dyDescent="0.2">
      <c r="B212" s="133"/>
      <c r="C212" s="133"/>
      <c r="D212" s="133"/>
      <c r="E212" s="133"/>
      <c r="F212" s="133"/>
      <c r="G212" s="86"/>
      <c r="H212" s="86"/>
      <c r="I212" s="133"/>
      <c r="J212" s="133"/>
      <c r="K212" s="86"/>
      <c r="L212" s="86"/>
      <c r="M212" s="86"/>
      <c r="N212" s="86"/>
      <c r="O212" s="86"/>
      <c r="P212" s="86"/>
      <c r="Q212" s="305"/>
      <c r="AF212" s="133"/>
      <c r="AG212" s="133"/>
      <c r="AH212" s="133"/>
      <c r="AI212" s="133"/>
      <c r="AJ212" s="133"/>
      <c r="AK212" s="133"/>
      <c r="AL212" s="133"/>
      <c r="AM212" s="133"/>
      <c r="AN212" s="133"/>
      <c r="AO212" s="133"/>
    </row>
    <row r="213" spans="2:41" s="108" customFormat="1" ht="15.75" customHeight="1" x14ac:dyDescent="0.2">
      <c r="B213" s="133"/>
      <c r="C213" s="133"/>
      <c r="D213" s="133"/>
      <c r="E213" s="133"/>
      <c r="F213" s="133"/>
      <c r="G213" s="86"/>
      <c r="H213" s="86"/>
      <c r="I213" s="133"/>
      <c r="J213" s="133"/>
      <c r="K213" s="86"/>
      <c r="L213" s="86"/>
      <c r="M213" s="86"/>
      <c r="N213" s="86"/>
      <c r="O213" s="86"/>
      <c r="P213" s="86"/>
      <c r="Q213" s="305"/>
      <c r="AF213" s="133"/>
      <c r="AG213" s="133"/>
      <c r="AH213" s="133"/>
      <c r="AI213" s="133"/>
      <c r="AJ213" s="133"/>
      <c r="AK213" s="133"/>
      <c r="AL213" s="133"/>
      <c r="AM213" s="133"/>
      <c r="AN213" s="133"/>
      <c r="AO213" s="133"/>
    </row>
    <row r="214" spans="2:41" s="108" customFormat="1" ht="15.75" customHeight="1" x14ac:dyDescent="0.2">
      <c r="B214" s="133"/>
      <c r="C214" s="133"/>
      <c r="D214" s="133"/>
      <c r="E214" s="133"/>
      <c r="F214" s="133"/>
      <c r="G214" s="86"/>
      <c r="H214" s="86"/>
      <c r="I214" s="133"/>
      <c r="J214" s="133"/>
      <c r="K214" s="86"/>
      <c r="L214" s="86"/>
      <c r="M214" s="86"/>
      <c r="N214" s="86"/>
      <c r="O214" s="86"/>
      <c r="P214" s="86"/>
      <c r="Q214" s="305"/>
      <c r="AF214" s="133"/>
      <c r="AG214" s="133"/>
      <c r="AH214" s="133"/>
      <c r="AI214" s="133"/>
      <c r="AJ214" s="133"/>
      <c r="AK214" s="133"/>
      <c r="AL214" s="133"/>
      <c r="AM214" s="133"/>
      <c r="AN214" s="133"/>
      <c r="AO214" s="133"/>
    </row>
    <row r="215" spans="2:41" s="108" customFormat="1" ht="15.75" customHeight="1" x14ac:dyDescent="0.2">
      <c r="B215" s="133"/>
      <c r="C215" s="133"/>
      <c r="D215" s="133"/>
      <c r="E215" s="133"/>
      <c r="F215" s="133"/>
      <c r="G215" s="86"/>
      <c r="H215" s="86"/>
      <c r="I215" s="133"/>
      <c r="J215" s="133"/>
      <c r="K215" s="86"/>
      <c r="L215" s="86"/>
      <c r="M215" s="86"/>
      <c r="N215" s="86"/>
      <c r="O215" s="86"/>
      <c r="P215" s="86"/>
      <c r="Q215" s="305"/>
      <c r="AF215" s="133"/>
      <c r="AG215" s="133"/>
      <c r="AH215" s="133"/>
      <c r="AI215" s="133"/>
      <c r="AJ215" s="133"/>
      <c r="AK215" s="133"/>
      <c r="AL215" s="133"/>
      <c r="AM215" s="133"/>
      <c r="AN215" s="133"/>
      <c r="AO215" s="133"/>
    </row>
    <row r="216" spans="2:41" s="108" customFormat="1" ht="15.75" customHeight="1" x14ac:dyDescent="0.2">
      <c r="B216" s="133"/>
      <c r="C216" s="133"/>
      <c r="D216" s="133"/>
      <c r="E216" s="133"/>
      <c r="F216" s="133"/>
      <c r="G216" s="86"/>
      <c r="H216" s="86"/>
      <c r="I216" s="133"/>
      <c r="J216" s="133"/>
      <c r="K216" s="86"/>
      <c r="L216" s="86"/>
      <c r="M216" s="86"/>
      <c r="N216" s="86"/>
      <c r="O216" s="86"/>
      <c r="P216" s="86"/>
      <c r="Q216" s="305"/>
      <c r="AF216" s="133"/>
      <c r="AG216" s="133"/>
      <c r="AH216" s="133"/>
      <c r="AI216" s="133"/>
      <c r="AJ216" s="133"/>
      <c r="AK216" s="133"/>
      <c r="AL216" s="133"/>
      <c r="AM216" s="133"/>
      <c r="AN216" s="133"/>
      <c r="AO216" s="133"/>
    </row>
    <row r="217" spans="2:41" s="108" customFormat="1" ht="15.75" customHeight="1" x14ac:dyDescent="0.2">
      <c r="B217" s="133"/>
      <c r="C217" s="133"/>
      <c r="D217" s="133"/>
      <c r="E217" s="133"/>
      <c r="F217" s="133"/>
      <c r="G217" s="86"/>
      <c r="H217" s="86"/>
      <c r="I217" s="133"/>
      <c r="J217" s="133"/>
      <c r="K217" s="86"/>
      <c r="L217" s="86"/>
      <c r="M217" s="86"/>
      <c r="N217" s="86"/>
      <c r="O217" s="86"/>
      <c r="P217" s="86"/>
      <c r="Q217" s="305"/>
      <c r="AF217" s="133"/>
      <c r="AG217" s="133"/>
      <c r="AH217" s="133"/>
      <c r="AI217" s="133"/>
      <c r="AJ217" s="133"/>
      <c r="AK217" s="133"/>
      <c r="AL217" s="133"/>
      <c r="AM217" s="133"/>
      <c r="AN217" s="133"/>
      <c r="AO217" s="133"/>
    </row>
    <row r="218" spans="2:41" s="108" customFormat="1" ht="15.75" customHeight="1" x14ac:dyDescent="0.2">
      <c r="B218" s="133"/>
      <c r="C218" s="133"/>
      <c r="D218" s="133"/>
      <c r="E218" s="133"/>
      <c r="F218" s="133"/>
      <c r="G218" s="86"/>
      <c r="H218" s="86"/>
      <c r="I218" s="133"/>
      <c r="J218" s="133"/>
      <c r="K218" s="86"/>
      <c r="L218" s="86"/>
      <c r="M218" s="86"/>
      <c r="N218" s="86"/>
      <c r="O218" s="86"/>
      <c r="P218" s="86"/>
      <c r="Q218" s="305"/>
      <c r="AF218" s="133"/>
      <c r="AG218" s="133"/>
      <c r="AH218" s="133"/>
      <c r="AI218" s="133"/>
      <c r="AJ218" s="133"/>
      <c r="AK218" s="133"/>
      <c r="AL218" s="133"/>
      <c r="AM218" s="133"/>
      <c r="AN218" s="133"/>
      <c r="AO218" s="133"/>
    </row>
    <row r="219" spans="2:41" s="108" customFormat="1" ht="15.75" customHeight="1" x14ac:dyDescent="0.2">
      <c r="B219" s="133"/>
      <c r="C219" s="133"/>
      <c r="D219" s="133"/>
      <c r="E219" s="133"/>
      <c r="F219" s="133"/>
      <c r="G219" s="86"/>
      <c r="H219" s="86"/>
      <c r="I219" s="133"/>
      <c r="J219" s="133"/>
      <c r="K219" s="86"/>
      <c r="L219" s="86"/>
      <c r="M219" s="86"/>
      <c r="N219" s="86"/>
      <c r="O219" s="86"/>
      <c r="P219" s="86"/>
      <c r="Q219" s="305"/>
      <c r="AF219" s="133"/>
      <c r="AG219" s="133"/>
      <c r="AH219" s="133"/>
      <c r="AI219" s="133"/>
      <c r="AJ219" s="133"/>
      <c r="AK219" s="133"/>
      <c r="AL219" s="133"/>
      <c r="AM219" s="133"/>
      <c r="AN219" s="133"/>
      <c r="AO219" s="133"/>
    </row>
  </sheetData>
  <sheetProtection algorithmName="SHA-512" hashValue="RzJcnj20APcM/NM6DhRaIMToTtwhgtfRJ/GhSle/V+IletOsq9RUMVIwV6BcG6/le1kh+Kl+XahLfti+8yR8cQ==" saltValue="mvQJMj9YH9Tg8tm0oTUdpw==" spinCount="100000" sheet="1"/>
  <mergeCells count="519">
    <mergeCell ref="P154:P156"/>
    <mergeCell ref="B154:B156"/>
    <mergeCell ref="C154:C156"/>
    <mergeCell ref="D154:D156"/>
    <mergeCell ref="E154:E156"/>
    <mergeCell ref="F154:F156"/>
    <mergeCell ref="G154:G156"/>
    <mergeCell ref="H154:H156"/>
    <mergeCell ref="I154:I156"/>
    <mergeCell ref="J154:J156"/>
    <mergeCell ref="K3:L3"/>
    <mergeCell ref="E157:E159"/>
    <mergeCell ref="F157:F159"/>
    <mergeCell ref="G157:G159"/>
    <mergeCell ref="H157:H159"/>
    <mergeCell ref="I157:I159"/>
    <mergeCell ref="J157:J159"/>
    <mergeCell ref="J94:J96"/>
    <mergeCell ref="J34:J36"/>
    <mergeCell ref="I28:I30"/>
    <mergeCell ref="J28:J30"/>
    <mergeCell ref="E6:I6"/>
    <mergeCell ref="D8:E8"/>
    <mergeCell ref="E10:E12"/>
    <mergeCell ref="K8:L9"/>
    <mergeCell ref="H10:H12"/>
    <mergeCell ref="I10:I12"/>
    <mergeCell ref="J10:J12"/>
    <mergeCell ref="P157:P159"/>
    <mergeCell ref="P148:P150"/>
    <mergeCell ref="B151:B153"/>
    <mergeCell ref="C151:C153"/>
    <mergeCell ref="D151:D153"/>
    <mergeCell ref="E151:E153"/>
    <mergeCell ref="F151:F153"/>
    <mergeCell ref="G151:G153"/>
    <mergeCell ref="H151:H153"/>
    <mergeCell ref="I151:I153"/>
    <mergeCell ref="J151:J153"/>
    <mergeCell ref="P151:P153"/>
    <mergeCell ref="B148:B150"/>
    <mergeCell ref="C148:C150"/>
    <mergeCell ref="D148:D150"/>
    <mergeCell ref="E148:E150"/>
    <mergeCell ref="F148:F150"/>
    <mergeCell ref="G148:G150"/>
    <mergeCell ref="H148:H150"/>
    <mergeCell ref="I148:I150"/>
    <mergeCell ref="J148:J150"/>
    <mergeCell ref="B157:B159"/>
    <mergeCell ref="C157:C159"/>
    <mergeCell ref="D157:D159"/>
    <mergeCell ref="P142:P144"/>
    <mergeCell ref="B145:B147"/>
    <mergeCell ref="C145:C147"/>
    <mergeCell ref="D145:D147"/>
    <mergeCell ref="E145:E147"/>
    <mergeCell ref="F145:F147"/>
    <mergeCell ref="G145:G147"/>
    <mergeCell ref="H145:H147"/>
    <mergeCell ref="I145:I147"/>
    <mergeCell ref="J145:J147"/>
    <mergeCell ref="P145:P147"/>
    <mergeCell ref="B142:B144"/>
    <mergeCell ref="C142:C144"/>
    <mergeCell ref="D142:D144"/>
    <mergeCell ref="E142:E144"/>
    <mergeCell ref="F142:F144"/>
    <mergeCell ref="G142:G144"/>
    <mergeCell ref="H142:H144"/>
    <mergeCell ref="I142:I144"/>
    <mergeCell ref="J142:J144"/>
    <mergeCell ref="P136:P138"/>
    <mergeCell ref="B139:B141"/>
    <mergeCell ref="C139:C141"/>
    <mergeCell ref="D139:D141"/>
    <mergeCell ref="E139:E141"/>
    <mergeCell ref="F139:F141"/>
    <mergeCell ref="G139:G141"/>
    <mergeCell ref="H139:H141"/>
    <mergeCell ref="I139:I141"/>
    <mergeCell ref="J139:J141"/>
    <mergeCell ref="P139:P141"/>
    <mergeCell ref="B136:B138"/>
    <mergeCell ref="C136:C138"/>
    <mergeCell ref="D136:D138"/>
    <mergeCell ref="E136:E138"/>
    <mergeCell ref="F136:F138"/>
    <mergeCell ref="G136:G138"/>
    <mergeCell ref="H136:H138"/>
    <mergeCell ref="I136:I138"/>
    <mergeCell ref="J136:J138"/>
    <mergeCell ref="P130:P132"/>
    <mergeCell ref="B133:B135"/>
    <mergeCell ref="C133:C135"/>
    <mergeCell ref="D133:D135"/>
    <mergeCell ref="E133:E135"/>
    <mergeCell ref="F133:F135"/>
    <mergeCell ref="G133:G135"/>
    <mergeCell ref="H133:H135"/>
    <mergeCell ref="I133:I135"/>
    <mergeCell ref="J133:J135"/>
    <mergeCell ref="P133:P135"/>
    <mergeCell ref="B130:B132"/>
    <mergeCell ref="C130:C132"/>
    <mergeCell ref="D130:D132"/>
    <mergeCell ref="E130:E132"/>
    <mergeCell ref="F130:F132"/>
    <mergeCell ref="G130:G132"/>
    <mergeCell ref="H130:H132"/>
    <mergeCell ref="I130:I132"/>
    <mergeCell ref="J130:J132"/>
    <mergeCell ref="P124:P126"/>
    <mergeCell ref="B127:B129"/>
    <mergeCell ref="C127:C129"/>
    <mergeCell ref="D127:D129"/>
    <mergeCell ref="E127:E129"/>
    <mergeCell ref="F127:F129"/>
    <mergeCell ref="G127:G129"/>
    <mergeCell ref="H127:H129"/>
    <mergeCell ref="I127:I129"/>
    <mergeCell ref="J127:J129"/>
    <mergeCell ref="P127:P129"/>
    <mergeCell ref="B124:B126"/>
    <mergeCell ref="C124:C126"/>
    <mergeCell ref="D124:D126"/>
    <mergeCell ref="E124:E126"/>
    <mergeCell ref="F124:F126"/>
    <mergeCell ref="G124:G126"/>
    <mergeCell ref="H124:H126"/>
    <mergeCell ref="I124:I126"/>
    <mergeCell ref="J124:J126"/>
    <mergeCell ref="P118:P120"/>
    <mergeCell ref="B121:B123"/>
    <mergeCell ref="C121:C123"/>
    <mergeCell ref="D121:D123"/>
    <mergeCell ref="E121:E123"/>
    <mergeCell ref="F121:F123"/>
    <mergeCell ref="G121:G123"/>
    <mergeCell ref="H121:H123"/>
    <mergeCell ref="I121:I123"/>
    <mergeCell ref="J121:J123"/>
    <mergeCell ref="P121:P123"/>
    <mergeCell ref="B118:B120"/>
    <mergeCell ref="C118:C120"/>
    <mergeCell ref="D118:D120"/>
    <mergeCell ref="E118:E120"/>
    <mergeCell ref="F118:F120"/>
    <mergeCell ref="G118:G120"/>
    <mergeCell ref="H118:H120"/>
    <mergeCell ref="I118:I120"/>
    <mergeCell ref="J118:J120"/>
    <mergeCell ref="P112:P114"/>
    <mergeCell ref="B115:B117"/>
    <mergeCell ref="C115:C117"/>
    <mergeCell ref="D115:D117"/>
    <mergeCell ref="E115:E117"/>
    <mergeCell ref="F115:F117"/>
    <mergeCell ref="G115:G117"/>
    <mergeCell ref="H115:H117"/>
    <mergeCell ref="I115:I117"/>
    <mergeCell ref="J115:J117"/>
    <mergeCell ref="P115:P117"/>
    <mergeCell ref="B112:B114"/>
    <mergeCell ref="C112:C114"/>
    <mergeCell ref="D112:D114"/>
    <mergeCell ref="E112:E114"/>
    <mergeCell ref="F112:F114"/>
    <mergeCell ref="G112:G114"/>
    <mergeCell ref="H112:H114"/>
    <mergeCell ref="I112:I114"/>
    <mergeCell ref="J112:J114"/>
    <mergeCell ref="P106:P108"/>
    <mergeCell ref="B109:B111"/>
    <mergeCell ref="C109:C111"/>
    <mergeCell ref="D109:D111"/>
    <mergeCell ref="E109:E111"/>
    <mergeCell ref="F109:F111"/>
    <mergeCell ref="G109:G111"/>
    <mergeCell ref="H109:H111"/>
    <mergeCell ref="I109:I111"/>
    <mergeCell ref="J109:J111"/>
    <mergeCell ref="P109:P111"/>
    <mergeCell ref="B106:B108"/>
    <mergeCell ref="C106:C108"/>
    <mergeCell ref="D106:D108"/>
    <mergeCell ref="E106:E108"/>
    <mergeCell ref="F106:F108"/>
    <mergeCell ref="G106:G108"/>
    <mergeCell ref="H106:H108"/>
    <mergeCell ref="I106:I108"/>
    <mergeCell ref="J106:J108"/>
    <mergeCell ref="P100:P102"/>
    <mergeCell ref="B103:B105"/>
    <mergeCell ref="C103:C105"/>
    <mergeCell ref="D103:D105"/>
    <mergeCell ref="E103:E105"/>
    <mergeCell ref="F103:F105"/>
    <mergeCell ref="G103:G105"/>
    <mergeCell ref="H103:H105"/>
    <mergeCell ref="I103:I105"/>
    <mergeCell ref="J103:J105"/>
    <mergeCell ref="P103:P105"/>
    <mergeCell ref="B100:B102"/>
    <mergeCell ref="C100:C102"/>
    <mergeCell ref="D100:D102"/>
    <mergeCell ref="E100:E102"/>
    <mergeCell ref="F100:F102"/>
    <mergeCell ref="G100:G102"/>
    <mergeCell ref="H100:H102"/>
    <mergeCell ref="I100:I102"/>
    <mergeCell ref="J100:J102"/>
    <mergeCell ref="P94:P96"/>
    <mergeCell ref="B97:B99"/>
    <mergeCell ref="C97:C99"/>
    <mergeCell ref="D97:D99"/>
    <mergeCell ref="E97:E99"/>
    <mergeCell ref="F97:F99"/>
    <mergeCell ref="G97:G99"/>
    <mergeCell ref="H97:H99"/>
    <mergeCell ref="I97:I99"/>
    <mergeCell ref="J97:J99"/>
    <mergeCell ref="P97:P99"/>
    <mergeCell ref="B94:B96"/>
    <mergeCell ref="C94:C96"/>
    <mergeCell ref="D94:D96"/>
    <mergeCell ref="E94:E96"/>
    <mergeCell ref="F94:F96"/>
    <mergeCell ref="G94:G96"/>
    <mergeCell ref="H94:H96"/>
    <mergeCell ref="I94:I96"/>
    <mergeCell ref="P88:P90"/>
    <mergeCell ref="B91:B93"/>
    <mergeCell ref="C91:C93"/>
    <mergeCell ref="D91:D93"/>
    <mergeCell ref="E91:E93"/>
    <mergeCell ref="F91:F93"/>
    <mergeCell ref="G91:G93"/>
    <mergeCell ref="H91:H93"/>
    <mergeCell ref="I91:I93"/>
    <mergeCell ref="J91:J93"/>
    <mergeCell ref="P91:P93"/>
    <mergeCell ref="B88:B90"/>
    <mergeCell ref="C88:C90"/>
    <mergeCell ref="D88:D90"/>
    <mergeCell ref="E88:E90"/>
    <mergeCell ref="F88:F90"/>
    <mergeCell ref="G88:G90"/>
    <mergeCell ref="H88:H90"/>
    <mergeCell ref="I88:I90"/>
    <mergeCell ref="J88:J90"/>
    <mergeCell ref="P82:P84"/>
    <mergeCell ref="B85:B87"/>
    <mergeCell ref="C85:C87"/>
    <mergeCell ref="D85:D87"/>
    <mergeCell ref="E85:E87"/>
    <mergeCell ref="F85:F87"/>
    <mergeCell ref="G85:G87"/>
    <mergeCell ref="H85:H87"/>
    <mergeCell ref="I85:I87"/>
    <mergeCell ref="J85:J87"/>
    <mergeCell ref="P85:P87"/>
    <mergeCell ref="B82:B84"/>
    <mergeCell ref="C82:C84"/>
    <mergeCell ref="D82:D84"/>
    <mergeCell ref="E82:E84"/>
    <mergeCell ref="F82:F84"/>
    <mergeCell ref="G82:G84"/>
    <mergeCell ref="H82:H84"/>
    <mergeCell ref="I82:I84"/>
    <mergeCell ref="J82:J84"/>
    <mergeCell ref="P76:P78"/>
    <mergeCell ref="B79:B81"/>
    <mergeCell ref="C79:C81"/>
    <mergeCell ref="D79:D81"/>
    <mergeCell ref="E79:E81"/>
    <mergeCell ref="F79:F81"/>
    <mergeCell ref="G79:G81"/>
    <mergeCell ref="H79:H81"/>
    <mergeCell ref="I79:I81"/>
    <mergeCell ref="J79:J81"/>
    <mergeCell ref="P79:P81"/>
    <mergeCell ref="B76:B78"/>
    <mergeCell ref="C76:C78"/>
    <mergeCell ref="D76:D78"/>
    <mergeCell ref="E76:E78"/>
    <mergeCell ref="F76:F78"/>
    <mergeCell ref="G76:G78"/>
    <mergeCell ref="H76:H78"/>
    <mergeCell ref="I76:I78"/>
    <mergeCell ref="J76:J78"/>
    <mergeCell ref="P70:P72"/>
    <mergeCell ref="B73:B75"/>
    <mergeCell ref="C73:C75"/>
    <mergeCell ref="D73:D75"/>
    <mergeCell ref="E73:E75"/>
    <mergeCell ref="F73:F75"/>
    <mergeCell ref="G73:G75"/>
    <mergeCell ref="H73:H75"/>
    <mergeCell ref="I73:I75"/>
    <mergeCell ref="J73:J75"/>
    <mergeCell ref="P73:P75"/>
    <mergeCell ref="B70:B72"/>
    <mergeCell ref="C70:C72"/>
    <mergeCell ref="D70:D72"/>
    <mergeCell ref="E70:E72"/>
    <mergeCell ref="F70:F72"/>
    <mergeCell ref="G70:G72"/>
    <mergeCell ref="H70:H72"/>
    <mergeCell ref="I70:I72"/>
    <mergeCell ref="J70:J72"/>
    <mergeCell ref="P64:P66"/>
    <mergeCell ref="B67:B69"/>
    <mergeCell ref="C67:C69"/>
    <mergeCell ref="D67:D69"/>
    <mergeCell ref="E67:E69"/>
    <mergeCell ref="F67:F69"/>
    <mergeCell ref="G67:G69"/>
    <mergeCell ref="H67:H69"/>
    <mergeCell ref="I67:I69"/>
    <mergeCell ref="J67:J69"/>
    <mergeCell ref="P67:P69"/>
    <mergeCell ref="B64:B66"/>
    <mergeCell ref="C64:C66"/>
    <mergeCell ref="D64:D66"/>
    <mergeCell ref="E64:E66"/>
    <mergeCell ref="F64:F66"/>
    <mergeCell ref="G64:G66"/>
    <mergeCell ref="H64:H66"/>
    <mergeCell ref="I64:I66"/>
    <mergeCell ref="J64:J66"/>
    <mergeCell ref="P58:P60"/>
    <mergeCell ref="B61:B63"/>
    <mergeCell ref="C61:C63"/>
    <mergeCell ref="D61:D63"/>
    <mergeCell ref="E61:E63"/>
    <mergeCell ref="F61:F63"/>
    <mergeCell ref="G61:G63"/>
    <mergeCell ref="H61:H63"/>
    <mergeCell ref="I61:I63"/>
    <mergeCell ref="J61:J63"/>
    <mergeCell ref="P61:P63"/>
    <mergeCell ref="B58:B60"/>
    <mergeCell ref="C58:C60"/>
    <mergeCell ref="D58:D60"/>
    <mergeCell ref="E58:E60"/>
    <mergeCell ref="F58:F60"/>
    <mergeCell ref="G58:G60"/>
    <mergeCell ref="H58:H60"/>
    <mergeCell ref="I58:I60"/>
    <mergeCell ref="J58:J60"/>
    <mergeCell ref="P52:P54"/>
    <mergeCell ref="B55:B57"/>
    <mergeCell ref="C55:C57"/>
    <mergeCell ref="D55:D57"/>
    <mergeCell ref="E55:E57"/>
    <mergeCell ref="F55:F57"/>
    <mergeCell ref="G55:G57"/>
    <mergeCell ref="H55:H57"/>
    <mergeCell ref="I55:I57"/>
    <mergeCell ref="J55:J57"/>
    <mergeCell ref="P55:P57"/>
    <mergeCell ref="B52:B54"/>
    <mergeCell ref="C52:C54"/>
    <mergeCell ref="D52:D54"/>
    <mergeCell ref="E52:E54"/>
    <mergeCell ref="F52:F54"/>
    <mergeCell ref="G52:G54"/>
    <mergeCell ref="H52:H54"/>
    <mergeCell ref="I52:I54"/>
    <mergeCell ref="J52:J54"/>
    <mergeCell ref="P46:P48"/>
    <mergeCell ref="B49:B51"/>
    <mergeCell ref="C49:C51"/>
    <mergeCell ref="D49:D51"/>
    <mergeCell ref="E49:E51"/>
    <mergeCell ref="F49:F51"/>
    <mergeCell ref="G49:G51"/>
    <mergeCell ref="H49:H51"/>
    <mergeCell ref="I49:I51"/>
    <mergeCell ref="J49:J51"/>
    <mergeCell ref="P49:P51"/>
    <mergeCell ref="B46:B48"/>
    <mergeCell ref="C46:C48"/>
    <mergeCell ref="D46:D48"/>
    <mergeCell ref="E46:E48"/>
    <mergeCell ref="F46:F48"/>
    <mergeCell ref="G46:G48"/>
    <mergeCell ref="H46:H48"/>
    <mergeCell ref="I46:I48"/>
    <mergeCell ref="J46:J48"/>
    <mergeCell ref="P40:P42"/>
    <mergeCell ref="B43:B45"/>
    <mergeCell ref="C43:C45"/>
    <mergeCell ref="D43:D45"/>
    <mergeCell ref="E43:E45"/>
    <mergeCell ref="F43:F45"/>
    <mergeCell ref="G43:G45"/>
    <mergeCell ref="H43:H45"/>
    <mergeCell ref="I43:I45"/>
    <mergeCell ref="J43:J45"/>
    <mergeCell ref="P43:P45"/>
    <mergeCell ref="B40:B42"/>
    <mergeCell ref="C40:C42"/>
    <mergeCell ref="D40:D42"/>
    <mergeCell ref="E40:E42"/>
    <mergeCell ref="F40:F42"/>
    <mergeCell ref="G40:G42"/>
    <mergeCell ref="H40:H42"/>
    <mergeCell ref="I40:I42"/>
    <mergeCell ref="J40:J42"/>
    <mergeCell ref="P34:P36"/>
    <mergeCell ref="B37:B39"/>
    <mergeCell ref="C37:C39"/>
    <mergeCell ref="D37:D39"/>
    <mergeCell ref="E37:E39"/>
    <mergeCell ref="F37:F39"/>
    <mergeCell ref="G37:G39"/>
    <mergeCell ref="H37:H39"/>
    <mergeCell ref="I37:I39"/>
    <mergeCell ref="J37:J39"/>
    <mergeCell ref="P37:P39"/>
    <mergeCell ref="B34:B36"/>
    <mergeCell ref="C34:C36"/>
    <mergeCell ref="D34:D36"/>
    <mergeCell ref="E34:E36"/>
    <mergeCell ref="F34:F36"/>
    <mergeCell ref="G34:G36"/>
    <mergeCell ref="H34:H36"/>
    <mergeCell ref="I34:I36"/>
    <mergeCell ref="P28:P30"/>
    <mergeCell ref="B31:B33"/>
    <mergeCell ref="C31:C33"/>
    <mergeCell ref="D31:D33"/>
    <mergeCell ref="E31:E33"/>
    <mergeCell ref="F31:F33"/>
    <mergeCell ref="G31:G33"/>
    <mergeCell ref="H31:H33"/>
    <mergeCell ref="I31:I33"/>
    <mergeCell ref="J31:J33"/>
    <mergeCell ref="P31:P33"/>
    <mergeCell ref="B28:B30"/>
    <mergeCell ref="C28:C30"/>
    <mergeCell ref="D28:D30"/>
    <mergeCell ref="E28:E30"/>
    <mergeCell ref="F28:F30"/>
    <mergeCell ref="G28:G30"/>
    <mergeCell ref="H28:H30"/>
    <mergeCell ref="P22:P24"/>
    <mergeCell ref="B25:B27"/>
    <mergeCell ref="C25:C27"/>
    <mergeCell ref="D25:D27"/>
    <mergeCell ref="E25:E27"/>
    <mergeCell ref="F25:F27"/>
    <mergeCell ref="G25:G27"/>
    <mergeCell ref="H25:H27"/>
    <mergeCell ref="I25:I27"/>
    <mergeCell ref="J25:J27"/>
    <mergeCell ref="P25:P27"/>
    <mergeCell ref="B22:B24"/>
    <mergeCell ref="C22:C24"/>
    <mergeCell ref="D22:D24"/>
    <mergeCell ref="E22:E24"/>
    <mergeCell ref="F22:F24"/>
    <mergeCell ref="G22:G24"/>
    <mergeCell ref="H22:H24"/>
    <mergeCell ref="I22:I24"/>
    <mergeCell ref="J22:J24"/>
    <mergeCell ref="P16:P18"/>
    <mergeCell ref="B19:B21"/>
    <mergeCell ref="C19:C21"/>
    <mergeCell ref="D19:D21"/>
    <mergeCell ref="E19:E21"/>
    <mergeCell ref="F19:F21"/>
    <mergeCell ref="G19:G21"/>
    <mergeCell ref="H19:H21"/>
    <mergeCell ref="I19:I21"/>
    <mergeCell ref="J19:J21"/>
    <mergeCell ref="P19:P21"/>
    <mergeCell ref="B16:B18"/>
    <mergeCell ref="C16:C18"/>
    <mergeCell ref="D16:D18"/>
    <mergeCell ref="E16:E18"/>
    <mergeCell ref="F16:F18"/>
    <mergeCell ref="G16:G18"/>
    <mergeCell ref="H16:H18"/>
    <mergeCell ref="I16:I18"/>
    <mergeCell ref="J16:J18"/>
    <mergeCell ref="R5:AE5"/>
    <mergeCell ref="B6:D6"/>
    <mergeCell ref="B7:D7"/>
    <mergeCell ref="M7:O7"/>
    <mergeCell ref="K7:L7"/>
    <mergeCell ref="C8:C9"/>
    <mergeCell ref="F8:F9"/>
    <mergeCell ref="G8:H8"/>
    <mergeCell ref="I8:I9"/>
    <mergeCell ref="R6:AE7"/>
    <mergeCell ref="R10:AE12"/>
    <mergeCell ref="P13:P15"/>
    <mergeCell ref="J8:J9"/>
    <mergeCell ref="B10:B12"/>
    <mergeCell ref="C10:C12"/>
    <mergeCell ref="D10:D12"/>
    <mergeCell ref="F10:F12"/>
    <mergeCell ref="G10:G12"/>
    <mergeCell ref="B8:B9"/>
    <mergeCell ref="P10:P12"/>
    <mergeCell ref="M8:O9"/>
    <mergeCell ref="P8:P9"/>
    <mergeCell ref="B13:B15"/>
    <mergeCell ref="C13:C15"/>
    <mergeCell ref="D13:D15"/>
    <mergeCell ref="E13:E15"/>
    <mergeCell ref="F13:F15"/>
    <mergeCell ref="G13:G15"/>
    <mergeCell ref="H13:H15"/>
    <mergeCell ref="I13:I15"/>
    <mergeCell ref="J13:J15"/>
  </mergeCells>
  <phoneticPr fontId="1"/>
  <conditionalFormatting sqref="E6">
    <cfRule type="cellIs" dxfId="86" priority="902" operator="equal">
      <formula>0</formula>
    </cfRule>
  </conditionalFormatting>
  <conditionalFormatting sqref="I8">
    <cfRule type="containsBlanks" dxfId="85" priority="887">
      <formula>LEN(TRIM(I8))=0</formula>
    </cfRule>
  </conditionalFormatting>
  <conditionalFormatting sqref="F8">
    <cfRule type="containsBlanks" dxfId="84" priority="897">
      <formula>LEN(TRIM(F8))=0</formula>
    </cfRule>
  </conditionalFormatting>
  <conditionalFormatting sqref="F8">
    <cfRule type="containsBlanks" dxfId="83" priority="896">
      <formula>LEN(TRIM(F8))=0</formula>
    </cfRule>
  </conditionalFormatting>
  <conditionalFormatting sqref="F8">
    <cfRule type="containsBlanks" dxfId="82" priority="895">
      <formula>LEN(TRIM(F8))=0</formula>
    </cfRule>
  </conditionalFormatting>
  <conditionalFormatting sqref="I8">
    <cfRule type="containsBlanks" dxfId="81" priority="888">
      <formula>LEN(TRIM(I8))=0</formula>
    </cfRule>
  </conditionalFormatting>
  <conditionalFormatting sqref="J8:K8">
    <cfRule type="containsBlanks" dxfId="80" priority="886">
      <formula>LEN(TRIM(J8))=0</formula>
    </cfRule>
  </conditionalFormatting>
  <conditionalFormatting sqref="J8:K8">
    <cfRule type="containsBlanks" dxfId="79" priority="885">
      <formula>LEN(TRIM(J8))=0</formula>
    </cfRule>
  </conditionalFormatting>
  <conditionalFormatting sqref="O2:P2 K3">
    <cfRule type="cellIs" dxfId="78" priority="867" operator="equal">
      <formula>0</formula>
    </cfRule>
  </conditionalFormatting>
  <conditionalFormatting sqref="C10:P12">
    <cfRule type="containsBlanks" dxfId="77" priority="63">
      <formula>LEN(TRIM(C10))=0</formula>
    </cfRule>
  </conditionalFormatting>
  <conditionalFormatting sqref="C13:P15">
    <cfRule type="containsBlanks" dxfId="76" priority="52">
      <formula>LEN(TRIM(C13))=0</formula>
    </cfRule>
  </conditionalFormatting>
  <conditionalFormatting sqref="C16:P18">
    <cfRule type="containsBlanks" dxfId="75" priority="51">
      <formula>LEN(TRIM(C16))=0</formula>
    </cfRule>
  </conditionalFormatting>
  <conditionalFormatting sqref="C19:P21">
    <cfRule type="containsBlanks" dxfId="74" priority="50">
      <formula>LEN(TRIM(C19))=0</formula>
    </cfRule>
  </conditionalFormatting>
  <conditionalFormatting sqref="C22:P24">
    <cfRule type="containsBlanks" dxfId="73" priority="49">
      <formula>LEN(TRIM(C22))=0</formula>
    </cfRule>
  </conditionalFormatting>
  <conditionalFormatting sqref="C25:P27">
    <cfRule type="containsBlanks" dxfId="72" priority="48">
      <formula>LEN(TRIM(C25))=0</formula>
    </cfRule>
  </conditionalFormatting>
  <conditionalFormatting sqref="C28:P30">
    <cfRule type="containsBlanks" dxfId="71" priority="47">
      <formula>LEN(TRIM(C28))=0</formula>
    </cfRule>
  </conditionalFormatting>
  <conditionalFormatting sqref="C31:P33">
    <cfRule type="containsBlanks" dxfId="70" priority="46">
      <formula>LEN(TRIM(C31))=0</formula>
    </cfRule>
  </conditionalFormatting>
  <conditionalFormatting sqref="C34:P36">
    <cfRule type="containsBlanks" dxfId="69" priority="45">
      <formula>LEN(TRIM(C34))=0</formula>
    </cfRule>
  </conditionalFormatting>
  <conditionalFormatting sqref="C37:P39">
    <cfRule type="containsBlanks" dxfId="68" priority="44">
      <formula>LEN(TRIM(C37))=0</formula>
    </cfRule>
  </conditionalFormatting>
  <conditionalFormatting sqref="C40:P42">
    <cfRule type="containsBlanks" dxfId="67" priority="43">
      <formula>LEN(TRIM(C40))=0</formula>
    </cfRule>
  </conditionalFormatting>
  <conditionalFormatting sqref="C43:P45">
    <cfRule type="containsBlanks" dxfId="66" priority="42">
      <formula>LEN(TRIM(C43))=0</formula>
    </cfRule>
  </conditionalFormatting>
  <conditionalFormatting sqref="C46:P48">
    <cfRule type="containsBlanks" dxfId="65" priority="41">
      <formula>LEN(TRIM(C46))=0</formula>
    </cfRule>
  </conditionalFormatting>
  <conditionalFormatting sqref="C49:P51">
    <cfRule type="containsBlanks" dxfId="64" priority="40">
      <formula>LEN(TRIM(C49))=0</formula>
    </cfRule>
  </conditionalFormatting>
  <conditionalFormatting sqref="C52:P54">
    <cfRule type="containsBlanks" dxfId="63" priority="39">
      <formula>LEN(TRIM(C52))=0</formula>
    </cfRule>
  </conditionalFormatting>
  <conditionalFormatting sqref="C55:P57">
    <cfRule type="containsBlanks" dxfId="62" priority="38">
      <formula>LEN(TRIM(C55))=0</formula>
    </cfRule>
  </conditionalFormatting>
  <conditionalFormatting sqref="C58:P60">
    <cfRule type="containsBlanks" dxfId="61" priority="37">
      <formula>LEN(TRIM(C58))=0</formula>
    </cfRule>
  </conditionalFormatting>
  <conditionalFormatting sqref="C61:P63">
    <cfRule type="containsBlanks" dxfId="60" priority="36">
      <formula>LEN(TRIM(C61))=0</formula>
    </cfRule>
  </conditionalFormatting>
  <conditionalFormatting sqref="C64:P66">
    <cfRule type="containsBlanks" dxfId="59" priority="35">
      <formula>LEN(TRIM(C64))=0</formula>
    </cfRule>
  </conditionalFormatting>
  <conditionalFormatting sqref="C67:P69">
    <cfRule type="containsBlanks" dxfId="58" priority="34">
      <formula>LEN(TRIM(C67))=0</formula>
    </cfRule>
  </conditionalFormatting>
  <conditionalFormatting sqref="C70:P72">
    <cfRule type="containsBlanks" dxfId="57" priority="33">
      <formula>LEN(TRIM(C70))=0</formula>
    </cfRule>
  </conditionalFormatting>
  <conditionalFormatting sqref="C73:P75">
    <cfRule type="containsBlanks" dxfId="56" priority="32">
      <formula>LEN(TRIM(C73))=0</formula>
    </cfRule>
  </conditionalFormatting>
  <conditionalFormatting sqref="C76:P78">
    <cfRule type="containsBlanks" dxfId="55" priority="31">
      <formula>LEN(TRIM(C76))=0</formula>
    </cfRule>
  </conditionalFormatting>
  <conditionalFormatting sqref="C79:P81">
    <cfRule type="containsBlanks" dxfId="54" priority="30">
      <formula>LEN(TRIM(C79))=0</formula>
    </cfRule>
  </conditionalFormatting>
  <conditionalFormatting sqref="C82:P84">
    <cfRule type="containsBlanks" dxfId="53" priority="29">
      <formula>LEN(TRIM(C82))=0</formula>
    </cfRule>
  </conditionalFormatting>
  <conditionalFormatting sqref="C85:P87">
    <cfRule type="containsBlanks" dxfId="52" priority="28">
      <formula>LEN(TRIM(C85))=0</formula>
    </cfRule>
  </conditionalFormatting>
  <conditionalFormatting sqref="C88:P90">
    <cfRule type="containsBlanks" dxfId="51" priority="27">
      <formula>LEN(TRIM(C88))=0</formula>
    </cfRule>
  </conditionalFormatting>
  <conditionalFormatting sqref="C91:P93">
    <cfRule type="containsBlanks" dxfId="50" priority="26">
      <formula>LEN(TRIM(C91))=0</formula>
    </cfRule>
  </conditionalFormatting>
  <conditionalFormatting sqref="C94:P96">
    <cfRule type="containsBlanks" dxfId="49" priority="25">
      <formula>LEN(TRIM(C94))=0</formula>
    </cfRule>
  </conditionalFormatting>
  <conditionalFormatting sqref="C97:P99">
    <cfRule type="containsBlanks" dxfId="48" priority="24">
      <formula>LEN(TRIM(C97))=0</formula>
    </cfRule>
  </conditionalFormatting>
  <conditionalFormatting sqref="C100:P102">
    <cfRule type="containsBlanks" dxfId="47" priority="23">
      <formula>LEN(TRIM(C100))=0</formula>
    </cfRule>
  </conditionalFormatting>
  <conditionalFormatting sqref="C103:P105">
    <cfRule type="containsBlanks" dxfId="46" priority="22">
      <formula>LEN(TRIM(C103))=0</formula>
    </cfRule>
  </conditionalFormatting>
  <conditionalFormatting sqref="C106:P108">
    <cfRule type="containsBlanks" dxfId="45" priority="21">
      <formula>LEN(TRIM(C106))=0</formula>
    </cfRule>
  </conditionalFormatting>
  <conditionalFormatting sqref="C109:P111">
    <cfRule type="containsBlanks" dxfId="44" priority="20">
      <formula>LEN(TRIM(C109))=0</formula>
    </cfRule>
  </conditionalFormatting>
  <conditionalFormatting sqref="C112:P114">
    <cfRule type="containsBlanks" dxfId="43" priority="19">
      <formula>LEN(TRIM(C112))=0</formula>
    </cfRule>
  </conditionalFormatting>
  <conditionalFormatting sqref="C115:P117">
    <cfRule type="containsBlanks" dxfId="42" priority="18">
      <formula>LEN(TRIM(C115))=0</formula>
    </cfRule>
  </conditionalFormatting>
  <conditionalFormatting sqref="C118:P120">
    <cfRule type="containsBlanks" dxfId="41" priority="17">
      <formula>LEN(TRIM(C118))=0</formula>
    </cfRule>
  </conditionalFormatting>
  <conditionalFormatting sqref="C121:P123">
    <cfRule type="containsBlanks" dxfId="40" priority="16">
      <formula>LEN(TRIM(C121))=0</formula>
    </cfRule>
  </conditionalFormatting>
  <conditionalFormatting sqref="C124:P126">
    <cfRule type="containsBlanks" dxfId="39" priority="15">
      <formula>LEN(TRIM(C124))=0</formula>
    </cfRule>
  </conditionalFormatting>
  <conditionalFormatting sqref="C127:P129">
    <cfRule type="containsBlanks" dxfId="38" priority="14">
      <formula>LEN(TRIM(C127))=0</formula>
    </cfRule>
  </conditionalFormatting>
  <conditionalFormatting sqref="C130:P132">
    <cfRule type="containsBlanks" dxfId="37" priority="13">
      <formula>LEN(TRIM(C130))=0</formula>
    </cfRule>
  </conditionalFormatting>
  <conditionalFormatting sqref="C133:P135">
    <cfRule type="containsBlanks" dxfId="36" priority="12">
      <formula>LEN(TRIM(C133))=0</formula>
    </cfRule>
  </conditionalFormatting>
  <conditionalFormatting sqref="C136:P138">
    <cfRule type="containsBlanks" dxfId="35" priority="11">
      <formula>LEN(TRIM(C136))=0</formula>
    </cfRule>
  </conditionalFormatting>
  <conditionalFormatting sqref="C139:P141">
    <cfRule type="containsBlanks" dxfId="34" priority="10">
      <formula>LEN(TRIM(C139))=0</formula>
    </cfRule>
  </conditionalFormatting>
  <conditionalFormatting sqref="C142:P144">
    <cfRule type="containsBlanks" dxfId="33" priority="9">
      <formula>LEN(TRIM(C142))=0</formula>
    </cfRule>
  </conditionalFormatting>
  <conditionalFormatting sqref="C145:P147">
    <cfRule type="containsBlanks" dxfId="32" priority="8">
      <formula>LEN(TRIM(C145))=0</formula>
    </cfRule>
  </conditionalFormatting>
  <conditionalFormatting sqref="C148:P150">
    <cfRule type="containsBlanks" dxfId="31" priority="7">
      <formula>LEN(TRIM(C148))=0</formula>
    </cfRule>
  </conditionalFormatting>
  <conditionalFormatting sqref="C151:P153">
    <cfRule type="containsBlanks" dxfId="30" priority="6">
      <formula>LEN(TRIM(C151))=0</formula>
    </cfRule>
  </conditionalFormatting>
  <conditionalFormatting sqref="C157:P159">
    <cfRule type="containsBlanks" dxfId="29" priority="5">
      <formula>LEN(TRIM(C157))=0</formula>
    </cfRule>
  </conditionalFormatting>
  <conditionalFormatting sqref="K4:K6">
    <cfRule type="containsBlanks" dxfId="28" priority="3">
      <formula>LEN(TRIM(K4))=0</formula>
    </cfRule>
  </conditionalFormatting>
  <conditionalFormatting sqref="L4:L6">
    <cfRule type="cellIs" dxfId="27" priority="2" operator="equal">
      <formula>0</formula>
    </cfRule>
  </conditionalFormatting>
  <conditionalFormatting sqref="C154:P156">
    <cfRule type="containsBlanks" dxfId="26" priority="1">
      <formula>LEN(TRIM(C154))=0</formula>
    </cfRule>
  </conditionalFormatting>
  <dataValidations count="5">
    <dataValidation type="list" allowBlank="1" showInputMessage="1" showErrorMessage="1" sqref="L10:L159" xr:uid="{1EFCE66D-67ED-4DBB-88A3-BC048A67701D}">
      <formula1>"✓"</formula1>
    </dataValidation>
    <dataValidation type="list" allowBlank="1" showInputMessage="1" showErrorMessage="1" sqref="C10:C159" xr:uid="{789A64FA-C30E-4095-A3FF-5284C3697D34}">
      <formula1>"内部,外部"</formula1>
    </dataValidation>
    <dataValidation type="textLength" imeMode="halfAlpha" operator="equal" allowBlank="1" showInputMessage="1" showErrorMessage="1" errorTitle="無効な入力" error="半角13桁の法人番号を入力してください。" sqref="I10:I159" xr:uid="{0E07F9C9-A355-4E91-8ECA-A75671D42F78}">
      <formula1>13</formula1>
    </dataValidation>
    <dataValidation imeMode="halfAlpha" allowBlank="1" showInputMessage="1" showErrorMessage="1" sqref="F10:F159" xr:uid="{0C32E8F2-271F-4AEC-99E0-332101D3B6CC}"/>
    <dataValidation type="list" allowBlank="1" showInputMessage="1" showErrorMessage="1" sqref="M10:O159" xr:uid="{8356812E-7F05-46FA-B642-8E0D650E8B35}">
      <formula1>INDIRECT($Q10)</formula1>
    </dataValidation>
  </dataValidations>
  <pageMargins left="0.74803149606299213" right="0.15748031496062992" top="0.55118110236220474" bottom="0.43307086614173229" header="0.31496062992125984" footer="0.15748031496062992"/>
  <pageSetup paperSize="9" scale="39" fitToHeight="0" orientation="portrait" r:id="rId1"/>
  <rowBreaks count="3" manualBreakCount="3">
    <brk id="42" min="1" max="11" man="1"/>
    <brk id="82" min="1" max="11" man="1"/>
    <brk id="122"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001867A-405C-456A-83E8-D135EA61D9DC}">
          <x14:formula1>
            <xm:f>都道府県コード!$A$2:$A$48</xm:f>
          </x14:formula1>
          <xm:sqref>G10:G159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3105A-D68C-47CC-9B6E-3FE7CC980ACD}">
  <sheetPr codeName="Sheet14">
    <tabColor theme="8" tint="0.39997558519241921"/>
    <pageSetUpPr fitToPage="1"/>
  </sheetPr>
  <dimension ref="A1:L267"/>
  <sheetViews>
    <sheetView showGridLines="0" zoomScaleNormal="100" zoomScaleSheetLayoutView="70" workbookViewId="0"/>
  </sheetViews>
  <sheetFormatPr defaultColWidth="8.88671875" defaultRowHeight="15.75" customHeight="1" x14ac:dyDescent="0.2"/>
  <cols>
    <col min="1" max="1" width="1.33203125" style="133" customWidth="1"/>
    <col min="2" max="2" width="5.21875" style="133" customWidth="1"/>
    <col min="3" max="3" width="25.21875" style="133" bestFit="1" customWidth="1"/>
    <col min="4" max="4" width="25.21875" style="133" customWidth="1"/>
    <col min="5" max="5" width="15.6640625" style="133" customWidth="1"/>
    <col min="6" max="6" width="10" style="133" bestFit="1" customWidth="1"/>
    <col min="7" max="7" width="34.88671875" style="133" customWidth="1"/>
    <col min="8" max="9" width="15.6640625" style="612" customWidth="1"/>
    <col min="10" max="10" width="12.109375" style="613" bestFit="1" customWidth="1"/>
    <col min="11" max="11" width="2.88671875" style="133" bestFit="1" customWidth="1"/>
    <col min="12" max="12" width="124.109375" style="108" customWidth="1"/>
    <col min="13" max="16384" width="8.88671875" style="133"/>
  </cols>
  <sheetData>
    <row r="1" spans="1:12" ht="51" customHeight="1" x14ac:dyDescent="0.2">
      <c r="H1" s="200"/>
      <c r="I1" s="200"/>
      <c r="J1" s="133"/>
    </row>
    <row r="2" spans="1:12" ht="15.75" customHeight="1" x14ac:dyDescent="0.2">
      <c r="B2" s="88" t="s">
        <v>144</v>
      </c>
      <c r="C2" s="134"/>
      <c r="D2" s="134"/>
      <c r="E2" s="134"/>
      <c r="F2" s="134"/>
      <c r="G2" s="134"/>
      <c r="H2" s="200"/>
      <c r="I2" s="200"/>
      <c r="J2" s="133"/>
    </row>
    <row r="3" spans="1:12" s="135" customFormat="1" ht="30" customHeight="1" x14ac:dyDescent="0.2">
      <c r="B3" s="89" t="s">
        <v>205</v>
      </c>
      <c r="C3" s="136"/>
      <c r="D3" s="136"/>
      <c r="E3" s="136"/>
      <c r="F3" s="136"/>
      <c r="G3" s="136"/>
      <c r="L3" s="103"/>
    </row>
    <row r="4" spans="1:12" ht="27" customHeight="1" x14ac:dyDescent="0.2">
      <c r="B4" s="299" t="s">
        <v>299</v>
      </c>
      <c r="C4" s="300"/>
      <c r="D4" s="300"/>
      <c r="E4" s="300"/>
      <c r="F4" s="149"/>
      <c r="G4" s="149"/>
      <c r="H4" s="200"/>
      <c r="I4" s="200"/>
      <c r="J4" s="133"/>
    </row>
    <row r="5" spans="1:12" s="135" customFormat="1" ht="27" customHeight="1" x14ac:dyDescent="0.2">
      <c r="B5" s="301" t="s">
        <v>300</v>
      </c>
      <c r="C5" s="149"/>
      <c r="D5" s="149"/>
      <c r="E5" s="149"/>
      <c r="F5" s="149"/>
      <c r="G5" s="149"/>
    </row>
    <row r="6" spans="1:12" s="135" customFormat="1" ht="27.75" customHeight="1" x14ac:dyDescent="0.2">
      <c r="B6" s="1070" t="s">
        <v>23</v>
      </c>
      <c r="C6" s="1070"/>
      <c r="D6" s="1073">
        <f>'補助事業概要説明書(別添１)１～２'!K5</f>
        <v>0</v>
      </c>
      <c r="E6" s="1073"/>
      <c r="F6" s="1073"/>
      <c r="G6" s="1073"/>
      <c r="I6" s="417" t="s">
        <v>417</v>
      </c>
      <c r="J6" s="418">
        <f>COUNTIF(K:K,1)</f>
        <v>0</v>
      </c>
      <c r="L6" s="585" t="s">
        <v>2</v>
      </c>
    </row>
    <row r="7" spans="1:12" s="135" customFormat="1" ht="27.75" customHeight="1" x14ac:dyDescent="0.2">
      <c r="B7" s="1070" t="s">
        <v>308</v>
      </c>
      <c r="C7" s="1070"/>
      <c r="D7" s="1071" t="s">
        <v>305</v>
      </c>
      <c r="E7" s="1071"/>
      <c r="F7" s="1071"/>
      <c r="G7" s="1071"/>
      <c r="I7" s="549" t="s">
        <v>416</v>
      </c>
      <c r="J7" s="550">
        <f>COUNTIF($C$13:$C$262,"&lt;&gt;")</f>
        <v>0</v>
      </c>
      <c r="K7" s="302"/>
      <c r="L7" s="1074" t="s">
        <v>511</v>
      </c>
    </row>
    <row r="8" spans="1:12" s="135" customFormat="1" ht="27.75" customHeight="1" x14ac:dyDescent="0.2">
      <c r="B8" s="1070"/>
      <c r="C8" s="1070"/>
      <c r="D8" s="1072" t="s">
        <v>306</v>
      </c>
      <c r="E8" s="1072"/>
      <c r="F8" s="1072"/>
      <c r="G8" s="1072"/>
      <c r="I8" s="549" t="s">
        <v>233</v>
      </c>
      <c r="J8" s="550">
        <f>COUNTIF($C$13:$C$262,"*未定*")</f>
        <v>0</v>
      </c>
      <c r="K8" s="302"/>
      <c r="L8" s="1074"/>
    </row>
    <row r="9" spans="1:12" s="135" customFormat="1" ht="27.75" customHeight="1" x14ac:dyDescent="0.2">
      <c r="B9" s="1070"/>
      <c r="C9" s="1070"/>
      <c r="D9" s="1072" t="s">
        <v>307</v>
      </c>
      <c r="E9" s="1072"/>
      <c r="F9" s="1072"/>
      <c r="G9" s="1072"/>
      <c r="I9" s="549" t="s">
        <v>234</v>
      </c>
      <c r="J9" s="379" t="str">
        <f>IFERROR(J8/J7,"-")</f>
        <v>-</v>
      </c>
      <c r="K9" s="302"/>
    </row>
    <row r="10" spans="1:12" s="135" customFormat="1" ht="24.9" customHeight="1" x14ac:dyDescent="0.2">
      <c r="B10" s="137"/>
      <c r="C10" s="137"/>
      <c r="D10" s="137"/>
      <c r="E10" s="137"/>
      <c r="F10" s="90" t="s">
        <v>28</v>
      </c>
      <c r="H10" s="201"/>
      <c r="I10" s="201"/>
      <c r="J10" s="190"/>
    </row>
    <row r="11" spans="1:12" s="135" customFormat="1" ht="19.95" customHeight="1" x14ac:dyDescent="0.2">
      <c r="B11" s="1076" t="s">
        <v>158</v>
      </c>
      <c r="C11" s="1076" t="s">
        <v>206</v>
      </c>
      <c r="D11" s="1076" t="s">
        <v>286</v>
      </c>
      <c r="E11" s="1078" t="s">
        <v>27</v>
      </c>
      <c r="F11" s="1080" t="s">
        <v>24</v>
      </c>
      <c r="G11" s="1081"/>
      <c r="H11" s="1082" t="s">
        <v>26</v>
      </c>
      <c r="I11" s="1086" t="s">
        <v>451</v>
      </c>
      <c r="J11" s="1084" t="s">
        <v>204</v>
      </c>
      <c r="L11" s="1075" t="s">
        <v>593</v>
      </c>
    </row>
    <row r="12" spans="1:12" s="135" customFormat="1" ht="19.95" customHeight="1" x14ac:dyDescent="0.2">
      <c r="B12" s="1077"/>
      <c r="C12" s="1077"/>
      <c r="D12" s="1077"/>
      <c r="E12" s="1079"/>
      <c r="F12" s="91" t="s">
        <v>61</v>
      </c>
      <c r="G12" s="92" t="s">
        <v>62</v>
      </c>
      <c r="H12" s="1083"/>
      <c r="I12" s="1083"/>
      <c r="J12" s="1085"/>
      <c r="L12" s="1075"/>
    </row>
    <row r="13" spans="1:12" s="87" customFormat="1" ht="40.049999999999997" customHeight="1" x14ac:dyDescent="0.2">
      <c r="A13" s="93"/>
      <c r="B13" s="172">
        <v>1</v>
      </c>
      <c r="C13" s="150"/>
      <c r="D13" s="150"/>
      <c r="E13" s="191"/>
      <c r="F13" s="192"/>
      <c r="G13" s="94"/>
      <c r="H13" s="602"/>
      <c r="I13" s="603"/>
      <c r="J13" s="604"/>
      <c r="K13" s="304">
        <f>IF(COUNTIF(C13,"*未定*")=1,1,COUNTIF(C$12:C13,C13))</f>
        <v>0</v>
      </c>
      <c r="L13" s="1075"/>
    </row>
    <row r="14" spans="1:12" s="87" customFormat="1" ht="40.049999999999997" customHeight="1" x14ac:dyDescent="0.2">
      <c r="A14" s="95"/>
      <c r="B14" s="172">
        <v>2</v>
      </c>
      <c r="C14" s="150"/>
      <c r="D14" s="150"/>
      <c r="E14" s="191"/>
      <c r="F14" s="192"/>
      <c r="G14" s="94"/>
      <c r="H14" s="602"/>
      <c r="I14" s="603"/>
      <c r="J14" s="604"/>
      <c r="K14" s="304">
        <f>IF(COUNTIF(C14,"*未定*")=1,1,COUNTIF(C$12:C14,C14))</f>
        <v>0</v>
      </c>
      <c r="L14" s="1075"/>
    </row>
    <row r="15" spans="1:12" s="87" customFormat="1" ht="40.049999999999997" customHeight="1" x14ac:dyDescent="0.2">
      <c r="A15" s="95"/>
      <c r="B15" s="172">
        <v>3</v>
      </c>
      <c r="C15" s="150"/>
      <c r="D15" s="150"/>
      <c r="E15" s="191"/>
      <c r="F15" s="192"/>
      <c r="G15" s="94"/>
      <c r="H15" s="602"/>
      <c r="I15" s="603"/>
      <c r="J15" s="604"/>
      <c r="K15" s="304">
        <f>IF(COUNTIF(C15,"*未定*")=1,1,COUNTIF(C$12:C15,C15))</f>
        <v>0</v>
      </c>
      <c r="L15" s="1075"/>
    </row>
    <row r="16" spans="1:12" s="87" customFormat="1" ht="40.049999999999997" customHeight="1" x14ac:dyDescent="0.2">
      <c r="A16" s="95"/>
      <c r="B16" s="172">
        <v>4</v>
      </c>
      <c r="C16" s="150"/>
      <c r="D16" s="150"/>
      <c r="E16" s="191"/>
      <c r="F16" s="192"/>
      <c r="G16" s="94"/>
      <c r="H16" s="602"/>
      <c r="I16" s="603"/>
      <c r="J16" s="604"/>
      <c r="K16" s="304">
        <f>IF(COUNTIF(C16,"*未定*")=1,1,COUNTIF(C$12:C16,C16))</f>
        <v>0</v>
      </c>
      <c r="L16" s="1075"/>
    </row>
    <row r="17" spans="1:12" s="87" customFormat="1" ht="40.049999999999997" customHeight="1" x14ac:dyDescent="0.2">
      <c r="A17" s="95"/>
      <c r="B17" s="172">
        <v>5</v>
      </c>
      <c r="C17" s="150"/>
      <c r="D17" s="150"/>
      <c r="E17" s="191"/>
      <c r="F17" s="192"/>
      <c r="G17" s="94"/>
      <c r="H17" s="602"/>
      <c r="I17" s="603"/>
      <c r="J17" s="604"/>
      <c r="K17" s="304">
        <f>IF(COUNTIF(C17,"*未定*")=1,1,COUNTIF(C$12:C17,C17))</f>
        <v>0</v>
      </c>
      <c r="L17" s="1075"/>
    </row>
    <row r="18" spans="1:12" s="87" customFormat="1" ht="40.049999999999997" customHeight="1" x14ac:dyDescent="0.2">
      <c r="A18" s="95"/>
      <c r="B18" s="172">
        <v>6</v>
      </c>
      <c r="C18" s="150"/>
      <c r="D18" s="150"/>
      <c r="E18" s="191"/>
      <c r="F18" s="192"/>
      <c r="G18" s="94"/>
      <c r="H18" s="602"/>
      <c r="I18" s="603"/>
      <c r="J18" s="604"/>
      <c r="K18" s="304">
        <f>IF(COUNTIF(C18,"*未定*")=1,1,COUNTIF(C$12:C18,C18))</f>
        <v>0</v>
      </c>
      <c r="L18" s="1075"/>
    </row>
    <row r="19" spans="1:12" s="87" customFormat="1" ht="40.049999999999997" customHeight="1" x14ac:dyDescent="0.2">
      <c r="A19" s="95"/>
      <c r="B19" s="172">
        <v>7</v>
      </c>
      <c r="C19" s="150"/>
      <c r="D19" s="150"/>
      <c r="E19" s="191"/>
      <c r="F19" s="192"/>
      <c r="G19" s="94"/>
      <c r="H19" s="602"/>
      <c r="I19" s="603"/>
      <c r="J19" s="604"/>
      <c r="K19" s="304">
        <f>IF(COUNTIF(C19,"*未定*")=1,1,COUNTIF(C$12:C19,C19))</f>
        <v>0</v>
      </c>
      <c r="L19" s="1075"/>
    </row>
    <row r="20" spans="1:12" s="87" customFormat="1" ht="40.049999999999997" customHeight="1" x14ac:dyDescent="0.2">
      <c r="A20" s="95"/>
      <c r="B20" s="172">
        <v>8</v>
      </c>
      <c r="C20" s="150"/>
      <c r="D20" s="150"/>
      <c r="E20" s="191"/>
      <c r="F20" s="192"/>
      <c r="G20" s="94"/>
      <c r="H20" s="602"/>
      <c r="I20" s="603"/>
      <c r="J20" s="604"/>
      <c r="K20" s="304">
        <f>IF(COUNTIF(C20,"*未定*")=1,1,COUNTIF(C$12:C20,C20))</f>
        <v>0</v>
      </c>
      <c r="L20" s="1075"/>
    </row>
    <row r="21" spans="1:12" s="87" customFormat="1" ht="40.049999999999997" customHeight="1" x14ac:dyDescent="0.2">
      <c r="A21" s="95"/>
      <c r="B21" s="172">
        <v>9</v>
      </c>
      <c r="C21" s="150"/>
      <c r="D21" s="150"/>
      <c r="E21" s="191"/>
      <c r="F21" s="192"/>
      <c r="G21" s="94"/>
      <c r="H21" s="602"/>
      <c r="I21" s="603"/>
      <c r="J21" s="604"/>
      <c r="K21" s="304">
        <f>IF(COUNTIF(C21,"*未定*")=1,1,COUNTIF(C$12:C21,C21))</f>
        <v>0</v>
      </c>
      <c r="L21" s="1075"/>
    </row>
    <row r="22" spans="1:12" s="87" customFormat="1" ht="40.049999999999997" customHeight="1" x14ac:dyDescent="0.2">
      <c r="A22" s="95"/>
      <c r="B22" s="172">
        <v>10</v>
      </c>
      <c r="C22" s="150"/>
      <c r="D22" s="150"/>
      <c r="E22" s="191"/>
      <c r="F22" s="192"/>
      <c r="G22" s="94"/>
      <c r="H22" s="602"/>
      <c r="I22" s="603"/>
      <c r="J22" s="604"/>
      <c r="K22" s="304">
        <f>IF(COUNTIF(C22,"*未定*")=1,1,COUNTIF(C$12:C22,C22))</f>
        <v>0</v>
      </c>
      <c r="L22" s="1075"/>
    </row>
    <row r="23" spans="1:12" s="87" customFormat="1" ht="40.049999999999997" customHeight="1" x14ac:dyDescent="0.2">
      <c r="A23" s="95"/>
      <c r="B23" s="172">
        <v>11</v>
      </c>
      <c r="C23" s="150"/>
      <c r="D23" s="150"/>
      <c r="E23" s="191"/>
      <c r="F23" s="192"/>
      <c r="G23" s="94"/>
      <c r="H23" s="602"/>
      <c r="I23" s="603"/>
      <c r="J23" s="604"/>
      <c r="K23" s="304">
        <f>IF(COUNTIF(C23,"*未定*")=1,1,COUNTIF(C$12:C23,C23))</f>
        <v>0</v>
      </c>
      <c r="L23" s="1075"/>
    </row>
    <row r="24" spans="1:12" s="87" customFormat="1" ht="40.049999999999997" customHeight="1" x14ac:dyDescent="0.2">
      <c r="A24" s="95"/>
      <c r="B24" s="172">
        <v>12</v>
      </c>
      <c r="C24" s="150"/>
      <c r="D24" s="150"/>
      <c r="E24" s="191"/>
      <c r="F24" s="192"/>
      <c r="G24" s="94"/>
      <c r="H24" s="602"/>
      <c r="I24" s="603"/>
      <c r="J24" s="604"/>
      <c r="K24" s="304">
        <f>IF(COUNTIF(C24,"*未定*")=1,1,COUNTIF(C$12:C24,C24))</f>
        <v>0</v>
      </c>
    </row>
    <row r="25" spans="1:12" s="87" customFormat="1" ht="40.049999999999997" customHeight="1" x14ac:dyDescent="0.2">
      <c r="A25" s="95"/>
      <c r="B25" s="172">
        <v>13</v>
      </c>
      <c r="C25" s="150"/>
      <c r="D25" s="150"/>
      <c r="E25" s="191"/>
      <c r="F25" s="192"/>
      <c r="G25" s="94"/>
      <c r="H25" s="602"/>
      <c r="I25" s="603"/>
      <c r="J25" s="604"/>
      <c r="K25" s="304">
        <f>IF(COUNTIF(C25,"*未定*")=1,1,COUNTIF(C$12:C25,C25))</f>
        <v>0</v>
      </c>
    </row>
    <row r="26" spans="1:12" s="87" customFormat="1" ht="40.049999999999997" customHeight="1" x14ac:dyDescent="0.2">
      <c r="A26" s="95"/>
      <c r="B26" s="172">
        <v>14</v>
      </c>
      <c r="C26" s="150"/>
      <c r="D26" s="150"/>
      <c r="E26" s="191"/>
      <c r="F26" s="192"/>
      <c r="G26" s="94"/>
      <c r="H26" s="602"/>
      <c r="I26" s="603"/>
      <c r="J26" s="604"/>
      <c r="K26" s="304">
        <f>IF(COUNTIF(C26,"*未定*")=1,1,COUNTIF(C$12:C26,C26))</f>
        <v>0</v>
      </c>
    </row>
    <row r="27" spans="1:12" s="87" customFormat="1" ht="40.049999999999997" customHeight="1" x14ac:dyDescent="0.2">
      <c r="A27" s="95"/>
      <c r="B27" s="172">
        <v>15</v>
      </c>
      <c r="C27" s="150"/>
      <c r="D27" s="150"/>
      <c r="E27" s="191"/>
      <c r="F27" s="192"/>
      <c r="G27" s="94"/>
      <c r="H27" s="602"/>
      <c r="I27" s="603"/>
      <c r="J27" s="604"/>
      <c r="K27" s="304">
        <f>IF(COUNTIF(C27,"*未定*")=1,1,COUNTIF(C$12:C27,C27))</f>
        <v>0</v>
      </c>
    </row>
    <row r="28" spans="1:12" s="87" customFormat="1" ht="40.049999999999997" customHeight="1" x14ac:dyDescent="0.2">
      <c r="A28" s="95"/>
      <c r="B28" s="172">
        <v>16</v>
      </c>
      <c r="C28" s="150"/>
      <c r="D28" s="150"/>
      <c r="E28" s="191"/>
      <c r="F28" s="192"/>
      <c r="G28" s="94"/>
      <c r="H28" s="602"/>
      <c r="I28" s="603"/>
      <c r="J28" s="604"/>
      <c r="K28" s="304">
        <f>IF(COUNTIF(C28,"*未定*")=1,1,COUNTIF(C$12:C28,C28))</f>
        <v>0</v>
      </c>
    </row>
    <row r="29" spans="1:12" s="87" customFormat="1" ht="40.049999999999997" customHeight="1" x14ac:dyDescent="0.2">
      <c r="A29" s="95"/>
      <c r="B29" s="172">
        <v>17</v>
      </c>
      <c r="C29" s="150"/>
      <c r="D29" s="150"/>
      <c r="E29" s="191"/>
      <c r="F29" s="192"/>
      <c r="G29" s="94"/>
      <c r="H29" s="602"/>
      <c r="I29" s="603"/>
      <c r="J29" s="604"/>
      <c r="K29" s="304">
        <f>IF(COUNTIF(C29,"*未定*")=1,1,COUNTIF(C$12:C29,C29))</f>
        <v>0</v>
      </c>
    </row>
    <row r="30" spans="1:12" s="87" customFormat="1" ht="40.049999999999997" customHeight="1" x14ac:dyDescent="0.2">
      <c r="A30" s="95"/>
      <c r="B30" s="172">
        <v>18</v>
      </c>
      <c r="C30" s="150"/>
      <c r="D30" s="150"/>
      <c r="E30" s="191"/>
      <c r="F30" s="192"/>
      <c r="G30" s="94"/>
      <c r="H30" s="602"/>
      <c r="I30" s="603"/>
      <c r="J30" s="604"/>
      <c r="K30" s="304">
        <f>IF(COUNTIF(C30,"*未定*")=1,1,COUNTIF(C$12:C30,C30))</f>
        <v>0</v>
      </c>
    </row>
    <row r="31" spans="1:12" s="87" customFormat="1" ht="40.049999999999997" customHeight="1" x14ac:dyDescent="0.2">
      <c r="A31" s="95"/>
      <c r="B31" s="172">
        <v>19</v>
      </c>
      <c r="C31" s="150"/>
      <c r="D31" s="150"/>
      <c r="E31" s="191"/>
      <c r="F31" s="192"/>
      <c r="G31" s="94"/>
      <c r="H31" s="602"/>
      <c r="I31" s="603"/>
      <c r="J31" s="604"/>
      <c r="K31" s="304">
        <f>IF(COUNTIF(C31,"*未定*")=1,1,COUNTIF(C$12:C31,C31))</f>
        <v>0</v>
      </c>
    </row>
    <row r="32" spans="1:12" s="87" customFormat="1" ht="40.049999999999997" customHeight="1" x14ac:dyDescent="0.2">
      <c r="A32" s="95"/>
      <c r="B32" s="172">
        <v>20</v>
      </c>
      <c r="C32" s="150"/>
      <c r="D32" s="150"/>
      <c r="E32" s="191"/>
      <c r="F32" s="192"/>
      <c r="G32" s="94"/>
      <c r="H32" s="602"/>
      <c r="I32" s="603"/>
      <c r="J32" s="604"/>
      <c r="K32" s="304">
        <f>IF(COUNTIF(C32,"*未定*")=1,1,COUNTIF(C$12:C32,C32))</f>
        <v>0</v>
      </c>
    </row>
    <row r="33" spans="1:12" s="87" customFormat="1" ht="40.049999999999997" customHeight="1" x14ac:dyDescent="0.2">
      <c r="A33" s="95"/>
      <c r="B33" s="172">
        <v>21</v>
      </c>
      <c r="C33" s="150"/>
      <c r="D33" s="150"/>
      <c r="E33" s="191"/>
      <c r="F33" s="192"/>
      <c r="G33" s="94"/>
      <c r="H33" s="602"/>
      <c r="I33" s="603"/>
      <c r="J33" s="604"/>
      <c r="K33" s="304">
        <f>IF(COUNTIF(C33,"*未定*")=1,1,COUNTIF(C$12:C33,C33))</f>
        <v>0</v>
      </c>
    </row>
    <row r="34" spans="1:12" s="87" customFormat="1" ht="40.049999999999997" customHeight="1" x14ac:dyDescent="0.2">
      <c r="A34" s="95"/>
      <c r="B34" s="172">
        <v>22</v>
      </c>
      <c r="C34" s="150"/>
      <c r="D34" s="150"/>
      <c r="E34" s="191"/>
      <c r="F34" s="192"/>
      <c r="G34" s="94"/>
      <c r="H34" s="602"/>
      <c r="I34" s="603"/>
      <c r="J34" s="604"/>
      <c r="K34" s="304">
        <f>IF(COUNTIF(C34,"*未定*")=1,1,COUNTIF(C$12:C34,C34))</f>
        <v>0</v>
      </c>
      <c r="L34" s="591"/>
    </row>
    <row r="35" spans="1:12" s="87" customFormat="1" ht="40.049999999999997" customHeight="1" x14ac:dyDescent="0.2">
      <c r="A35" s="95"/>
      <c r="B35" s="172">
        <v>23</v>
      </c>
      <c r="C35" s="150"/>
      <c r="D35" s="150"/>
      <c r="E35" s="191"/>
      <c r="F35" s="192"/>
      <c r="G35" s="94"/>
      <c r="H35" s="602"/>
      <c r="I35" s="603"/>
      <c r="J35" s="604"/>
      <c r="K35" s="304">
        <f>IF(COUNTIF(C35,"*未定*")=1,1,COUNTIF(C$12:C35,C35))</f>
        <v>0</v>
      </c>
      <c r="L35" s="386"/>
    </row>
    <row r="36" spans="1:12" s="87" customFormat="1" ht="40.049999999999997" customHeight="1" x14ac:dyDescent="0.2">
      <c r="A36" s="95"/>
      <c r="B36" s="172">
        <v>24</v>
      </c>
      <c r="C36" s="150"/>
      <c r="D36" s="150"/>
      <c r="E36" s="191"/>
      <c r="F36" s="192"/>
      <c r="G36" s="94"/>
      <c r="H36" s="602"/>
      <c r="I36" s="603"/>
      <c r="J36" s="604"/>
      <c r="K36" s="304">
        <f>IF(COUNTIF(C36,"*未定*")=1,1,COUNTIF(C$12:C36,C36))</f>
        <v>0</v>
      </c>
      <c r="L36" s="386"/>
    </row>
    <row r="37" spans="1:12" s="87" customFormat="1" ht="40.049999999999997" customHeight="1" x14ac:dyDescent="0.2">
      <c r="A37" s="95"/>
      <c r="B37" s="172">
        <v>25</v>
      </c>
      <c r="C37" s="150"/>
      <c r="D37" s="150"/>
      <c r="E37" s="191"/>
      <c r="F37" s="192"/>
      <c r="G37" s="94"/>
      <c r="H37" s="602"/>
      <c r="I37" s="603"/>
      <c r="J37" s="604"/>
      <c r="K37" s="304">
        <f>IF(COUNTIF(C37,"*未定*")=1,1,COUNTIF(C$12:C37,C37))</f>
        <v>0</v>
      </c>
      <c r="L37" s="386"/>
    </row>
    <row r="38" spans="1:12" s="87" customFormat="1" ht="40.049999999999997" customHeight="1" x14ac:dyDescent="0.2">
      <c r="A38" s="95"/>
      <c r="B38" s="172">
        <v>26</v>
      </c>
      <c r="C38" s="150"/>
      <c r="D38" s="150"/>
      <c r="E38" s="191"/>
      <c r="F38" s="192"/>
      <c r="G38" s="94"/>
      <c r="H38" s="602"/>
      <c r="I38" s="603"/>
      <c r="J38" s="604"/>
      <c r="K38" s="304">
        <f>IF(COUNTIF(C38,"*未定*")=1,1,COUNTIF(C$12:C38,C38))</f>
        <v>0</v>
      </c>
      <c r="L38" s="386"/>
    </row>
    <row r="39" spans="1:12" s="87" customFormat="1" ht="40.049999999999997" customHeight="1" x14ac:dyDescent="0.2">
      <c r="A39" s="95"/>
      <c r="B39" s="172">
        <v>27</v>
      </c>
      <c r="C39" s="150"/>
      <c r="D39" s="150"/>
      <c r="E39" s="191"/>
      <c r="F39" s="192"/>
      <c r="G39" s="94"/>
      <c r="H39" s="602"/>
      <c r="I39" s="603"/>
      <c r="J39" s="604"/>
      <c r="K39" s="304">
        <f>IF(COUNTIF(C39,"*未定*")=1,1,COUNTIF(C$12:C39,C39))</f>
        <v>0</v>
      </c>
      <c r="L39" s="386"/>
    </row>
    <row r="40" spans="1:12" s="87" customFormat="1" ht="40.049999999999997" customHeight="1" x14ac:dyDescent="0.2">
      <c r="A40" s="95"/>
      <c r="B40" s="172">
        <v>28</v>
      </c>
      <c r="C40" s="150"/>
      <c r="D40" s="150"/>
      <c r="E40" s="191"/>
      <c r="F40" s="192"/>
      <c r="G40" s="94"/>
      <c r="H40" s="602"/>
      <c r="I40" s="603"/>
      <c r="J40" s="604"/>
      <c r="K40" s="304">
        <f>IF(COUNTIF(C40,"*未定*")=1,1,COUNTIF(C$12:C40,C40))</f>
        <v>0</v>
      </c>
      <c r="L40" s="387"/>
    </row>
    <row r="41" spans="1:12" s="87" customFormat="1" ht="40.049999999999997" customHeight="1" x14ac:dyDescent="0.2">
      <c r="A41" s="95"/>
      <c r="B41" s="172">
        <v>29</v>
      </c>
      <c r="C41" s="150"/>
      <c r="D41" s="150"/>
      <c r="E41" s="191"/>
      <c r="F41" s="192"/>
      <c r="G41" s="94"/>
      <c r="H41" s="602"/>
      <c r="I41" s="603"/>
      <c r="J41" s="604"/>
      <c r="K41" s="304">
        <f>IF(COUNTIF(C41,"*未定*")=1,1,COUNTIF(C$12:C41,C41))</f>
        <v>0</v>
      </c>
      <c r="L41" s="387"/>
    </row>
    <row r="42" spans="1:12" s="87" customFormat="1" ht="40.049999999999997" customHeight="1" x14ac:dyDescent="0.2">
      <c r="A42" s="95"/>
      <c r="B42" s="172">
        <v>30</v>
      </c>
      <c r="C42" s="388"/>
      <c r="D42" s="388"/>
      <c r="E42" s="389"/>
      <c r="F42" s="390"/>
      <c r="G42" s="391"/>
      <c r="H42" s="602"/>
      <c r="I42" s="603"/>
      <c r="J42" s="605"/>
      <c r="K42" s="304">
        <f>IF(COUNTIF(C42,"*未定*")=1,1,COUNTIF(C$12:C42,C42))</f>
        <v>0</v>
      </c>
      <c r="L42" s="386"/>
    </row>
    <row r="43" spans="1:12" s="87" customFormat="1" ht="40.049999999999997" customHeight="1" x14ac:dyDescent="0.2">
      <c r="A43" s="95"/>
      <c r="B43" s="172">
        <v>31</v>
      </c>
      <c r="C43" s="150"/>
      <c r="D43" s="150"/>
      <c r="E43" s="191"/>
      <c r="F43" s="192"/>
      <c r="G43" s="94"/>
      <c r="H43" s="603"/>
      <c r="I43" s="603"/>
      <c r="J43" s="604"/>
      <c r="K43" s="304">
        <f>IF(COUNTIF(C43,"*未定*")=1,1,COUNTIF(C$12:C43,C43))</f>
        <v>0</v>
      </c>
      <c r="L43" s="386"/>
    </row>
    <row r="44" spans="1:12" s="87" customFormat="1" ht="40.049999999999997" customHeight="1" x14ac:dyDescent="0.2">
      <c r="A44" s="95"/>
      <c r="B44" s="172">
        <v>32</v>
      </c>
      <c r="C44" s="150"/>
      <c r="D44" s="150"/>
      <c r="E44" s="191"/>
      <c r="F44" s="192"/>
      <c r="G44" s="94"/>
      <c r="H44" s="602"/>
      <c r="I44" s="603"/>
      <c r="J44" s="604"/>
      <c r="K44" s="304">
        <f>IF(COUNTIF(C44,"*未定*")=1,1,COUNTIF(C$12:C44,C44))</f>
        <v>0</v>
      </c>
      <c r="L44" s="386"/>
    </row>
    <row r="45" spans="1:12" s="87" customFormat="1" ht="40.049999999999997" customHeight="1" x14ac:dyDescent="0.2">
      <c r="A45" s="95"/>
      <c r="B45" s="172">
        <v>33</v>
      </c>
      <c r="C45" s="150"/>
      <c r="D45" s="150"/>
      <c r="E45" s="191"/>
      <c r="F45" s="192"/>
      <c r="G45" s="94"/>
      <c r="H45" s="602"/>
      <c r="I45" s="603"/>
      <c r="J45" s="604"/>
      <c r="K45" s="304">
        <f>IF(COUNTIF(C45,"*未定*")=1,1,COUNTIF(C$12:C45,C45))</f>
        <v>0</v>
      </c>
      <c r="L45" s="386"/>
    </row>
    <row r="46" spans="1:12" s="87" customFormat="1" ht="40.049999999999997" customHeight="1" x14ac:dyDescent="0.2">
      <c r="A46" s="95"/>
      <c r="B46" s="172">
        <v>34</v>
      </c>
      <c r="C46" s="150"/>
      <c r="D46" s="150"/>
      <c r="E46" s="191"/>
      <c r="F46" s="192"/>
      <c r="G46" s="94"/>
      <c r="H46" s="602"/>
      <c r="I46" s="603"/>
      <c r="J46" s="604"/>
      <c r="K46" s="304">
        <f>IF(COUNTIF(C46,"*未定*")=1,1,COUNTIF(C$12:C46,C46))</f>
        <v>0</v>
      </c>
      <c r="L46" s="386"/>
    </row>
    <row r="47" spans="1:12" s="87" customFormat="1" ht="40.049999999999997" customHeight="1" x14ac:dyDescent="0.2">
      <c r="A47" s="95"/>
      <c r="B47" s="172">
        <v>35</v>
      </c>
      <c r="C47" s="150"/>
      <c r="D47" s="150"/>
      <c r="E47" s="191"/>
      <c r="F47" s="192"/>
      <c r="G47" s="94"/>
      <c r="H47" s="602"/>
      <c r="I47" s="603"/>
      <c r="J47" s="604"/>
      <c r="K47" s="304">
        <f>IF(COUNTIF(C47,"*未定*")=1,1,COUNTIF(C$12:C47,C47))</f>
        <v>0</v>
      </c>
      <c r="L47" s="387"/>
    </row>
    <row r="48" spans="1:12" s="87" customFormat="1" ht="40.049999999999997" customHeight="1" x14ac:dyDescent="0.2">
      <c r="A48" s="95"/>
      <c r="B48" s="172">
        <v>36</v>
      </c>
      <c r="C48" s="150"/>
      <c r="D48" s="150"/>
      <c r="E48" s="191"/>
      <c r="F48" s="192"/>
      <c r="G48" s="94"/>
      <c r="H48" s="602"/>
      <c r="I48" s="603"/>
      <c r="J48" s="604"/>
      <c r="K48" s="304">
        <f>IF(COUNTIF(C48,"*未定*")=1,1,COUNTIF(C$12:C48,C48))</f>
        <v>0</v>
      </c>
      <c r="L48" s="387"/>
    </row>
    <row r="49" spans="1:12" s="87" customFormat="1" ht="40.049999999999997" customHeight="1" x14ac:dyDescent="0.2">
      <c r="A49" s="95"/>
      <c r="B49" s="172">
        <v>37</v>
      </c>
      <c r="C49" s="388"/>
      <c r="D49" s="388"/>
      <c r="E49" s="389"/>
      <c r="F49" s="390"/>
      <c r="G49" s="391"/>
      <c r="H49" s="602"/>
      <c r="I49" s="603"/>
      <c r="J49" s="605"/>
      <c r="K49" s="304">
        <f>IF(COUNTIF(C49,"*未定*")=1,1,COUNTIF(C$12:C49,C49))</f>
        <v>0</v>
      </c>
      <c r="L49" s="386"/>
    </row>
    <row r="50" spans="1:12" s="87" customFormat="1" ht="40.049999999999997" customHeight="1" x14ac:dyDescent="0.2">
      <c r="A50" s="95"/>
      <c r="B50" s="172">
        <v>38</v>
      </c>
      <c r="C50" s="150"/>
      <c r="D50" s="150"/>
      <c r="E50" s="191"/>
      <c r="F50" s="192"/>
      <c r="G50" s="94"/>
      <c r="H50" s="603"/>
      <c r="I50" s="603"/>
      <c r="J50" s="604"/>
      <c r="K50" s="304">
        <f>IF(COUNTIF(C50,"*未定*")=1,1,COUNTIF(C$12:C50,C50))</f>
        <v>0</v>
      </c>
      <c r="L50" s="386"/>
    </row>
    <row r="51" spans="1:12" s="87" customFormat="1" ht="40.049999999999997" customHeight="1" x14ac:dyDescent="0.2">
      <c r="A51" s="95"/>
      <c r="B51" s="172">
        <v>39</v>
      </c>
      <c r="C51" s="150"/>
      <c r="D51" s="150"/>
      <c r="E51" s="191"/>
      <c r="F51" s="192"/>
      <c r="G51" s="94"/>
      <c r="H51" s="602"/>
      <c r="I51" s="603"/>
      <c r="J51" s="604"/>
      <c r="K51" s="304">
        <f>IF(COUNTIF(C51,"*未定*")=1,1,COUNTIF(C$12:C51,C51))</f>
        <v>0</v>
      </c>
      <c r="L51" s="386"/>
    </row>
    <row r="52" spans="1:12" s="87" customFormat="1" ht="40.049999999999997" customHeight="1" x14ac:dyDescent="0.2">
      <c r="A52" s="95"/>
      <c r="B52" s="172">
        <v>40</v>
      </c>
      <c r="C52" s="150"/>
      <c r="D52" s="150"/>
      <c r="E52" s="191"/>
      <c r="F52" s="192"/>
      <c r="G52" s="94"/>
      <c r="H52" s="602"/>
      <c r="I52" s="603"/>
      <c r="J52" s="604"/>
      <c r="K52" s="304">
        <f>IF(COUNTIF(C52,"*未定*")=1,1,COUNTIF(C$12:C52,C52))</f>
        <v>0</v>
      </c>
      <c r="L52" s="386"/>
    </row>
    <row r="53" spans="1:12" s="87" customFormat="1" ht="40.049999999999997" customHeight="1" x14ac:dyDescent="0.2">
      <c r="A53" s="95"/>
      <c r="B53" s="172">
        <v>41</v>
      </c>
      <c r="C53" s="150"/>
      <c r="D53" s="150"/>
      <c r="E53" s="191"/>
      <c r="F53" s="192"/>
      <c r="G53" s="94"/>
      <c r="H53" s="602"/>
      <c r="I53" s="603"/>
      <c r="J53" s="604"/>
      <c r="K53" s="304">
        <f>IF(COUNTIF(C53,"*未定*")=1,1,COUNTIF(C$12:C53,C53))</f>
        <v>0</v>
      </c>
      <c r="L53" s="386"/>
    </row>
    <row r="54" spans="1:12" s="87" customFormat="1" ht="40.049999999999997" customHeight="1" x14ac:dyDescent="0.2">
      <c r="A54" s="95"/>
      <c r="B54" s="172">
        <v>42</v>
      </c>
      <c r="C54" s="150"/>
      <c r="D54" s="150"/>
      <c r="E54" s="191"/>
      <c r="F54" s="192"/>
      <c r="G54" s="94"/>
      <c r="H54" s="602"/>
      <c r="I54" s="603"/>
      <c r="J54" s="604"/>
      <c r="K54" s="304">
        <f>IF(COUNTIF(C54,"*未定*")=1,1,COUNTIF(C$12:C54,C54))</f>
        <v>0</v>
      </c>
      <c r="L54" s="387"/>
    </row>
    <row r="55" spans="1:12" s="87" customFormat="1" ht="40.049999999999997" customHeight="1" x14ac:dyDescent="0.2">
      <c r="A55" s="95"/>
      <c r="B55" s="172">
        <v>43</v>
      </c>
      <c r="C55" s="150"/>
      <c r="D55" s="150"/>
      <c r="E55" s="191"/>
      <c r="F55" s="192"/>
      <c r="G55" s="94"/>
      <c r="H55" s="602"/>
      <c r="I55" s="603"/>
      <c r="J55" s="604"/>
      <c r="K55" s="304">
        <f>IF(COUNTIF(C55,"*未定*")=1,1,COUNTIF(C$12:C55,C55))</f>
        <v>0</v>
      </c>
      <c r="L55" s="387"/>
    </row>
    <row r="56" spans="1:12" s="87" customFormat="1" ht="40.049999999999997" customHeight="1" x14ac:dyDescent="0.2">
      <c r="A56" s="95"/>
      <c r="B56" s="172">
        <v>44</v>
      </c>
      <c r="C56" s="388"/>
      <c r="D56" s="388"/>
      <c r="E56" s="389"/>
      <c r="F56" s="390"/>
      <c r="G56" s="391"/>
      <c r="H56" s="602"/>
      <c r="I56" s="603"/>
      <c r="J56" s="605"/>
      <c r="K56" s="304">
        <f>IF(COUNTIF(C56,"*未定*")=1,1,COUNTIF(C$12:C56,C56))</f>
        <v>0</v>
      </c>
      <c r="L56" s="386"/>
    </row>
    <row r="57" spans="1:12" s="87" customFormat="1" ht="40.049999999999997" customHeight="1" x14ac:dyDescent="0.2">
      <c r="A57" s="95"/>
      <c r="B57" s="172">
        <v>45</v>
      </c>
      <c r="C57" s="150"/>
      <c r="D57" s="150"/>
      <c r="E57" s="191"/>
      <c r="F57" s="192"/>
      <c r="G57" s="94"/>
      <c r="H57" s="603"/>
      <c r="I57" s="603"/>
      <c r="J57" s="604"/>
      <c r="K57" s="304">
        <f>IF(COUNTIF(C57,"*未定*")=1,1,COUNTIF(C$12:C57,C57))</f>
        <v>0</v>
      </c>
      <c r="L57" s="386"/>
    </row>
    <row r="58" spans="1:12" s="87" customFormat="1" ht="40.049999999999997" customHeight="1" x14ac:dyDescent="0.2">
      <c r="A58" s="95"/>
      <c r="B58" s="172">
        <v>46</v>
      </c>
      <c r="C58" s="150"/>
      <c r="D58" s="150"/>
      <c r="E58" s="191"/>
      <c r="F58" s="192"/>
      <c r="G58" s="94"/>
      <c r="H58" s="602"/>
      <c r="I58" s="603"/>
      <c r="J58" s="604"/>
      <c r="K58" s="304">
        <f>IF(COUNTIF(C58,"*未定*")=1,1,COUNTIF(C$12:C58,C58))</f>
        <v>0</v>
      </c>
      <c r="L58" s="386"/>
    </row>
    <row r="59" spans="1:12" s="87" customFormat="1" ht="40.049999999999997" customHeight="1" x14ac:dyDescent="0.2">
      <c r="A59" s="95"/>
      <c r="B59" s="172">
        <v>47</v>
      </c>
      <c r="C59" s="150"/>
      <c r="D59" s="150"/>
      <c r="E59" s="191"/>
      <c r="F59" s="192"/>
      <c r="G59" s="94"/>
      <c r="H59" s="602"/>
      <c r="I59" s="603"/>
      <c r="J59" s="604"/>
      <c r="K59" s="304">
        <f>IF(COUNTIF(C59,"*未定*")=1,1,COUNTIF(C$12:C59,C59))</f>
        <v>0</v>
      </c>
      <c r="L59" s="386"/>
    </row>
    <row r="60" spans="1:12" s="87" customFormat="1" ht="40.049999999999997" customHeight="1" x14ac:dyDescent="0.2">
      <c r="A60" s="95"/>
      <c r="B60" s="172">
        <v>48</v>
      </c>
      <c r="C60" s="150"/>
      <c r="D60" s="150"/>
      <c r="E60" s="191"/>
      <c r="F60" s="192"/>
      <c r="G60" s="94"/>
      <c r="H60" s="602"/>
      <c r="I60" s="603"/>
      <c r="J60" s="604"/>
      <c r="K60" s="304">
        <f>IF(COUNTIF(C60,"*未定*")=1,1,COUNTIF(C$12:C60,C60))</f>
        <v>0</v>
      </c>
      <c r="L60" s="386"/>
    </row>
    <row r="61" spans="1:12" s="87" customFormat="1" ht="40.049999999999997" customHeight="1" x14ac:dyDescent="0.2">
      <c r="A61" s="95"/>
      <c r="B61" s="172">
        <v>49</v>
      </c>
      <c r="C61" s="150"/>
      <c r="D61" s="150"/>
      <c r="E61" s="191"/>
      <c r="F61" s="192"/>
      <c r="G61" s="94"/>
      <c r="H61" s="602"/>
      <c r="I61" s="603"/>
      <c r="J61" s="604"/>
      <c r="K61" s="304">
        <f>IF(COUNTIF(C61,"*未定*")=1,1,COUNTIF(C$12:C61,C61))</f>
        <v>0</v>
      </c>
      <c r="L61" s="387"/>
    </row>
    <row r="62" spans="1:12" s="87" customFormat="1" ht="40.049999999999997" customHeight="1" x14ac:dyDescent="0.2">
      <c r="A62" s="95"/>
      <c r="B62" s="172">
        <v>50</v>
      </c>
      <c r="C62" s="150"/>
      <c r="D62" s="150"/>
      <c r="E62" s="191"/>
      <c r="F62" s="192"/>
      <c r="G62" s="94"/>
      <c r="H62" s="602"/>
      <c r="I62" s="603"/>
      <c r="J62" s="604"/>
      <c r="K62" s="304">
        <f>IF(COUNTIF(C62,"*未定*")=1,1,COUNTIF(C$12:C62,C62))</f>
        <v>0</v>
      </c>
      <c r="L62" s="386"/>
    </row>
    <row r="63" spans="1:12" s="87" customFormat="1" ht="40.049999999999997" customHeight="1" x14ac:dyDescent="0.2">
      <c r="A63" s="95"/>
      <c r="B63" s="172">
        <v>51</v>
      </c>
      <c r="C63" s="150"/>
      <c r="D63" s="150"/>
      <c r="E63" s="191"/>
      <c r="F63" s="192"/>
      <c r="G63" s="94"/>
      <c r="H63" s="602"/>
      <c r="I63" s="603"/>
      <c r="J63" s="604"/>
      <c r="K63" s="304">
        <f>IF(COUNTIF(C63,"*未定*")=1,1,COUNTIF(C$12:C63,C63))</f>
        <v>0</v>
      </c>
      <c r="L63" s="386"/>
    </row>
    <row r="64" spans="1:12" s="87" customFormat="1" ht="40.049999999999997" customHeight="1" x14ac:dyDescent="0.2">
      <c r="A64" s="95"/>
      <c r="B64" s="172">
        <v>52</v>
      </c>
      <c r="C64" s="150"/>
      <c r="D64" s="150"/>
      <c r="E64" s="191"/>
      <c r="F64" s="192"/>
      <c r="G64" s="94"/>
      <c r="H64" s="602"/>
      <c r="I64" s="603"/>
      <c r="J64" s="604"/>
      <c r="K64" s="304">
        <f>IF(COUNTIF(C64,"*未定*")=1,1,COUNTIF(C$12:C64,C64))</f>
        <v>0</v>
      </c>
      <c r="L64" s="386"/>
    </row>
    <row r="65" spans="1:12" s="87" customFormat="1" ht="40.049999999999997" customHeight="1" x14ac:dyDescent="0.2">
      <c r="A65" s="95"/>
      <c r="B65" s="172">
        <v>53</v>
      </c>
      <c r="C65" s="150"/>
      <c r="D65" s="150"/>
      <c r="E65" s="191"/>
      <c r="F65" s="192"/>
      <c r="G65" s="94"/>
      <c r="H65" s="602"/>
      <c r="I65" s="603"/>
      <c r="J65" s="604"/>
      <c r="K65" s="304">
        <f>IF(COUNTIF(C65,"*未定*")=1,1,COUNTIF(C$12:C65,C65))</f>
        <v>0</v>
      </c>
      <c r="L65" s="386"/>
    </row>
    <row r="66" spans="1:12" s="87" customFormat="1" ht="40.049999999999997" customHeight="1" x14ac:dyDescent="0.2">
      <c r="A66" s="95"/>
      <c r="B66" s="172">
        <v>54</v>
      </c>
      <c r="C66" s="150"/>
      <c r="D66" s="150"/>
      <c r="E66" s="191"/>
      <c r="F66" s="192"/>
      <c r="G66" s="94"/>
      <c r="H66" s="602"/>
      <c r="I66" s="603"/>
      <c r="J66" s="604"/>
      <c r="K66" s="304">
        <f>IF(COUNTIF(C66,"*未定*")=1,1,COUNTIF(C$12:C66,C66))</f>
        <v>0</v>
      </c>
      <c r="L66" s="387"/>
    </row>
    <row r="67" spans="1:12" s="87" customFormat="1" ht="40.049999999999997" customHeight="1" x14ac:dyDescent="0.2">
      <c r="A67" s="95"/>
      <c r="B67" s="172">
        <v>55</v>
      </c>
      <c r="C67" s="150"/>
      <c r="D67" s="150"/>
      <c r="E67" s="191"/>
      <c r="F67" s="192"/>
      <c r="G67" s="94"/>
      <c r="H67" s="602"/>
      <c r="I67" s="603"/>
      <c r="J67" s="604"/>
      <c r="K67" s="304">
        <f>IF(COUNTIF(C67,"*未定*")=1,1,COUNTIF(C$12:C67,C67))</f>
        <v>0</v>
      </c>
      <c r="L67" s="387"/>
    </row>
    <row r="68" spans="1:12" s="87" customFormat="1" ht="40.049999999999997" customHeight="1" x14ac:dyDescent="0.2">
      <c r="A68" s="95"/>
      <c r="B68" s="172">
        <v>56</v>
      </c>
      <c r="C68" s="388"/>
      <c r="D68" s="388"/>
      <c r="E68" s="389"/>
      <c r="F68" s="390"/>
      <c r="G68" s="391"/>
      <c r="H68" s="602"/>
      <c r="I68" s="603"/>
      <c r="J68" s="605"/>
      <c r="K68" s="304">
        <f>IF(COUNTIF(C68,"*未定*")=1,1,COUNTIF(C$12:C68,C68))</f>
        <v>0</v>
      </c>
      <c r="L68" s="386"/>
    </row>
    <row r="69" spans="1:12" s="87" customFormat="1" ht="40.049999999999997" customHeight="1" x14ac:dyDescent="0.2">
      <c r="A69" s="95"/>
      <c r="B69" s="172">
        <v>57</v>
      </c>
      <c r="C69" s="150"/>
      <c r="D69" s="150"/>
      <c r="E69" s="191"/>
      <c r="F69" s="192"/>
      <c r="G69" s="94"/>
      <c r="H69" s="603"/>
      <c r="I69" s="603"/>
      <c r="J69" s="604"/>
      <c r="K69" s="304">
        <f>IF(COUNTIF(C69,"*未定*")=1,1,COUNTIF(C$12:C69,C69))</f>
        <v>0</v>
      </c>
      <c r="L69" s="386"/>
    </row>
    <row r="70" spans="1:12" s="87" customFormat="1" ht="40.049999999999997" customHeight="1" x14ac:dyDescent="0.2">
      <c r="A70" s="95"/>
      <c r="B70" s="172">
        <v>58</v>
      </c>
      <c r="C70" s="150"/>
      <c r="D70" s="150"/>
      <c r="E70" s="191"/>
      <c r="F70" s="192"/>
      <c r="G70" s="94"/>
      <c r="H70" s="602"/>
      <c r="I70" s="603"/>
      <c r="J70" s="604"/>
      <c r="K70" s="304">
        <f>IF(COUNTIF(C70,"*未定*")=1,1,COUNTIF(C$12:C70,C70))</f>
        <v>0</v>
      </c>
      <c r="L70" s="386"/>
    </row>
    <row r="71" spans="1:12" s="87" customFormat="1" ht="40.049999999999997" customHeight="1" x14ac:dyDescent="0.2">
      <c r="A71" s="95"/>
      <c r="B71" s="172">
        <v>59</v>
      </c>
      <c r="C71" s="150"/>
      <c r="D71" s="150"/>
      <c r="E71" s="191"/>
      <c r="F71" s="192"/>
      <c r="G71" s="94"/>
      <c r="H71" s="602"/>
      <c r="I71" s="603"/>
      <c r="J71" s="604"/>
      <c r="K71" s="304">
        <f>IF(COUNTIF(C71,"*未定*")=1,1,COUNTIF(C$12:C71,C71))</f>
        <v>0</v>
      </c>
      <c r="L71" s="386"/>
    </row>
    <row r="72" spans="1:12" s="87" customFormat="1" ht="40.049999999999997" customHeight="1" x14ac:dyDescent="0.2">
      <c r="A72" s="95"/>
      <c r="B72" s="172">
        <v>60</v>
      </c>
      <c r="C72" s="150"/>
      <c r="D72" s="150"/>
      <c r="E72" s="191"/>
      <c r="F72" s="192"/>
      <c r="G72" s="94"/>
      <c r="H72" s="602"/>
      <c r="I72" s="603"/>
      <c r="J72" s="604"/>
      <c r="K72" s="304">
        <f>IF(COUNTIF(C72,"*未定*")=1,1,COUNTIF(C$12:C72,C72))</f>
        <v>0</v>
      </c>
      <c r="L72" s="386"/>
    </row>
    <row r="73" spans="1:12" s="87" customFormat="1" ht="40.049999999999997" customHeight="1" x14ac:dyDescent="0.2">
      <c r="A73" s="95"/>
      <c r="B73" s="172">
        <v>61</v>
      </c>
      <c r="C73" s="150"/>
      <c r="D73" s="150"/>
      <c r="E73" s="191"/>
      <c r="F73" s="192"/>
      <c r="G73" s="94"/>
      <c r="H73" s="602"/>
      <c r="I73" s="603"/>
      <c r="J73" s="604"/>
      <c r="K73" s="304">
        <f>IF(COUNTIF(C73,"*未定*")=1,1,COUNTIF(C$12:C73,C73))</f>
        <v>0</v>
      </c>
      <c r="L73" s="387"/>
    </row>
    <row r="74" spans="1:12" s="87" customFormat="1" ht="40.049999999999997" customHeight="1" x14ac:dyDescent="0.2">
      <c r="A74" s="95"/>
      <c r="B74" s="172">
        <v>62</v>
      </c>
      <c r="C74" s="150"/>
      <c r="D74" s="150"/>
      <c r="E74" s="191"/>
      <c r="F74" s="192"/>
      <c r="G74" s="94"/>
      <c r="H74" s="602"/>
      <c r="I74" s="603"/>
      <c r="J74" s="604"/>
      <c r="K74" s="304">
        <f>IF(COUNTIF(C74,"*未定*")=1,1,COUNTIF(C$12:C74,C74))</f>
        <v>0</v>
      </c>
      <c r="L74" s="387"/>
    </row>
    <row r="75" spans="1:12" s="87" customFormat="1" ht="40.049999999999997" customHeight="1" x14ac:dyDescent="0.2">
      <c r="A75" s="95"/>
      <c r="B75" s="172">
        <v>63</v>
      </c>
      <c r="C75" s="388"/>
      <c r="D75" s="388"/>
      <c r="E75" s="389"/>
      <c r="F75" s="390"/>
      <c r="G75" s="391"/>
      <c r="H75" s="602"/>
      <c r="I75" s="603"/>
      <c r="J75" s="605"/>
      <c r="K75" s="304">
        <f>IF(COUNTIF(C75,"*未定*")=1,1,COUNTIF(C$12:C75,C75))</f>
        <v>0</v>
      </c>
      <c r="L75" s="386"/>
    </row>
    <row r="76" spans="1:12" s="87" customFormat="1" ht="40.049999999999997" customHeight="1" x14ac:dyDescent="0.2">
      <c r="A76" s="95"/>
      <c r="B76" s="172">
        <v>64</v>
      </c>
      <c r="C76" s="150"/>
      <c r="D76" s="150"/>
      <c r="E76" s="191"/>
      <c r="F76" s="192"/>
      <c r="G76" s="94"/>
      <c r="H76" s="603"/>
      <c r="I76" s="603"/>
      <c r="J76" s="604"/>
      <c r="K76" s="304">
        <f>IF(COUNTIF(C76,"*未定*")=1,1,COUNTIF(C$12:C76,C76))</f>
        <v>0</v>
      </c>
      <c r="L76" s="386"/>
    </row>
    <row r="77" spans="1:12" s="87" customFormat="1" ht="40.049999999999997" customHeight="1" x14ac:dyDescent="0.2">
      <c r="A77" s="95"/>
      <c r="B77" s="172">
        <v>65</v>
      </c>
      <c r="C77" s="150"/>
      <c r="D77" s="150"/>
      <c r="E77" s="191"/>
      <c r="F77" s="192"/>
      <c r="G77" s="94"/>
      <c r="H77" s="602"/>
      <c r="I77" s="603"/>
      <c r="J77" s="604"/>
      <c r="K77" s="304">
        <f>IF(COUNTIF(C77,"*未定*")=1,1,COUNTIF(C$12:C77,C77))</f>
        <v>0</v>
      </c>
      <c r="L77" s="386"/>
    </row>
    <row r="78" spans="1:12" s="87" customFormat="1" ht="40.049999999999997" customHeight="1" x14ac:dyDescent="0.2">
      <c r="A78" s="95"/>
      <c r="B78" s="172">
        <v>66</v>
      </c>
      <c r="C78" s="150"/>
      <c r="D78" s="150"/>
      <c r="E78" s="191"/>
      <c r="F78" s="192"/>
      <c r="G78" s="94"/>
      <c r="H78" s="602"/>
      <c r="I78" s="603"/>
      <c r="J78" s="604"/>
      <c r="K78" s="304">
        <f>IF(COUNTIF(C78,"*未定*")=1,1,COUNTIF(C$12:C78,C78))</f>
        <v>0</v>
      </c>
      <c r="L78" s="386"/>
    </row>
    <row r="79" spans="1:12" s="87" customFormat="1" ht="40.049999999999997" customHeight="1" x14ac:dyDescent="0.2">
      <c r="A79" s="95"/>
      <c r="B79" s="172">
        <v>67</v>
      </c>
      <c r="C79" s="150"/>
      <c r="D79" s="150"/>
      <c r="E79" s="191"/>
      <c r="F79" s="192"/>
      <c r="G79" s="94"/>
      <c r="H79" s="602"/>
      <c r="I79" s="603"/>
      <c r="J79" s="604"/>
      <c r="K79" s="304">
        <f>IF(COUNTIF(C79,"*未定*")=1,1,COUNTIF(C$12:C79,C79))</f>
        <v>0</v>
      </c>
      <c r="L79" s="386"/>
    </row>
    <row r="80" spans="1:12" s="87" customFormat="1" ht="40.049999999999997" customHeight="1" x14ac:dyDescent="0.2">
      <c r="A80" s="95"/>
      <c r="B80" s="172">
        <v>68</v>
      </c>
      <c r="C80" s="150"/>
      <c r="D80" s="150"/>
      <c r="E80" s="191"/>
      <c r="F80" s="192"/>
      <c r="G80" s="94"/>
      <c r="H80" s="602"/>
      <c r="I80" s="603"/>
      <c r="J80" s="604"/>
      <c r="K80" s="304">
        <f>IF(COUNTIF(C80,"*未定*")=1,1,COUNTIF(C$12:C80,C80))</f>
        <v>0</v>
      </c>
      <c r="L80" s="387"/>
    </row>
    <row r="81" spans="1:12" s="87" customFormat="1" ht="40.049999999999997" customHeight="1" x14ac:dyDescent="0.2">
      <c r="A81" s="95"/>
      <c r="B81" s="172">
        <v>69</v>
      </c>
      <c r="C81" s="150"/>
      <c r="D81" s="150"/>
      <c r="E81" s="191"/>
      <c r="F81" s="192"/>
      <c r="G81" s="94"/>
      <c r="H81" s="602"/>
      <c r="I81" s="603"/>
      <c r="J81" s="604"/>
      <c r="K81" s="304">
        <f>IF(COUNTIF(C81,"*未定*")=1,1,COUNTIF(C$12:C81,C81))</f>
        <v>0</v>
      </c>
      <c r="L81" s="387"/>
    </row>
    <row r="82" spans="1:12" s="87" customFormat="1" ht="40.049999999999997" customHeight="1" x14ac:dyDescent="0.2">
      <c r="A82" s="95"/>
      <c r="B82" s="172">
        <v>70</v>
      </c>
      <c r="C82" s="388"/>
      <c r="D82" s="388"/>
      <c r="E82" s="389"/>
      <c r="F82" s="390"/>
      <c r="G82" s="391"/>
      <c r="H82" s="602"/>
      <c r="I82" s="603"/>
      <c r="J82" s="605"/>
      <c r="K82" s="304">
        <f>IF(COUNTIF(C82,"*未定*")=1,1,COUNTIF(C$12:C82,C82))</f>
        <v>0</v>
      </c>
      <c r="L82" s="386"/>
    </row>
    <row r="83" spans="1:12" s="87" customFormat="1" ht="40.049999999999997" customHeight="1" x14ac:dyDescent="0.2">
      <c r="A83" s="95"/>
      <c r="B83" s="172">
        <v>71</v>
      </c>
      <c r="C83" s="150"/>
      <c r="D83" s="150"/>
      <c r="E83" s="191"/>
      <c r="F83" s="192"/>
      <c r="G83" s="94"/>
      <c r="H83" s="603"/>
      <c r="I83" s="603"/>
      <c r="J83" s="604"/>
      <c r="K83" s="304">
        <f>IF(COUNTIF(C83,"*未定*")=1,1,COUNTIF(C$12:C83,C83))</f>
        <v>0</v>
      </c>
      <c r="L83" s="386"/>
    </row>
    <row r="84" spans="1:12" s="87" customFormat="1" ht="40.049999999999997" customHeight="1" x14ac:dyDescent="0.2">
      <c r="A84" s="95"/>
      <c r="B84" s="172">
        <v>72</v>
      </c>
      <c r="C84" s="150"/>
      <c r="D84" s="150"/>
      <c r="E84" s="191"/>
      <c r="F84" s="192"/>
      <c r="G84" s="94"/>
      <c r="H84" s="602"/>
      <c r="I84" s="603"/>
      <c r="J84" s="604"/>
      <c r="K84" s="304">
        <f>IF(COUNTIF(C84,"*未定*")=1,1,COUNTIF(C$12:C84,C84))</f>
        <v>0</v>
      </c>
      <c r="L84" s="386"/>
    </row>
    <row r="85" spans="1:12" s="87" customFormat="1" ht="40.049999999999997" customHeight="1" x14ac:dyDescent="0.2">
      <c r="A85" s="95"/>
      <c r="B85" s="172">
        <v>73</v>
      </c>
      <c r="C85" s="150"/>
      <c r="D85" s="150"/>
      <c r="E85" s="191"/>
      <c r="F85" s="192"/>
      <c r="G85" s="94"/>
      <c r="H85" s="602"/>
      <c r="I85" s="603"/>
      <c r="J85" s="604"/>
      <c r="K85" s="304">
        <f>IF(COUNTIF(C85,"*未定*")=1,1,COUNTIF(C$12:C85,C85))</f>
        <v>0</v>
      </c>
      <c r="L85" s="386"/>
    </row>
    <row r="86" spans="1:12" s="87" customFormat="1" ht="40.049999999999997" customHeight="1" x14ac:dyDescent="0.2">
      <c r="A86" s="95"/>
      <c r="B86" s="172">
        <v>74</v>
      </c>
      <c r="C86" s="150"/>
      <c r="D86" s="150"/>
      <c r="E86" s="191"/>
      <c r="F86" s="192"/>
      <c r="G86" s="94"/>
      <c r="H86" s="602"/>
      <c r="I86" s="603"/>
      <c r="J86" s="604"/>
      <c r="K86" s="304">
        <f>IF(COUNTIF(C86,"*未定*")=1,1,COUNTIF(C$12:C86,C86))</f>
        <v>0</v>
      </c>
      <c r="L86" s="386"/>
    </row>
    <row r="87" spans="1:12" s="87" customFormat="1" ht="40.049999999999997" customHeight="1" x14ac:dyDescent="0.2">
      <c r="A87" s="95"/>
      <c r="B87" s="172">
        <v>75</v>
      </c>
      <c r="C87" s="150"/>
      <c r="D87" s="150"/>
      <c r="E87" s="191"/>
      <c r="F87" s="192"/>
      <c r="G87" s="94"/>
      <c r="H87" s="602"/>
      <c r="I87" s="603"/>
      <c r="J87" s="604"/>
      <c r="K87" s="304">
        <f>IF(COUNTIF(C87,"*未定*")=1,1,COUNTIF(C$12:C87,C87))</f>
        <v>0</v>
      </c>
      <c r="L87" s="387"/>
    </row>
    <row r="88" spans="1:12" s="87" customFormat="1" ht="40.049999999999997" customHeight="1" x14ac:dyDescent="0.2">
      <c r="A88" s="95"/>
      <c r="B88" s="172">
        <v>76</v>
      </c>
      <c r="C88" s="150"/>
      <c r="D88" s="150"/>
      <c r="E88" s="191"/>
      <c r="F88" s="192"/>
      <c r="G88" s="94"/>
      <c r="H88" s="602"/>
      <c r="I88" s="603"/>
      <c r="J88" s="604"/>
      <c r="K88" s="304">
        <f>IF(COUNTIF(C88,"*未定*")=1,1,COUNTIF(C$12:C88,C88))</f>
        <v>0</v>
      </c>
      <c r="L88" s="386"/>
    </row>
    <row r="89" spans="1:12" s="87" customFormat="1" ht="40.049999999999997" customHeight="1" x14ac:dyDescent="0.2">
      <c r="A89" s="95"/>
      <c r="B89" s="172">
        <v>77</v>
      </c>
      <c r="C89" s="150"/>
      <c r="D89" s="150"/>
      <c r="E89" s="191"/>
      <c r="F89" s="192"/>
      <c r="G89" s="94"/>
      <c r="H89" s="602"/>
      <c r="I89" s="603"/>
      <c r="J89" s="604"/>
      <c r="K89" s="304">
        <f>IF(COUNTIF(C89,"*未定*")=1,1,COUNTIF(C$12:C89,C89))</f>
        <v>0</v>
      </c>
      <c r="L89" s="386"/>
    </row>
    <row r="90" spans="1:12" s="87" customFormat="1" ht="40.049999999999997" customHeight="1" x14ac:dyDescent="0.2">
      <c r="A90" s="95"/>
      <c r="B90" s="172">
        <v>78</v>
      </c>
      <c r="C90" s="150"/>
      <c r="D90" s="150"/>
      <c r="E90" s="191"/>
      <c r="F90" s="192"/>
      <c r="G90" s="94"/>
      <c r="H90" s="602"/>
      <c r="I90" s="603"/>
      <c r="J90" s="604"/>
      <c r="K90" s="304">
        <f>IF(COUNTIF(C90,"*未定*")=1,1,COUNTIF(C$12:C90,C90))</f>
        <v>0</v>
      </c>
      <c r="L90" s="386"/>
    </row>
    <row r="91" spans="1:12" s="87" customFormat="1" ht="40.049999999999997" customHeight="1" x14ac:dyDescent="0.2">
      <c r="A91" s="95"/>
      <c r="B91" s="172">
        <v>79</v>
      </c>
      <c r="C91" s="150"/>
      <c r="D91" s="150"/>
      <c r="E91" s="191"/>
      <c r="F91" s="192"/>
      <c r="G91" s="94"/>
      <c r="H91" s="602"/>
      <c r="I91" s="603"/>
      <c r="J91" s="604"/>
      <c r="K91" s="304">
        <f>IF(COUNTIF(C91,"*未定*")=1,1,COUNTIF(C$12:C91,C91))</f>
        <v>0</v>
      </c>
      <c r="L91" s="386"/>
    </row>
    <row r="92" spans="1:12" s="87" customFormat="1" ht="40.049999999999997" customHeight="1" x14ac:dyDescent="0.2">
      <c r="A92" s="95"/>
      <c r="B92" s="172">
        <v>80</v>
      </c>
      <c r="C92" s="150"/>
      <c r="D92" s="150"/>
      <c r="E92" s="191"/>
      <c r="F92" s="192"/>
      <c r="G92" s="94"/>
      <c r="H92" s="602"/>
      <c r="I92" s="603"/>
      <c r="J92" s="604"/>
      <c r="K92" s="304">
        <f>IF(COUNTIF(C92,"*未定*")=1,1,COUNTIF(C$12:C92,C92))</f>
        <v>0</v>
      </c>
      <c r="L92" s="387"/>
    </row>
    <row r="93" spans="1:12" s="87" customFormat="1" ht="40.049999999999997" customHeight="1" x14ac:dyDescent="0.2">
      <c r="A93" s="95"/>
      <c r="B93" s="172">
        <v>81</v>
      </c>
      <c r="C93" s="150"/>
      <c r="D93" s="150"/>
      <c r="E93" s="191"/>
      <c r="F93" s="192"/>
      <c r="G93" s="94"/>
      <c r="H93" s="602"/>
      <c r="I93" s="603"/>
      <c r="J93" s="604"/>
      <c r="K93" s="304">
        <f>IF(COUNTIF(C93,"*未定*")=1,1,COUNTIF(C$12:C93,C93))</f>
        <v>0</v>
      </c>
      <c r="L93" s="387"/>
    </row>
    <row r="94" spans="1:12" s="87" customFormat="1" ht="40.049999999999997" customHeight="1" x14ac:dyDescent="0.2">
      <c r="A94" s="95"/>
      <c r="B94" s="172">
        <v>82</v>
      </c>
      <c r="C94" s="388"/>
      <c r="D94" s="388"/>
      <c r="E94" s="389"/>
      <c r="F94" s="390"/>
      <c r="G94" s="391"/>
      <c r="H94" s="602"/>
      <c r="I94" s="603"/>
      <c r="J94" s="605"/>
      <c r="K94" s="304">
        <f>IF(COUNTIF(C94,"*未定*")=1,1,COUNTIF(C$12:C94,C94))</f>
        <v>0</v>
      </c>
      <c r="L94" s="386"/>
    </row>
    <row r="95" spans="1:12" s="87" customFormat="1" ht="40.049999999999997" customHeight="1" x14ac:dyDescent="0.2">
      <c r="A95" s="95"/>
      <c r="B95" s="172">
        <v>83</v>
      </c>
      <c r="C95" s="150"/>
      <c r="D95" s="150"/>
      <c r="E95" s="191"/>
      <c r="F95" s="192"/>
      <c r="G95" s="94"/>
      <c r="H95" s="603"/>
      <c r="I95" s="603"/>
      <c r="J95" s="604"/>
      <c r="K95" s="304">
        <f>IF(COUNTIF(C95,"*未定*")=1,1,COUNTIF(C$12:C95,C95))</f>
        <v>0</v>
      </c>
      <c r="L95" s="386"/>
    </row>
    <row r="96" spans="1:12" s="87" customFormat="1" ht="40.049999999999997" customHeight="1" x14ac:dyDescent="0.2">
      <c r="A96" s="95"/>
      <c r="B96" s="172">
        <v>84</v>
      </c>
      <c r="C96" s="150"/>
      <c r="D96" s="150"/>
      <c r="E96" s="191"/>
      <c r="F96" s="192"/>
      <c r="G96" s="94"/>
      <c r="H96" s="602"/>
      <c r="I96" s="603"/>
      <c r="J96" s="604"/>
      <c r="K96" s="304">
        <f>IF(COUNTIF(C96,"*未定*")=1,1,COUNTIF(C$12:C96,C96))</f>
        <v>0</v>
      </c>
      <c r="L96" s="386"/>
    </row>
    <row r="97" spans="1:12" s="87" customFormat="1" ht="40.049999999999997" customHeight="1" x14ac:dyDescent="0.2">
      <c r="A97" s="95"/>
      <c r="B97" s="172">
        <v>85</v>
      </c>
      <c r="C97" s="150"/>
      <c r="D97" s="150"/>
      <c r="E97" s="191"/>
      <c r="F97" s="192"/>
      <c r="G97" s="94"/>
      <c r="H97" s="602"/>
      <c r="I97" s="603"/>
      <c r="J97" s="604"/>
      <c r="K97" s="304">
        <f>IF(COUNTIF(C97,"*未定*")=1,1,COUNTIF(C$12:C97,C97))</f>
        <v>0</v>
      </c>
      <c r="L97" s="386"/>
    </row>
    <row r="98" spans="1:12" s="87" customFormat="1" ht="40.049999999999997" customHeight="1" x14ac:dyDescent="0.2">
      <c r="A98" s="95"/>
      <c r="B98" s="172">
        <v>86</v>
      </c>
      <c r="C98" s="150"/>
      <c r="D98" s="150"/>
      <c r="E98" s="191"/>
      <c r="F98" s="192"/>
      <c r="G98" s="94"/>
      <c r="H98" s="602"/>
      <c r="I98" s="603"/>
      <c r="J98" s="604"/>
      <c r="K98" s="304">
        <f>IF(COUNTIF(C98,"*未定*")=1,1,COUNTIF(C$12:C98,C98))</f>
        <v>0</v>
      </c>
      <c r="L98" s="386"/>
    </row>
    <row r="99" spans="1:12" s="87" customFormat="1" ht="40.049999999999997" customHeight="1" x14ac:dyDescent="0.2">
      <c r="A99" s="95"/>
      <c r="B99" s="172">
        <v>87</v>
      </c>
      <c r="C99" s="150"/>
      <c r="D99" s="150"/>
      <c r="E99" s="191"/>
      <c r="F99" s="192"/>
      <c r="G99" s="94"/>
      <c r="H99" s="602"/>
      <c r="I99" s="603"/>
      <c r="J99" s="604"/>
      <c r="K99" s="304">
        <f>IF(COUNTIF(C99,"*未定*")=1,1,COUNTIF(C$12:C99,C99))</f>
        <v>0</v>
      </c>
      <c r="L99" s="387"/>
    </row>
    <row r="100" spans="1:12" s="87" customFormat="1" ht="40.049999999999997" customHeight="1" x14ac:dyDescent="0.2">
      <c r="A100" s="95"/>
      <c r="B100" s="172">
        <v>88</v>
      </c>
      <c r="C100" s="150"/>
      <c r="D100" s="150"/>
      <c r="E100" s="191"/>
      <c r="F100" s="192"/>
      <c r="G100" s="94"/>
      <c r="H100" s="602"/>
      <c r="I100" s="603"/>
      <c r="J100" s="604"/>
      <c r="K100" s="304">
        <f>IF(COUNTIF(C100,"*未定*")=1,1,COUNTIF(C$12:C100,C100))</f>
        <v>0</v>
      </c>
      <c r="L100" s="387"/>
    </row>
    <row r="101" spans="1:12" s="87" customFormat="1" ht="40.049999999999997" customHeight="1" x14ac:dyDescent="0.2">
      <c r="A101" s="95"/>
      <c r="B101" s="172">
        <v>89</v>
      </c>
      <c r="C101" s="388"/>
      <c r="D101" s="388"/>
      <c r="E101" s="389"/>
      <c r="F101" s="390"/>
      <c r="G101" s="391"/>
      <c r="H101" s="602"/>
      <c r="I101" s="603"/>
      <c r="J101" s="605"/>
      <c r="K101" s="304">
        <f>IF(COUNTIF(C101,"*未定*")=1,1,COUNTIF(C$12:C101,C101))</f>
        <v>0</v>
      </c>
      <c r="L101" s="386"/>
    </row>
    <row r="102" spans="1:12" s="87" customFormat="1" ht="40.049999999999997" customHeight="1" x14ac:dyDescent="0.2">
      <c r="A102" s="95"/>
      <c r="B102" s="172">
        <v>90</v>
      </c>
      <c r="C102" s="150"/>
      <c r="D102" s="150"/>
      <c r="E102" s="191"/>
      <c r="F102" s="192"/>
      <c r="G102" s="94"/>
      <c r="H102" s="603"/>
      <c r="I102" s="603"/>
      <c r="J102" s="604"/>
      <c r="K102" s="304">
        <f>IF(COUNTIF(C102,"*未定*")=1,1,COUNTIF(C$12:C102,C102))</f>
        <v>0</v>
      </c>
      <c r="L102" s="386"/>
    </row>
    <row r="103" spans="1:12" s="87" customFormat="1" ht="40.049999999999997" customHeight="1" x14ac:dyDescent="0.2">
      <c r="A103" s="95"/>
      <c r="B103" s="172">
        <v>91</v>
      </c>
      <c r="C103" s="150"/>
      <c r="D103" s="150"/>
      <c r="E103" s="191"/>
      <c r="F103" s="192"/>
      <c r="G103" s="94"/>
      <c r="H103" s="602"/>
      <c r="I103" s="603"/>
      <c r="J103" s="604"/>
      <c r="K103" s="304">
        <f>IF(COUNTIF(C103,"*未定*")=1,1,COUNTIF(C$12:C103,C103))</f>
        <v>0</v>
      </c>
      <c r="L103" s="386"/>
    </row>
    <row r="104" spans="1:12" s="87" customFormat="1" ht="40.049999999999997" customHeight="1" x14ac:dyDescent="0.2">
      <c r="A104" s="95"/>
      <c r="B104" s="172">
        <v>92</v>
      </c>
      <c r="C104" s="150"/>
      <c r="D104" s="150"/>
      <c r="E104" s="191"/>
      <c r="F104" s="192"/>
      <c r="G104" s="94"/>
      <c r="H104" s="602"/>
      <c r="I104" s="603"/>
      <c r="J104" s="604"/>
      <c r="K104" s="304">
        <f>IF(COUNTIF(C104,"*未定*")=1,1,COUNTIF(C$12:C104,C104))</f>
        <v>0</v>
      </c>
      <c r="L104" s="386"/>
    </row>
    <row r="105" spans="1:12" s="87" customFormat="1" ht="40.049999999999997" customHeight="1" x14ac:dyDescent="0.2">
      <c r="A105" s="95"/>
      <c r="B105" s="172">
        <v>93</v>
      </c>
      <c r="C105" s="150"/>
      <c r="D105" s="150"/>
      <c r="E105" s="191"/>
      <c r="F105" s="192"/>
      <c r="G105" s="94"/>
      <c r="H105" s="602"/>
      <c r="I105" s="603"/>
      <c r="J105" s="604"/>
      <c r="K105" s="304">
        <f>IF(COUNTIF(C105,"*未定*")=1,1,COUNTIF(C$12:C105,C105))</f>
        <v>0</v>
      </c>
      <c r="L105" s="386"/>
    </row>
    <row r="106" spans="1:12" s="87" customFormat="1" ht="40.049999999999997" customHeight="1" x14ac:dyDescent="0.2">
      <c r="A106" s="95"/>
      <c r="B106" s="172">
        <v>94</v>
      </c>
      <c r="C106" s="150"/>
      <c r="D106" s="150"/>
      <c r="E106" s="191"/>
      <c r="F106" s="192"/>
      <c r="G106" s="94"/>
      <c r="H106" s="602"/>
      <c r="I106" s="603"/>
      <c r="J106" s="604"/>
      <c r="K106" s="304">
        <f>IF(COUNTIF(C106,"*未定*")=1,1,COUNTIF(C$12:C106,C106))</f>
        <v>0</v>
      </c>
      <c r="L106" s="387"/>
    </row>
    <row r="107" spans="1:12" s="87" customFormat="1" ht="40.049999999999997" customHeight="1" x14ac:dyDescent="0.2">
      <c r="A107" s="95"/>
      <c r="B107" s="172">
        <v>95</v>
      </c>
      <c r="C107" s="150"/>
      <c r="D107" s="150"/>
      <c r="E107" s="191"/>
      <c r="F107" s="192"/>
      <c r="G107" s="94"/>
      <c r="H107" s="602"/>
      <c r="I107" s="603"/>
      <c r="J107" s="604"/>
      <c r="K107" s="304">
        <f>IF(COUNTIF(C107,"*未定*")=1,1,COUNTIF(C$12:C107,C107))</f>
        <v>0</v>
      </c>
      <c r="L107" s="387"/>
    </row>
    <row r="108" spans="1:12" s="87" customFormat="1" ht="40.049999999999997" customHeight="1" x14ac:dyDescent="0.2">
      <c r="A108" s="95"/>
      <c r="B108" s="172">
        <v>96</v>
      </c>
      <c r="C108" s="388"/>
      <c r="D108" s="388"/>
      <c r="E108" s="389"/>
      <c r="F108" s="390"/>
      <c r="G108" s="391"/>
      <c r="H108" s="602"/>
      <c r="I108" s="603"/>
      <c r="J108" s="605"/>
      <c r="K108" s="304">
        <f>IF(COUNTIF(C108,"*未定*")=1,1,COUNTIF(C$12:C108,C108))</f>
        <v>0</v>
      </c>
      <c r="L108" s="386"/>
    </row>
    <row r="109" spans="1:12" s="87" customFormat="1" ht="40.049999999999997" customHeight="1" x14ac:dyDescent="0.2">
      <c r="A109" s="95"/>
      <c r="B109" s="172">
        <v>97</v>
      </c>
      <c r="C109" s="150"/>
      <c r="D109" s="150"/>
      <c r="E109" s="191"/>
      <c r="F109" s="192"/>
      <c r="G109" s="94"/>
      <c r="H109" s="603"/>
      <c r="I109" s="603"/>
      <c r="J109" s="604"/>
      <c r="K109" s="304">
        <f>IF(COUNTIF(C109,"*未定*")=1,1,COUNTIF(C$12:C109,C109))</f>
        <v>0</v>
      </c>
      <c r="L109" s="386"/>
    </row>
    <row r="110" spans="1:12" s="87" customFormat="1" ht="40.049999999999997" customHeight="1" x14ac:dyDescent="0.2">
      <c r="A110" s="95"/>
      <c r="B110" s="172">
        <v>98</v>
      </c>
      <c r="C110" s="150"/>
      <c r="D110" s="150"/>
      <c r="E110" s="191"/>
      <c r="F110" s="192"/>
      <c r="G110" s="94"/>
      <c r="H110" s="602"/>
      <c r="I110" s="603"/>
      <c r="J110" s="604"/>
      <c r="K110" s="304">
        <f>IF(COUNTIF(C110,"*未定*")=1,1,COUNTIF(C$12:C110,C110))</f>
        <v>0</v>
      </c>
      <c r="L110" s="386"/>
    </row>
    <row r="111" spans="1:12" s="87" customFormat="1" ht="40.049999999999997" customHeight="1" x14ac:dyDescent="0.2">
      <c r="A111" s="95"/>
      <c r="B111" s="172">
        <v>99</v>
      </c>
      <c r="C111" s="150"/>
      <c r="D111" s="150"/>
      <c r="E111" s="191"/>
      <c r="F111" s="192"/>
      <c r="G111" s="94"/>
      <c r="H111" s="602"/>
      <c r="I111" s="603"/>
      <c r="J111" s="604"/>
      <c r="K111" s="304">
        <f>IF(COUNTIF(C111,"*未定*")=1,1,COUNTIF(C$12:C111,C111))</f>
        <v>0</v>
      </c>
      <c r="L111" s="386"/>
    </row>
    <row r="112" spans="1:12" s="87" customFormat="1" ht="40.049999999999997" customHeight="1" x14ac:dyDescent="0.2">
      <c r="A112" s="95"/>
      <c r="B112" s="172">
        <v>100</v>
      </c>
      <c r="C112" s="150"/>
      <c r="D112" s="150"/>
      <c r="E112" s="191"/>
      <c r="F112" s="192"/>
      <c r="G112" s="94"/>
      <c r="H112" s="602"/>
      <c r="I112" s="603"/>
      <c r="J112" s="604"/>
      <c r="K112" s="304">
        <f>IF(COUNTIF(C112,"*未定*")=1,1,COUNTIF(C$12:C112,C112))</f>
        <v>0</v>
      </c>
      <c r="L112" s="386"/>
    </row>
    <row r="113" spans="1:12" s="87" customFormat="1" ht="40.049999999999997" customHeight="1" x14ac:dyDescent="0.2">
      <c r="A113" s="95"/>
      <c r="B113" s="172">
        <v>101</v>
      </c>
      <c r="C113" s="150"/>
      <c r="D113" s="150"/>
      <c r="E113" s="191"/>
      <c r="F113" s="192"/>
      <c r="G113" s="94"/>
      <c r="H113" s="602"/>
      <c r="I113" s="603"/>
      <c r="J113" s="604"/>
      <c r="K113" s="304">
        <f>IF(COUNTIF(C113,"*未定*")=1,1,COUNTIF(C$12:C113,C113))</f>
        <v>0</v>
      </c>
      <c r="L113" s="387"/>
    </row>
    <row r="114" spans="1:12" s="87" customFormat="1" ht="40.049999999999997" customHeight="1" x14ac:dyDescent="0.2">
      <c r="A114" s="95"/>
      <c r="B114" s="172">
        <v>102</v>
      </c>
      <c r="C114" s="150"/>
      <c r="D114" s="150"/>
      <c r="E114" s="191"/>
      <c r="F114" s="192"/>
      <c r="G114" s="94"/>
      <c r="H114" s="602"/>
      <c r="I114" s="603"/>
      <c r="J114" s="604"/>
      <c r="K114" s="304">
        <f>IF(COUNTIF(C114,"*未定*")=1,1,COUNTIF(C$12:C114,C114))</f>
        <v>0</v>
      </c>
      <c r="L114" s="386"/>
    </row>
    <row r="115" spans="1:12" s="87" customFormat="1" ht="40.049999999999997" customHeight="1" x14ac:dyDescent="0.2">
      <c r="A115" s="95"/>
      <c r="B115" s="172">
        <v>103</v>
      </c>
      <c r="C115" s="150"/>
      <c r="D115" s="150"/>
      <c r="E115" s="191"/>
      <c r="F115" s="192"/>
      <c r="G115" s="94"/>
      <c r="H115" s="602"/>
      <c r="I115" s="603"/>
      <c r="J115" s="604"/>
      <c r="K115" s="304">
        <f>IF(COUNTIF(C115,"*未定*")=1,1,COUNTIF(C$12:C115,C115))</f>
        <v>0</v>
      </c>
      <c r="L115" s="386"/>
    </row>
    <row r="116" spans="1:12" s="87" customFormat="1" ht="40.049999999999997" customHeight="1" x14ac:dyDescent="0.2">
      <c r="A116" s="95"/>
      <c r="B116" s="172">
        <v>104</v>
      </c>
      <c r="C116" s="150"/>
      <c r="D116" s="150"/>
      <c r="E116" s="191"/>
      <c r="F116" s="192"/>
      <c r="G116" s="94"/>
      <c r="H116" s="602"/>
      <c r="I116" s="603"/>
      <c r="J116" s="604"/>
      <c r="K116" s="304">
        <f>IF(COUNTIF(C116,"*未定*")=1,1,COUNTIF(C$12:C116,C116))</f>
        <v>0</v>
      </c>
      <c r="L116" s="386"/>
    </row>
    <row r="117" spans="1:12" s="87" customFormat="1" ht="40.049999999999997" customHeight="1" x14ac:dyDescent="0.2">
      <c r="A117" s="95"/>
      <c r="B117" s="172">
        <v>105</v>
      </c>
      <c r="C117" s="150"/>
      <c r="D117" s="150"/>
      <c r="E117" s="191"/>
      <c r="F117" s="192"/>
      <c r="G117" s="94"/>
      <c r="H117" s="602"/>
      <c r="I117" s="603"/>
      <c r="J117" s="604"/>
      <c r="K117" s="304">
        <f>IF(COUNTIF(C117,"*未定*")=1,1,COUNTIF(C$12:C117,C117))</f>
        <v>0</v>
      </c>
      <c r="L117" s="386"/>
    </row>
    <row r="118" spans="1:12" s="87" customFormat="1" ht="40.049999999999997" customHeight="1" x14ac:dyDescent="0.2">
      <c r="A118" s="95"/>
      <c r="B118" s="172">
        <v>106</v>
      </c>
      <c r="C118" s="150"/>
      <c r="D118" s="150"/>
      <c r="E118" s="191"/>
      <c r="F118" s="192"/>
      <c r="G118" s="94"/>
      <c r="H118" s="602"/>
      <c r="I118" s="603"/>
      <c r="J118" s="604"/>
      <c r="K118" s="304">
        <f>IF(COUNTIF(C118,"*未定*")=1,1,COUNTIF(C$12:C118,C118))</f>
        <v>0</v>
      </c>
      <c r="L118" s="387"/>
    </row>
    <row r="119" spans="1:12" s="87" customFormat="1" ht="40.049999999999997" customHeight="1" x14ac:dyDescent="0.2">
      <c r="A119" s="95"/>
      <c r="B119" s="172">
        <v>107</v>
      </c>
      <c r="C119" s="150"/>
      <c r="D119" s="150"/>
      <c r="E119" s="191"/>
      <c r="F119" s="192"/>
      <c r="G119" s="94"/>
      <c r="H119" s="602"/>
      <c r="I119" s="603"/>
      <c r="J119" s="604"/>
      <c r="K119" s="304">
        <f>IF(COUNTIF(C119,"*未定*")=1,1,COUNTIF(C$12:C119,C119))</f>
        <v>0</v>
      </c>
      <c r="L119" s="387"/>
    </row>
    <row r="120" spans="1:12" s="87" customFormat="1" ht="40.049999999999997" customHeight="1" x14ac:dyDescent="0.2">
      <c r="A120" s="95"/>
      <c r="B120" s="172">
        <v>108</v>
      </c>
      <c r="C120" s="388"/>
      <c r="D120" s="388"/>
      <c r="E120" s="389"/>
      <c r="F120" s="390"/>
      <c r="G120" s="391"/>
      <c r="H120" s="602"/>
      <c r="I120" s="603"/>
      <c r="J120" s="605"/>
      <c r="K120" s="304">
        <f>IF(COUNTIF(C120,"*未定*")=1,1,COUNTIF(C$12:C120,C120))</f>
        <v>0</v>
      </c>
      <c r="L120" s="386"/>
    </row>
    <row r="121" spans="1:12" s="87" customFormat="1" ht="40.049999999999997" customHeight="1" x14ac:dyDescent="0.2">
      <c r="A121" s="95"/>
      <c r="B121" s="172">
        <v>109</v>
      </c>
      <c r="C121" s="150"/>
      <c r="D121" s="150"/>
      <c r="E121" s="191"/>
      <c r="F121" s="192"/>
      <c r="G121" s="94"/>
      <c r="H121" s="603"/>
      <c r="I121" s="603"/>
      <c r="J121" s="604"/>
      <c r="K121" s="304">
        <f>IF(COUNTIF(C121,"*未定*")=1,1,COUNTIF(C$12:C121,C121))</f>
        <v>0</v>
      </c>
      <c r="L121" s="386"/>
    </row>
    <row r="122" spans="1:12" s="87" customFormat="1" ht="40.049999999999997" customHeight="1" x14ac:dyDescent="0.2">
      <c r="A122" s="95"/>
      <c r="B122" s="172">
        <v>110</v>
      </c>
      <c r="C122" s="150"/>
      <c r="D122" s="150"/>
      <c r="E122" s="191"/>
      <c r="F122" s="192"/>
      <c r="G122" s="94"/>
      <c r="H122" s="602"/>
      <c r="I122" s="603"/>
      <c r="J122" s="604"/>
      <c r="K122" s="304">
        <f>IF(COUNTIF(C122,"*未定*")=1,1,COUNTIF(C$12:C122,C122))</f>
        <v>0</v>
      </c>
      <c r="L122" s="386"/>
    </row>
    <row r="123" spans="1:12" s="87" customFormat="1" ht="40.049999999999997" customHeight="1" x14ac:dyDescent="0.2">
      <c r="A123" s="95"/>
      <c r="B123" s="172">
        <v>111</v>
      </c>
      <c r="C123" s="150"/>
      <c r="D123" s="150"/>
      <c r="E123" s="191"/>
      <c r="F123" s="192"/>
      <c r="G123" s="94"/>
      <c r="H123" s="602"/>
      <c r="I123" s="603"/>
      <c r="J123" s="604"/>
      <c r="K123" s="304">
        <f>IF(COUNTIF(C123,"*未定*")=1,1,COUNTIF(C$12:C123,C123))</f>
        <v>0</v>
      </c>
      <c r="L123" s="386"/>
    </row>
    <row r="124" spans="1:12" s="87" customFormat="1" ht="40.049999999999997" customHeight="1" x14ac:dyDescent="0.2">
      <c r="A124" s="95"/>
      <c r="B124" s="172">
        <v>112</v>
      </c>
      <c r="C124" s="150"/>
      <c r="D124" s="150"/>
      <c r="E124" s="191"/>
      <c r="F124" s="192"/>
      <c r="G124" s="94"/>
      <c r="H124" s="602"/>
      <c r="I124" s="603"/>
      <c r="J124" s="604"/>
      <c r="K124" s="304">
        <f>IF(COUNTIF(C124,"*未定*")=1,1,COUNTIF(C$12:C124,C124))</f>
        <v>0</v>
      </c>
      <c r="L124" s="386"/>
    </row>
    <row r="125" spans="1:12" s="87" customFormat="1" ht="40.049999999999997" customHeight="1" x14ac:dyDescent="0.2">
      <c r="A125" s="95"/>
      <c r="B125" s="172">
        <v>113</v>
      </c>
      <c r="C125" s="150"/>
      <c r="D125" s="150"/>
      <c r="E125" s="191"/>
      <c r="F125" s="192"/>
      <c r="G125" s="94"/>
      <c r="H125" s="602"/>
      <c r="I125" s="603"/>
      <c r="J125" s="604"/>
      <c r="K125" s="304">
        <f>IF(COUNTIF(C125,"*未定*")=1,1,COUNTIF(C$12:C125,C125))</f>
        <v>0</v>
      </c>
      <c r="L125" s="387"/>
    </row>
    <row r="126" spans="1:12" s="87" customFormat="1" ht="40.049999999999997" customHeight="1" x14ac:dyDescent="0.2">
      <c r="A126" s="95"/>
      <c r="B126" s="172">
        <v>114</v>
      </c>
      <c r="C126" s="150"/>
      <c r="D126" s="150"/>
      <c r="E126" s="191"/>
      <c r="F126" s="192"/>
      <c r="G126" s="94"/>
      <c r="H126" s="602"/>
      <c r="I126" s="603"/>
      <c r="J126" s="604"/>
      <c r="K126" s="304">
        <f>IF(COUNTIF(C126,"*未定*")=1,1,COUNTIF(C$12:C126,C126))</f>
        <v>0</v>
      </c>
      <c r="L126" s="387"/>
    </row>
    <row r="127" spans="1:12" s="87" customFormat="1" ht="40.049999999999997" customHeight="1" x14ac:dyDescent="0.2">
      <c r="A127" s="95"/>
      <c r="B127" s="172">
        <v>115</v>
      </c>
      <c r="C127" s="388"/>
      <c r="D127" s="388"/>
      <c r="E127" s="389"/>
      <c r="F127" s="390"/>
      <c r="G127" s="391"/>
      <c r="H127" s="602"/>
      <c r="I127" s="603"/>
      <c r="J127" s="605"/>
      <c r="K127" s="304">
        <f>IF(COUNTIF(C127,"*未定*")=1,1,COUNTIF(C$12:C127,C127))</f>
        <v>0</v>
      </c>
      <c r="L127" s="386"/>
    </row>
    <row r="128" spans="1:12" s="87" customFormat="1" ht="40.049999999999997" customHeight="1" x14ac:dyDescent="0.2">
      <c r="A128" s="95"/>
      <c r="B128" s="172">
        <v>116</v>
      </c>
      <c r="C128" s="150"/>
      <c r="D128" s="150"/>
      <c r="E128" s="191"/>
      <c r="F128" s="192"/>
      <c r="G128" s="94"/>
      <c r="H128" s="603"/>
      <c r="I128" s="603"/>
      <c r="J128" s="604"/>
      <c r="K128" s="304">
        <f>IF(COUNTIF(C128,"*未定*")=1,1,COUNTIF(C$12:C128,C128))</f>
        <v>0</v>
      </c>
      <c r="L128" s="386"/>
    </row>
    <row r="129" spans="1:12" s="87" customFormat="1" ht="40.049999999999997" customHeight="1" x14ac:dyDescent="0.2">
      <c r="A129" s="95"/>
      <c r="B129" s="172">
        <v>117</v>
      </c>
      <c r="C129" s="150"/>
      <c r="D129" s="150"/>
      <c r="E129" s="191"/>
      <c r="F129" s="192"/>
      <c r="G129" s="94"/>
      <c r="H129" s="602"/>
      <c r="I129" s="603"/>
      <c r="J129" s="604"/>
      <c r="K129" s="304">
        <f>IF(COUNTIF(C129,"*未定*")=1,1,COUNTIF(C$12:C129,C129))</f>
        <v>0</v>
      </c>
      <c r="L129" s="386"/>
    </row>
    <row r="130" spans="1:12" s="87" customFormat="1" ht="40.049999999999997" customHeight="1" x14ac:dyDescent="0.2">
      <c r="A130" s="95"/>
      <c r="B130" s="172">
        <v>118</v>
      </c>
      <c r="C130" s="150"/>
      <c r="D130" s="150"/>
      <c r="E130" s="191"/>
      <c r="F130" s="192"/>
      <c r="G130" s="94"/>
      <c r="H130" s="602"/>
      <c r="I130" s="603"/>
      <c r="J130" s="604"/>
      <c r="K130" s="304">
        <f>IF(COUNTIF(C130,"*未定*")=1,1,COUNTIF(C$12:C130,C130))</f>
        <v>0</v>
      </c>
      <c r="L130" s="386"/>
    </row>
    <row r="131" spans="1:12" s="87" customFormat="1" ht="40.049999999999997" customHeight="1" x14ac:dyDescent="0.2">
      <c r="A131" s="95"/>
      <c r="B131" s="172">
        <v>119</v>
      </c>
      <c r="C131" s="150"/>
      <c r="D131" s="150"/>
      <c r="E131" s="191"/>
      <c r="F131" s="192"/>
      <c r="G131" s="94"/>
      <c r="H131" s="602"/>
      <c r="I131" s="603"/>
      <c r="J131" s="604"/>
      <c r="K131" s="304">
        <f>IF(COUNTIF(C131,"*未定*")=1,1,COUNTIF(C$12:C131,C131))</f>
        <v>0</v>
      </c>
      <c r="L131" s="386"/>
    </row>
    <row r="132" spans="1:12" s="87" customFormat="1" ht="40.049999999999997" customHeight="1" x14ac:dyDescent="0.2">
      <c r="A132" s="95"/>
      <c r="B132" s="172">
        <v>120</v>
      </c>
      <c r="C132" s="150"/>
      <c r="D132" s="150"/>
      <c r="E132" s="191"/>
      <c r="F132" s="192"/>
      <c r="G132" s="94"/>
      <c r="H132" s="602"/>
      <c r="I132" s="603"/>
      <c r="J132" s="604"/>
      <c r="K132" s="304">
        <f>IF(COUNTIF(C132,"*未定*")=1,1,COUNTIF(C$12:C132,C132))</f>
        <v>0</v>
      </c>
      <c r="L132" s="387"/>
    </row>
    <row r="133" spans="1:12" s="87" customFormat="1" ht="40.049999999999997" customHeight="1" x14ac:dyDescent="0.2">
      <c r="A133" s="95"/>
      <c r="B133" s="172">
        <v>121</v>
      </c>
      <c r="C133" s="150"/>
      <c r="D133" s="150"/>
      <c r="E133" s="191"/>
      <c r="F133" s="192"/>
      <c r="G133" s="94"/>
      <c r="H133" s="602"/>
      <c r="I133" s="603"/>
      <c r="J133" s="604"/>
      <c r="K133" s="304">
        <f>IF(COUNTIF(C133,"*未定*")=1,1,COUNTIF(C$12:C133,C133))</f>
        <v>0</v>
      </c>
      <c r="L133" s="387"/>
    </row>
    <row r="134" spans="1:12" s="87" customFormat="1" ht="40.049999999999997" customHeight="1" x14ac:dyDescent="0.2">
      <c r="A134" s="95"/>
      <c r="B134" s="172">
        <v>122</v>
      </c>
      <c r="C134" s="388"/>
      <c r="D134" s="388"/>
      <c r="E134" s="389"/>
      <c r="F134" s="390"/>
      <c r="G134" s="391"/>
      <c r="H134" s="602"/>
      <c r="I134" s="603"/>
      <c r="J134" s="605"/>
      <c r="K134" s="304">
        <f>IF(COUNTIF(C134,"*未定*")=1,1,COUNTIF(C$12:C134,C134))</f>
        <v>0</v>
      </c>
      <c r="L134" s="386"/>
    </row>
    <row r="135" spans="1:12" s="87" customFormat="1" ht="40.049999999999997" customHeight="1" x14ac:dyDescent="0.2">
      <c r="A135" s="95"/>
      <c r="B135" s="172">
        <v>123</v>
      </c>
      <c r="C135" s="150"/>
      <c r="D135" s="150"/>
      <c r="E135" s="191"/>
      <c r="F135" s="192"/>
      <c r="G135" s="94"/>
      <c r="H135" s="603"/>
      <c r="I135" s="603"/>
      <c r="J135" s="604"/>
      <c r="K135" s="304">
        <f>IF(COUNTIF(C135,"*未定*")=1,1,COUNTIF(C$12:C135,C135))</f>
        <v>0</v>
      </c>
      <c r="L135" s="386"/>
    </row>
    <row r="136" spans="1:12" s="87" customFormat="1" ht="40.049999999999997" customHeight="1" x14ac:dyDescent="0.2">
      <c r="A136" s="95"/>
      <c r="B136" s="172">
        <v>124</v>
      </c>
      <c r="C136" s="150"/>
      <c r="D136" s="150"/>
      <c r="E136" s="191"/>
      <c r="F136" s="192"/>
      <c r="G136" s="94"/>
      <c r="H136" s="602"/>
      <c r="I136" s="603"/>
      <c r="J136" s="604"/>
      <c r="K136" s="304">
        <f>IF(COUNTIF(C136,"*未定*")=1,1,COUNTIF(C$12:C136,C136))</f>
        <v>0</v>
      </c>
      <c r="L136" s="386"/>
    </row>
    <row r="137" spans="1:12" s="87" customFormat="1" ht="40.049999999999997" customHeight="1" x14ac:dyDescent="0.2">
      <c r="A137" s="95"/>
      <c r="B137" s="172">
        <v>125</v>
      </c>
      <c r="C137" s="150"/>
      <c r="D137" s="150"/>
      <c r="E137" s="191"/>
      <c r="F137" s="192"/>
      <c r="G137" s="94"/>
      <c r="H137" s="602"/>
      <c r="I137" s="603"/>
      <c r="J137" s="604"/>
      <c r="K137" s="304">
        <f>IF(COUNTIF(C137,"*未定*")=1,1,COUNTIF(C$12:C137,C137))</f>
        <v>0</v>
      </c>
      <c r="L137" s="386"/>
    </row>
    <row r="138" spans="1:12" s="87" customFormat="1" ht="40.049999999999997" customHeight="1" x14ac:dyDescent="0.2">
      <c r="A138" s="95"/>
      <c r="B138" s="172">
        <v>126</v>
      </c>
      <c r="C138" s="150"/>
      <c r="D138" s="150"/>
      <c r="E138" s="191"/>
      <c r="F138" s="192"/>
      <c r="G138" s="94"/>
      <c r="H138" s="602"/>
      <c r="I138" s="603"/>
      <c r="J138" s="604"/>
      <c r="K138" s="304">
        <f>IF(COUNTIF(C138,"*未定*")=1,1,COUNTIF(C$12:C138,C138))</f>
        <v>0</v>
      </c>
      <c r="L138" s="386"/>
    </row>
    <row r="139" spans="1:12" s="87" customFormat="1" ht="40.049999999999997" customHeight="1" x14ac:dyDescent="0.2">
      <c r="A139" s="95"/>
      <c r="B139" s="172">
        <v>127</v>
      </c>
      <c r="C139" s="150"/>
      <c r="D139" s="150"/>
      <c r="E139" s="191"/>
      <c r="F139" s="192"/>
      <c r="G139" s="94"/>
      <c r="H139" s="602"/>
      <c r="I139" s="603"/>
      <c r="J139" s="604"/>
      <c r="K139" s="304">
        <f>IF(COUNTIF(C139,"*未定*")=1,1,COUNTIF(C$12:C139,C139))</f>
        <v>0</v>
      </c>
      <c r="L139" s="387"/>
    </row>
    <row r="140" spans="1:12" s="87" customFormat="1" ht="40.049999999999997" customHeight="1" x14ac:dyDescent="0.2">
      <c r="A140" s="95"/>
      <c r="B140" s="172">
        <v>128</v>
      </c>
      <c r="C140" s="150"/>
      <c r="D140" s="150"/>
      <c r="E140" s="191"/>
      <c r="F140" s="192"/>
      <c r="G140" s="94"/>
      <c r="H140" s="602"/>
      <c r="I140" s="603"/>
      <c r="J140" s="604"/>
      <c r="K140" s="304">
        <f>IF(COUNTIF(C140,"*未定*")=1,1,COUNTIF(C$12:C140,C140))</f>
        <v>0</v>
      </c>
      <c r="L140" s="386"/>
    </row>
    <row r="141" spans="1:12" s="87" customFormat="1" ht="40.049999999999997" customHeight="1" x14ac:dyDescent="0.2">
      <c r="A141" s="95"/>
      <c r="B141" s="172">
        <v>129</v>
      </c>
      <c r="C141" s="150"/>
      <c r="D141" s="150"/>
      <c r="E141" s="191"/>
      <c r="F141" s="192"/>
      <c r="G141" s="94"/>
      <c r="H141" s="602"/>
      <c r="I141" s="603"/>
      <c r="J141" s="604"/>
      <c r="K141" s="304">
        <f>IF(COUNTIF(C141,"*未定*")=1,1,COUNTIF(C$12:C141,C141))</f>
        <v>0</v>
      </c>
      <c r="L141" s="386"/>
    </row>
    <row r="142" spans="1:12" s="87" customFormat="1" ht="40.049999999999997" customHeight="1" x14ac:dyDescent="0.2">
      <c r="A142" s="95"/>
      <c r="B142" s="172">
        <v>130</v>
      </c>
      <c r="C142" s="150"/>
      <c r="D142" s="150"/>
      <c r="E142" s="191"/>
      <c r="F142" s="192"/>
      <c r="G142" s="94"/>
      <c r="H142" s="602"/>
      <c r="I142" s="603"/>
      <c r="J142" s="604"/>
      <c r="K142" s="304">
        <f>IF(COUNTIF(C142,"*未定*")=1,1,COUNTIF(C$12:C142,C142))</f>
        <v>0</v>
      </c>
      <c r="L142" s="386"/>
    </row>
    <row r="143" spans="1:12" s="87" customFormat="1" ht="40.049999999999997" customHeight="1" x14ac:dyDescent="0.2">
      <c r="A143" s="95"/>
      <c r="B143" s="172">
        <v>131</v>
      </c>
      <c r="C143" s="150"/>
      <c r="D143" s="150"/>
      <c r="E143" s="191"/>
      <c r="F143" s="192"/>
      <c r="G143" s="94"/>
      <c r="H143" s="602"/>
      <c r="I143" s="603"/>
      <c r="J143" s="604"/>
      <c r="K143" s="304">
        <f>IF(COUNTIF(C143,"*未定*")=1,1,COUNTIF(C$12:C143,C143))</f>
        <v>0</v>
      </c>
      <c r="L143" s="386"/>
    </row>
    <row r="144" spans="1:12" s="87" customFormat="1" ht="40.049999999999997" customHeight="1" x14ac:dyDescent="0.2">
      <c r="A144" s="95"/>
      <c r="B144" s="172">
        <v>132</v>
      </c>
      <c r="C144" s="150"/>
      <c r="D144" s="150"/>
      <c r="E144" s="191"/>
      <c r="F144" s="192"/>
      <c r="G144" s="94"/>
      <c r="H144" s="602"/>
      <c r="I144" s="603"/>
      <c r="J144" s="604"/>
      <c r="K144" s="304">
        <f>IF(COUNTIF(C144,"*未定*")=1,1,COUNTIF(C$12:C144,C144))</f>
        <v>0</v>
      </c>
      <c r="L144" s="387"/>
    </row>
    <row r="145" spans="1:12" s="87" customFormat="1" ht="40.049999999999997" customHeight="1" x14ac:dyDescent="0.2">
      <c r="A145" s="95"/>
      <c r="B145" s="172">
        <v>133</v>
      </c>
      <c r="C145" s="150"/>
      <c r="D145" s="150"/>
      <c r="E145" s="191"/>
      <c r="F145" s="192"/>
      <c r="G145" s="94"/>
      <c r="H145" s="602"/>
      <c r="I145" s="603"/>
      <c r="J145" s="604"/>
      <c r="K145" s="304">
        <f>IF(COUNTIF(C145,"*未定*")=1,1,COUNTIF(C$12:C145,C145))</f>
        <v>0</v>
      </c>
      <c r="L145" s="387"/>
    </row>
    <row r="146" spans="1:12" s="87" customFormat="1" ht="40.049999999999997" customHeight="1" x14ac:dyDescent="0.2">
      <c r="A146" s="95"/>
      <c r="B146" s="172">
        <v>134</v>
      </c>
      <c r="C146" s="388"/>
      <c r="D146" s="388"/>
      <c r="E146" s="389"/>
      <c r="F146" s="390"/>
      <c r="G146" s="391"/>
      <c r="H146" s="602"/>
      <c r="I146" s="603"/>
      <c r="J146" s="605"/>
      <c r="K146" s="304">
        <f>IF(COUNTIF(C146,"*未定*")=1,1,COUNTIF(C$12:C146,C146))</f>
        <v>0</v>
      </c>
      <c r="L146" s="386"/>
    </row>
    <row r="147" spans="1:12" s="87" customFormat="1" ht="40.049999999999997" customHeight="1" x14ac:dyDescent="0.2">
      <c r="A147" s="95"/>
      <c r="B147" s="172">
        <v>135</v>
      </c>
      <c r="C147" s="150"/>
      <c r="D147" s="150"/>
      <c r="E147" s="191"/>
      <c r="F147" s="192"/>
      <c r="G147" s="94"/>
      <c r="H147" s="603"/>
      <c r="I147" s="603"/>
      <c r="J147" s="604"/>
      <c r="K147" s="304">
        <f>IF(COUNTIF(C147,"*未定*")=1,1,COUNTIF(C$12:C147,C147))</f>
        <v>0</v>
      </c>
      <c r="L147" s="386"/>
    </row>
    <row r="148" spans="1:12" s="87" customFormat="1" ht="40.049999999999997" customHeight="1" x14ac:dyDescent="0.2">
      <c r="A148" s="95"/>
      <c r="B148" s="172">
        <v>136</v>
      </c>
      <c r="C148" s="150"/>
      <c r="D148" s="150"/>
      <c r="E148" s="191"/>
      <c r="F148" s="192"/>
      <c r="G148" s="94"/>
      <c r="H148" s="602"/>
      <c r="I148" s="603"/>
      <c r="J148" s="604"/>
      <c r="K148" s="304">
        <f>IF(COUNTIF(C148,"*未定*")=1,1,COUNTIF(C$12:C148,C148))</f>
        <v>0</v>
      </c>
      <c r="L148" s="386"/>
    </row>
    <row r="149" spans="1:12" s="87" customFormat="1" ht="40.049999999999997" customHeight="1" x14ac:dyDescent="0.2">
      <c r="A149" s="95"/>
      <c r="B149" s="172">
        <v>137</v>
      </c>
      <c r="C149" s="150"/>
      <c r="D149" s="150"/>
      <c r="E149" s="191"/>
      <c r="F149" s="192"/>
      <c r="G149" s="94"/>
      <c r="H149" s="602"/>
      <c r="I149" s="603"/>
      <c r="J149" s="604"/>
      <c r="K149" s="304">
        <f>IF(COUNTIF(C149,"*未定*")=1,1,COUNTIF(C$12:C149,C149))</f>
        <v>0</v>
      </c>
      <c r="L149" s="386"/>
    </row>
    <row r="150" spans="1:12" s="87" customFormat="1" ht="40.049999999999997" customHeight="1" x14ac:dyDescent="0.2">
      <c r="A150" s="95"/>
      <c r="B150" s="172">
        <v>138</v>
      </c>
      <c r="C150" s="150"/>
      <c r="D150" s="150"/>
      <c r="E150" s="191"/>
      <c r="F150" s="192"/>
      <c r="G150" s="94"/>
      <c r="H150" s="602"/>
      <c r="I150" s="603"/>
      <c r="J150" s="604"/>
      <c r="K150" s="304">
        <f>IF(COUNTIF(C150,"*未定*")=1,1,COUNTIF(C$12:C150,C150))</f>
        <v>0</v>
      </c>
      <c r="L150" s="386"/>
    </row>
    <row r="151" spans="1:12" s="87" customFormat="1" ht="40.049999999999997" customHeight="1" x14ac:dyDescent="0.2">
      <c r="A151" s="95"/>
      <c r="B151" s="172">
        <v>139</v>
      </c>
      <c r="C151" s="150"/>
      <c r="D151" s="150"/>
      <c r="E151" s="191"/>
      <c r="F151" s="192"/>
      <c r="G151" s="94"/>
      <c r="H151" s="602"/>
      <c r="I151" s="603"/>
      <c r="J151" s="604"/>
      <c r="K151" s="304">
        <f>IF(COUNTIF(C151,"*未定*")=1,1,COUNTIF(C$12:C151,C151))</f>
        <v>0</v>
      </c>
      <c r="L151" s="387"/>
    </row>
    <row r="152" spans="1:12" s="87" customFormat="1" ht="40.049999999999997" customHeight="1" x14ac:dyDescent="0.2">
      <c r="A152" s="95"/>
      <c r="B152" s="172">
        <v>140</v>
      </c>
      <c r="C152" s="150"/>
      <c r="D152" s="150"/>
      <c r="E152" s="191"/>
      <c r="F152" s="192"/>
      <c r="G152" s="94"/>
      <c r="H152" s="602"/>
      <c r="I152" s="603"/>
      <c r="J152" s="604"/>
      <c r="K152" s="304">
        <f>IF(COUNTIF(C152,"*未定*")=1,1,COUNTIF(C$12:C152,C152))</f>
        <v>0</v>
      </c>
      <c r="L152" s="387"/>
    </row>
    <row r="153" spans="1:12" s="87" customFormat="1" ht="40.049999999999997" customHeight="1" x14ac:dyDescent="0.2">
      <c r="A153" s="95"/>
      <c r="B153" s="172">
        <v>141</v>
      </c>
      <c r="C153" s="388"/>
      <c r="D153" s="388"/>
      <c r="E153" s="389"/>
      <c r="F153" s="390"/>
      <c r="G153" s="391"/>
      <c r="H153" s="602"/>
      <c r="I153" s="603"/>
      <c r="J153" s="605"/>
      <c r="K153" s="304">
        <f>IF(COUNTIF(C153,"*未定*")=1,1,COUNTIF(C$12:C153,C153))</f>
        <v>0</v>
      </c>
      <c r="L153" s="386"/>
    </row>
    <row r="154" spans="1:12" s="87" customFormat="1" ht="40.049999999999997" customHeight="1" x14ac:dyDescent="0.2">
      <c r="A154" s="95"/>
      <c r="B154" s="172">
        <v>142</v>
      </c>
      <c r="C154" s="150"/>
      <c r="D154" s="150"/>
      <c r="E154" s="191"/>
      <c r="F154" s="192"/>
      <c r="G154" s="94"/>
      <c r="H154" s="603"/>
      <c r="I154" s="603"/>
      <c r="J154" s="604"/>
      <c r="K154" s="304">
        <f>IF(COUNTIF(C154,"*未定*")=1,1,COUNTIF(C$12:C154,C154))</f>
        <v>0</v>
      </c>
      <c r="L154" s="386"/>
    </row>
    <row r="155" spans="1:12" s="87" customFormat="1" ht="40.049999999999997" customHeight="1" x14ac:dyDescent="0.2">
      <c r="A155" s="95"/>
      <c r="B155" s="172">
        <v>143</v>
      </c>
      <c r="C155" s="150"/>
      <c r="D155" s="150"/>
      <c r="E155" s="191"/>
      <c r="F155" s="192"/>
      <c r="G155" s="94"/>
      <c r="H155" s="602"/>
      <c r="I155" s="603"/>
      <c r="J155" s="604"/>
      <c r="K155" s="304">
        <f>IF(COUNTIF(C155,"*未定*")=1,1,COUNTIF(C$12:C155,C155))</f>
        <v>0</v>
      </c>
      <c r="L155" s="386"/>
    </row>
    <row r="156" spans="1:12" s="87" customFormat="1" ht="40.049999999999997" customHeight="1" x14ac:dyDescent="0.2">
      <c r="A156" s="95"/>
      <c r="B156" s="172">
        <v>144</v>
      </c>
      <c r="C156" s="150"/>
      <c r="D156" s="150"/>
      <c r="E156" s="191"/>
      <c r="F156" s="192"/>
      <c r="G156" s="94"/>
      <c r="H156" s="602"/>
      <c r="I156" s="603"/>
      <c r="J156" s="604"/>
      <c r="K156" s="304">
        <f>IF(COUNTIF(C156,"*未定*")=1,1,COUNTIF(C$12:C156,C156))</f>
        <v>0</v>
      </c>
      <c r="L156" s="386"/>
    </row>
    <row r="157" spans="1:12" s="87" customFormat="1" ht="40.049999999999997" customHeight="1" x14ac:dyDescent="0.2">
      <c r="A157" s="95"/>
      <c r="B157" s="172">
        <v>145</v>
      </c>
      <c r="C157" s="150"/>
      <c r="D157" s="150"/>
      <c r="E157" s="191"/>
      <c r="F157" s="192"/>
      <c r="G157" s="94"/>
      <c r="H157" s="602"/>
      <c r="I157" s="603"/>
      <c r="J157" s="604"/>
      <c r="K157" s="304">
        <f>IF(COUNTIF(C157,"*未定*")=1,1,COUNTIF(C$12:C157,C157))</f>
        <v>0</v>
      </c>
      <c r="L157" s="386"/>
    </row>
    <row r="158" spans="1:12" s="87" customFormat="1" ht="40.049999999999997" customHeight="1" x14ac:dyDescent="0.2">
      <c r="A158" s="95"/>
      <c r="B158" s="172">
        <v>146</v>
      </c>
      <c r="C158" s="150"/>
      <c r="D158" s="150"/>
      <c r="E158" s="191"/>
      <c r="F158" s="192"/>
      <c r="G158" s="94"/>
      <c r="H158" s="602"/>
      <c r="I158" s="603"/>
      <c r="J158" s="604"/>
      <c r="K158" s="304">
        <f>IF(COUNTIF(C158,"*未定*")=1,1,COUNTIF(C$12:C158,C158))</f>
        <v>0</v>
      </c>
      <c r="L158" s="387"/>
    </row>
    <row r="159" spans="1:12" s="87" customFormat="1" ht="40.049999999999997" customHeight="1" x14ac:dyDescent="0.2">
      <c r="A159" s="95"/>
      <c r="B159" s="172">
        <v>147</v>
      </c>
      <c r="C159" s="150"/>
      <c r="D159" s="150"/>
      <c r="E159" s="191"/>
      <c r="F159" s="192"/>
      <c r="G159" s="94"/>
      <c r="H159" s="602"/>
      <c r="I159" s="603"/>
      <c r="J159" s="604"/>
      <c r="K159" s="304">
        <f>IF(COUNTIF(C159,"*未定*")=1,1,COUNTIF(C$12:C159,C159))</f>
        <v>0</v>
      </c>
      <c r="L159" s="387"/>
    </row>
    <row r="160" spans="1:12" s="87" customFormat="1" ht="40.049999999999997" customHeight="1" x14ac:dyDescent="0.2">
      <c r="A160" s="95"/>
      <c r="B160" s="172">
        <v>148</v>
      </c>
      <c r="C160" s="388"/>
      <c r="D160" s="388"/>
      <c r="E160" s="389"/>
      <c r="F160" s="390"/>
      <c r="G160" s="391"/>
      <c r="H160" s="602"/>
      <c r="I160" s="603"/>
      <c r="J160" s="605"/>
      <c r="K160" s="304">
        <f>IF(COUNTIF(C160,"*未定*")=1,1,COUNTIF(C$12:C160,C160))</f>
        <v>0</v>
      </c>
      <c r="L160" s="386"/>
    </row>
    <row r="161" spans="1:12" s="87" customFormat="1" ht="40.049999999999997" customHeight="1" x14ac:dyDescent="0.2">
      <c r="A161" s="95"/>
      <c r="B161" s="172">
        <v>149</v>
      </c>
      <c r="C161" s="150"/>
      <c r="D161" s="150"/>
      <c r="E161" s="191"/>
      <c r="F161" s="192"/>
      <c r="G161" s="94"/>
      <c r="H161" s="603"/>
      <c r="I161" s="603"/>
      <c r="J161" s="604"/>
      <c r="K161" s="304">
        <f>IF(COUNTIF(C161,"*未定*")=1,1,COUNTIF(C$12:C161,C161))</f>
        <v>0</v>
      </c>
      <c r="L161" s="386"/>
    </row>
    <row r="162" spans="1:12" s="87" customFormat="1" ht="40.049999999999997" customHeight="1" x14ac:dyDescent="0.2">
      <c r="A162" s="95"/>
      <c r="B162" s="172">
        <v>150</v>
      </c>
      <c r="C162" s="150"/>
      <c r="D162" s="150"/>
      <c r="E162" s="191"/>
      <c r="F162" s="192"/>
      <c r="G162" s="94"/>
      <c r="H162" s="602"/>
      <c r="I162" s="603"/>
      <c r="J162" s="604"/>
      <c r="K162" s="304">
        <f>IF(COUNTIF(C162,"*未定*")=1,1,COUNTIF(C$12:C162,C162))</f>
        <v>0</v>
      </c>
      <c r="L162" s="386"/>
    </row>
    <row r="163" spans="1:12" s="87" customFormat="1" ht="40.049999999999997" customHeight="1" x14ac:dyDescent="0.2">
      <c r="A163" s="95"/>
      <c r="B163" s="172">
        <v>151</v>
      </c>
      <c r="C163" s="150"/>
      <c r="D163" s="150"/>
      <c r="E163" s="191"/>
      <c r="F163" s="192"/>
      <c r="G163" s="94"/>
      <c r="H163" s="602"/>
      <c r="I163" s="603"/>
      <c r="J163" s="604"/>
      <c r="K163" s="304">
        <f>IF(COUNTIF(C163,"*未定*")=1,1,COUNTIF(C$12:C163,C163))</f>
        <v>0</v>
      </c>
      <c r="L163" s="386"/>
    </row>
    <row r="164" spans="1:12" s="87" customFormat="1" ht="40.049999999999997" customHeight="1" x14ac:dyDescent="0.2">
      <c r="A164" s="95"/>
      <c r="B164" s="172">
        <v>152</v>
      </c>
      <c r="C164" s="150"/>
      <c r="D164" s="150"/>
      <c r="E164" s="191"/>
      <c r="F164" s="192"/>
      <c r="G164" s="94"/>
      <c r="H164" s="602"/>
      <c r="I164" s="603"/>
      <c r="J164" s="604"/>
      <c r="K164" s="304">
        <f>IF(COUNTIF(C164,"*未定*")=1,1,COUNTIF(C$12:C164,C164))</f>
        <v>0</v>
      </c>
      <c r="L164" s="386"/>
    </row>
    <row r="165" spans="1:12" s="87" customFormat="1" ht="40.049999999999997" customHeight="1" x14ac:dyDescent="0.2">
      <c r="A165" s="95"/>
      <c r="B165" s="172">
        <v>153</v>
      </c>
      <c r="C165" s="150"/>
      <c r="D165" s="150"/>
      <c r="E165" s="191"/>
      <c r="F165" s="192"/>
      <c r="G165" s="94"/>
      <c r="H165" s="602"/>
      <c r="I165" s="603"/>
      <c r="J165" s="604"/>
      <c r="K165" s="304">
        <f>IF(COUNTIF(C165,"*未定*")=1,1,COUNTIF(C$12:C165,C165))</f>
        <v>0</v>
      </c>
      <c r="L165" s="386"/>
    </row>
    <row r="166" spans="1:12" s="87" customFormat="1" ht="40.049999999999997" customHeight="1" x14ac:dyDescent="0.2">
      <c r="A166" s="95"/>
      <c r="B166" s="172">
        <v>154</v>
      </c>
      <c r="C166" s="150"/>
      <c r="D166" s="150"/>
      <c r="E166" s="191"/>
      <c r="F166" s="192"/>
      <c r="G166" s="94"/>
      <c r="H166" s="602"/>
      <c r="I166" s="603"/>
      <c r="J166" s="604"/>
      <c r="K166" s="304">
        <f>IF(COUNTIF(C166,"*未定*")=1,1,COUNTIF(C$12:C166,C166))</f>
        <v>0</v>
      </c>
      <c r="L166" s="386"/>
    </row>
    <row r="167" spans="1:12" s="87" customFormat="1" ht="40.049999999999997" customHeight="1" x14ac:dyDescent="0.2">
      <c r="A167" s="95"/>
      <c r="B167" s="172">
        <v>155</v>
      </c>
      <c r="C167" s="150"/>
      <c r="D167" s="150"/>
      <c r="E167" s="191"/>
      <c r="F167" s="192"/>
      <c r="G167" s="94"/>
      <c r="H167" s="602"/>
      <c r="I167" s="603"/>
      <c r="J167" s="604"/>
      <c r="K167" s="304">
        <f>IF(COUNTIF(C167,"*未定*")=1,1,COUNTIF(C$12:C167,C167))</f>
        <v>0</v>
      </c>
      <c r="L167" s="387"/>
    </row>
    <row r="168" spans="1:12" s="87" customFormat="1" ht="40.049999999999997" customHeight="1" x14ac:dyDescent="0.2">
      <c r="A168" s="95"/>
      <c r="B168" s="172">
        <v>156</v>
      </c>
      <c r="C168" s="150"/>
      <c r="D168" s="150"/>
      <c r="E168" s="191"/>
      <c r="F168" s="192"/>
      <c r="G168" s="94"/>
      <c r="H168" s="602"/>
      <c r="I168" s="603"/>
      <c r="J168" s="604"/>
      <c r="K168" s="304">
        <f>IF(COUNTIF(C168,"*未定*")=1,1,COUNTIF(C$12:C168,C168))</f>
        <v>0</v>
      </c>
      <c r="L168" s="387"/>
    </row>
    <row r="169" spans="1:12" s="87" customFormat="1" ht="40.049999999999997" customHeight="1" x14ac:dyDescent="0.2">
      <c r="A169" s="95"/>
      <c r="B169" s="172">
        <v>157</v>
      </c>
      <c r="C169" s="388"/>
      <c r="D169" s="388"/>
      <c r="E169" s="389"/>
      <c r="F169" s="390"/>
      <c r="G169" s="391"/>
      <c r="H169" s="602"/>
      <c r="I169" s="603"/>
      <c r="J169" s="605"/>
      <c r="K169" s="304">
        <f>IF(COUNTIF(C169,"*未定*")=1,1,COUNTIF(C$12:C169,C169))</f>
        <v>0</v>
      </c>
      <c r="L169" s="386"/>
    </row>
    <row r="170" spans="1:12" s="87" customFormat="1" ht="40.049999999999997" customHeight="1" x14ac:dyDescent="0.2">
      <c r="A170" s="95"/>
      <c r="B170" s="172">
        <v>158</v>
      </c>
      <c r="C170" s="150"/>
      <c r="D170" s="150"/>
      <c r="E170" s="191"/>
      <c r="F170" s="192"/>
      <c r="G170" s="94"/>
      <c r="H170" s="603"/>
      <c r="I170" s="603"/>
      <c r="J170" s="604"/>
      <c r="K170" s="304">
        <f>IF(COUNTIF(C170,"*未定*")=1,1,COUNTIF(C$12:C170,C170))</f>
        <v>0</v>
      </c>
      <c r="L170" s="386"/>
    </row>
    <row r="171" spans="1:12" s="87" customFormat="1" ht="40.049999999999997" customHeight="1" x14ac:dyDescent="0.2">
      <c r="A171" s="95"/>
      <c r="B171" s="172">
        <v>159</v>
      </c>
      <c r="C171" s="150"/>
      <c r="D171" s="150"/>
      <c r="E171" s="191"/>
      <c r="F171" s="192"/>
      <c r="G171" s="94"/>
      <c r="H171" s="602"/>
      <c r="I171" s="603"/>
      <c r="J171" s="604"/>
      <c r="K171" s="304">
        <f>IF(COUNTIF(C171,"*未定*")=1,1,COUNTIF(C$12:C171,C171))</f>
        <v>0</v>
      </c>
      <c r="L171" s="386"/>
    </row>
    <row r="172" spans="1:12" s="87" customFormat="1" ht="40.049999999999997" customHeight="1" x14ac:dyDescent="0.2">
      <c r="A172" s="95"/>
      <c r="B172" s="172">
        <v>160</v>
      </c>
      <c r="C172" s="150"/>
      <c r="D172" s="150"/>
      <c r="E172" s="191"/>
      <c r="F172" s="192"/>
      <c r="G172" s="94"/>
      <c r="H172" s="602"/>
      <c r="I172" s="603"/>
      <c r="J172" s="604"/>
      <c r="K172" s="304">
        <f>IF(COUNTIF(C172,"*未定*")=1,1,COUNTIF(C$12:C172,C172))</f>
        <v>0</v>
      </c>
      <c r="L172" s="386"/>
    </row>
    <row r="173" spans="1:12" s="87" customFormat="1" ht="40.049999999999997" customHeight="1" x14ac:dyDescent="0.2">
      <c r="A173" s="95"/>
      <c r="B173" s="172">
        <v>161</v>
      </c>
      <c r="C173" s="150"/>
      <c r="D173" s="150"/>
      <c r="E173" s="191"/>
      <c r="F173" s="192"/>
      <c r="G173" s="94"/>
      <c r="H173" s="602"/>
      <c r="I173" s="603"/>
      <c r="J173" s="604"/>
      <c r="K173" s="304">
        <f>IF(COUNTIF(C173,"*未定*")=1,1,COUNTIF(C$12:C173,C173))</f>
        <v>0</v>
      </c>
      <c r="L173" s="386"/>
    </row>
    <row r="174" spans="1:12" s="87" customFormat="1" ht="40.049999999999997" customHeight="1" x14ac:dyDescent="0.2">
      <c r="A174" s="95"/>
      <c r="B174" s="172">
        <v>162</v>
      </c>
      <c r="C174" s="150"/>
      <c r="D174" s="150"/>
      <c r="E174" s="191"/>
      <c r="F174" s="192"/>
      <c r="G174" s="94"/>
      <c r="H174" s="602"/>
      <c r="I174" s="603"/>
      <c r="J174" s="604"/>
      <c r="K174" s="304">
        <f>IF(COUNTIF(C174,"*未定*")=1,1,COUNTIF(C$12:C174,C174))</f>
        <v>0</v>
      </c>
      <c r="L174" s="387"/>
    </row>
    <row r="175" spans="1:12" s="87" customFormat="1" ht="40.049999999999997" customHeight="1" x14ac:dyDescent="0.2">
      <c r="A175" s="95"/>
      <c r="B175" s="172">
        <v>163</v>
      </c>
      <c r="C175" s="150"/>
      <c r="D175" s="150"/>
      <c r="E175" s="191"/>
      <c r="F175" s="192"/>
      <c r="G175" s="94"/>
      <c r="H175" s="602"/>
      <c r="I175" s="603"/>
      <c r="J175" s="604"/>
      <c r="K175" s="304">
        <f>IF(COUNTIF(C175,"*未定*")=1,1,COUNTIF(C$12:C175,C175))</f>
        <v>0</v>
      </c>
      <c r="L175" s="386"/>
    </row>
    <row r="176" spans="1:12" s="87" customFormat="1" ht="40.049999999999997" customHeight="1" x14ac:dyDescent="0.2">
      <c r="A176" s="95"/>
      <c r="B176" s="172">
        <v>164</v>
      </c>
      <c r="C176" s="150"/>
      <c r="D176" s="150"/>
      <c r="E176" s="191"/>
      <c r="F176" s="192"/>
      <c r="G176" s="94"/>
      <c r="H176" s="602"/>
      <c r="I176" s="603"/>
      <c r="J176" s="604"/>
      <c r="K176" s="304">
        <f>IF(COUNTIF(C176,"*未定*")=1,1,COUNTIF(C$12:C176,C176))</f>
        <v>0</v>
      </c>
      <c r="L176" s="386"/>
    </row>
    <row r="177" spans="1:12" s="87" customFormat="1" ht="40.049999999999997" customHeight="1" x14ac:dyDescent="0.2">
      <c r="A177" s="95"/>
      <c r="B177" s="172">
        <v>165</v>
      </c>
      <c r="C177" s="150"/>
      <c r="D177" s="150"/>
      <c r="E177" s="191"/>
      <c r="F177" s="192"/>
      <c r="G177" s="94"/>
      <c r="H177" s="602"/>
      <c r="I177" s="603"/>
      <c r="J177" s="604"/>
      <c r="K177" s="304">
        <f>IF(COUNTIF(C177,"*未定*")=1,1,COUNTIF(C$12:C177,C177))</f>
        <v>0</v>
      </c>
      <c r="L177" s="386"/>
    </row>
    <row r="178" spans="1:12" s="87" customFormat="1" ht="40.049999999999997" customHeight="1" x14ac:dyDescent="0.2">
      <c r="A178" s="95"/>
      <c r="B178" s="172">
        <v>166</v>
      </c>
      <c r="C178" s="150"/>
      <c r="D178" s="150"/>
      <c r="E178" s="191"/>
      <c r="F178" s="192"/>
      <c r="G178" s="94"/>
      <c r="H178" s="602"/>
      <c r="I178" s="603"/>
      <c r="J178" s="604"/>
      <c r="K178" s="304">
        <f>IF(COUNTIF(C178,"*未定*")=1,1,COUNTIF(C$12:C178,C178))</f>
        <v>0</v>
      </c>
      <c r="L178" s="386"/>
    </row>
    <row r="179" spans="1:12" s="87" customFormat="1" ht="40.049999999999997" customHeight="1" x14ac:dyDescent="0.2">
      <c r="A179" s="95"/>
      <c r="B179" s="172">
        <v>167</v>
      </c>
      <c r="C179" s="150"/>
      <c r="D179" s="150"/>
      <c r="E179" s="191"/>
      <c r="F179" s="192"/>
      <c r="G179" s="94"/>
      <c r="H179" s="602"/>
      <c r="I179" s="603"/>
      <c r="J179" s="604"/>
      <c r="K179" s="304">
        <f>IF(COUNTIF(C179,"*未定*")=1,1,COUNTIF(C$12:C179,C179))</f>
        <v>0</v>
      </c>
      <c r="L179" s="387"/>
    </row>
    <row r="180" spans="1:12" s="87" customFormat="1" ht="40.049999999999997" customHeight="1" x14ac:dyDescent="0.2">
      <c r="A180" s="95"/>
      <c r="B180" s="172">
        <v>168</v>
      </c>
      <c r="C180" s="150"/>
      <c r="D180" s="150"/>
      <c r="E180" s="191"/>
      <c r="F180" s="192"/>
      <c r="G180" s="94"/>
      <c r="H180" s="602"/>
      <c r="I180" s="603"/>
      <c r="J180" s="604"/>
      <c r="K180" s="304">
        <f>IF(COUNTIF(C180,"*未定*")=1,1,COUNTIF(C$12:C180,C180))</f>
        <v>0</v>
      </c>
      <c r="L180" s="387"/>
    </row>
    <row r="181" spans="1:12" s="87" customFormat="1" ht="40.049999999999997" customHeight="1" x14ac:dyDescent="0.2">
      <c r="A181" s="95"/>
      <c r="B181" s="172">
        <v>169</v>
      </c>
      <c r="C181" s="388"/>
      <c r="D181" s="388"/>
      <c r="E181" s="389"/>
      <c r="F181" s="390"/>
      <c r="G181" s="391"/>
      <c r="H181" s="602"/>
      <c r="I181" s="603"/>
      <c r="J181" s="605"/>
      <c r="K181" s="304">
        <f>IF(COUNTIF(C181,"*未定*")=1,1,COUNTIF(C$12:C181,C181))</f>
        <v>0</v>
      </c>
      <c r="L181" s="386"/>
    </row>
    <row r="182" spans="1:12" s="87" customFormat="1" ht="40.049999999999997" customHeight="1" x14ac:dyDescent="0.2">
      <c r="A182" s="95"/>
      <c r="B182" s="172">
        <v>170</v>
      </c>
      <c r="C182" s="150"/>
      <c r="D182" s="150"/>
      <c r="E182" s="191"/>
      <c r="F182" s="192"/>
      <c r="G182" s="94"/>
      <c r="H182" s="603"/>
      <c r="I182" s="603"/>
      <c r="J182" s="604"/>
      <c r="K182" s="304">
        <f>IF(COUNTIF(C182,"*未定*")=1,1,COUNTIF(C$12:C182,C182))</f>
        <v>0</v>
      </c>
      <c r="L182" s="386"/>
    </row>
    <row r="183" spans="1:12" s="87" customFormat="1" ht="40.049999999999997" customHeight="1" x14ac:dyDescent="0.2">
      <c r="A183" s="95"/>
      <c r="B183" s="172">
        <v>171</v>
      </c>
      <c r="C183" s="150"/>
      <c r="D183" s="150"/>
      <c r="E183" s="191"/>
      <c r="F183" s="192"/>
      <c r="G183" s="94"/>
      <c r="H183" s="602"/>
      <c r="I183" s="603"/>
      <c r="J183" s="604"/>
      <c r="K183" s="304">
        <f>IF(COUNTIF(C183,"*未定*")=1,1,COUNTIF(C$12:C183,C183))</f>
        <v>0</v>
      </c>
      <c r="L183" s="386"/>
    </row>
    <row r="184" spans="1:12" s="87" customFormat="1" ht="40.049999999999997" customHeight="1" x14ac:dyDescent="0.2">
      <c r="A184" s="95"/>
      <c r="B184" s="172">
        <v>172</v>
      </c>
      <c r="C184" s="150"/>
      <c r="D184" s="150"/>
      <c r="E184" s="191"/>
      <c r="F184" s="192"/>
      <c r="G184" s="94"/>
      <c r="H184" s="602"/>
      <c r="I184" s="603"/>
      <c r="J184" s="604"/>
      <c r="K184" s="304">
        <f>IF(COUNTIF(C184,"*未定*")=1,1,COUNTIF(C$12:C184,C184))</f>
        <v>0</v>
      </c>
      <c r="L184" s="386"/>
    </row>
    <row r="185" spans="1:12" s="87" customFormat="1" ht="40.049999999999997" customHeight="1" x14ac:dyDescent="0.2">
      <c r="A185" s="95"/>
      <c r="B185" s="172">
        <v>173</v>
      </c>
      <c r="C185" s="150"/>
      <c r="D185" s="150"/>
      <c r="E185" s="191"/>
      <c r="F185" s="192"/>
      <c r="G185" s="94"/>
      <c r="H185" s="602"/>
      <c r="I185" s="603"/>
      <c r="J185" s="604"/>
      <c r="K185" s="304">
        <f>IF(COUNTIF(C185,"*未定*")=1,1,COUNTIF(C$12:C185,C185))</f>
        <v>0</v>
      </c>
      <c r="L185" s="386"/>
    </row>
    <row r="186" spans="1:12" s="87" customFormat="1" ht="40.049999999999997" customHeight="1" x14ac:dyDescent="0.2">
      <c r="A186" s="95"/>
      <c r="B186" s="172">
        <v>174</v>
      </c>
      <c r="C186" s="150"/>
      <c r="D186" s="150"/>
      <c r="E186" s="191"/>
      <c r="F186" s="192"/>
      <c r="G186" s="94"/>
      <c r="H186" s="602"/>
      <c r="I186" s="603"/>
      <c r="J186" s="604"/>
      <c r="K186" s="304">
        <f>IF(COUNTIF(C186,"*未定*")=1,1,COUNTIF(C$12:C186,C186))</f>
        <v>0</v>
      </c>
      <c r="L186" s="387"/>
    </row>
    <row r="187" spans="1:12" s="87" customFormat="1" ht="40.049999999999997" customHeight="1" x14ac:dyDescent="0.2">
      <c r="A187" s="95"/>
      <c r="B187" s="172">
        <v>175</v>
      </c>
      <c r="C187" s="150"/>
      <c r="D187" s="150"/>
      <c r="E187" s="191"/>
      <c r="F187" s="192"/>
      <c r="G187" s="94"/>
      <c r="H187" s="602"/>
      <c r="I187" s="603"/>
      <c r="J187" s="604"/>
      <c r="K187" s="304">
        <f>IF(COUNTIF(C187,"*未定*")=1,1,COUNTIF(C$12:C187,C187))</f>
        <v>0</v>
      </c>
      <c r="L187" s="387"/>
    </row>
    <row r="188" spans="1:12" s="87" customFormat="1" ht="40.049999999999997" customHeight="1" x14ac:dyDescent="0.2">
      <c r="A188" s="95"/>
      <c r="B188" s="172">
        <v>176</v>
      </c>
      <c r="C188" s="388"/>
      <c r="D188" s="388"/>
      <c r="E188" s="389"/>
      <c r="F188" s="390"/>
      <c r="G188" s="391"/>
      <c r="H188" s="602"/>
      <c r="I188" s="603"/>
      <c r="J188" s="605"/>
      <c r="K188" s="304">
        <f>IF(COUNTIF(C188,"*未定*")=1,1,COUNTIF(C$12:C188,C188))</f>
        <v>0</v>
      </c>
      <c r="L188" s="386"/>
    </row>
    <row r="189" spans="1:12" s="87" customFormat="1" ht="40.049999999999997" customHeight="1" x14ac:dyDescent="0.2">
      <c r="A189" s="95"/>
      <c r="B189" s="172">
        <v>177</v>
      </c>
      <c r="C189" s="150"/>
      <c r="D189" s="150"/>
      <c r="E189" s="191"/>
      <c r="F189" s="192"/>
      <c r="G189" s="94"/>
      <c r="H189" s="603"/>
      <c r="I189" s="603"/>
      <c r="J189" s="604"/>
      <c r="K189" s="304">
        <f>IF(COUNTIF(C189,"*未定*")=1,1,COUNTIF(C$12:C189,C189))</f>
        <v>0</v>
      </c>
      <c r="L189" s="386"/>
    </row>
    <row r="190" spans="1:12" s="87" customFormat="1" ht="40.049999999999997" customHeight="1" x14ac:dyDescent="0.2">
      <c r="A190" s="95"/>
      <c r="B190" s="172">
        <v>178</v>
      </c>
      <c r="C190" s="150"/>
      <c r="D190" s="150"/>
      <c r="E190" s="191"/>
      <c r="F190" s="192"/>
      <c r="G190" s="94"/>
      <c r="H190" s="602"/>
      <c r="I190" s="603"/>
      <c r="J190" s="604"/>
      <c r="K190" s="304">
        <f>IF(COUNTIF(C190,"*未定*")=1,1,COUNTIF(C$12:C190,C190))</f>
        <v>0</v>
      </c>
      <c r="L190" s="386"/>
    </row>
    <row r="191" spans="1:12" s="87" customFormat="1" ht="40.049999999999997" customHeight="1" x14ac:dyDescent="0.2">
      <c r="A191" s="95"/>
      <c r="B191" s="172">
        <v>179</v>
      </c>
      <c r="C191" s="150"/>
      <c r="D191" s="150"/>
      <c r="E191" s="191"/>
      <c r="F191" s="192"/>
      <c r="G191" s="94"/>
      <c r="H191" s="602"/>
      <c r="I191" s="603"/>
      <c r="J191" s="604"/>
      <c r="K191" s="304">
        <f>IF(COUNTIF(C191,"*未定*")=1,1,COUNTIF(C$12:C191,C191))</f>
        <v>0</v>
      </c>
      <c r="L191" s="386"/>
    </row>
    <row r="192" spans="1:12" s="87" customFormat="1" ht="40.049999999999997" customHeight="1" x14ac:dyDescent="0.2">
      <c r="A192" s="95"/>
      <c r="B192" s="172">
        <v>180</v>
      </c>
      <c r="C192" s="150"/>
      <c r="D192" s="150"/>
      <c r="E192" s="191"/>
      <c r="F192" s="192"/>
      <c r="G192" s="94"/>
      <c r="H192" s="602"/>
      <c r="I192" s="603"/>
      <c r="J192" s="604"/>
      <c r="K192" s="304">
        <f>IF(COUNTIF(C192,"*未定*")=1,1,COUNTIF(C$12:C192,C192))</f>
        <v>0</v>
      </c>
      <c r="L192" s="386"/>
    </row>
    <row r="193" spans="1:12" s="87" customFormat="1" ht="40.049999999999997" customHeight="1" x14ac:dyDescent="0.2">
      <c r="A193" s="95"/>
      <c r="B193" s="172">
        <v>181</v>
      </c>
      <c r="C193" s="150"/>
      <c r="D193" s="150"/>
      <c r="E193" s="191"/>
      <c r="F193" s="192"/>
      <c r="G193" s="94"/>
      <c r="H193" s="602"/>
      <c r="I193" s="603"/>
      <c r="J193" s="604"/>
      <c r="K193" s="304">
        <f>IF(COUNTIF(C193,"*未定*")=1,1,COUNTIF(C$12:C193,C193))</f>
        <v>0</v>
      </c>
      <c r="L193" s="387"/>
    </row>
    <row r="194" spans="1:12" s="87" customFormat="1" ht="40.049999999999997" customHeight="1" x14ac:dyDescent="0.2">
      <c r="A194" s="95"/>
      <c r="B194" s="172">
        <v>182</v>
      </c>
      <c r="C194" s="150"/>
      <c r="D194" s="150"/>
      <c r="E194" s="191"/>
      <c r="F194" s="192"/>
      <c r="G194" s="94"/>
      <c r="H194" s="602"/>
      <c r="I194" s="603"/>
      <c r="J194" s="604"/>
      <c r="K194" s="304">
        <f>IF(COUNTIF(C194,"*未定*")=1,1,COUNTIF(C$12:C194,C194))</f>
        <v>0</v>
      </c>
      <c r="L194" s="387"/>
    </row>
    <row r="195" spans="1:12" s="87" customFormat="1" ht="40.049999999999997" customHeight="1" x14ac:dyDescent="0.2">
      <c r="A195" s="95"/>
      <c r="B195" s="172">
        <v>183</v>
      </c>
      <c r="C195" s="388"/>
      <c r="D195" s="388"/>
      <c r="E195" s="389"/>
      <c r="F195" s="390"/>
      <c r="G195" s="391"/>
      <c r="H195" s="602"/>
      <c r="I195" s="603"/>
      <c r="J195" s="605"/>
      <c r="K195" s="304">
        <f>IF(COUNTIF(C195,"*未定*")=1,1,COUNTIF(C$12:C195,C195))</f>
        <v>0</v>
      </c>
      <c r="L195" s="386"/>
    </row>
    <row r="196" spans="1:12" s="87" customFormat="1" ht="40.049999999999997" customHeight="1" x14ac:dyDescent="0.2">
      <c r="A196" s="95"/>
      <c r="B196" s="172">
        <v>184</v>
      </c>
      <c r="C196" s="150"/>
      <c r="D196" s="150"/>
      <c r="E196" s="191"/>
      <c r="F196" s="192"/>
      <c r="G196" s="94"/>
      <c r="H196" s="603"/>
      <c r="I196" s="603"/>
      <c r="J196" s="604"/>
      <c r="K196" s="304">
        <f>IF(COUNTIF(C196,"*未定*")=1,1,COUNTIF(C$12:C196,C196))</f>
        <v>0</v>
      </c>
      <c r="L196" s="386"/>
    </row>
    <row r="197" spans="1:12" s="87" customFormat="1" ht="40.049999999999997" customHeight="1" x14ac:dyDescent="0.2">
      <c r="A197" s="95"/>
      <c r="B197" s="172">
        <v>185</v>
      </c>
      <c r="C197" s="150"/>
      <c r="D197" s="150"/>
      <c r="E197" s="191"/>
      <c r="F197" s="192"/>
      <c r="G197" s="94"/>
      <c r="H197" s="602"/>
      <c r="I197" s="603"/>
      <c r="J197" s="604"/>
      <c r="K197" s="304">
        <f>IF(COUNTIF(C197,"*未定*")=1,1,COUNTIF(C$12:C197,C197))</f>
        <v>0</v>
      </c>
      <c r="L197" s="386"/>
    </row>
    <row r="198" spans="1:12" s="87" customFormat="1" ht="40.049999999999997" customHeight="1" x14ac:dyDescent="0.2">
      <c r="A198" s="95"/>
      <c r="B198" s="172">
        <v>186</v>
      </c>
      <c r="C198" s="150"/>
      <c r="D198" s="150"/>
      <c r="E198" s="191"/>
      <c r="F198" s="192"/>
      <c r="G198" s="94"/>
      <c r="H198" s="602"/>
      <c r="I198" s="603"/>
      <c r="J198" s="604"/>
      <c r="K198" s="304">
        <f>IF(COUNTIF(C198,"*未定*")=1,1,COUNTIF(C$12:C198,C198))</f>
        <v>0</v>
      </c>
      <c r="L198" s="386"/>
    </row>
    <row r="199" spans="1:12" s="87" customFormat="1" ht="40.049999999999997" customHeight="1" x14ac:dyDescent="0.2">
      <c r="A199" s="95"/>
      <c r="B199" s="172">
        <v>187</v>
      </c>
      <c r="C199" s="150"/>
      <c r="D199" s="150"/>
      <c r="E199" s="191"/>
      <c r="F199" s="192"/>
      <c r="G199" s="94"/>
      <c r="H199" s="602"/>
      <c r="I199" s="603"/>
      <c r="J199" s="604"/>
      <c r="K199" s="304">
        <f>IF(COUNTIF(C199,"*未定*")=1,1,COUNTIF(C$12:C199,C199))</f>
        <v>0</v>
      </c>
      <c r="L199" s="386"/>
    </row>
    <row r="200" spans="1:12" s="87" customFormat="1" ht="40.049999999999997" customHeight="1" x14ac:dyDescent="0.2">
      <c r="A200" s="95"/>
      <c r="B200" s="172">
        <v>188</v>
      </c>
      <c r="C200" s="150"/>
      <c r="D200" s="150"/>
      <c r="E200" s="191"/>
      <c r="F200" s="192"/>
      <c r="G200" s="94"/>
      <c r="H200" s="602"/>
      <c r="I200" s="603"/>
      <c r="J200" s="604"/>
      <c r="K200" s="304">
        <f>IF(COUNTIF(C200,"*未定*")=1,1,COUNTIF(C$12:C200,C200))</f>
        <v>0</v>
      </c>
      <c r="L200" s="387"/>
    </row>
    <row r="201" spans="1:12" s="87" customFormat="1" ht="40.049999999999997" customHeight="1" x14ac:dyDescent="0.2">
      <c r="A201" s="95"/>
      <c r="B201" s="172">
        <v>189</v>
      </c>
      <c r="C201" s="150"/>
      <c r="D201" s="150"/>
      <c r="E201" s="191"/>
      <c r="F201" s="192"/>
      <c r="G201" s="94"/>
      <c r="H201" s="602"/>
      <c r="I201" s="603"/>
      <c r="J201" s="604"/>
      <c r="K201" s="304">
        <f>IF(COUNTIF(C201,"*未定*")=1,1,COUNTIF(C$12:C201,C201))</f>
        <v>0</v>
      </c>
      <c r="L201" s="386"/>
    </row>
    <row r="202" spans="1:12" s="87" customFormat="1" ht="40.049999999999997" customHeight="1" x14ac:dyDescent="0.2">
      <c r="A202" s="95"/>
      <c r="B202" s="172">
        <v>190</v>
      </c>
      <c r="C202" s="150"/>
      <c r="D202" s="150"/>
      <c r="E202" s="191"/>
      <c r="F202" s="192"/>
      <c r="G202" s="94"/>
      <c r="H202" s="602"/>
      <c r="I202" s="603"/>
      <c r="J202" s="604"/>
      <c r="K202" s="304">
        <f>IF(COUNTIF(C202,"*未定*")=1,1,COUNTIF(C$12:C202,C202))</f>
        <v>0</v>
      </c>
      <c r="L202" s="386"/>
    </row>
    <row r="203" spans="1:12" s="87" customFormat="1" ht="40.049999999999997" customHeight="1" x14ac:dyDescent="0.2">
      <c r="A203" s="95"/>
      <c r="B203" s="172">
        <v>191</v>
      </c>
      <c r="C203" s="150"/>
      <c r="D203" s="150"/>
      <c r="E203" s="191"/>
      <c r="F203" s="192"/>
      <c r="G203" s="94"/>
      <c r="H203" s="602"/>
      <c r="I203" s="603"/>
      <c r="J203" s="604"/>
      <c r="K203" s="304">
        <f>IF(COUNTIF(C203,"*未定*")=1,1,COUNTIF(C$12:C203,C203))</f>
        <v>0</v>
      </c>
      <c r="L203" s="387"/>
    </row>
    <row r="204" spans="1:12" s="87" customFormat="1" ht="40.049999999999997" customHeight="1" x14ac:dyDescent="0.2">
      <c r="A204" s="95"/>
      <c r="B204" s="172">
        <v>192</v>
      </c>
      <c r="C204" s="150"/>
      <c r="D204" s="150"/>
      <c r="E204" s="191"/>
      <c r="F204" s="192"/>
      <c r="G204" s="94"/>
      <c r="H204" s="602"/>
      <c r="I204" s="603"/>
      <c r="J204" s="604"/>
      <c r="K204" s="304">
        <f>IF(COUNTIF(C204,"*未定*")=1,1,COUNTIF(C$12:C204,C204))</f>
        <v>0</v>
      </c>
      <c r="L204" s="387"/>
    </row>
    <row r="205" spans="1:12" s="87" customFormat="1" ht="40.049999999999997" customHeight="1" x14ac:dyDescent="0.2">
      <c r="A205" s="95"/>
      <c r="B205" s="172">
        <v>193</v>
      </c>
      <c r="C205" s="388"/>
      <c r="D205" s="388"/>
      <c r="E205" s="389"/>
      <c r="F205" s="390"/>
      <c r="G205" s="391"/>
      <c r="H205" s="602"/>
      <c r="I205" s="603"/>
      <c r="J205" s="605"/>
      <c r="K205" s="304">
        <f>IF(COUNTIF(C205,"*未定*")=1,1,COUNTIF(C$12:C205,C205))</f>
        <v>0</v>
      </c>
      <c r="L205" s="386"/>
    </row>
    <row r="206" spans="1:12" s="87" customFormat="1" ht="40.049999999999997" customHeight="1" x14ac:dyDescent="0.2">
      <c r="A206" s="95"/>
      <c r="B206" s="172">
        <v>194</v>
      </c>
      <c r="C206" s="150"/>
      <c r="D206" s="150"/>
      <c r="E206" s="191"/>
      <c r="F206" s="192"/>
      <c r="G206" s="94"/>
      <c r="H206" s="603"/>
      <c r="I206" s="603"/>
      <c r="J206" s="604"/>
      <c r="K206" s="304">
        <f>IF(COUNTIF(C206,"*未定*")=1,1,COUNTIF(C$12:C206,C206))</f>
        <v>0</v>
      </c>
      <c r="L206" s="386"/>
    </row>
    <row r="207" spans="1:12" s="87" customFormat="1" ht="40.049999999999997" customHeight="1" x14ac:dyDescent="0.2">
      <c r="A207" s="95"/>
      <c r="B207" s="172">
        <v>195</v>
      </c>
      <c r="C207" s="150"/>
      <c r="D207" s="150"/>
      <c r="E207" s="191"/>
      <c r="F207" s="192"/>
      <c r="G207" s="94"/>
      <c r="H207" s="602"/>
      <c r="I207" s="603"/>
      <c r="J207" s="604"/>
      <c r="K207" s="304">
        <f>IF(COUNTIF(C207,"*未定*")=1,1,COUNTIF(C$12:C207,C207))</f>
        <v>0</v>
      </c>
      <c r="L207" s="386"/>
    </row>
    <row r="208" spans="1:12" s="87" customFormat="1" ht="40.049999999999997" customHeight="1" x14ac:dyDescent="0.2">
      <c r="A208" s="95"/>
      <c r="B208" s="172">
        <v>196</v>
      </c>
      <c r="C208" s="150"/>
      <c r="D208" s="150"/>
      <c r="E208" s="191"/>
      <c r="F208" s="192"/>
      <c r="G208" s="94"/>
      <c r="H208" s="602"/>
      <c r="I208" s="603"/>
      <c r="J208" s="604"/>
      <c r="K208" s="304">
        <f>IF(COUNTIF(C208,"*未定*")=1,1,COUNTIF(C$12:C208,C208))</f>
        <v>0</v>
      </c>
      <c r="L208" s="386"/>
    </row>
    <row r="209" spans="1:12" s="87" customFormat="1" ht="40.049999999999997" customHeight="1" x14ac:dyDescent="0.2">
      <c r="A209" s="95"/>
      <c r="B209" s="172">
        <v>197</v>
      </c>
      <c r="C209" s="150"/>
      <c r="D209" s="150"/>
      <c r="E209" s="191"/>
      <c r="F209" s="192"/>
      <c r="G209" s="94"/>
      <c r="H209" s="602"/>
      <c r="I209" s="603"/>
      <c r="J209" s="604"/>
      <c r="K209" s="304">
        <f>IF(COUNTIF(C209,"*未定*")=1,1,COUNTIF(C$12:C209,C209))</f>
        <v>0</v>
      </c>
      <c r="L209" s="386"/>
    </row>
    <row r="210" spans="1:12" s="87" customFormat="1" ht="40.049999999999997" customHeight="1" x14ac:dyDescent="0.2">
      <c r="A210" s="95"/>
      <c r="B210" s="172">
        <v>198</v>
      </c>
      <c r="C210" s="150"/>
      <c r="D210" s="150"/>
      <c r="E210" s="191"/>
      <c r="F210" s="192"/>
      <c r="G210" s="94"/>
      <c r="H210" s="602"/>
      <c r="I210" s="603"/>
      <c r="J210" s="604"/>
      <c r="K210" s="304">
        <f>IF(COUNTIF(C210,"*未定*")=1,1,COUNTIF(C$12:C210,C210))</f>
        <v>0</v>
      </c>
      <c r="L210" s="387"/>
    </row>
    <row r="211" spans="1:12" s="87" customFormat="1" ht="40.049999999999997" customHeight="1" x14ac:dyDescent="0.2">
      <c r="A211" s="95"/>
      <c r="B211" s="172">
        <v>199</v>
      </c>
      <c r="C211" s="150"/>
      <c r="D211" s="150"/>
      <c r="E211" s="191"/>
      <c r="F211" s="192"/>
      <c r="G211" s="94"/>
      <c r="H211" s="602"/>
      <c r="I211" s="603"/>
      <c r="J211" s="604"/>
      <c r="K211" s="304">
        <f>IF(COUNTIF(C211,"*未定*")=1,1,COUNTIF(C$12:C211,C211))</f>
        <v>0</v>
      </c>
      <c r="L211" s="386"/>
    </row>
    <row r="212" spans="1:12" s="87" customFormat="1" ht="40.049999999999997" customHeight="1" x14ac:dyDescent="0.2">
      <c r="A212" s="95"/>
      <c r="B212" s="172">
        <v>200</v>
      </c>
      <c r="C212" s="150"/>
      <c r="D212" s="150"/>
      <c r="E212" s="191"/>
      <c r="F212" s="192"/>
      <c r="G212" s="94"/>
      <c r="H212" s="602"/>
      <c r="I212" s="603"/>
      <c r="J212" s="604"/>
      <c r="K212" s="304">
        <f>IF(COUNTIF(C212,"*未定*")=1,1,COUNTIF(C$12:C212,C212))</f>
        <v>0</v>
      </c>
      <c r="L212" s="387"/>
    </row>
    <row r="213" spans="1:12" s="87" customFormat="1" ht="40.049999999999997" customHeight="1" x14ac:dyDescent="0.2">
      <c r="A213" s="95"/>
      <c r="B213" s="172">
        <v>201</v>
      </c>
      <c r="C213" s="150"/>
      <c r="D213" s="150"/>
      <c r="E213" s="191"/>
      <c r="F213" s="192"/>
      <c r="G213" s="94"/>
      <c r="H213" s="602"/>
      <c r="I213" s="603"/>
      <c r="J213" s="604"/>
      <c r="K213" s="304">
        <f>IF(COUNTIF(C213,"*未定*")=1,1,COUNTIF(C$12:C213,C213))</f>
        <v>0</v>
      </c>
      <c r="L213" s="386"/>
    </row>
    <row r="214" spans="1:12" s="87" customFormat="1" ht="40.049999999999997" customHeight="1" x14ac:dyDescent="0.2">
      <c r="A214" s="95"/>
      <c r="B214" s="172">
        <v>202</v>
      </c>
      <c r="C214" s="150"/>
      <c r="D214" s="150"/>
      <c r="E214" s="191"/>
      <c r="F214" s="192"/>
      <c r="G214" s="94"/>
      <c r="H214" s="602"/>
      <c r="I214" s="603"/>
      <c r="J214" s="604"/>
      <c r="K214" s="304">
        <f>IF(COUNTIF(C214,"*未定*")=1,1,COUNTIF(C$12:C214,C214))</f>
        <v>0</v>
      </c>
      <c r="L214" s="386"/>
    </row>
    <row r="215" spans="1:12" s="87" customFormat="1" ht="40.049999999999997" customHeight="1" x14ac:dyDescent="0.2">
      <c r="A215" s="95"/>
      <c r="B215" s="172">
        <v>203</v>
      </c>
      <c r="C215" s="150"/>
      <c r="D215" s="150"/>
      <c r="E215" s="191"/>
      <c r="F215" s="192"/>
      <c r="G215" s="94"/>
      <c r="H215" s="602"/>
      <c r="I215" s="603"/>
      <c r="J215" s="604"/>
      <c r="K215" s="304">
        <f>IF(COUNTIF(C215,"*未定*")=1,1,COUNTIF(C$12:C215,C215))</f>
        <v>0</v>
      </c>
      <c r="L215" s="387"/>
    </row>
    <row r="216" spans="1:12" s="87" customFormat="1" ht="40.049999999999997" customHeight="1" x14ac:dyDescent="0.2">
      <c r="A216" s="95"/>
      <c r="B216" s="172">
        <v>204</v>
      </c>
      <c r="C216" s="150"/>
      <c r="D216" s="150"/>
      <c r="E216" s="191"/>
      <c r="F216" s="192"/>
      <c r="G216" s="94"/>
      <c r="H216" s="602"/>
      <c r="I216" s="603"/>
      <c r="J216" s="604"/>
      <c r="K216" s="304">
        <f>IF(COUNTIF(C216,"*未定*")=1,1,COUNTIF(C$12:C216,C216))</f>
        <v>0</v>
      </c>
      <c r="L216" s="387"/>
    </row>
    <row r="217" spans="1:12" s="87" customFormat="1" ht="40.049999999999997" customHeight="1" x14ac:dyDescent="0.2">
      <c r="A217" s="95"/>
      <c r="B217" s="172">
        <v>205</v>
      </c>
      <c r="C217" s="388"/>
      <c r="D217" s="388"/>
      <c r="E217" s="389"/>
      <c r="F217" s="390"/>
      <c r="G217" s="391"/>
      <c r="H217" s="602"/>
      <c r="I217" s="603"/>
      <c r="J217" s="605"/>
      <c r="K217" s="304">
        <f>IF(COUNTIF(C217,"*未定*")=1,1,COUNTIF(C$12:C217,C217))</f>
        <v>0</v>
      </c>
      <c r="L217" s="386"/>
    </row>
    <row r="218" spans="1:12" s="87" customFormat="1" ht="40.049999999999997" customHeight="1" x14ac:dyDescent="0.2">
      <c r="A218" s="95"/>
      <c r="B218" s="172">
        <v>206</v>
      </c>
      <c r="C218" s="150"/>
      <c r="D218" s="150"/>
      <c r="E218" s="191"/>
      <c r="F218" s="192"/>
      <c r="G218" s="94"/>
      <c r="H218" s="603"/>
      <c r="I218" s="603"/>
      <c r="J218" s="604"/>
      <c r="K218" s="304">
        <f>IF(COUNTIF(C218,"*未定*")=1,1,COUNTIF(C$12:C218,C218))</f>
        <v>0</v>
      </c>
      <c r="L218" s="386"/>
    </row>
    <row r="219" spans="1:12" s="87" customFormat="1" ht="40.049999999999997" customHeight="1" x14ac:dyDescent="0.2">
      <c r="A219" s="95"/>
      <c r="B219" s="172">
        <v>207</v>
      </c>
      <c r="C219" s="150"/>
      <c r="D219" s="150"/>
      <c r="E219" s="191"/>
      <c r="F219" s="192"/>
      <c r="G219" s="94"/>
      <c r="H219" s="602"/>
      <c r="I219" s="603"/>
      <c r="J219" s="604"/>
      <c r="K219" s="304">
        <f>IF(COUNTIF(C219,"*未定*")=1,1,COUNTIF(C$12:C219,C219))</f>
        <v>0</v>
      </c>
      <c r="L219" s="386"/>
    </row>
    <row r="220" spans="1:12" s="87" customFormat="1" ht="40.049999999999997" customHeight="1" x14ac:dyDescent="0.2">
      <c r="A220" s="95"/>
      <c r="B220" s="172">
        <v>208</v>
      </c>
      <c r="C220" s="150"/>
      <c r="D220" s="150"/>
      <c r="E220" s="191"/>
      <c r="F220" s="192"/>
      <c r="G220" s="94"/>
      <c r="H220" s="602"/>
      <c r="I220" s="603"/>
      <c r="J220" s="604"/>
      <c r="K220" s="304">
        <f>IF(COUNTIF(C220,"*未定*")=1,1,COUNTIF(C$12:C220,C220))</f>
        <v>0</v>
      </c>
      <c r="L220" s="386"/>
    </row>
    <row r="221" spans="1:12" s="87" customFormat="1" ht="40.049999999999997" customHeight="1" x14ac:dyDescent="0.2">
      <c r="A221" s="95"/>
      <c r="B221" s="172">
        <v>209</v>
      </c>
      <c r="C221" s="150"/>
      <c r="D221" s="150"/>
      <c r="E221" s="191"/>
      <c r="F221" s="192"/>
      <c r="G221" s="94"/>
      <c r="H221" s="602"/>
      <c r="I221" s="603"/>
      <c r="J221" s="604"/>
      <c r="K221" s="304">
        <f>IF(COUNTIF(C221,"*未定*")=1,1,COUNTIF(C$12:C221,C221))</f>
        <v>0</v>
      </c>
      <c r="L221" s="386"/>
    </row>
    <row r="222" spans="1:12" s="87" customFormat="1" ht="40.049999999999997" customHeight="1" x14ac:dyDescent="0.2">
      <c r="A222" s="95"/>
      <c r="B222" s="172">
        <v>210</v>
      </c>
      <c r="C222" s="388"/>
      <c r="D222" s="388"/>
      <c r="E222" s="389"/>
      <c r="F222" s="390"/>
      <c r="G222" s="391"/>
      <c r="H222" s="602"/>
      <c r="I222" s="602"/>
      <c r="J222" s="605"/>
      <c r="K222" s="304">
        <f>IF(COUNTIF(C222,"*未定*")=1,1,COUNTIF(C$12:C222,C222))</f>
        <v>0</v>
      </c>
      <c r="L222" s="108"/>
    </row>
    <row r="223" spans="1:12" s="87" customFormat="1" ht="40.049999999999997" customHeight="1" x14ac:dyDescent="0.2">
      <c r="A223" s="95"/>
      <c r="B223" s="172">
        <v>211</v>
      </c>
      <c r="C223" s="150"/>
      <c r="D223" s="150"/>
      <c r="E223" s="191"/>
      <c r="F223" s="192"/>
      <c r="G223" s="94"/>
      <c r="H223" s="603"/>
      <c r="I223" s="603"/>
      <c r="J223" s="604"/>
      <c r="K223" s="304">
        <f>IF(COUNTIF(C223,"*未定*")=1,1,COUNTIF(C$12:C223,C223))</f>
        <v>0</v>
      </c>
      <c r="L223" s="386"/>
    </row>
    <row r="224" spans="1:12" s="87" customFormat="1" ht="40.049999999999997" customHeight="1" x14ac:dyDescent="0.2">
      <c r="A224" s="95"/>
      <c r="B224" s="172">
        <v>212</v>
      </c>
      <c r="C224" s="150"/>
      <c r="D224" s="150"/>
      <c r="E224" s="191"/>
      <c r="F224" s="192"/>
      <c r="G224" s="94"/>
      <c r="H224" s="602"/>
      <c r="I224" s="603"/>
      <c r="J224" s="604"/>
      <c r="K224" s="304">
        <f>IF(COUNTIF(C224,"*未定*")=1,1,COUNTIF(C$12:C224,C224))</f>
        <v>0</v>
      </c>
      <c r="L224" s="386"/>
    </row>
    <row r="225" spans="1:12" s="87" customFormat="1" ht="40.049999999999997" customHeight="1" x14ac:dyDescent="0.2">
      <c r="A225" s="95"/>
      <c r="B225" s="172">
        <v>213</v>
      </c>
      <c r="C225" s="150"/>
      <c r="D225" s="150"/>
      <c r="E225" s="191"/>
      <c r="F225" s="192"/>
      <c r="G225" s="94"/>
      <c r="H225" s="602"/>
      <c r="I225" s="603"/>
      <c r="J225" s="604"/>
      <c r="K225" s="304">
        <f>IF(COUNTIF(C225,"*未定*")=1,1,COUNTIF(C$12:C225,C225))</f>
        <v>0</v>
      </c>
      <c r="L225" s="386"/>
    </row>
    <row r="226" spans="1:12" s="87" customFormat="1" ht="40.049999999999997" customHeight="1" x14ac:dyDescent="0.2">
      <c r="A226" s="95"/>
      <c r="B226" s="172">
        <v>214</v>
      </c>
      <c r="C226" s="150"/>
      <c r="D226" s="150"/>
      <c r="E226" s="191"/>
      <c r="F226" s="192"/>
      <c r="G226" s="94"/>
      <c r="H226" s="602"/>
      <c r="I226" s="603"/>
      <c r="J226" s="604"/>
      <c r="K226" s="304">
        <f>IF(COUNTIF(C226,"*未定*")=1,1,COUNTIF(C$12:C226,C226))</f>
        <v>0</v>
      </c>
      <c r="L226" s="387"/>
    </row>
    <row r="227" spans="1:12" s="87" customFormat="1" ht="40.049999999999997" customHeight="1" x14ac:dyDescent="0.2">
      <c r="A227" s="95"/>
      <c r="B227" s="172">
        <v>215</v>
      </c>
      <c r="C227" s="150"/>
      <c r="D227" s="150"/>
      <c r="E227" s="191"/>
      <c r="F227" s="192"/>
      <c r="G227" s="94"/>
      <c r="H227" s="602"/>
      <c r="I227" s="603"/>
      <c r="J227" s="604"/>
      <c r="K227" s="304">
        <f>IF(COUNTIF(C227,"*未定*")=1,1,COUNTIF(C$12:C227,C227))</f>
        <v>0</v>
      </c>
      <c r="L227" s="387"/>
    </row>
    <row r="228" spans="1:12" s="87" customFormat="1" ht="40.049999999999997" customHeight="1" x14ac:dyDescent="0.2">
      <c r="A228" s="95"/>
      <c r="B228" s="172">
        <v>216</v>
      </c>
      <c r="C228" s="388"/>
      <c r="D228" s="388"/>
      <c r="E228" s="389"/>
      <c r="F228" s="390"/>
      <c r="G228" s="391"/>
      <c r="H228" s="602"/>
      <c r="I228" s="603"/>
      <c r="J228" s="605"/>
      <c r="K228" s="304">
        <f>IF(COUNTIF(C228,"*未定*")=1,1,COUNTIF(C$12:C228,C228))</f>
        <v>0</v>
      </c>
      <c r="L228" s="386"/>
    </row>
    <row r="229" spans="1:12" s="87" customFormat="1" ht="40.049999999999997" customHeight="1" x14ac:dyDescent="0.2">
      <c r="A229" s="95"/>
      <c r="B229" s="172">
        <v>217</v>
      </c>
      <c r="C229" s="150"/>
      <c r="D229" s="150"/>
      <c r="E229" s="191"/>
      <c r="F229" s="192"/>
      <c r="G229" s="94"/>
      <c r="H229" s="603"/>
      <c r="I229" s="603"/>
      <c r="J229" s="604"/>
      <c r="K229" s="304">
        <f>IF(COUNTIF(C229,"*未定*")=1,1,COUNTIF(C$12:C229,C229))</f>
        <v>0</v>
      </c>
      <c r="L229" s="386"/>
    </row>
    <row r="230" spans="1:12" s="87" customFormat="1" ht="40.049999999999997" customHeight="1" x14ac:dyDescent="0.2">
      <c r="A230" s="95"/>
      <c r="B230" s="172">
        <v>218</v>
      </c>
      <c r="C230" s="150"/>
      <c r="D230" s="150"/>
      <c r="E230" s="191"/>
      <c r="F230" s="192"/>
      <c r="G230" s="94"/>
      <c r="H230" s="602"/>
      <c r="I230" s="603"/>
      <c r="J230" s="604"/>
      <c r="K230" s="304">
        <f>IF(COUNTIF(C230,"*未定*")=1,1,COUNTIF(C$12:C230,C230))</f>
        <v>0</v>
      </c>
      <c r="L230" s="386"/>
    </row>
    <row r="231" spans="1:12" s="87" customFormat="1" ht="40.049999999999997" customHeight="1" x14ac:dyDescent="0.2">
      <c r="A231" s="95"/>
      <c r="B231" s="172">
        <v>219</v>
      </c>
      <c r="C231" s="150"/>
      <c r="D231" s="150"/>
      <c r="E231" s="191"/>
      <c r="F231" s="192"/>
      <c r="G231" s="94"/>
      <c r="H231" s="602"/>
      <c r="I231" s="603"/>
      <c r="J231" s="604"/>
      <c r="K231" s="304">
        <f>IF(COUNTIF(C231,"*未定*")=1,1,COUNTIF(C$12:C231,C231))</f>
        <v>0</v>
      </c>
      <c r="L231" s="386"/>
    </row>
    <row r="232" spans="1:12" s="87" customFormat="1" ht="40.049999999999997" customHeight="1" x14ac:dyDescent="0.2">
      <c r="A232" s="95"/>
      <c r="B232" s="172">
        <v>220</v>
      </c>
      <c r="C232" s="150"/>
      <c r="D232" s="150"/>
      <c r="E232" s="191"/>
      <c r="F232" s="192"/>
      <c r="G232" s="94"/>
      <c r="H232" s="602"/>
      <c r="I232" s="603"/>
      <c r="J232" s="604"/>
      <c r="K232" s="304">
        <f>IF(COUNTIF(C232,"*未定*")=1,1,COUNTIF(C$12:C232,C232))</f>
        <v>0</v>
      </c>
      <c r="L232" s="386"/>
    </row>
    <row r="233" spans="1:12" s="87" customFormat="1" ht="40.049999999999997" customHeight="1" x14ac:dyDescent="0.2">
      <c r="A233" s="95"/>
      <c r="B233" s="172">
        <v>221</v>
      </c>
      <c r="C233" s="150"/>
      <c r="D233" s="150"/>
      <c r="E233" s="191"/>
      <c r="F233" s="192"/>
      <c r="G233" s="94"/>
      <c r="H233" s="602"/>
      <c r="I233" s="603"/>
      <c r="J233" s="604"/>
      <c r="K233" s="304">
        <f>IF(COUNTIF(C233,"*未定*")=1,1,COUNTIF(C$12:C233,C233))</f>
        <v>0</v>
      </c>
      <c r="L233" s="387"/>
    </row>
    <row r="234" spans="1:12" s="87" customFormat="1" ht="40.049999999999997" customHeight="1" x14ac:dyDescent="0.2">
      <c r="A234" s="95"/>
      <c r="B234" s="172">
        <v>222</v>
      </c>
      <c r="C234" s="150"/>
      <c r="D234" s="150"/>
      <c r="E234" s="191"/>
      <c r="F234" s="192"/>
      <c r="G234" s="94"/>
      <c r="H234" s="602"/>
      <c r="I234" s="603"/>
      <c r="J234" s="604"/>
      <c r="K234" s="304">
        <f>IF(COUNTIF(C234,"*未定*")=1,1,COUNTIF(C$12:C234,C234))</f>
        <v>0</v>
      </c>
      <c r="L234" s="387"/>
    </row>
    <row r="235" spans="1:12" s="87" customFormat="1" ht="40.049999999999997" customHeight="1" x14ac:dyDescent="0.2">
      <c r="A235" s="95"/>
      <c r="B235" s="172">
        <v>223</v>
      </c>
      <c r="C235" s="388"/>
      <c r="D235" s="388"/>
      <c r="E235" s="389"/>
      <c r="F235" s="390"/>
      <c r="G235" s="391"/>
      <c r="H235" s="602"/>
      <c r="I235" s="603"/>
      <c r="J235" s="605"/>
      <c r="K235" s="304">
        <f>IF(COUNTIF(C235,"*未定*")=1,1,COUNTIF(C$12:C235,C235))</f>
        <v>0</v>
      </c>
      <c r="L235" s="386"/>
    </row>
    <row r="236" spans="1:12" s="87" customFormat="1" ht="40.049999999999997" customHeight="1" x14ac:dyDescent="0.2">
      <c r="A236" s="95"/>
      <c r="B236" s="172">
        <v>224</v>
      </c>
      <c r="C236" s="150"/>
      <c r="D236" s="150"/>
      <c r="E236" s="191"/>
      <c r="F236" s="192"/>
      <c r="G236" s="94"/>
      <c r="H236" s="603"/>
      <c r="I236" s="603"/>
      <c r="J236" s="604"/>
      <c r="K236" s="304">
        <f>IF(COUNTIF(C236,"*未定*")=1,1,COUNTIF(C$12:C236,C236))</f>
        <v>0</v>
      </c>
      <c r="L236" s="386"/>
    </row>
    <row r="237" spans="1:12" s="87" customFormat="1" ht="40.049999999999997" customHeight="1" x14ac:dyDescent="0.2">
      <c r="A237" s="95"/>
      <c r="B237" s="172">
        <v>225</v>
      </c>
      <c r="C237" s="150"/>
      <c r="D237" s="150"/>
      <c r="E237" s="191"/>
      <c r="F237" s="192"/>
      <c r="G237" s="94"/>
      <c r="H237" s="602"/>
      <c r="I237" s="603"/>
      <c r="J237" s="604"/>
      <c r="K237" s="304">
        <f>IF(COUNTIF(C237,"*未定*")=1,1,COUNTIF(C$12:C237,C237))</f>
        <v>0</v>
      </c>
      <c r="L237" s="386"/>
    </row>
    <row r="238" spans="1:12" s="87" customFormat="1" ht="40.049999999999997" customHeight="1" x14ac:dyDescent="0.2">
      <c r="A238" s="95"/>
      <c r="B238" s="172">
        <v>226</v>
      </c>
      <c r="C238" s="150"/>
      <c r="D238" s="150"/>
      <c r="E238" s="191"/>
      <c r="F238" s="192"/>
      <c r="G238" s="94"/>
      <c r="H238" s="602"/>
      <c r="I238" s="603"/>
      <c r="J238" s="604"/>
      <c r="K238" s="304">
        <f>IF(COUNTIF(C238,"*未定*")=1,1,COUNTIF(C$12:C238,C238))</f>
        <v>0</v>
      </c>
      <c r="L238" s="386"/>
    </row>
    <row r="239" spans="1:12" s="87" customFormat="1" ht="40.049999999999997" customHeight="1" x14ac:dyDescent="0.2">
      <c r="A239" s="95"/>
      <c r="B239" s="172">
        <v>227</v>
      </c>
      <c r="C239" s="150"/>
      <c r="D239" s="150"/>
      <c r="E239" s="191"/>
      <c r="F239" s="192"/>
      <c r="G239" s="94"/>
      <c r="H239" s="602"/>
      <c r="I239" s="603"/>
      <c r="J239" s="604"/>
      <c r="K239" s="304">
        <f>IF(COUNTIF(C239,"*未定*")=1,1,COUNTIF(C$12:C239,C239))</f>
        <v>0</v>
      </c>
      <c r="L239" s="386"/>
    </row>
    <row r="240" spans="1:12" s="87" customFormat="1" ht="40.049999999999997" customHeight="1" x14ac:dyDescent="0.2">
      <c r="A240" s="95"/>
      <c r="B240" s="172">
        <v>228</v>
      </c>
      <c r="C240" s="150"/>
      <c r="D240" s="150"/>
      <c r="E240" s="191"/>
      <c r="F240" s="192"/>
      <c r="G240" s="94"/>
      <c r="H240" s="602"/>
      <c r="I240" s="603"/>
      <c r="J240" s="604"/>
      <c r="K240" s="304">
        <f>IF(COUNTIF(C240,"*未定*")=1,1,COUNTIF(C$12:C240,C240))</f>
        <v>0</v>
      </c>
      <c r="L240" s="387"/>
    </row>
    <row r="241" spans="1:12" s="87" customFormat="1" ht="40.049999999999997" customHeight="1" x14ac:dyDescent="0.2">
      <c r="A241" s="95"/>
      <c r="B241" s="172">
        <v>229</v>
      </c>
      <c r="C241" s="150"/>
      <c r="D241" s="150"/>
      <c r="E241" s="191"/>
      <c r="F241" s="192"/>
      <c r="G241" s="94"/>
      <c r="H241" s="602"/>
      <c r="I241" s="603"/>
      <c r="J241" s="604"/>
      <c r="K241" s="304">
        <f>IF(COUNTIF(C241,"*未定*")=1,1,COUNTIF(C$12:C241,C241))</f>
        <v>0</v>
      </c>
      <c r="L241" s="386"/>
    </row>
    <row r="242" spans="1:12" s="87" customFormat="1" ht="40.049999999999997" customHeight="1" x14ac:dyDescent="0.2">
      <c r="A242" s="95"/>
      <c r="B242" s="172">
        <v>230</v>
      </c>
      <c r="C242" s="150"/>
      <c r="D242" s="150"/>
      <c r="E242" s="191"/>
      <c r="F242" s="192"/>
      <c r="G242" s="94"/>
      <c r="H242" s="602"/>
      <c r="I242" s="603"/>
      <c r="J242" s="604"/>
      <c r="K242" s="304">
        <f>IF(COUNTIF(C242,"*未定*")=1,1,COUNTIF(C$12:C242,C242))</f>
        <v>0</v>
      </c>
      <c r="L242" s="386"/>
    </row>
    <row r="243" spans="1:12" s="87" customFormat="1" ht="40.049999999999997" customHeight="1" x14ac:dyDescent="0.2">
      <c r="A243" s="95"/>
      <c r="B243" s="172">
        <v>231</v>
      </c>
      <c r="C243" s="150"/>
      <c r="D243" s="150"/>
      <c r="E243" s="191"/>
      <c r="F243" s="192"/>
      <c r="G243" s="94"/>
      <c r="H243" s="602"/>
      <c r="I243" s="603"/>
      <c r="J243" s="604"/>
      <c r="K243" s="304">
        <f>IF(COUNTIF(C243,"*未定*")=1,1,COUNTIF(C$12:C243,C243))</f>
        <v>0</v>
      </c>
      <c r="L243" s="387"/>
    </row>
    <row r="244" spans="1:12" s="87" customFormat="1" ht="40.049999999999997" customHeight="1" x14ac:dyDescent="0.2">
      <c r="A244" s="95"/>
      <c r="B244" s="172">
        <v>232</v>
      </c>
      <c r="C244" s="150"/>
      <c r="D244" s="150"/>
      <c r="E244" s="191"/>
      <c r="F244" s="192"/>
      <c r="G244" s="94"/>
      <c r="H244" s="602"/>
      <c r="I244" s="603"/>
      <c r="J244" s="604"/>
      <c r="K244" s="304">
        <f>IF(COUNTIF(C244,"*未定*")=1,1,COUNTIF(C$12:C244,C244))</f>
        <v>0</v>
      </c>
      <c r="L244" s="387"/>
    </row>
    <row r="245" spans="1:12" s="87" customFormat="1" ht="40.049999999999997" customHeight="1" x14ac:dyDescent="0.2">
      <c r="A245" s="95"/>
      <c r="B245" s="172">
        <v>233</v>
      </c>
      <c r="C245" s="388"/>
      <c r="D245" s="388"/>
      <c r="E245" s="389"/>
      <c r="F245" s="390"/>
      <c r="G245" s="391"/>
      <c r="H245" s="602"/>
      <c r="I245" s="603"/>
      <c r="J245" s="605"/>
      <c r="K245" s="304">
        <f>IF(COUNTIF(C245,"*未定*")=1,1,COUNTIF(C$12:C245,C245))</f>
        <v>0</v>
      </c>
      <c r="L245" s="386"/>
    </row>
    <row r="246" spans="1:12" s="87" customFormat="1" ht="40.049999999999997" customHeight="1" x14ac:dyDescent="0.2">
      <c r="A246" s="95"/>
      <c r="B246" s="172">
        <v>234</v>
      </c>
      <c r="C246" s="150"/>
      <c r="D246" s="150"/>
      <c r="E246" s="191"/>
      <c r="F246" s="192"/>
      <c r="G246" s="94"/>
      <c r="H246" s="603"/>
      <c r="I246" s="603"/>
      <c r="J246" s="604"/>
      <c r="K246" s="304">
        <f>IF(COUNTIF(C246,"*未定*")=1,1,COUNTIF(C$12:C246,C246))</f>
        <v>0</v>
      </c>
      <c r="L246" s="386"/>
    </row>
    <row r="247" spans="1:12" s="87" customFormat="1" ht="40.049999999999997" customHeight="1" x14ac:dyDescent="0.2">
      <c r="A247" s="95"/>
      <c r="B247" s="172">
        <v>235</v>
      </c>
      <c r="C247" s="150"/>
      <c r="D247" s="150"/>
      <c r="E247" s="191"/>
      <c r="F247" s="192"/>
      <c r="G247" s="94"/>
      <c r="H247" s="602"/>
      <c r="I247" s="603"/>
      <c r="J247" s="604"/>
      <c r="K247" s="304">
        <f>IF(COUNTIF(C247,"*未定*")=1,1,COUNTIF(C$12:C247,C247))</f>
        <v>0</v>
      </c>
      <c r="L247" s="386"/>
    </row>
    <row r="248" spans="1:12" s="87" customFormat="1" ht="40.049999999999997" customHeight="1" x14ac:dyDescent="0.2">
      <c r="A248" s="95"/>
      <c r="B248" s="172">
        <v>236</v>
      </c>
      <c r="C248" s="150"/>
      <c r="D248" s="150"/>
      <c r="E248" s="191"/>
      <c r="F248" s="192"/>
      <c r="G248" s="94"/>
      <c r="H248" s="602"/>
      <c r="I248" s="603"/>
      <c r="J248" s="604"/>
      <c r="K248" s="304">
        <f>IF(COUNTIF(C248,"*未定*")=1,1,COUNTIF(C$12:C248,C248))</f>
        <v>0</v>
      </c>
      <c r="L248" s="386"/>
    </row>
    <row r="249" spans="1:12" s="87" customFormat="1" ht="40.049999999999997" customHeight="1" x14ac:dyDescent="0.2">
      <c r="A249" s="95"/>
      <c r="B249" s="172">
        <v>237</v>
      </c>
      <c r="C249" s="150"/>
      <c r="D249" s="150"/>
      <c r="E249" s="191"/>
      <c r="F249" s="192"/>
      <c r="G249" s="94"/>
      <c r="H249" s="602"/>
      <c r="I249" s="603"/>
      <c r="J249" s="604"/>
      <c r="K249" s="304">
        <f>IF(COUNTIF(C249,"*未定*")=1,1,COUNTIF(C$12:C249,C249))</f>
        <v>0</v>
      </c>
      <c r="L249" s="386"/>
    </row>
    <row r="250" spans="1:12" s="87" customFormat="1" ht="40.049999999999997" customHeight="1" x14ac:dyDescent="0.2">
      <c r="A250" s="95"/>
      <c r="B250" s="172">
        <v>238</v>
      </c>
      <c r="C250" s="150"/>
      <c r="D250" s="150"/>
      <c r="E250" s="191"/>
      <c r="F250" s="192"/>
      <c r="G250" s="94"/>
      <c r="H250" s="602"/>
      <c r="I250" s="603"/>
      <c r="J250" s="604"/>
      <c r="K250" s="304">
        <f>IF(COUNTIF(C250,"*未定*")=1,1,COUNTIF(C$12:C250,C250))</f>
        <v>0</v>
      </c>
      <c r="L250" s="387"/>
    </row>
    <row r="251" spans="1:12" s="87" customFormat="1" ht="40.049999999999997" customHeight="1" x14ac:dyDescent="0.2">
      <c r="A251" s="95"/>
      <c r="B251" s="172">
        <v>239</v>
      </c>
      <c r="C251" s="150"/>
      <c r="D251" s="150"/>
      <c r="E251" s="191"/>
      <c r="F251" s="192"/>
      <c r="G251" s="94"/>
      <c r="H251" s="602"/>
      <c r="I251" s="603"/>
      <c r="J251" s="604"/>
      <c r="K251" s="304">
        <f>IF(COUNTIF(C251,"*未定*")=1,1,COUNTIF(C$12:C251,C251))</f>
        <v>0</v>
      </c>
      <c r="L251" s="386"/>
    </row>
    <row r="252" spans="1:12" s="87" customFormat="1" ht="40.049999999999997" customHeight="1" x14ac:dyDescent="0.2">
      <c r="A252" s="95"/>
      <c r="B252" s="172">
        <v>240</v>
      </c>
      <c r="C252" s="150"/>
      <c r="D252" s="150"/>
      <c r="E252" s="191"/>
      <c r="F252" s="192"/>
      <c r="G252" s="94"/>
      <c r="H252" s="602"/>
      <c r="I252" s="603"/>
      <c r="J252" s="604"/>
      <c r="K252" s="304">
        <f>IF(COUNTIF(C252,"*未定*")=1,1,COUNTIF(C$12:C252,C252))</f>
        <v>0</v>
      </c>
      <c r="L252" s="387"/>
    </row>
    <row r="253" spans="1:12" s="87" customFormat="1" ht="40.049999999999997" customHeight="1" x14ac:dyDescent="0.2">
      <c r="A253" s="95"/>
      <c r="B253" s="172">
        <v>241</v>
      </c>
      <c r="C253" s="150"/>
      <c r="D253" s="150"/>
      <c r="E253" s="191"/>
      <c r="F253" s="192"/>
      <c r="G253" s="94"/>
      <c r="H253" s="602"/>
      <c r="I253" s="603"/>
      <c r="J253" s="604"/>
      <c r="K253" s="304">
        <f>IF(COUNTIF(C253,"*未定*")=1,1,COUNTIF(C$12:C253,C253))</f>
        <v>0</v>
      </c>
      <c r="L253" s="386"/>
    </row>
    <row r="254" spans="1:12" s="87" customFormat="1" ht="40.049999999999997" customHeight="1" x14ac:dyDescent="0.2">
      <c r="A254" s="95"/>
      <c r="B254" s="172">
        <v>242</v>
      </c>
      <c r="C254" s="150"/>
      <c r="D254" s="150"/>
      <c r="E254" s="191"/>
      <c r="F254" s="192"/>
      <c r="G254" s="94"/>
      <c r="H254" s="602"/>
      <c r="I254" s="603"/>
      <c r="J254" s="604"/>
      <c r="K254" s="304">
        <f>IF(COUNTIF(C254,"*未定*")=1,1,COUNTIF(C$12:C254,C254))</f>
        <v>0</v>
      </c>
      <c r="L254" s="386"/>
    </row>
    <row r="255" spans="1:12" s="87" customFormat="1" ht="40.049999999999997" customHeight="1" x14ac:dyDescent="0.2">
      <c r="A255" s="95"/>
      <c r="B255" s="172">
        <v>243</v>
      </c>
      <c r="C255" s="150"/>
      <c r="D255" s="150"/>
      <c r="E255" s="191"/>
      <c r="F255" s="192"/>
      <c r="G255" s="94"/>
      <c r="H255" s="602"/>
      <c r="I255" s="603"/>
      <c r="J255" s="604"/>
      <c r="K255" s="304">
        <f>IF(COUNTIF(C255,"*未定*")=1,1,COUNTIF(C$12:C255,C255))</f>
        <v>0</v>
      </c>
      <c r="L255" s="387"/>
    </row>
    <row r="256" spans="1:12" s="87" customFormat="1" ht="40.049999999999997" customHeight="1" x14ac:dyDescent="0.2">
      <c r="A256" s="95"/>
      <c r="B256" s="172">
        <v>244</v>
      </c>
      <c r="C256" s="150"/>
      <c r="D256" s="150"/>
      <c r="E256" s="191"/>
      <c r="F256" s="192"/>
      <c r="G256" s="94"/>
      <c r="H256" s="602"/>
      <c r="I256" s="603"/>
      <c r="J256" s="604"/>
      <c r="K256" s="304">
        <f>IF(COUNTIF(C256,"*未定*")=1,1,COUNTIF(C$12:C256,C256))</f>
        <v>0</v>
      </c>
      <c r="L256" s="387"/>
    </row>
    <row r="257" spans="1:12" s="87" customFormat="1" ht="40.049999999999997" customHeight="1" x14ac:dyDescent="0.2">
      <c r="A257" s="95"/>
      <c r="B257" s="172">
        <v>245</v>
      </c>
      <c r="C257" s="388"/>
      <c r="D257" s="388"/>
      <c r="E257" s="389"/>
      <c r="F257" s="390"/>
      <c r="G257" s="391"/>
      <c r="H257" s="602"/>
      <c r="I257" s="603"/>
      <c r="J257" s="605"/>
      <c r="K257" s="304">
        <f>IF(COUNTIF(C257,"*未定*")=1,1,COUNTIF(C$12:C257,C257))</f>
        <v>0</v>
      </c>
      <c r="L257" s="386"/>
    </row>
    <row r="258" spans="1:12" s="87" customFormat="1" ht="40.049999999999997" customHeight="1" x14ac:dyDescent="0.2">
      <c r="A258" s="95"/>
      <c r="B258" s="172">
        <v>246</v>
      </c>
      <c r="C258" s="150"/>
      <c r="D258" s="150"/>
      <c r="E258" s="191"/>
      <c r="F258" s="192"/>
      <c r="G258" s="94"/>
      <c r="H258" s="603"/>
      <c r="I258" s="603"/>
      <c r="J258" s="604"/>
      <c r="K258" s="304">
        <f>IF(COUNTIF(C258,"*未定*")=1,1,COUNTIF(C$12:C258,C258))</f>
        <v>0</v>
      </c>
      <c r="L258" s="386"/>
    </row>
    <row r="259" spans="1:12" s="87" customFormat="1" ht="40.049999999999997" customHeight="1" x14ac:dyDescent="0.2">
      <c r="A259" s="95"/>
      <c r="B259" s="172">
        <v>247</v>
      </c>
      <c r="C259" s="150"/>
      <c r="D259" s="150"/>
      <c r="E259" s="191"/>
      <c r="F259" s="192"/>
      <c r="G259" s="94"/>
      <c r="H259" s="602"/>
      <c r="I259" s="603"/>
      <c r="J259" s="604"/>
      <c r="K259" s="304">
        <f>IF(COUNTIF(C259,"*未定*")=1,1,COUNTIF(C$12:C259,C259))</f>
        <v>0</v>
      </c>
      <c r="L259" s="386"/>
    </row>
    <row r="260" spans="1:12" s="87" customFormat="1" ht="40.049999999999997" customHeight="1" x14ac:dyDescent="0.2">
      <c r="A260" s="95"/>
      <c r="B260" s="172">
        <v>248</v>
      </c>
      <c r="C260" s="150"/>
      <c r="D260" s="150"/>
      <c r="E260" s="191"/>
      <c r="F260" s="192"/>
      <c r="G260" s="94"/>
      <c r="H260" s="602"/>
      <c r="I260" s="603"/>
      <c r="J260" s="604"/>
      <c r="K260" s="304">
        <f>IF(COUNTIF(C260,"*未定*")=1,1,COUNTIF(C$12:C260,C260))</f>
        <v>0</v>
      </c>
      <c r="L260" s="386"/>
    </row>
    <row r="261" spans="1:12" s="87" customFormat="1" ht="40.049999999999997" customHeight="1" x14ac:dyDescent="0.2">
      <c r="A261" s="95"/>
      <c r="B261" s="172">
        <v>249</v>
      </c>
      <c r="C261" s="150"/>
      <c r="D261" s="150"/>
      <c r="E261" s="191"/>
      <c r="F261" s="192"/>
      <c r="G261" s="94"/>
      <c r="H261" s="602"/>
      <c r="I261" s="603"/>
      <c r="J261" s="604"/>
      <c r="K261" s="304">
        <f>IF(COUNTIF(C261,"*未定*")=1,1,COUNTIF(C$12:C261,C261))</f>
        <v>0</v>
      </c>
      <c r="L261" s="386"/>
    </row>
    <row r="262" spans="1:12" s="87" customFormat="1" ht="40.049999999999997" customHeight="1" x14ac:dyDescent="0.2">
      <c r="A262" s="95"/>
      <c r="B262" s="172">
        <v>250</v>
      </c>
      <c r="C262" s="222"/>
      <c r="D262" s="222"/>
      <c r="E262" s="223"/>
      <c r="F262" s="224"/>
      <c r="G262" s="225"/>
      <c r="H262" s="606"/>
      <c r="I262" s="603"/>
      <c r="J262" s="607"/>
      <c r="K262" s="304">
        <f>IF(COUNTIF(C262,"*未定*")=1,1,COUNTIF(C$12:C262,C262))</f>
        <v>0</v>
      </c>
      <c r="L262" s="108"/>
    </row>
    <row r="263" spans="1:12" s="135" customFormat="1" ht="6" customHeight="1" x14ac:dyDescent="0.2">
      <c r="B263" s="138"/>
      <c r="C263" s="138"/>
      <c r="D263" s="138"/>
      <c r="E263" s="138"/>
      <c r="F263" s="138"/>
      <c r="G263" s="138"/>
      <c r="H263" s="608"/>
      <c r="I263" s="608"/>
      <c r="J263" s="609"/>
      <c r="L263" s="108"/>
    </row>
    <row r="264" spans="1:12" s="135" customFormat="1" ht="15.75" customHeight="1" x14ac:dyDescent="0.2">
      <c r="H264" s="610"/>
      <c r="I264" s="610"/>
      <c r="J264" s="611"/>
      <c r="L264" s="108"/>
    </row>
    <row r="265" spans="1:12" s="135" customFormat="1" ht="15.75" customHeight="1" x14ac:dyDescent="0.2">
      <c r="H265" s="610"/>
      <c r="I265" s="610"/>
      <c r="J265" s="611"/>
      <c r="L265" s="108"/>
    </row>
    <row r="266" spans="1:12" s="135" customFormat="1" ht="15.75" customHeight="1" x14ac:dyDescent="0.2">
      <c r="H266" s="610"/>
      <c r="I266" s="610"/>
      <c r="J266" s="611"/>
      <c r="L266" s="108"/>
    </row>
    <row r="267" spans="1:12" s="135" customFormat="1" ht="15.75" customHeight="1" x14ac:dyDescent="0.2">
      <c r="H267" s="610"/>
      <c r="I267" s="610"/>
      <c r="J267" s="611"/>
      <c r="L267" s="108"/>
    </row>
  </sheetData>
  <sheetProtection algorithmName="SHA-512" hashValue="hmRKKM6lv1P9SLId8X9kmfab4nPreVCjtuZPfzlAgDnmnWLYevxrjxLh4GAtFbwocYoP4xhHAdRKNk5Bj1At7g==" saltValue="ProSx7ZA70YfYplw3dLuZw==" spinCount="100000" sheet="1"/>
  <mergeCells count="16">
    <mergeCell ref="L7:L8"/>
    <mergeCell ref="L11:L23"/>
    <mergeCell ref="C11:C12"/>
    <mergeCell ref="B11:B12"/>
    <mergeCell ref="E11:E12"/>
    <mergeCell ref="F11:G11"/>
    <mergeCell ref="H11:H12"/>
    <mergeCell ref="J11:J12"/>
    <mergeCell ref="D11:D12"/>
    <mergeCell ref="I11:I12"/>
    <mergeCell ref="B6:C6"/>
    <mergeCell ref="B7:C9"/>
    <mergeCell ref="D7:G7"/>
    <mergeCell ref="D8:G8"/>
    <mergeCell ref="D9:G9"/>
    <mergeCell ref="D6:G6"/>
  </mergeCells>
  <phoneticPr fontId="1"/>
  <conditionalFormatting sqref="C13:J262">
    <cfRule type="containsBlanks" dxfId="25" priority="42">
      <formula>LEN(TRIM(C13))=0</formula>
    </cfRule>
  </conditionalFormatting>
  <conditionalFormatting sqref="D6">
    <cfRule type="cellIs" dxfId="24" priority="40" operator="equal">
      <formula>0</formula>
    </cfRule>
  </conditionalFormatting>
  <conditionalFormatting sqref="D8:D9">
    <cfRule type="cellIs" dxfId="23" priority="35" operator="equal">
      <formula>0</formula>
    </cfRule>
  </conditionalFormatting>
  <conditionalFormatting sqref="D7">
    <cfRule type="cellIs" dxfId="22" priority="34" operator="equal">
      <formula>0</formula>
    </cfRule>
  </conditionalFormatting>
  <conditionalFormatting sqref="J6:J8">
    <cfRule type="cellIs" dxfId="21" priority="33" operator="equal">
      <formula>0</formula>
    </cfRule>
  </conditionalFormatting>
  <conditionalFormatting sqref="J9">
    <cfRule type="cellIs" dxfId="20" priority="32" operator="equal">
      <formula>"-"</formula>
    </cfRule>
  </conditionalFormatting>
  <dataValidations count="3">
    <dataValidation type="list" allowBlank="1" showInputMessage="1" showErrorMessage="1" sqref="H13:H262" xr:uid="{938FD8F1-D8EE-4776-AA9D-098E1F8C96F8}">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formula1>
    </dataValidation>
    <dataValidation type="list" allowBlank="1" showInputMessage="1" showErrorMessage="1" promptTitle="下記から記号選択" prompt="◎：支援の実施について、同意が取れている_x000a_○：本事業の説明を行い、今後実施の意向を確認する_x000a_△：本事業について、今後説明する予定" sqref="J13:J262" xr:uid="{0474502B-F622-4ECE-81C1-DBA422A67057}">
      <formula1>"◎,○,△"</formula1>
    </dataValidation>
    <dataValidation type="list" showInputMessage="1" showErrorMessage="1" sqref="I13:I262" xr:uid="{11371225-CEF1-43BB-AECE-F768BCF84287}">
      <formula1>"PF事業者による開拓,自治体からの紹介,金融機関からの紹介,専門家からの紹介,ポータルサイト経由,省エネルギーセンター診断からの引継ぎ,その他団体等からの紹介"</formula1>
    </dataValidation>
  </dataValidations>
  <pageMargins left="0.74803149606299213" right="0.15748031496062992" top="0.55118110236220474" bottom="0.43307086614173229" header="0.31496062992125984" footer="0.15748031496062992"/>
  <pageSetup paperSize="9" scale="55" fitToHeight="0" orientation="portrait" r:id="rId1"/>
  <rowBreaks count="5" manualBreakCount="5">
    <brk id="42" min="1" max="10" man="1"/>
    <brk id="78" min="1" max="10" man="1"/>
    <brk id="114" min="1" max="10" man="1"/>
    <brk id="150" min="1" max="10" man="1"/>
    <brk id="226"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49FA28-4002-4639-80B0-428F7D548D14}">
          <x14:formula1>
            <xm:f>都道府県コード!$A$2:$A$48</xm:f>
          </x14:formula1>
          <xm:sqref>F13:F262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B4A3-4985-4006-A4D7-C89D1F645F54}">
  <sheetPr codeName="Sheet1">
    <tabColor theme="8" tint="0.39997558519241921"/>
  </sheetPr>
  <dimension ref="B4:H809"/>
  <sheetViews>
    <sheetView zoomScaleNormal="100" zoomScaleSheetLayoutView="100" workbookViewId="0"/>
  </sheetViews>
  <sheetFormatPr defaultColWidth="9" defaultRowHeight="12" x14ac:dyDescent="0.2"/>
  <cols>
    <col min="1" max="1" width="2.109375" style="76" customWidth="1"/>
    <col min="2" max="2" width="21.33203125" style="76" customWidth="1"/>
    <col min="3" max="3" width="14.109375" style="76" customWidth="1"/>
    <col min="4" max="4" width="15.6640625" style="76" customWidth="1"/>
    <col min="5" max="5" width="26.44140625" style="173" customWidth="1"/>
    <col min="6" max="6" width="21.21875" style="174" customWidth="1"/>
    <col min="7" max="7" width="2.21875" style="76" customWidth="1"/>
    <col min="8" max="8" width="87.21875" style="76" customWidth="1"/>
    <col min="9" max="16384" width="9" style="76"/>
  </cols>
  <sheetData>
    <row r="4" spans="2:8" ht="13.5" customHeight="1" x14ac:dyDescent="0.2">
      <c r="B4" s="166" t="s">
        <v>239</v>
      </c>
    </row>
    <row r="5" spans="2:8" ht="20.100000000000001" customHeight="1" x14ac:dyDescent="0.2">
      <c r="B5" s="175" t="s">
        <v>160</v>
      </c>
      <c r="E5" s="1097" t="s">
        <v>161</v>
      </c>
      <c r="F5" s="1097"/>
      <c r="H5" s="586" t="s">
        <v>2</v>
      </c>
    </row>
    <row r="6" spans="2:8" ht="20.100000000000001" customHeight="1" x14ac:dyDescent="0.2">
      <c r="E6" s="1098">
        <f>'補助事業概要説明書(別添１)１～２'!K5</f>
        <v>0</v>
      </c>
      <c r="F6" s="1099"/>
      <c r="H6" s="587" t="s">
        <v>318</v>
      </c>
    </row>
    <row r="7" spans="2:8" x14ac:dyDescent="0.2">
      <c r="B7" s="176" t="s">
        <v>207</v>
      </c>
    </row>
    <row r="8" spans="2:8" ht="30" customHeight="1" x14ac:dyDescent="0.2">
      <c r="B8" s="177" t="s">
        <v>114</v>
      </c>
      <c r="C8" s="1091" t="s">
        <v>238</v>
      </c>
      <c r="D8" s="1092"/>
      <c r="E8" s="1093"/>
      <c r="F8" s="552" t="s">
        <v>157</v>
      </c>
      <c r="H8" s="588" t="s">
        <v>512</v>
      </c>
    </row>
    <row r="9" spans="2:8" ht="39.9" customHeight="1" x14ac:dyDescent="0.2">
      <c r="B9" s="553">
        <f>'補助事業概要説明書(別添１)１～２'!E51</f>
        <v>0</v>
      </c>
      <c r="C9" s="1094">
        <f>'補助事業概要説明書(別添１)１～２'!I53</f>
        <v>0</v>
      </c>
      <c r="D9" s="1095"/>
      <c r="E9" s="1096"/>
      <c r="F9" s="553">
        <f>'補助事業概要説明書(別添１)１～２'!E52</f>
        <v>0</v>
      </c>
    </row>
    <row r="10" spans="2:8" ht="8.25" customHeight="1" x14ac:dyDescent="0.2"/>
    <row r="11" spans="2:8" x14ac:dyDescent="0.2">
      <c r="B11" s="176" t="s">
        <v>163</v>
      </c>
      <c r="E11" s="178"/>
    </row>
    <row r="12" spans="2:8" ht="16.5" customHeight="1" x14ac:dyDescent="0.2">
      <c r="B12" s="1087" t="s">
        <v>159</v>
      </c>
      <c r="C12" s="1087"/>
      <c r="D12" s="1087"/>
      <c r="E12" s="1087"/>
      <c r="F12" s="1087"/>
    </row>
    <row r="13" spans="2:8" x14ac:dyDescent="0.2">
      <c r="B13" s="566" t="b">
        <v>1</v>
      </c>
      <c r="C13" s="179"/>
    </row>
    <row r="14" spans="2:8" x14ac:dyDescent="0.2">
      <c r="B14" s="567" t="b">
        <v>1</v>
      </c>
    </row>
    <row r="15" spans="2:8" x14ac:dyDescent="0.2">
      <c r="B15" s="176" t="s">
        <v>257</v>
      </c>
      <c r="E15" s="178"/>
    </row>
    <row r="16" spans="2:8" ht="16.5" customHeight="1" x14ac:dyDescent="0.2">
      <c r="B16" s="1087" t="s">
        <v>256</v>
      </c>
      <c r="C16" s="1087"/>
      <c r="D16" s="1087"/>
      <c r="E16" s="1087"/>
      <c r="F16" s="1087"/>
    </row>
    <row r="17" spans="2:6" x14ac:dyDescent="0.2">
      <c r="B17" s="566" t="b">
        <v>1</v>
      </c>
      <c r="C17" s="179"/>
    </row>
    <row r="18" spans="2:6" x14ac:dyDescent="0.2">
      <c r="B18" s="567" t="b">
        <v>1</v>
      </c>
    </row>
    <row r="19" spans="2:6" x14ac:dyDescent="0.2">
      <c r="B19" s="176" t="s">
        <v>164</v>
      </c>
      <c r="C19" s="179" t="s">
        <v>219</v>
      </c>
    </row>
    <row r="20" spans="2:6" ht="11.1" customHeight="1" x14ac:dyDescent="0.2">
      <c r="B20" s="1088" t="s">
        <v>166</v>
      </c>
      <c r="C20" s="1089"/>
      <c r="D20" s="1089"/>
      <c r="E20" s="1089"/>
      <c r="F20" s="1089"/>
    </row>
    <row r="21" spans="2:6" ht="11.1" customHeight="1" x14ac:dyDescent="0.2">
      <c r="B21" s="1088"/>
      <c r="C21" s="1089"/>
      <c r="D21" s="1089"/>
      <c r="E21" s="1089"/>
      <c r="F21" s="1089"/>
    </row>
    <row r="22" spans="2:6" ht="11.1" customHeight="1" x14ac:dyDescent="0.2">
      <c r="B22" s="1088"/>
      <c r="C22" s="1089"/>
      <c r="D22" s="1089"/>
      <c r="E22" s="1089"/>
      <c r="F22" s="1089"/>
    </row>
    <row r="23" spans="2:6" ht="11.1" customHeight="1" x14ac:dyDescent="0.2">
      <c r="B23" s="1088"/>
      <c r="C23" s="1089"/>
      <c r="D23" s="1089"/>
      <c r="E23" s="1089"/>
      <c r="F23" s="1089"/>
    </row>
    <row r="24" spans="2:6" ht="11.1" customHeight="1" x14ac:dyDescent="0.2">
      <c r="B24" s="1088"/>
      <c r="C24" s="1089"/>
      <c r="D24" s="1089"/>
      <c r="E24" s="1089"/>
      <c r="F24" s="1089"/>
    </row>
    <row r="25" spans="2:6" ht="11.1" customHeight="1" x14ac:dyDescent="0.2">
      <c r="B25" s="1088"/>
      <c r="C25" s="1089"/>
      <c r="D25" s="1089"/>
      <c r="E25" s="1089"/>
      <c r="F25" s="1089"/>
    </row>
    <row r="26" spans="2:6" ht="11.1" customHeight="1" x14ac:dyDescent="0.2">
      <c r="B26" s="1088"/>
      <c r="C26" s="1089"/>
      <c r="D26" s="1089"/>
      <c r="E26" s="1089"/>
      <c r="F26" s="1089"/>
    </row>
    <row r="27" spans="2:6" ht="11.1" customHeight="1" x14ac:dyDescent="0.2">
      <c r="B27" s="1088"/>
      <c r="C27" s="1089"/>
      <c r="D27" s="1089"/>
      <c r="E27" s="1089"/>
      <c r="F27" s="1089"/>
    </row>
    <row r="28" spans="2:6" ht="11.1" customHeight="1" x14ac:dyDescent="0.2">
      <c r="B28" s="1088"/>
      <c r="C28" s="1089"/>
      <c r="D28" s="1089"/>
      <c r="E28" s="1089"/>
      <c r="F28" s="1089"/>
    </row>
    <row r="29" spans="2:6" ht="11.1" customHeight="1" x14ac:dyDescent="0.2">
      <c r="B29" s="1088"/>
      <c r="C29" s="1089"/>
      <c r="D29" s="1089"/>
      <c r="E29" s="1089"/>
      <c r="F29" s="1089"/>
    </row>
    <row r="30" spans="2:6" ht="11.1" customHeight="1" x14ac:dyDescent="0.2">
      <c r="B30" s="1088"/>
      <c r="C30" s="1089"/>
      <c r="D30" s="1089"/>
      <c r="E30" s="1089"/>
      <c r="F30" s="1089"/>
    </row>
    <row r="31" spans="2:6" ht="11.1" customHeight="1" x14ac:dyDescent="0.2">
      <c r="B31" s="1088"/>
      <c r="C31" s="1089"/>
      <c r="D31" s="1089"/>
      <c r="E31" s="1089"/>
      <c r="F31" s="1089"/>
    </row>
    <row r="32" spans="2:6" ht="11.1" customHeight="1" x14ac:dyDescent="0.2">
      <c r="B32" s="1088"/>
      <c r="C32" s="1089"/>
      <c r="D32" s="1089"/>
      <c r="E32" s="1089"/>
      <c r="F32" s="1089"/>
    </row>
    <row r="33" spans="2:6" ht="11.1" customHeight="1" x14ac:dyDescent="0.2">
      <c r="B33" s="1088"/>
      <c r="C33" s="1089"/>
      <c r="D33" s="1089"/>
      <c r="E33" s="1089"/>
      <c r="F33" s="1089"/>
    </row>
    <row r="34" spans="2:6" ht="11.1" customHeight="1" x14ac:dyDescent="0.2">
      <c r="B34" s="1088"/>
      <c r="C34" s="1089"/>
      <c r="D34" s="1089"/>
      <c r="E34" s="1089"/>
      <c r="F34" s="1089"/>
    </row>
    <row r="35" spans="2:6" ht="11.1" customHeight="1" x14ac:dyDescent="0.2">
      <c r="B35" s="1088"/>
      <c r="C35" s="1089"/>
      <c r="D35" s="1089"/>
      <c r="E35" s="1089"/>
      <c r="F35" s="1089"/>
    </row>
    <row r="36" spans="2:6" ht="11.1" customHeight="1" x14ac:dyDescent="0.2">
      <c r="B36" s="1088"/>
      <c r="C36" s="1089"/>
      <c r="D36" s="1089"/>
      <c r="E36" s="1089"/>
      <c r="F36" s="1089"/>
    </row>
    <row r="37" spans="2:6" ht="11.1" customHeight="1" x14ac:dyDescent="0.2">
      <c r="B37" s="1088"/>
      <c r="C37" s="1089"/>
      <c r="D37" s="1089"/>
      <c r="E37" s="1089"/>
      <c r="F37" s="1089"/>
    </row>
    <row r="38" spans="2:6" ht="11.1" customHeight="1" x14ac:dyDescent="0.2">
      <c r="B38" s="1088"/>
      <c r="C38" s="1089"/>
      <c r="D38" s="1089"/>
      <c r="E38" s="1089"/>
      <c r="F38" s="1089"/>
    </row>
    <row r="39" spans="2:6" ht="11.1" customHeight="1" x14ac:dyDescent="0.2">
      <c r="B39" s="1088"/>
      <c r="C39" s="1089"/>
      <c r="D39" s="1089"/>
      <c r="E39" s="1089"/>
      <c r="F39" s="1089"/>
    </row>
    <row r="40" spans="2:6" ht="11.1" customHeight="1" x14ac:dyDescent="0.2">
      <c r="B40" s="1088"/>
      <c r="C40" s="1089"/>
      <c r="D40" s="1089"/>
      <c r="E40" s="1089"/>
      <c r="F40" s="1089"/>
    </row>
    <row r="41" spans="2:6" ht="11.1" customHeight="1" x14ac:dyDescent="0.2">
      <c r="B41" s="1088"/>
      <c r="C41" s="1089"/>
      <c r="D41" s="1089"/>
      <c r="E41" s="1089"/>
      <c r="F41" s="1089"/>
    </row>
    <row r="42" spans="2:6" ht="11.1" customHeight="1" x14ac:dyDescent="0.2">
      <c r="B42" s="1088"/>
      <c r="C42" s="1089"/>
      <c r="D42" s="1089"/>
      <c r="E42" s="1089"/>
      <c r="F42" s="1089"/>
    </row>
    <row r="43" spans="2:6" ht="11.1" customHeight="1" x14ac:dyDescent="0.2">
      <c r="B43" s="1088"/>
      <c r="C43" s="1089"/>
      <c r="D43" s="1089"/>
      <c r="E43" s="1089"/>
      <c r="F43" s="1089"/>
    </row>
    <row r="44" spans="2:6" ht="11.1" customHeight="1" x14ac:dyDescent="0.2">
      <c r="B44" s="1088"/>
      <c r="C44" s="1089"/>
      <c r="D44" s="1089"/>
      <c r="E44" s="1089"/>
      <c r="F44" s="1089"/>
    </row>
    <row r="45" spans="2:6" ht="11.1" customHeight="1" x14ac:dyDescent="0.2">
      <c r="B45" s="1088"/>
      <c r="C45" s="1089"/>
      <c r="D45" s="1089"/>
      <c r="E45" s="1089"/>
      <c r="F45" s="1089"/>
    </row>
    <row r="46" spans="2:6" ht="11.1" customHeight="1" x14ac:dyDescent="0.2">
      <c r="B46" s="1088"/>
      <c r="C46" s="1089"/>
      <c r="D46" s="1089"/>
      <c r="E46" s="1089"/>
      <c r="F46" s="1089"/>
    </row>
    <row r="47" spans="2:6" ht="11.1" customHeight="1" x14ac:dyDescent="0.2">
      <c r="B47" s="1088"/>
      <c r="C47" s="1089"/>
      <c r="D47" s="1089"/>
      <c r="E47" s="1089"/>
      <c r="F47" s="1089"/>
    </row>
    <row r="48" spans="2:6" ht="11.1" customHeight="1" x14ac:dyDescent="0.2">
      <c r="B48" s="1088"/>
      <c r="C48" s="1089"/>
      <c r="D48" s="1089"/>
      <c r="E48" s="1089"/>
      <c r="F48" s="1089"/>
    </row>
    <row r="49" spans="2:6" ht="11.1" customHeight="1" x14ac:dyDescent="0.2">
      <c r="B49" s="1088"/>
      <c r="C49" s="1089"/>
      <c r="D49" s="1089"/>
      <c r="E49" s="1089"/>
      <c r="F49" s="1089"/>
    </row>
    <row r="50" spans="2:6" ht="11.1" customHeight="1" x14ac:dyDescent="0.2">
      <c r="B50" s="1088" t="s">
        <v>165</v>
      </c>
      <c r="C50" s="1089"/>
      <c r="D50" s="1089"/>
      <c r="E50" s="1089"/>
      <c r="F50" s="1089"/>
    </row>
    <row r="51" spans="2:6" ht="11.1" customHeight="1" x14ac:dyDescent="0.2">
      <c r="B51" s="1088"/>
      <c r="C51" s="1089"/>
      <c r="D51" s="1089"/>
      <c r="E51" s="1089"/>
      <c r="F51" s="1089"/>
    </row>
    <row r="52" spans="2:6" ht="11.1" customHeight="1" x14ac:dyDescent="0.2">
      <c r="B52" s="1088"/>
      <c r="C52" s="1089"/>
      <c r="D52" s="1089"/>
      <c r="E52" s="1089"/>
      <c r="F52" s="1089"/>
    </row>
    <row r="53" spans="2:6" ht="11.1" customHeight="1" x14ac:dyDescent="0.2">
      <c r="B53" s="1088"/>
      <c r="C53" s="1089"/>
      <c r="D53" s="1089"/>
      <c r="E53" s="1089"/>
      <c r="F53" s="1089"/>
    </row>
    <row r="54" spans="2:6" ht="11.1" customHeight="1" x14ac:dyDescent="0.2">
      <c r="B54" s="1088"/>
      <c r="C54" s="1089"/>
      <c r="D54" s="1089"/>
      <c r="E54" s="1089"/>
      <c r="F54" s="1089"/>
    </row>
    <row r="55" spans="2:6" ht="11.1" customHeight="1" x14ac:dyDescent="0.2">
      <c r="B55" s="1088"/>
      <c r="C55" s="1089"/>
      <c r="D55" s="1089"/>
      <c r="E55" s="1089"/>
      <c r="F55" s="1089"/>
    </row>
    <row r="56" spans="2:6" ht="11.1" customHeight="1" x14ac:dyDescent="0.2">
      <c r="B56" s="1088"/>
      <c r="C56" s="1089"/>
      <c r="D56" s="1089"/>
      <c r="E56" s="1089"/>
      <c r="F56" s="1089"/>
    </row>
    <row r="57" spans="2:6" ht="11.1" customHeight="1" x14ac:dyDescent="0.2">
      <c r="B57" s="1088"/>
      <c r="C57" s="1089"/>
      <c r="D57" s="1089"/>
      <c r="E57" s="1089"/>
      <c r="F57" s="1089"/>
    </row>
    <row r="58" spans="2:6" ht="11.1" customHeight="1" x14ac:dyDescent="0.2">
      <c r="B58" s="1088"/>
      <c r="C58" s="1089"/>
      <c r="D58" s="1089"/>
      <c r="E58" s="1089"/>
      <c r="F58" s="1089"/>
    </row>
    <row r="59" spans="2:6" ht="11.1" customHeight="1" x14ac:dyDescent="0.2">
      <c r="B59" s="1088"/>
      <c r="C59" s="1089"/>
      <c r="D59" s="1089"/>
      <c r="E59" s="1089"/>
      <c r="F59" s="1089"/>
    </row>
    <row r="60" spans="2:6" ht="11.1" customHeight="1" x14ac:dyDescent="0.2">
      <c r="B60" s="1088"/>
      <c r="C60" s="1089"/>
      <c r="D60" s="1089"/>
      <c r="E60" s="1089"/>
      <c r="F60" s="1089"/>
    </row>
    <row r="61" spans="2:6" ht="11.1" customHeight="1" x14ac:dyDescent="0.2">
      <c r="B61" s="1088"/>
      <c r="C61" s="1089"/>
      <c r="D61" s="1089"/>
      <c r="E61" s="1089"/>
      <c r="F61" s="1089"/>
    </row>
    <row r="62" spans="2:6" ht="11.1" customHeight="1" x14ac:dyDescent="0.2">
      <c r="B62" s="1088"/>
      <c r="C62" s="1089"/>
      <c r="D62" s="1089"/>
      <c r="E62" s="1089"/>
      <c r="F62" s="1089"/>
    </row>
    <row r="63" spans="2:6" ht="11.1" customHeight="1" x14ac:dyDescent="0.2">
      <c r="B63" s="1088"/>
      <c r="C63" s="1089"/>
      <c r="D63" s="1089"/>
      <c r="E63" s="1089"/>
      <c r="F63" s="1089"/>
    </row>
    <row r="64" spans="2:6" ht="11.1" customHeight="1" x14ac:dyDescent="0.2">
      <c r="B64" s="1088"/>
      <c r="C64" s="1089"/>
      <c r="D64" s="1089"/>
      <c r="E64" s="1089"/>
      <c r="F64" s="1089"/>
    </row>
    <row r="65" spans="2:6" ht="11.1" customHeight="1" x14ac:dyDescent="0.2">
      <c r="B65" s="1088"/>
      <c r="C65" s="1089"/>
      <c r="D65" s="1089"/>
      <c r="E65" s="1089"/>
      <c r="F65" s="1089"/>
    </row>
    <row r="66" spans="2:6" ht="11.1" customHeight="1" x14ac:dyDescent="0.2">
      <c r="B66" s="1088"/>
      <c r="C66" s="1089"/>
      <c r="D66" s="1089"/>
      <c r="E66" s="1089"/>
      <c r="F66" s="1089"/>
    </row>
    <row r="67" spans="2:6" ht="11.1" customHeight="1" x14ac:dyDescent="0.2">
      <c r="B67" s="1088"/>
      <c r="C67" s="1089"/>
      <c r="D67" s="1089"/>
      <c r="E67" s="1089"/>
      <c r="F67" s="1089"/>
    </row>
    <row r="68" spans="2:6" ht="11.1" customHeight="1" x14ac:dyDescent="0.2">
      <c r="B68" s="1088"/>
      <c r="C68" s="1089"/>
      <c r="D68" s="1089"/>
      <c r="E68" s="1089"/>
      <c r="F68" s="1089"/>
    </row>
    <row r="69" spans="2:6" ht="11.1" customHeight="1" x14ac:dyDescent="0.2">
      <c r="B69" s="1088"/>
      <c r="C69" s="1089"/>
      <c r="D69" s="1089"/>
      <c r="E69" s="1089"/>
      <c r="F69" s="1089"/>
    </row>
    <row r="70" spans="2:6" ht="11.1" customHeight="1" x14ac:dyDescent="0.2">
      <c r="B70" s="1088"/>
      <c r="C70" s="1089"/>
      <c r="D70" s="1089"/>
      <c r="E70" s="1089"/>
      <c r="F70" s="1089"/>
    </row>
    <row r="71" spans="2:6" ht="11.1" customHeight="1" x14ac:dyDescent="0.2">
      <c r="B71" s="1088"/>
      <c r="C71" s="1089"/>
      <c r="D71" s="1089"/>
      <c r="E71" s="1089"/>
      <c r="F71" s="1089"/>
    </row>
    <row r="72" spans="2:6" ht="11.1" customHeight="1" x14ac:dyDescent="0.2">
      <c r="B72" s="1088"/>
      <c r="C72" s="1089"/>
      <c r="D72" s="1089"/>
      <c r="E72" s="1089"/>
      <c r="F72" s="1089"/>
    </row>
    <row r="73" spans="2:6" ht="11.1" customHeight="1" x14ac:dyDescent="0.2">
      <c r="B73" s="1088"/>
      <c r="C73" s="1089"/>
      <c r="D73" s="1089"/>
      <c r="E73" s="1089"/>
      <c r="F73" s="1089"/>
    </row>
    <row r="74" spans="2:6" ht="11.1" customHeight="1" x14ac:dyDescent="0.2">
      <c r="B74" s="1088"/>
      <c r="C74" s="1089"/>
      <c r="D74" s="1089"/>
      <c r="E74" s="1089"/>
      <c r="F74" s="1089"/>
    </row>
    <row r="75" spans="2:6" ht="11.1" customHeight="1" x14ac:dyDescent="0.2">
      <c r="B75" s="1088"/>
      <c r="C75" s="1089"/>
      <c r="D75" s="1089"/>
      <c r="E75" s="1089"/>
      <c r="F75" s="1089"/>
    </row>
    <row r="76" spans="2:6" ht="11.1" customHeight="1" x14ac:dyDescent="0.2">
      <c r="B76" s="1088"/>
      <c r="C76" s="1089"/>
      <c r="D76" s="1089"/>
      <c r="E76" s="1089"/>
      <c r="F76" s="1089"/>
    </row>
    <row r="77" spans="2:6" ht="11.1" customHeight="1" x14ac:dyDescent="0.2">
      <c r="B77" s="1088"/>
      <c r="C77" s="1089"/>
      <c r="D77" s="1089"/>
      <c r="E77" s="1089"/>
      <c r="F77" s="1089"/>
    </row>
    <row r="78" spans="2:6" ht="11.1" customHeight="1" x14ac:dyDescent="0.2">
      <c r="B78" s="1088"/>
      <c r="C78" s="1089"/>
      <c r="D78" s="1089"/>
      <c r="E78" s="1089"/>
      <c r="F78" s="1089"/>
    </row>
    <row r="79" spans="2:6" ht="11.1" customHeight="1" x14ac:dyDescent="0.2">
      <c r="B79" s="1088"/>
      <c r="C79" s="1089"/>
      <c r="D79" s="1089"/>
      <c r="E79" s="1089"/>
      <c r="F79" s="1089"/>
    </row>
    <row r="80" spans="2:6" ht="11.1" customHeight="1" x14ac:dyDescent="0.2">
      <c r="B80" s="1088" t="s">
        <v>167</v>
      </c>
      <c r="C80" s="1089"/>
      <c r="D80" s="1089"/>
      <c r="E80" s="1089"/>
      <c r="F80" s="1089"/>
    </row>
    <row r="81" spans="2:6" ht="11.1" customHeight="1" x14ac:dyDescent="0.2">
      <c r="B81" s="1088"/>
      <c r="C81" s="1089"/>
      <c r="D81" s="1089"/>
      <c r="E81" s="1089"/>
      <c r="F81" s="1089"/>
    </row>
    <row r="82" spans="2:6" ht="11.1" customHeight="1" x14ac:dyDescent="0.2">
      <c r="B82" s="1088"/>
      <c r="C82" s="1089"/>
      <c r="D82" s="1089"/>
      <c r="E82" s="1089"/>
      <c r="F82" s="1089"/>
    </row>
    <row r="83" spans="2:6" ht="11.1" customHeight="1" x14ac:dyDescent="0.2">
      <c r="B83" s="1088"/>
      <c r="C83" s="1089"/>
      <c r="D83" s="1089"/>
      <c r="E83" s="1089"/>
      <c r="F83" s="1089"/>
    </row>
    <row r="84" spans="2:6" ht="11.1" customHeight="1" x14ac:dyDescent="0.2">
      <c r="B84" s="1088"/>
      <c r="C84" s="1089"/>
      <c r="D84" s="1089"/>
      <c r="E84" s="1089"/>
      <c r="F84" s="1089"/>
    </row>
    <row r="85" spans="2:6" ht="11.1" customHeight="1" x14ac:dyDescent="0.2">
      <c r="B85" s="1088"/>
      <c r="C85" s="1089"/>
      <c r="D85" s="1089"/>
      <c r="E85" s="1089"/>
      <c r="F85" s="1089"/>
    </row>
    <row r="86" spans="2:6" ht="11.1" customHeight="1" x14ac:dyDescent="0.2">
      <c r="B86" s="1088"/>
      <c r="C86" s="1089"/>
      <c r="D86" s="1089"/>
      <c r="E86" s="1089"/>
      <c r="F86" s="1089"/>
    </row>
    <row r="87" spans="2:6" ht="11.1" customHeight="1" x14ac:dyDescent="0.2">
      <c r="B87" s="1088"/>
      <c r="C87" s="1089"/>
      <c r="D87" s="1089"/>
      <c r="E87" s="1089"/>
      <c r="F87" s="1089"/>
    </row>
    <row r="88" spans="2:6" ht="11.1" customHeight="1" x14ac:dyDescent="0.2">
      <c r="B88" s="1088"/>
      <c r="C88" s="1089"/>
      <c r="D88" s="1089"/>
      <c r="E88" s="1089"/>
      <c r="F88" s="1089"/>
    </row>
    <row r="89" spans="2:6" ht="11.1" customHeight="1" x14ac:dyDescent="0.2">
      <c r="B89" s="1088"/>
      <c r="C89" s="1089"/>
      <c r="D89" s="1089"/>
      <c r="E89" s="1089"/>
      <c r="F89" s="1089"/>
    </row>
    <row r="90" spans="2:6" ht="11.1" customHeight="1" x14ac:dyDescent="0.2">
      <c r="B90" s="1088"/>
      <c r="C90" s="1089"/>
      <c r="D90" s="1089"/>
      <c r="E90" s="1089"/>
      <c r="F90" s="1089"/>
    </row>
    <row r="91" spans="2:6" ht="11.1" customHeight="1" x14ac:dyDescent="0.2">
      <c r="B91" s="1088"/>
      <c r="C91" s="1089"/>
      <c r="D91" s="1089"/>
      <c r="E91" s="1089"/>
      <c r="F91" s="1089"/>
    </row>
    <row r="92" spans="2:6" ht="11.1" customHeight="1" x14ac:dyDescent="0.2">
      <c r="B92" s="1088"/>
      <c r="C92" s="1089"/>
      <c r="D92" s="1089"/>
      <c r="E92" s="1089"/>
      <c r="F92" s="1089"/>
    </row>
    <row r="93" spans="2:6" ht="11.1" customHeight="1" x14ac:dyDescent="0.2">
      <c r="B93" s="1088"/>
      <c r="C93" s="1089"/>
      <c r="D93" s="1089"/>
      <c r="E93" s="1089"/>
      <c r="F93" s="1089"/>
    </row>
    <row r="94" spans="2:6" ht="11.1" customHeight="1" x14ac:dyDescent="0.2">
      <c r="B94" s="1088"/>
      <c r="C94" s="1089"/>
      <c r="D94" s="1089"/>
      <c r="E94" s="1089"/>
      <c r="F94" s="1089"/>
    </row>
    <row r="95" spans="2:6" ht="11.1" customHeight="1" x14ac:dyDescent="0.2">
      <c r="B95" s="1088"/>
      <c r="C95" s="1089"/>
      <c r="D95" s="1089"/>
      <c r="E95" s="1089"/>
      <c r="F95" s="1089"/>
    </row>
    <row r="96" spans="2:6" ht="11.1" customHeight="1" x14ac:dyDescent="0.2">
      <c r="B96" s="1088"/>
      <c r="C96" s="1089"/>
      <c r="D96" s="1089"/>
      <c r="E96" s="1089"/>
      <c r="F96" s="1089"/>
    </row>
    <row r="97" spans="2:6" ht="11.1" customHeight="1" x14ac:dyDescent="0.2">
      <c r="B97" s="1088"/>
      <c r="C97" s="1089"/>
      <c r="D97" s="1089"/>
      <c r="E97" s="1089"/>
      <c r="F97" s="1089"/>
    </row>
    <row r="98" spans="2:6" ht="11.1" customHeight="1" x14ac:dyDescent="0.2">
      <c r="B98" s="1088"/>
      <c r="C98" s="1089"/>
      <c r="D98" s="1089"/>
      <c r="E98" s="1089"/>
      <c r="F98" s="1089"/>
    </row>
    <row r="99" spans="2:6" ht="11.1" customHeight="1" x14ac:dyDescent="0.2">
      <c r="B99" s="1088"/>
      <c r="C99" s="1089"/>
      <c r="D99" s="1089"/>
      <c r="E99" s="1089"/>
      <c r="F99" s="1089"/>
    </row>
    <row r="100" spans="2:6" ht="11.1" customHeight="1" x14ac:dyDescent="0.2">
      <c r="B100" s="1088"/>
      <c r="C100" s="1089"/>
      <c r="D100" s="1089"/>
      <c r="E100" s="1089"/>
      <c r="F100" s="1089"/>
    </row>
    <row r="101" spans="2:6" ht="11.1" customHeight="1" x14ac:dyDescent="0.2">
      <c r="B101" s="1088"/>
      <c r="C101" s="1089"/>
      <c r="D101" s="1089"/>
      <c r="E101" s="1089"/>
      <c r="F101" s="1089"/>
    </row>
    <row r="102" spans="2:6" ht="11.1" customHeight="1" x14ac:dyDescent="0.2">
      <c r="B102" s="1088"/>
      <c r="C102" s="1089"/>
      <c r="D102" s="1089"/>
      <c r="E102" s="1089"/>
      <c r="F102" s="1089"/>
    </row>
    <row r="103" spans="2:6" ht="11.1" customHeight="1" x14ac:dyDescent="0.2">
      <c r="B103" s="1088"/>
      <c r="C103" s="1089"/>
      <c r="D103" s="1089"/>
      <c r="E103" s="1089"/>
      <c r="F103" s="1089"/>
    </row>
    <row r="104" spans="2:6" ht="11.1" customHeight="1" x14ac:dyDescent="0.2">
      <c r="B104" s="1088"/>
      <c r="C104" s="1089"/>
      <c r="D104" s="1089"/>
      <c r="E104" s="1089"/>
      <c r="F104" s="1089"/>
    </row>
    <row r="105" spans="2:6" ht="11.1" customHeight="1" x14ac:dyDescent="0.2">
      <c r="B105" s="1088"/>
      <c r="C105" s="1089"/>
      <c r="D105" s="1089"/>
      <c r="E105" s="1089"/>
      <c r="F105" s="1089"/>
    </row>
    <row r="106" spans="2:6" ht="11.1" customHeight="1" x14ac:dyDescent="0.2">
      <c r="B106" s="1088"/>
      <c r="C106" s="1089"/>
      <c r="D106" s="1089"/>
      <c r="E106" s="1089"/>
      <c r="F106" s="1089"/>
    </row>
    <row r="107" spans="2:6" ht="11.1" customHeight="1" x14ac:dyDescent="0.2">
      <c r="B107" s="1088"/>
      <c r="C107" s="1089"/>
      <c r="D107" s="1089"/>
      <c r="E107" s="1089"/>
      <c r="F107" s="1089"/>
    </row>
    <row r="108" spans="2:6" ht="11.1" customHeight="1" x14ac:dyDescent="0.2">
      <c r="B108" s="1088"/>
      <c r="C108" s="1089"/>
      <c r="D108" s="1089"/>
      <c r="E108" s="1089"/>
      <c r="F108" s="1089"/>
    </row>
    <row r="109" spans="2:6" ht="11.1" customHeight="1" x14ac:dyDescent="0.2">
      <c r="B109" s="1088"/>
      <c r="C109" s="1089"/>
      <c r="D109" s="1089"/>
      <c r="E109" s="1089"/>
      <c r="F109" s="1089"/>
    </row>
    <row r="110" spans="2:6" ht="11.1" customHeight="1" x14ac:dyDescent="0.2">
      <c r="B110" s="1088" t="s">
        <v>415</v>
      </c>
      <c r="C110" s="1090"/>
      <c r="D110" s="1090"/>
      <c r="E110" s="1090"/>
      <c r="F110" s="1090"/>
    </row>
    <row r="111" spans="2:6" ht="11.1" customHeight="1" x14ac:dyDescent="0.2">
      <c r="B111" s="1088"/>
      <c r="C111" s="1090"/>
      <c r="D111" s="1090"/>
      <c r="E111" s="1090"/>
      <c r="F111" s="1090"/>
    </row>
    <row r="112" spans="2:6" ht="11.1" customHeight="1" x14ac:dyDescent="0.2">
      <c r="B112" s="1088"/>
      <c r="C112" s="1090"/>
      <c r="D112" s="1090"/>
      <c r="E112" s="1090"/>
      <c r="F112" s="1090"/>
    </row>
    <row r="113" spans="2:6" ht="11.1" customHeight="1" x14ac:dyDescent="0.2">
      <c r="B113" s="1088"/>
      <c r="C113" s="1090"/>
      <c r="D113" s="1090"/>
      <c r="E113" s="1090"/>
      <c r="F113" s="1090"/>
    </row>
    <row r="114" spans="2:6" ht="11.1" customHeight="1" x14ac:dyDescent="0.2">
      <c r="B114" s="1088"/>
      <c r="C114" s="1090"/>
      <c r="D114" s="1090"/>
      <c r="E114" s="1090"/>
      <c r="F114" s="1090"/>
    </row>
    <row r="115" spans="2:6" ht="11.1" customHeight="1" x14ac:dyDescent="0.2">
      <c r="B115" s="1088"/>
      <c r="C115" s="1090"/>
      <c r="D115" s="1090"/>
      <c r="E115" s="1090"/>
      <c r="F115" s="1090"/>
    </row>
    <row r="116" spans="2:6" ht="11.1" customHeight="1" x14ac:dyDescent="0.2">
      <c r="B116" s="1088"/>
      <c r="C116" s="1090"/>
      <c r="D116" s="1090"/>
      <c r="E116" s="1090"/>
      <c r="F116" s="1090"/>
    </row>
    <row r="117" spans="2:6" ht="11.1" customHeight="1" x14ac:dyDescent="0.2">
      <c r="B117" s="1088"/>
      <c r="C117" s="1090"/>
      <c r="D117" s="1090"/>
      <c r="E117" s="1090"/>
      <c r="F117" s="1090"/>
    </row>
    <row r="118" spans="2:6" ht="11.1" customHeight="1" x14ac:dyDescent="0.2">
      <c r="B118" s="1088"/>
      <c r="C118" s="1090"/>
      <c r="D118" s="1090"/>
      <c r="E118" s="1090"/>
      <c r="F118" s="1090"/>
    </row>
    <row r="119" spans="2:6" ht="11.1" customHeight="1" x14ac:dyDescent="0.2">
      <c r="B119" s="1088"/>
      <c r="C119" s="1090"/>
      <c r="D119" s="1090"/>
      <c r="E119" s="1090"/>
      <c r="F119" s="1090"/>
    </row>
    <row r="120" spans="2:6" ht="11.1" customHeight="1" x14ac:dyDescent="0.2">
      <c r="B120" s="1088"/>
      <c r="C120" s="1090"/>
      <c r="D120" s="1090"/>
      <c r="E120" s="1090"/>
      <c r="F120" s="1090"/>
    </row>
    <row r="121" spans="2:6" ht="11.1" customHeight="1" x14ac:dyDescent="0.2">
      <c r="B121" s="1088"/>
      <c r="C121" s="1090"/>
      <c r="D121" s="1090"/>
      <c r="E121" s="1090"/>
      <c r="F121" s="1090"/>
    </row>
    <row r="122" spans="2:6" ht="11.1" customHeight="1" x14ac:dyDescent="0.2">
      <c r="B122" s="1088"/>
      <c r="C122" s="1090"/>
      <c r="D122" s="1090"/>
      <c r="E122" s="1090"/>
      <c r="F122" s="1090"/>
    </row>
    <row r="123" spans="2:6" ht="11.1" customHeight="1" x14ac:dyDescent="0.2">
      <c r="B123" s="1088"/>
      <c r="C123" s="1090"/>
      <c r="D123" s="1090"/>
      <c r="E123" s="1090"/>
      <c r="F123" s="1090"/>
    </row>
    <row r="124" spans="2:6" ht="11.1" customHeight="1" x14ac:dyDescent="0.2">
      <c r="B124" s="1088"/>
      <c r="C124" s="1090"/>
      <c r="D124" s="1090"/>
      <c r="E124" s="1090"/>
      <c r="F124" s="1090"/>
    </row>
    <row r="125" spans="2:6" ht="11.1" customHeight="1" x14ac:dyDescent="0.2">
      <c r="B125" s="1088"/>
      <c r="C125" s="1090"/>
      <c r="D125" s="1090"/>
      <c r="E125" s="1090"/>
      <c r="F125" s="1090"/>
    </row>
    <row r="126" spans="2:6" ht="11.1" customHeight="1" x14ac:dyDescent="0.2">
      <c r="B126" s="1088"/>
      <c r="C126" s="1090"/>
      <c r="D126" s="1090"/>
      <c r="E126" s="1090"/>
      <c r="F126" s="1090"/>
    </row>
    <row r="127" spans="2:6" ht="11.1" customHeight="1" x14ac:dyDescent="0.2">
      <c r="B127" s="1088"/>
      <c r="C127" s="1090"/>
      <c r="D127" s="1090"/>
      <c r="E127" s="1090"/>
      <c r="F127" s="1090"/>
    </row>
    <row r="128" spans="2:6" ht="11.1" customHeight="1" x14ac:dyDescent="0.2">
      <c r="B128" s="1088"/>
      <c r="C128" s="1090"/>
      <c r="D128" s="1090"/>
      <c r="E128" s="1090"/>
      <c r="F128" s="1090"/>
    </row>
    <row r="129" spans="2:6" ht="11.1" customHeight="1" x14ac:dyDescent="0.2">
      <c r="B129" s="1088"/>
      <c r="C129" s="1090"/>
      <c r="D129" s="1090"/>
      <c r="E129" s="1090"/>
      <c r="F129" s="1090"/>
    </row>
    <row r="130" spans="2:6" ht="11.1" customHeight="1" x14ac:dyDescent="0.2">
      <c r="B130" s="1088"/>
      <c r="C130" s="1090"/>
      <c r="D130" s="1090"/>
      <c r="E130" s="1090"/>
      <c r="F130" s="1090"/>
    </row>
    <row r="131" spans="2:6" ht="11.1" customHeight="1" x14ac:dyDescent="0.2">
      <c r="B131" s="1088"/>
      <c r="C131" s="1090"/>
      <c r="D131" s="1090"/>
      <c r="E131" s="1090"/>
      <c r="F131" s="1090"/>
    </row>
    <row r="132" spans="2:6" ht="11.1" customHeight="1" x14ac:dyDescent="0.2">
      <c r="B132" s="1088"/>
      <c r="C132" s="1090"/>
      <c r="D132" s="1090"/>
      <c r="E132" s="1090"/>
      <c r="F132" s="1090"/>
    </row>
    <row r="133" spans="2:6" ht="11.1" customHeight="1" x14ac:dyDescent="0.2">
      <c r="B133" s="1088"/>
      <c r="C133" s="1090"/>
      <c r="D133" s="1090"/>
      <c r="E133" s="1090"/>
      <c r="F133" s="1090"/>
    </row>
    <row r="134" spans="2:6" ht="11.1" customHeight="1" x14ac:dyDescent="0.2">
      <c r="B134" s="1088"/>
      <c r="C134" s="1090"/>
      <c r="D134" s="1090"/>
      <c r="E134" s="1090"/>
      <c r="F134" s="1090"/>
    </row>
    <row r="135" spans="2:6" ht="11.1" customHeight="1" x14ac:dyDescent="0.2">
      <c r="B135" s="1088"/>
      <c r="C135" s="1090"/>
      <c r="D135" s="1090"/>
      <c r="E135" s="1090"/>
      <c r="F135" s="1090"/>
    </row>
    <row r="136" spans="2:6" ht="11.1" customHeight="1" x14ac:dyDescent="0.2">
      <c r="B136" s="1088"/>
      <c r="C136" s="1090"/>
      <c r="D136" s="1090"/>
      <c r="E136" s="1090"/>
      <c r="F136" s="1090"/>
    </row>
    <row r="137" spans="2:6" ht="11.1" customHeight="1" x14ac:dyDescent="0.2">
      <c r="B137" s="1088"/>
      <c r="C137" s="1090"/>
      <c r="D137" s="1090"/>
      <c r="E137" s="1090"/>
      <c r="F137" s="1090"/>
    </row>
    <row r="138" spans="2:6" ht="11.1" customHeight="1" x14ac:dyDescent="0.2">
      <c r="B138" s="1088"/>
      <c r="C138" s="1090"/>
      <c r="D138" s="1090"/>
      <c r="E138" s="1090"/>
      <c r="F138" s="1090"/>
    </row>
    <row r="139" spans="2:6" ht="11.1" customHeight="1" x14ac:dyDescent="0.2">
      <c r="B139" s="1088"/>
      <c r="C139" s="1090"/>
      <c r="D139" s="1090"/>
      <c r="E139" s="1090"/>
      <c r="F139" s="1090"/>
    </row>
    <row r="141" spans="2:6" x14ac:dyDescent="0.2">
      <c r="B141" s="176" t="s">
        <v>209</v>
      </c>
      <c r="F141" s="193">
        <f>$E$6</f>
        <v>0</v>
      </c>
    </row>
    <row r="142" spans="2:6" ht="30" customHeight="1" x14ac:dyDescent="0.2">
      <c r="B142" s="177" t="s">
        <v>114</v>
      </c>
      <c r="C142" s="1091" t="s">
        <v>238</v>
      </c>
      <c r="D142" s="1092"/>
      <c r="E142" s="1093"/>
      <c r="F142" s="552" t="s">
        <v>157</v>
      </c>
    </row>
    <row r="143" spans="2:6" ht="39.9" customHeight="1" x14ac:dyDescent="0.2">
      <c r="B143" s="553">
        <f>'補助事業概要説明書(別添１)１～２'!E54</f>
        <v>0</v>
      </c>
      <c r="C143" s="1094">
        <f>'補助事業概要説明書(別添１)１～２'!I56</f>
        <v>0</v>
      </c>
      <c r="D143" s="1095"/>
      <c r="E143" s="1096"/>
      <c r="F143" s="553">
        <f>'補助事業概要説明書(別添１)１～２'!E55</f>
        <v>0</v>
      </c>
    </row>
    <row r="144" spans="2:6" ht="8.25" customHeight="1" x14ac:dyDescent="0.2"/>
    <row r="145" spans="2:6" x14ac:dyDescent="0.2">
      <c r="B145" s="176" t="s">
        <v>163</v>
      </c>
      <c r="E145" s="178"/>
    </row>
    <row r="146" spans="2:6" ht="16.5" customHeight="1" x14ac:dyDescent="0.2">
      <c r="B146" s="1087" t="s">
        <v>159</v>
      </c>
      <c r="C146" s="1087"/>
      <c r="D146" s="1087"/>
      <c r="E146" s="1087"/>
      <c r="F146" s="1087"/>
    </row>
    <row r="147" spans="2:6" x14ac:dyDescent="0.2">
      <c r="B147" s="566" t="b">
        <v>1</v>
      </c>
      <c r="C147" s="179"/>
    </row>
    <row r="148" spans="2:6" x14ac:dyDescent="0.2">
      <c r="B148" s="567" t="b">
        <v>1</v>
      </c>
    </row>
    <row r="149" spans="2:6" x14ac:dyDescent="0.2">
      <c r="B149" s="176" t="s">
        <v>257</v>
      </c>
      <c r="E149" s="178"/>
    </row>
    <row r="150" spans="2:6" ht="16.5" customHeight="1" x14ac:dyDescent="0.2">
      <c r="B150" s="1087" t="s">
        <v>256</v>
      </c>
      <c r="C150" s="1087"/>
      <c r="D150" s="1087"/>
      <c r="E150" s="1087"/>
      <c r="F150" s="1087"/>
    </row>
    <row r="151" spans="2:6" x14ac:dyDescent="0.2">
      <c r="B151" s="566" t="b">
        <v>1</v>
      </c>
      <c r="C151" s="179"/>
    </row>
    <row r="152" spans="2:6" x14ac:dyDescent="0.2">
      <c r="B152" s="567" t="b">
        <v>1</v>
      </c>
    </row>
    <row r="153" spans="2:6" x14ac:dyDescent="0.2">
      <c r="B153" s="176" t="s">
        <v>164</v>
      </c>
      <c r="C153" s="179" t="s">
        <v>219</v>
      </c>
    </row>
    <row r="154" spans="2:6" ht="11.1" customHeight="1" x14ac:dyDescent="0.2">
      <c r="B154" s="1088" t="s">
        <v>166</v>
      </c>
      <c r="C154" s="1089"/>
      <c r="D154" s="1089"/>
      <c r="E154" s="1089"/>
      <c r="F154" s="1089"/>
    </row>
    <row r="155" spans="2:6" ht="11.1" customHeight="1" x14ac:dyDescent="0.2">
      <c r="B155" s="1088"/>
      <c r="C155" s="1089"/>
      <c r="D155" s="1089"/>
      <c r="E155" s="1089"/>
      <c r="F155" s="1089"/>
    </row>
    <row r="156" spans="2:6" ht="11.1" customHeight="1" x14ac:dyDescent="0.2">
      <c r="B156" s="1088"/>
      <c r="C156" s="1089"/>
      <c r="D156" s="1089"/>
      <c r="E156" s="1089"/>
      <c r="F156" s="1089"/>
    </row>
    <row r="157" spans="2:6" ht="11.1" customHeight="1" x14ac:dyDescent="0.2">
      <c r="B157" s="1088"/>
      <c r="C157" s="1089"/>
      <c r="D157" s="1089"/>
      <c r="E157" s="1089"/>
      <c r="F157" s="1089"/>
    </row>
    <row r="158" spans="2:6" ht="11.1" customHeight="1" x14ac:dyDescent="0.2">
      <c r="B158" s="1088"/>
      <c r="C158" s="1089"/>
      <c r="D158" s="1089"/>
      <c r="E158" s="1089"/>
      <c r="F158" s="1089"/>
    </row>
    <row r="159" spans="2:6" ht="11.1" customHeight="1" x14ac:dyDescent="0.2">
      <c r="B159" s="1088"/>
      <c r="C159" s="1089"/>
      <c r="D159" s="1089"/>
      <c r="E159" s="1089"/>
      <c r="F159" s="1089"/>
    </row>
    <row r="160" spans="2:6" ht="11.1" customHeight="1" x14ac:dyDescent="0.2">
      <c r="B160" s="1088"/>
      <c r="C160" s="1089"/>
      <c r="D160" s="1089"/>
      <c r="E160" s="1089"/>
      <c r="F160" s="1089"/>
    </row>
    <row r="161" spans="2:6" ht="11.1" customHeight="1" x14ac:dyDescent="0.2">
      <c r="B161" s="1088"/>
      <c r="C161" s="1089"/>
      <c r="D161" s="1089"/>
      <c r="E161" s="1089"/>
      <c r="F161" s="1089"/>
    </row>
    <row r="162" spans="2:6" ht="11.1" customHeight="1" x14ac:dyDescent="0.2">
      <c r="B162" s="1088"/>
      <c r="C162" s="1089"/>
      <c r="D162" s="1089"/>
      <c r="E162" s="1089"/>
      <c r="F162" s="1089"/>
    </row>
    <row r="163" spans="2:6" ht="11.1" customHeight="1" x14ac:dyDescent="0.2">
      <c r="B163" s="1088"/>
      <c r="C163" s="1089"/>
      <c r="D163" s="1089"/>
      <c r="E163" s="1089"/>
      <c r="F163" s="1089"/>
    </row>
    <row r="164" spans="2:6" ht="11.1" customHeight="1" x14ac:dyDescent="0.2">
      <c r="B164" s="1088"/>
      <c r="C164" s="1089"/>
      <c r="D164" s="1089"/>
      <c r="E164" s="1089"/>
      <c r="F164" s="1089"/>
    </row>
    <row r="165" spans="2:6" ht="11.1" customHeight="1" x14ac:dyDescent="0.2">
      <c r="B165" s="1088"/>
      <c r="C165" s="1089"/>
      <c r="D165" s="1089"/>
      <c r="E165" s="1089"/>
      <c r="F165" s="1089"/>
    </row>
    <row r="166" spans="2:6" ht="11.1" customHeight="1" x14ac:dyDescent="0.2">
      <c r="B166" s="1088"/>
      <c r="C166" s="1089"/>
      <c r="D166" s="1089"/>
      <c r="E166" s="1089"/>
      <c r="F166" s="1089"/>
    </row>
    <row r="167" spans="2:6" ht="11.1" customHeight="1" x14ac:dyDescent="0.2">
      <c r="B167" s="1088"/>
      <c r="C167" s="1089"/>
      <c r="D167" s="1089"/>
      <c r="E167" s="1089"/>
      <c r="F167" s="1089"/>
    </row>
    <row r="168" spans="2:6" ht="11.1" customHeight="1" x14ac:dyDescent="0.2">
      <c r="B168" s="1088"/>
      <c r="C168" s="1089"/>
      <c r="D168" s="1089"/>
      <c r="E168" s="1089"/>
      <c r="F168" s="1089"/>
    </row>
    <row r="169" spans="2:6" ht="11.1" customHeight="1" x14ac:dyDescent="0.2">
      <c r="B169" s="1088"/>
      <c r="C169" s="1089"/>
      <c r="D169" s="1089"/>
      <c r="E169" s="1089"/>
      <c r="F169" s="1089"/>
    </row>
    <row r="170" spans="2:6" ht="11.1" customHeight="1" x14ac:dyDescent="0.2">
      <c r="B170" s="1088"/>
      <c r="C170" s="1089"/>
      <c r="D170" s="1089"/>
      <c r="E170" s="1089"/>
      <c r="F170" s="1089"/>
    </row>
    <row r="171" spans="2:6" ht="11.1" customHeight="1" x14ac:dyDescent="0.2">
      <c r="B171" s="1088"/>
      <c r="C171" s="1089"/>
      <c r="D171" s="1089"/>
      <c r="E171" s="1089"/>
      <c r="F171" s="1089"/>
    </row>
    <row r="172" spans="2:6" ht="11.1" customHeight="1" x14ac:dyDescent="0.2">
      <c r="B172" s="1088"/>
      <c r="C172" s="1089"/>
      <c r="D172" s="1089"/>
      <c r="E172" s="1089"/>
      <c r="F172" s="1089"/>
    </row>
    <row r="173" spans="2:6" ht="11.1" customHeight="1" x14ac:dyDescent="0.2">
      <c r="B173" s="1088"/>
      <c r="C173" s="1089"/>
      <c r="D173" s="1089"/>
      <c r="E173" s="1089"/>
      <c r="F173" s="1089"/>
    </row>
    <row r="174" spans="2:6" ht="11.1" customHeight="1" x14ac:dyDescent="0.2">
      <c r="B174" s="1088"/>
      <c r="C174" s="1089"/>
      <c r="D174" s="1089"/>
      <c r="E174" s="1089"/>
      <c r="F174" s="1089"/>
    </row>
    <row r="175" spans="2:6" ht="11.1" customHeight="1" x14ac:dyDescent="0.2">
      <c r="B175" s="1088"/>
      <c r="C175" s="1089"/>
      <c r="D175" s="1089"/>
      <c r="E175" s="1089"/>
      <c r="F175" s="1089"/>
    </row>
    <row r="176" spans="2:6" ht="11.1" customHeight="1" x14ac:dyDescent="0.2">
      <c r="B176" s="1088"/>
      <c r="C176" s="1089"/>
      <c r="D176" s="1089"/>
      <c r="E176" s="1089"/>
      <c r="F176" s="1089"/>
    </row>
    <row r="177" spans="2:6" ht="11.1" customHeight="1" x14ac:dyDescent="0.2">
      <c r="B177" s="1088"/>
      <c r="C177" s="1089"/>
      <c r="D177" s="1089"/>
      <c r="E177" s="1089"/>
      <c r="F177" s="1089"/>
    </row>
    <row r="178" spans="2:6" ht="11.1" customHeight="1" x14ac:dyDescent="0.2">
      <c r="B178" s="1088"/>
      <c r="C178" s="1089"/>
      <c r="D178" s="1089"/>
      <c r="E178" s="1089"/>
      <c r="F178" s="1089"/>
    </row>
    <row r="179" spans="2:6" ht="11.1" customHeight="1" x14ac:dyDescent="0.2">
      <c r="B179" s="1088"/>
      <c r="C179" s="1089"/>
      <c r="D179" s="1089"/>
      <c r="E179" s="1089"/>
      <c r="F179" s="1089"/>
    </row>
    <row r="180" spans="2:6" ht="11.1" customHeight="1" x14ac:dyDescent="0.2">
      <c r="B180" s="1088"/>
      <c r="C180" s="1089"/>
      <c r="D180" s="1089"/>
      <c r="E180" s="1089"/>
      <c r="F180" s="1089"/>
    </row>
    <row r="181" spans="2:6" ht="11.1" customHeight="1" x14ac:dyDescent="0.2">
      <c r="B181" s="1088"/>
      <c r="C181" s="1089"/>
      <c r="D181" s="1089"/>
      <c r="E181" s="1089"/>
      <c r="F181" s="1089"/>
    </row>
    <row r="182" spans="2:6" ht="11.1" customHeight="1" x14ac:dyDescent="0.2">
      <c r="B182" s="1088"/>
      <c r="C182" s="1089"/>
      <c r="D182" s="1089"/>
      <c r="E182" s="1089"/>
      <c r="F182" s="1089"/>
    </row>
    <row r="183" spans="2:6" ht="11.1" customHeight="1" x14ac:dyDescent="0.2">
      <c r="B183" s="1088"/>
      <c r="C183" s="1089"/>
      <c r="D183" s="1089"/>
      <c r="E183" s="1089"/>
      <c r="F183" s="1089"/>
    </row>
    <row r="184" spans="2:6" ht="11.1" customHeight="1" x14ac:dyDescent="0.2">
      <c r="B184" s="1088" t="s">
        <v>165</v>
      </c>
      <c r="C184" s="1089"/>
      <c r="D184" s="1089"/>
      <c r="E184" s="1089"/>
      <c r="F184" s="1089"/>
    </row>
    <row r="185" spans="2:6" ht="11.1" customHeight="1" x14ac:dyDescent="0.2">
      <c r="B185" s="1088"/>
      <c r="C185" s="1089"/>
      <c r="D185" s="1089"/>
      <c r="E185" s="1089"/>
      <c r="F185" s="1089"/>
    </row>
    <row r="186" spans="2:6" ht="11.1" customHeight="1" x14ac:dyDescent="0.2">
      <c r="B186" s="1088"/>
      <c r="C186" s="1089"/>
      <c r="D186" s="1089"/>
      <c r="E186" s="1089"/>
      <c r="F186" s="1089"/>
    </row>
    <row r="187" spans="2:6" ht="11.1" customHeight="1" x14ac:dyDescent="0.2">
      <c r="B187" s="1088"/>
      <c r="C187" s="1089"/>
      <c r="D187" s="1089"/>
      <c r="E187" s="1089"/>
      <c r="F187" s="1089"/>
    </row>
    <row r="188" spans="2:6" ht="11.1" customHeight="1" x14ac:dyDescent="0.2">
      <c r="B188" s="1088"/>
      <c r="C188" s="1089"/>
      <c r="D188" s="1089"/>
      <c r="E188" s="1089"/>
      <c r="F188" s="1089"/>
    </row>
    <row r="189" spans="2:6" ht="11.1" customHeight="1" x14ac:dyDescent="0.2">
      <c r="B189" s="1088"/>
      <c r="C189" s="1089"/>
      <c r="D189" s="1089"/>
      <c r="E189" s="1089"/>
      <c r="F189" s="1089"/>
    </row>
    <row r="190" spans="2:6" ht="11.1" customHeight="1" x14ac:dyDescent="0.2">
      <c r="B190" s="1088"/>
      <c r="C190" s="1089"/>
      <c r="D190" s="1089"/>
      <c r="E190" s="1089"/>
      <c r="F190" s="1089"/>
    </row>
    <row r="191" spans="2:6" ht="11.1" customHeight="1" x14ac:dyDescent="0.2">
      <c r="B191" s="1088"/>
      <c r="C191" s="1089"/>
      <c r="D191" s="1089"/>
      <c r="E191" s="1089"/>
      <c r="F191" s="1089"/>
    </row>
    <row r="192" spans="2:6" ht="11.1" customHeight="1" x14ac:dyDescent="0.2">
      <c r="B192" s="1088"/>
      <c r="C192" s="1089"/>
      <c r="D192" s="1089"/>
      <c r="E192" s="1089"/>
      <c r="F192" s="1089"/>
    </row>
    <row r="193" spans="2:6" ht="11.1" customHeight="1" x14ac:dyDescent="0.2">
      <c r="B193" s="1088"/>
      <c r="C193" s="1089"/>
      <c r="D193" s="1089"/>
      <c r="E193" s="1089"/>
      <c r="F193" s="1089"/>
    </row>
    <row r="194" spans="2:6" ht="11.1" customHeight="1" x14ac:dyDescent="0.2">
      <c r="B194" s="1088"/>
      <c r="C194" s="1089"/>
      <c r="D194" s="1089"/>
      <c r="E194" s="1089"/>
      <c r="F194" s="1089"/>
    </row>
    <row r="195" spans="2:6" ht="11.1" customHeight="1" x14ac:dyDescent="0.2">
      <c r="B195" s="1088"/>
      <c r="C195" s="1089"/>
      <c r="D195" s="1089"/>
      <c r="E195" s="1089"/>
      <c r="F195" s="1089"/>
    </row>
    <row r="196" spans="2:6" ht="11.1" customHeight="1" x14ac:dyDescent="0.2">
      <c r="B196" s="1088"/>
      <c r="C196" s="1089"/>
      <c r="D196" s="1089"/>
      <c r="E196" s="1089"/>
      <c r="F196" s="1089"/>
    </row>
    <row r="197" spans="2:6" ht="11.1" customHeight="1" x14ac:dyDescent="0.2">
      <c r="B197" s="1088"/>
      <c r="C197" s="1089"/>
      <c r="D197" s="1089"/>
      <c r="E197" s="1089"/>
      <c r="F197" s="1089"/>
    </row>
    <row r="198" spans="2:6" ht="11.1" customHeight="1" x14ac:dyDescent="0.2">
      <c r="B198" s="1088"/>
      <c r="C198" s="1089"/>
      <c r="D198" s="1089"/>
      <c r="E198" s="1089"/>
      <c r="F198" s="1089"/>
    </row>
    <row r="199" spans="2:6" ht="11.1" customHeight="1" x14ac:dyDescent="0.2">
      <c r="B199" s="1088"/>
      <c r="C199" s="1089"/>
      <c r="D199" s="1089"/>
      <c r="E199" s="1089"/>
      <c r="F199" s="1089"/>
    </row>
    <row r="200" spans="2:6" ht="11.1" customHeight="1" x14ac:dyDescent="0.2">
      <c r="B200" s="1088"/>
      <c r="C200" s="1089"/>
      <c r="D200" s="1089"/>
      <c r="E200" s="1089"/>
      <c r="F200" s="1089"/>
    </row>
    <row r="201" spans="2:6" ht="11.1" customHeight="1" x14ac:dyDescent="0.2">
      <c r="B201" s="1088"/>
      <c r="C201" s="1089"/>
      <c r="D201" s="1089"/>
      <c r="E201" s="1089"/>
      <c r="F201" s="1089"/>
    </row>
    <row r="202" spans="2:6" ht="11.1" customHeight="1" x14ac:dyDescent="0.2">
      <c r="B202" s="1088"/>
      <c r="C202" s="1089"/>
      <c r="D202" s="1089"/>
      <c r="E202" s="1089"/>
      <c r="F202" s="1089"/>
    </row>
    <row r="203" spans="2:6" ht="11.1" customHeight="1" x14ac:dyDescent="0.2">
      <c r="B203" s="1088"/>
      <c r="C203" s="1089"/>
      <c r="D203" s="1089"/>
      <c r="E203" s="1089"/>
      <c r="F203" s="1089"/>
    </row>
    <row r="204" spans="2:6" ht="11.1" customHeight="1" x14ac:dyDescent="0.2">
      <c r="B204" s="1088"/>
      <c r="C204" s="1089"/>
      <c r="D204" s="1089"/>
      <c r="E204" s="1089"/>
      <c r="F204" s="1089"/>
    </row>
    <row r="205" spans="2:6" ht="11.1" customHeight="1" x14ac:dyDescent="0.2">
      <c r="B205" s="1088"/>
      <c r="C205" s="1089"/>
      <c r="D205" s="1089"/>
      <c r="E205" s="1089"/>
      <c r="F205" s="1089"/>
    </row>
    <row r="206" spans="2:6" ht="11.1" customHeight="1" x14ac:dyDescent="0.2">
      <c r="B206" s="1088"/>
      <c r="C206" s="1089"/>
      <c r="D206" s="1089"/>
      <c r="E206" s="1089"/>
      <c r="F206" s="1089"/>
    </row>
    <row r="207" spans="2:6" ht="11.1" customHeight="1" x14ac:dyDescent="0.2">
      <c r="B207" s="1088"/>
      <c r="C207" s="1089"/>
      <c r="D207" s="1089"/>
      <c r="E207" s="1089"/>
      <c r="F207" s="1089"/>
    </row>
    <row r="208" spans="2:6" ht="11.1" customHeight="1" x14ac:dyDescent="0.2">
      <c r="B208" s="1088"/>
      <c r="C208" s="1089"/>
      <c r="D208" s="1089"/>
      <c r="E208" s="1089"/>
      <c r="F208" s="1089"/>
    </row>
    <row r="209" spans="2:6" ht="11.1" customHeight="1" x14ac:dyDescent="0.2">
      <c r="B209" s="1088"/>
      <c r="C209" s="1089"/>
      <c r="D209" s="1089"/>
      <c r="E209" s="1089"/>
      <c r="F209" s="1089"/>
    </row>
    <row r="210" spans="2:6" ht="11.1" customHeight="1" x14ac:dyDescent="0.2">
      <c r="B210" s="1088"/>
      <c r="C210" s="1089"/>
      <c r="D210" s="1089"/>
      <c r="E210" s="1089"/>
      <c r="F210" s="1089"/>
    </row>
    <row r="211" spans="2:6" ht="11.1" customHeight="1" x14ac:dyDescent="0.2">
      <c r="B211" s="1088"/>
      <c r="C211" s="1089"/>
      <c r="D211" s="1089"/>
      <c r="E211" s="1089"/>
      <c r="F211" s="1089"/>
    </row>
    <row r="212" spans="2:6" ht="11.1" customHeight="1" x14ac:dyDescent="0.2">
      <c r="B212" s="1088"/>
      <c r="C212" s="1089"/>
      <c r="D212" s="1089"/>
      <c r="E212" s="1089"/>
      <c r="F212" s="1089"/>
    </row>
    <row r="213" spans="2:6" ht="11.1" customHeight="1" x14ac:dyDescent="0.2">
      <c r="B213" s="1088"/>
      <c r="C213" s="1089"/>
      <c r="D213" s="1089"/>
      <c r="E213" s="1089"/>
      <c r="F213" s="1089"/>
    </row>
    <row r="214" spans="2:6" ht="11.1" customHeight="1" x14ac:dyDescent="0.2">
      <c r="B214" s="1088" t="s">
        <v>167</v>
      </c>
      <c r="C214" s="1089"/>
      <c r="D214" s="1089"/>
      <c r="E214" s="1089"/>
      <c r="F214" s="1089"/>
    </row>
    <row r="215" spans="2:6" ht="11.1" customHeight="1" x14ac:dyDescent="0.2">
      <c r="B215" s="1088"/>
      <c r="C215" s="1089"/>
      <c r="D215" s="1089"/>
      <c r="E215" s="1089"/>
      <c r="F215" s="1089"/>
    </row>
    <row r="216" spans="2:6" ht="11.1" customHeight="1" x14ac:dyDescent="0.2">
      <c r="B216" s="1088"/>
      <c r="C216" s="1089"/>
      <c r="D216" s="1089"/>
      <c r="E216" s="1089"/>
      <c r="F216" s="1089"/>
    </row>
    <row r="217" spans="2:6" ht="11.1" customHeight="1" x14ac:dyDescent="0.2">
      <c r="B217" s="1088"/>
      <c r="C217" s="1089"/>
      <c r="D217" s="1089"/>
      <c r="E217" s="1089"/>
      <c r="F217" s="1089"/>
    </row>
    <row r="218" spans="2:6" ht="11.1" customHeight="1" x14ac:dyDescent="0.2">
      <c r="B218" s="1088"/>
      <c r="C218" s="1089"/>
      <c r="D218" s="1089"/>
      <c r="E218" s="1089"/>
      <c r="F218" s="1089"/>
    </row>
    <row r="219" spans="2:6" ht="11.1" customHeight="1" x14ac:dyDescent="0.2">
      <c r="B219" s="1088"/>
      <c r="C219" s="1089"/>
      <c r="D219" s="1089"/>
      <c r="E219" s="1089"/>
      <c r="F219" s="1089"/>
    </row>
    <row r="220" spans="2:6" ht="11.1" customHeight="1" x14ac:dyDescent="0.2">
      <c r="B220" s="1088"/>
      <c r="C220" s="1089"/>
      <c r="D220" s="1089"/>
      <c r="E220" s="1089"/>
      <c r="F220" s="1089"/>
    </row>
    <row r="221" spans="2:6" ht="11.1" customHeight="1" x14ac:dyDescent="0.2">
      <c r="B221" s="1088"/>
      <c r="C221" s="1089"/>
      <c r="D221" s="1089"/>
      <c r="E221" s="1089"/>
      <c r="F221" s="1089"/>
    </row>
    <row r="222" spans="2:6" ht="11.1" customHeight="1" x14ac:dyDescent="0.2">
      <c r="B222" s="1088"/>
      <c r="C222" s="1089"/>
      <c r="D222" s="1089"/>
      <c r="E222" s="1089"/>
      <c r="F222" s="1089"/>
    </row>
    <row r="223" spans="2:6" ht="11.1" customHeight="1" x14ac:dyDescent="0.2">
      <c r="B223" s="1088"/>
      <c r="C223" s="1089"/>
      <c r="D223" s="1089"/>
      <c r="E223" s="1089"/>
      <c r="F223" s="1089"/>
    </row>
    <row r="224" spans="2:6" ht="11.1" customHeight="1" x14ac:dyDescent="0.2">
      <c r="B224" s="1088"/>
      <c r="C224" s="1089"/>
      <c r="D224" s="1089"/>
      <c r="E224" s="1089"/>
      <c r="F224" s="1089"/>
    </row>
    <row r="225" spans="2:6" ht="11.1" customHeight="1" x14ac:dyDescent="0.2">
      <c r="B225" s="1088"/>
      <c r="C225" s="1089"/>
      <c r="D225" s="1089"/>
      <c r="E225" s="1089"/>
      <c r="F225" s="1089"/>
    </row>
    <row r="226" spans="2:6" ht="11.1" customHeight="1" x14ac:dyDescent="0.2">
      <c r="B226" s="1088"/>
      <c r="C226" s="1089"/>
      <c r="D226" s="1089"/>
      <c r="E226" s="1089"/>
      <c r="F226" s="1089"/>
    </row>
    <row r="227" spans="2:6" ht="11.1" customHeight="1" x14ac:dyDescent="0.2">
      <c r="B227" s="1088"/>
      <c r="C227" s="1089"/>
      <c r="D227" s="1089"/>
      <c r="E227" s="1089"/>
      <c r="F227" s="1089"/>
    </row>
    <row r="228" spans="2:6" ht="11.1" customHeight="1" x14ac:dyDescent="0.2">
      <c r="B228" s="1088"/>
      <c r="C228" s="1089"/>
      <c r="D228" s="1089"/>
      <c r="E228" s="1089"/>
      <c r="F228" s="1089"/>
    </row>
    <row r="229" spans="2:6" ht="11.1" customHeight="1" x14ac:dyDescent="0.2">
      <c r="B229" s="1088"/>
      <c r="C229" s="1089"/>
      <c r="D229" s="1089"/>
      <c r="E229" s="1089"/>
      <c r="F229" s="1089"/>
    </row>
    <row r="230" spans="2:6" ht="11.1" customHeight="1" x14ac:dyDescent="0.2">
      <c r="B230" s="1088"/>
      <c r="C230" s="1089"/>
      <c r="D230" s="1089"/>
      <c r="E230" s="1089"/>
      <c r="F230" s="1089"/>
    </row>
    <row r="231" spans="2:6" ht="11.1" customHeight="1" x14ac:dyDescent="0.2">
      <c r="B231" s="1088"/>
      <c r="C231" s="1089"/>
      <c r="D231" s="1089"/>
      <c r="E231" s="1089"/>
      <c r="F231" s="1089"/>
    </row>
    <row r="232" spans="2:6" ht="11.1" customHeight="1" x14ac:dyDescent="0.2">
      <c r="B232" s="1088"/>
      <c r="C232" s="1089"/>
      <c r="D232" s="1089"/>
      <c r="E232" s="1089"/>
      <c r="F232" s="1089"/>
    </row>
    <row r="233" spans="2:6" ht="11.1" customHeight="1" x14ac:dyDescent="0.2">
      <c r="B233" s="1088"/>
      <c r="C233" s="1089"/>
      <c r="D233" s="1089"/>
      <c r="E233" s="1089"/>
      <c r="F233" s="1089"/>
    </row>
    <row r="234" spans="2:6" ht="11.1" customHeight="1" x14ac:dyDescent="0.2">
      <c r="B234" s="1088"/>
      <c r="C234" s="1089"/>
      <c r="D234" s="1089"/>
      <c r="E234" s="1089"/>
      <c r="F234" s="1089"/>
    </row>
    <row r="235" spans="2:6" ht="11.1" customHeight="1" x14ac:dyDescent="0.2">
      <c r="B235" s="1088"/>
      <c r="C235" s="1089"/>
      <c r="D235" s="1089"/>
      <c r="E235" s="1089"/>
      <c r="F235" s="1089"/>
    </row>
    <row r="236" spans="2:6" ht="11.1" customHeight="1" x14ac:dyDescent="0.2">
      <c r="B236" s="1088"/>
      <c r="C236" s="1089"/>
      <c r="D236" s="1089"/>
      <c r="E236" s="1089"/>
      <c r="F236" s="1089"/>
    </row>
    <row r="237" spans="2:6" ht="11.1" customHeight="1" x14ac:dyDescent="0.2">
      <c r="B237" s="1088"/>
      <c r="C237" s="1089"/>
      <c r="D237" s="1089"/>
      <c r="E237" s="1089"/>
      <c r="F237" s="1089"/>
    </row>
    <row r="238" spans="2:6" ht="11.1" customHeight="1" x14ac:dyDescent="0.2">
      <c r="B238" s="1088"/>
      <c r="C238" s="1089"/>
      <c r="D238" s="1089"/>
      <c r="E238" s="1089"/>
      <c r="F238" s="1089"/>
    </row>
    <row r="239" spans="2:6" ht="11.1" customHeight="1" x14ac:dyDescent="0.2">
      <c r="B239" s="1088"/>
      <c r="C239" s="1089"/>
      <c r="D239" s="1089"/>
      <c r="E239" s="1089"/>
      <c r="F239" s="1089"/>
    </row>
    <row r="240" spans="2:6" ht="11.1" customHeight="1" x14ac:dyDescent="0.2">
      <c r="B240" s="1088"/>
      <c r="C240" s="1089"/>
      <c r="D240" s="1089"/>
      <c r="E240" s="1089"/>
      <c r="F240" s="1089"/>
    </row>
    <row r="241" spans="2:6" ht="11.1" customHeight="1" x14ac:dyDescent="0.2">
      <c r="B241" s="1088"/>
      <c r="C241" s="1089"/>
      <c r="D241" s="1089"/>
      <c r="E241" s="1089"/>
      <c r="F241" s="1089"/>
    </row>
    <row r="242" spans="2:6" ht="11.1" customHeight="1" x14ac:dyDescent="0.2">
      <c r="B242" s="1088"/>
      <c r="C242" s="1089"/>
      <c r="D242" s="1089"/>
      <c r="E242" s="1089"/>
      <c r="F242" s="1089"/>
    </row>
    <row r="243" spans="2:6" ht="11.1" customHeight="1" x14ac:dyDescent="0.2">
      <c r="B243" s="1088"/>
      <c r="C243" s="1089"/>
      <c r="D243" s="1089"/>
      <c r="E243" s="1089"/>
      <c r="F243" s="1089"/>
    </row>
    <row r="244" spans="2:6" ht="11.1" customHeight="1" x14ac:dyDescent="0.2">
      <c r="B244" s="1088" t="s">
        <v>415</v>
      </c>
      <c r="C244" s="1090"/>
      <c r="D244" s="1090"/>
      <c r="E244" s="1090"/>
      <c r="F244" s="1090"/>
    </row>
    <row r="245" spans="2:6" ht="11.1" customHeight="1" x14ac:dyDescent="0.2">
      <c r="B245" s="1088"/>
      <c r="C245" s="1090"/>
      <c r="D245" s="1090"/>
      <c r="E245" s="1090"/>
      <c r="F245" s="1090"/>
    </row>
    <row r="246" spans="2:6" ht="11.1" customHeight="1" x14ac:dyDescent="0.2">
      <c r="B246" s="1088"/>
      <c r="C246" s="1090"/>
      <c r="D246" s="1090"/>
      <c r="E246" s="1090"/>
      <c r="F246" s="1090"/>
    </row>
    <row r="247" spans="2:6" ht="11.1" customHeight="1" x14ac:dyDescent="0.2">
      <c r="B247" s="1088"/>
      <c r="C247" s="1090"/>
      <c r="D247" s="1090"/>
      <c r="E247" s="1090"/>
      <c r="F247" s="1090"/>
    </row>
    <row r="248" spans="2:6" ht="11.1" customHeight="1" x14ac:dyDescent="0.2">
      <c r="B248" s="1088"/>
      <c r="C248" s="1090"/>
      <c r="D248" s="1090"/>
      <c r="E248" s="1090"/>
      <c r="F248" s="1090"/>
    </row>
    <row r="249" spans="2:6" ht="11.1" customHeight="1" x14ac:dyDescent="0.2">
      <c r="B249" s="1088"/>
      <c r="C249" s="1090"/>
      <c r="D249" s="1090"/>
      <c r="E249" s="1090"/>
      <c r="F249" s="1090"/>
    </row>
    <row r="250" spans="2:6" ht="11.1" customHeight="1" x14ac:dyDescent="0.2">
      <c r="B250" s="1088"/>
      <c r="C250" s="1090"/>
      <c r="D250" s="1090"/>
      <c r="E250" s="1090"/>
      <c r="F250" s="1090"/>
    </row>
    <row r="251" spans="2:6" ht="11.1" customHeight="1" x14ac:dyDescent="0.2">
      <c r="B251" s="1088"/>
      <c r="C251" s="1090"/>
      <c r="D251" s="1090"/>
      <c r="E251" s="1090"/>
      <c r="F251" s="1090"/>
    </row>
    <row r="252" spans="2:6" ht="11.1" customHeight="1" x14ac:dyDescent="0.2">
      <c r="B252" s="1088"/>
      <c r="C252" s="1090"/>
      <c r="D252" s="1090"/>
      <c r="E252" s="1090"/>
      <c r="F252" s="1090"/>
    </row>
    <row r="253" spans="2:6" ht="11.1" customHeight="1" x14ac:dyDescent="0.2">
      <c r="B253" s="1088"/>
      <c r="C253" s="1090"/>
      <c r="D253" s="1090"/>
      <c r="E253" s="1090"/>
      <c r="F253" s="1090"/>
    </row>
    <row r="254" spans="2:6" ht="11.1" customHeight="1" x14ac:dyDescent="0.2">
      <c r="B254" s="1088"/>
      <c r="C254" s="1090"/>
      <c r="D254" s="1090"/>
      <c r="E254" s="1090"/>
      <c r="F254" s="1090"/>
    </row>
    <row r="255" spans="2:6" ht="11.1" customHeight="1" x14ac:dyDescent="0.2">
      <c r="B255" s="1088"/>
      <c r="C255" s="1090"/>
      <c r="D255" s="1090"/>
      <c r="E255" s="1090"/>
      <c r="F255" s="1090"/>
    </row>
    <row r="256" spans="2:6" ht="11.1" customHeight="1" x14ac:dyDescent="0.2">
      <c r="B256" s="1088"/>
      <c r="C256" s="1090"/>
      <c r="D256" s="1090"/>
      <c r="E256" s="1090"/>
      <c r="F256" s="1090"/>
    </row>
    <row r="257" spans="2:6" ht="11.1" customHeight="1" x14ac:dyDescent="0.2">
      <c r="B257" s="1088"/>
      <c r="C257" s="1090"/>
      <c r="D257" s="1090"/>
      <c r="E257" s="1090"/>
      <c r="F257" s="1090"/>
    </row>
    <row r="258" spans="2:6" ht="11.1" customHeight="1" x14ac:dyDescent="0.2">
      <c r="B258" s="1088"/>
      <c r="C258" s="1090"/>
      <c r="D258" s="1090"/>
      <c r="E258" s="1090"/>
      <c r="F258" s="1090"/>
    </row>
    <row r="259" spans="2:6" ht="11.1" customHeight="1" x14ac:dyDescent="0.2">
      <c r="B259" s="1088"/>
      <c r="C259" s="1090"/>
      <c r="D259" s="1090"/>
      <c r="E259" s="1090"/>
      <c r="F259" s="1090"/>
    </row>
    <row r="260" spans="2:6" ht="11.1" customHeight="1" x14ac:dyDescent="0.2">
      <c r="B260" s="1088"/>
      <c r="C260" s="1090"/>
      <c r="D260" s="1090"/>
      <c r="E260" s="1090"/>
      <c r="F260" s="1090"/>
    </row>
    <row r="261" spans="2:6" ht="11.1" customHeight="1" x14ac:dyDescent="0.2">
      <c r="B261" s="1088"/>
      <c r="C261" s="1090"/>
      <c r="D261" s="1090"/>
      <c r="E261" s="1090"/>
      <c r="F261" s="1090"/>
    </row>
    <row r="262" spans="2:6" ht="11.1" customHeight="1" x14ac:dyDescent="0.2">
      <c r="B262" s="1088"/>
      <c r="C262" s="1090"/>
      <c r="D262" s="1090"/>
      <c r="E262" s="1090"/>
      <c r="F262" s="1090"/>
    </row>
    <row r="263" spans="2:6" ht="11.1" customHeight="1" x14ac:dyDescent="0.2">
      <c r="B263" s="1088"/>
      <c r="C263" s="1090"/>
      <c r="D263" s="1090"/>
      <c r="E263" s="1090"/>
      <c r="F263" s="1090"/>
    </row>
    <row r="264" spans="2:6" ht="11.1" customHeight="1" x14ac:dyDescent="0.2">
      <c r="B264" s="1088"/>
      <c r="C264" s="1090"/>
      <c r="D264" s="1090"/>
      <c r="E264" s="1090"/>
      <c r="F264" s="1090"/>
    </row>
    <row r="265" spans="2:6" ht="11.1" customHeight="1" x14ac:dyDescent="0.2">
      <c r="B265" s="1088"/>
      <c r="C265" s="1090"/>
      <c r="D265" s="1090"/>
      <c r="E265" s="1090"/>
      <c r="F265" s="1090"/>
    </row>
    <row r="266" spans="2:6" ht="11.1" customHeight="1" x14ac:dyDescent="0.2">
      <c r="B266" s="1088"/>
      <c r="C266" s="1090"/>
      <c r="D266" s="1090"/>
      <c r="E266" s="1090"/>
      <c r="F266" s="1090"/>
    </row>
    <row r="267" spans="2:6" ht="11.1" customHeight="1" x14ac:dyDescent="0.2">
      <c r="B267" s="1088"/>
      <c r="C267" s="1090"/>
      <c r="D267" s="1090"/>
      <c r="E267" s="1090"/>
      <c r="F267" s="1090"/>
    </row>
    <row r="268" spans="2:6" ht="11.1" customHeight="1" x14ac:dyDescent="0.2">
      <c r="B268" s="1088"/>
      <c r="C268" s="1090"/>
      <c r="D268" s="1090"/>
      <c r="E268" s="1090"/>
      <c r="F268" s="1090"/>
    </row>
    <row r="269" spans="2:6" ht="11.1" customHeight="1" x14ac:dyDescent="0.2">
      <c r="B269" s="1088"/>
      <c r="C269" s="1090"/>
      <c r="D269" s="1090"/>
      <c r="E269" s="1090"/>
      <c r="F269" s="1090"/>
    </row>
    <row r="270" spans="2:6" ht="11.1" customHeight="1" x14ac:dyDescent="0.2">
      <c r="B270" s="1088"/>
      <c r="C270" s="1090"/>
      <c r="D270" s="1090"/>
      <c r="E270" s="1090"/>
      <c r="F270" s="1090"/>
    </row>
    <row r="271" spans="2:6" ht="11.1" customHeight="1" x14ac:dyDescent="0.2">
      <c r="B271" s="1088"/>
      <c r="C271" s="1090"/>
      <c r="D271" s="1090"/>
      <c r="E271" s="1090"/>
      <c r="F271" s="1090"/>
    </row>
    <row r="272" spans="2:6" ht="11.1" customHeight="1" x14ac:dyDescent="0.2">
      <c r="B272" s="1088"/>
      <c r="C272" s="1090"/>
      <c r="D272" s="1090"/>
      <c r="E272" s="1090"/>
      <c r="F272" s="1090"/>
    </row>
    <row r="273" spans="2:6" ht="11.1" customHeight="1" x14ac:dyDescent="0.2">
      <c r="B273" s="1088"/>
      <c r="C273" s="1090"/>
      <c r="D273" s="1090"/>
      <c r="E273" s="1090"/>
      <c r="F273" s="1090"/>
    </row>
    <row r="275" spans="2:6" x14ac:dyDescent="0.2">
      <c r="B275" s="176" t="s">
        <v>208</v>
      </c>
      <c r="F275" s="193">
        <f>$E$6</f>
        <v>0</v>
      </c>
    </row>
    <row r="276" spans="2:6" ht="30" customHeight="1" x14ac:dyDescent="0.2">
      <c r="B276" s="177" t="s">
        <v>114</v>
      </c>
      <c r="C276" s="1091" t="s">
        <v>238</v>
      </c>
      <c r="D276" s="1092"/>
      <c r="E276" s="1093"/>
      <c r="F276" s="552" t="s">
        <v>157</v>
      </c>
    </row>
    <row r="277" spans="2:6" ht="39.9" customHeight="1" x14ac:dyDescent="0.2">
      <c r="B277" s="553">
        <f>'補助事業概要説明書(別添１)１～２'!E57</f>
        <v>0</v>
      </c>
      <c r="C277" s="1094">
        <f>'補助事業概要説明書(別添１)１～２'!I59</f>
        <v>0</v>
      </c>
      <c r="D277" s="1095"/>
      <c r="E277" s="1096"/>
      <c r="F277" s="553">
        <f>'補助事業概要説明書(別添１)１～２'!E58</f>
        <v>0</v>
      </c>
    </row>
    <row r="278" spans="2:6" ht="8.25" customHeight="1" x14ac:dyDescent="0.2"/>
    <row r="279" spans="2:6" x14ac:dyDescent="0.2">
      <c r="B279" s="176" t="s">
        <v>163</v>
      </c>
      <c r="E279" s="178"/>
    </row>
    <row r="280" spans="2:6" ht="16.5" customHeight="1" x14ac:dyDescent="0.2">
      <c r="B280" s="1087" t="s">
        <v>159</v>
      </c>
      <c r="C280" s="1087"/>
      <c r="D280" s="1087"/>
      <c r="E280" s="1087"/>
      <c r="F280" s="1087"/>
    </row>
    <row r="281" spans="2:6" x14ac:dyDescent="0.2">
      <c r="B281" s="566" t="b">
        <v>1</v>
      </c>
      <c r="C281" s="179"/>
    </row>
    <row r="282" spans="2:6" x14ac:dyDescent="0.2">
      <c r="B282" s="567" t="b">
        <v>1</v>
      </c>
    </row>
    <row r="283" spans="2:6" x14ac:dyDescent="0.2">
      <c r="B283" s="176" t="s">
        <v>257</v>
      </c>
      <c r="E283" s="178"/>
    </row>
    <row r="284" spans="2:6" ht="16.5" customHeight="1" x14ac:dyDescent="0.2">
      <c r="B284" s="1087" t="s">
        <v>256</v>
      </c>
      <c r="C284" s="1087"/>
      <c r="D284" s="1087"/>
      <c r="E284" s="1087"/>
      <c r="F284" s="1087"/>
    </row>
    <row r="285" spans="2:6" x14ac:dyDescent="0.2">
      <c r="B285" s="566" t="b">
        <v>1</v>
      </c>
      <c r="C285" s="179"/>
    </row>
    <row r="286" spans="2:6" x14ac:dyDescent="0.2">
      <c r="B286" s="567" t="b">
        <v>1</v>
      </c>
    </row>
    <row r="287" spans="2:6" x14ac:dyDescent="0.2">
      <c r="B287" s="176" t="s">
        <v>164</v>
      </c>
      <c r="C287" s="179" t="s">
        <v>219</v>
      </c>
    </row>
    <row r="288" spans="2:6" ht="11.1" customHeight="1" x14ac:dyDescent="0.2">
      <c r="B288" s="1088" t="s">
        <v>166</v>
      </c>
      <c r="C288" s="1089"/>
      <c r="D288" s="1089"/>
      <c r="E288" s="1089"/>
      <c r="F288" s="1089"/>
    </row>
    <row r="289" spans="2:6" ht="11.1" customHeight="1" x14ac:dyDescent="0.2">
      <c r="B289" s="1088"/>
      <c r="C289" s="1089"/>
      <c r="D289" s="1089"/>
      <c r="E289" s="1089"/>
      <c r="F289" s="1089"/>
    </row>
    <row r="290" spans="2:6" ht="11.1" customHeight="1" x14ac:dyDescent="0.2">
      <c r="B290" s="1088"/>
      <c r="C290" s="1089"/>
      <c r="D290" s="1089"/>
      <c r="E290" s="1089"/>
      <c r="F290" s="1089"/>
    </row>
    <row r="291" spans="2:6" ht="11.1" customHeight="1" x14ac:dyDescent="0.2">
      <c r="B291" s="1088"/>
      <c r="C291" s="1089"/>
      <c r="D291" s="1089"/>
      <c r="E291" s="1089"/>
      <c r="F291" s="1089"/>
    </row>
    <row r="292" spans="2:6" ht="11.1" customHeight="1" x14ac:dyDescent="0.2">
      <c r="B292" s="1088"/>
      <c r="C292" s="1089"/>
      <c r="D292" s="1089"/>
      <c r="E292" s="1089"/>
      <c r="F292" s="1089"/>
    </row>
    <row r="293" spans="2:6" ht="11.1" customHeight="1" x14ac:dyDescent="0.2">
      <c r="B293" s="1088"/>
      <c r="C293" s="1089"/>
      <c r="D293" s="1089"/>
      <c r="E293" s="1089"/>
      <c r="F293" s="1089"/>
    </row>
    <row r="294" spans="2:6" ht="11.1" customHeight="1" x14ac:dyDescent="0.2">
      <c r="B294" s="1088"/>
      <c r="C294" s="1089"/>
      <c r="D294" s="1089"/>
      <c r="E294" s="1089"/>
      <c r="F294" s="1089"/>
    </row>
    <row r="295" spans="2:6" ht="11.1" customHeight="1" x14ac:dyDescent="0.2">
      <c r="B295" s="1088"/>
      <c r="C295" s="1089"/>
      <c r="D295" s="1089"/>
      <c r="E295" s="1089"/>
      <c r="F295" s="1089"/>
    </row>
    <row r="296" spans="2:6" ht="11.1" customHeight="1" x14ac:dyDescent="0.2">
      <c r="B296" s="1088"/>
      <c r="C296" s="1089"/>
      <c r="D296" s="1089"/>
      <c r="E296" s="1089"/>
      <c r="F296" s="1089"/>
    </row>
    <row r="297" spans="2:6" ht="11.1" customHeight="1" x14ac:dyDescent="0.2">
      <c r="B297" s="1088"/>
      <c r="C297" s="1089"/>
      <c r="D297" s="1089"/>
      <c r="E297" s="1089"/>
      <c r="F297" s="1089"/>
    </row>
    <row r="298" spans="2:6" ht="11.1" customHeight="1" x14ac:dyDescent="0.2">
      <c r="B298" s="1088"/>
      <c r="C298" s="1089"/>
      <c r="D298" s="1089"/>
      <c r="E298" s="1089"/>
      <c r="F298" s="1089"/>
    </row>
    <row r="299" spans="2:6" ht="11.1" customHeight="1" x14ac:dyDescent="0.2">
      <c r="B299" s="1088"/>
      <c r="C299" s="1089"/>
      <c r="D299" s="1089"/>
      <c r="E299" s="1089"/>
      <c r="F299" s="1089"/>
    </row>
    <row r="300" spans="2:6" ht="11.1" customHeight="1" x14ac:dyDescent="0.2">
      <c r="B300" s="1088"/>
      <c r="C300" s="1089"/>
      <c r="D300" s="1089"/>
      <c r="E300" s="1089"/>
      <c r="F300" s="1089"/>
    </row>
    <row r="301" spans="2:6" ht="11.1" customHeight="1" x14ac:dyDescent="0.2">
      <c r="B301" s="1088"/>
      <c r="C301" s="1089"/>
      <c r="D301" s="1089"/>
      <c r="E301" s="1089"/>
      <c r="F301" s="1089"/>
    </row>
    <row r="302" spans="2:6" ht="11.1" customHeight="1" x14ac:dyDescent="0.2">
      <c r="B302" s="1088"/>
      <c r="C302" s="1089"/>
      <c r="D302" s="1089"/>
      <c r="E302" s="1089"/>
      <c r="F302" s="1089"/>
    </row>
    <row r="303" spans="2:6" ht="11.1" customHeight="1" x14ac:dyDescent="0.2">
      <c r="B303" s="1088"/>
      <c r="C303" s="1089"/>
      <c r="D303" s="1089"/>
      <c r="E303" s="1089"/>
      <c r="F303" s="1089"/>
    </row>
    <row r="304" spans="2:6" ht="11.1" customHeight="1" x14ac:dyDescent="0.2">
      <c r="B304" s="1088"/>
      <c r="C304" s="1089"/>
      <c r="D304" s="1089"/>
      <c r="E304" s="1089"/>
      <c r="F304" s="1089"/>
    </row>
    <row r="305" spans="2:6" ht="11.1" customHeight="1" x14ac:dyDescent="0.2">
      <c r="B305" s="1088"/>
      <c r="C305" s="1089"/>
      <c r="D305" s="1089"/>
      <c r="E305" s="1089"/>
      <c r="F305" s="1089"/>
    </row>
    <row r="306" spans="2:6" ht="11.1" customHeight="1" x14ac:dyDescent="0.2">
      <c r="B306" s="1088"/>
      <c r="C306" s="1089"/>
      <c r="D306" s="1089"/>
      <c r="E306" s="1089"/>
      <c r="F306" s="1089"/>
    </row>
    <row r="307" spans="2:6" ht="11.1" customHeight="1" x14ac:dyDescent="0.2">
      <c r="B307" s="1088"/>
      <c r="C307" s="1089"/>
      <c r="D307" s="1089"/>
      <c r="E307" s="1089"/>
      <c r="F307" s="1089"/>
    </row>
    <row r="308" spans="2:6" ht="11.1" customHeight="1" x14ac:dyDescent="0.2">
      <c r="B308" s="1088"/>
      <c r="C308" s="1089"/>
      <c r="D308" s="1089"/>
      <c r="E308" s="1089"/>
      <c r="F308" s="1089"/>
    </row>
    <row r="309" spans="2:6" ht="11.1" customHeight="1" x14ac:dyDescent="0.2">
      <c r="B309" s="1088"/>
      <c r="C309" s="1089"/>
      <c r="D309" s="1089"/>
      <c r="E309" s="1089"/>
      <c r="F309" s="1089"/>
    </row>
    <row r="310" spans="2:6" ht="11.1" customHeight="1" x14ac:dyDescent="0.2">
      <c r="B310" s="1088"/>
      <c r="C310" s="1089"/>
      <c r="D310" s="1089"/>
      <c r="E310" s="1089"/>
      <c r="F310" s="1089"/>
    </row>
    <row r="311" spans="2:6" ht="11.1" customHeight="1" x14ac:dyDescent="0.2">
      <c r="B311" s="1088"/>
      <c r="C311" s="1089"/>
      <c r="D311" s="1089"/>
      <c r="E311" s="1089"/>
      <c r="F311" s="1089"/>
    </row>
    <row r="312" spans="2:6" ht="11.1" customHeight="1" x14ac:dyDescent="0.2">
      <c r="B312" s="1088"/>
      <c r="C312" s="1089"/>
      <c r="D312" s="1089"/>
      <c r="E312" s="1089"/>
      <c r="F312" s="1089"/>
    </row>
    <row r="313" spans="2:6" ht="11.1" customHeight="1" x14ac:dyDescent="0.2">
      <c r="B313" s="1088"/>
      <c r="C313" s="1089"/>
      <c r="D313" s="1089"/>
      <c r="E313" s="1089"/>
      <c r="F313" s="1089"/>
    </row>
    <row r="314" spans="2:6" ht="11.1" customHeight="1" x14ac:dyDescent="0.2">
      <c r="B314" s="1088"/>
      <c r="C314" s="1089"/>
      <c r="D314" s="1089"/>
      <c r="E314" s="1089"/>
      <c r="F314" s="1089"/>
    </row>
    <row r="315" spans="2:6" ht="11.1" customHeight="1" x14ac:dyDescent="0.2">
      <c r="B315" s="1088"/>
      <c r="C315" s="1089"/>
      <c r="D315" s="1089"/>
      <c r="E315" s="1089"/>
      <c r="F315" s="1089"/>
    </row>
    <row r="316" spans="2:6" ht="11.1" customHeight="1" x14ac:dyDescent="0.2">
      <c r="B316" s="1088"/>
      <c r="C316" s="1089"/>
      <c r="D316" s="1089"/>
      <c r="E316" s="1089"/>
      <c r="F316" s="1089"/>
    </row>
    <row r="317" spans="2:6" ht="11.1" customHeight="1" x14ac:dyDescent="0.2">
      <c r="B317" s="1088"/>
      <c r="C317" s="1089"/>
      <c r="D317" s="1089"/>
      <c r="E317" s="1089"/>
      <c r="F317" s="1089"/>
    </row>
    <row r="318" spans="2:6" ht="11.1" customHeight="1" x14ac:dyDescent="0.2">
      <c r="B318" s="1088" t="s">
        <v>165</v>
      </c>
      <c r="C318" s="1089"/>
      <c r="D318" s="1089"/>
      <c r="E318" s="1089"/>
      <c r="F318" s="1089"/>
    </row>
    <row r="319" spans="2:6" ht="11.1" customHeight="1" x14ac:dyDescent="0.2">
      <c r="B319" s="1088"/>
      <c r="C319" s="1089"/>
      <c r="D319" s="1089"/>
      <c r="E319" s="1089"/>
      <c r="F319" s="1089"/>
    </row>
    <row r="320" spans="2:6" ht="11.1" customHeight="1" x14ac:dyDescent="0.2">
      <c r="B320" s="1088"/>
      <c r="C320" s="1089"/>
      <c r="D320" s="1089"/>
      <c r="E320" s="1089"/>
      <c r="F320" s="1089"/>
    </row>
    <row r="321" spans="2:6" ht="11.1" customHeight="1" x14ac:dyDescent="0.2">
      <c r="B321" s="1088"/>
      <c r="C321" s="1089"/>
      <c r="D321" s="1089"/>
      <c r="E321" s="1089"/>
      <c r="F321" s="1089"/>
    </row>
    <row r="322" spans="2:6" ht="11.1" customHeight="1" x14ac:dyDescent="0.2">
      <c r="B322" s="1088"/>
      <c r="C322" s="1089"/>
      <c r="D322" s="1089"/>
      <c r="E322" s="1089"/>
      <c r="F322" s="1089"/>
    </row>
    <row r="323" spans="2:6" ht="11.1" customHeight="1" x14ac:dyDescent="0.2">
      <c r="B323" s="1088"/>
      <c r="C323" s="1089"/>
      <c r="D323" s="1089"/>
      <c r="E323" s="1089"/>
      <c r="F323" s="1089"/>
    </row>
    <row r="324" spans="2:6" ht="11.1" customHeight="1" x14ac:dyDescent="0.2">
      <c r="B324" s="1088"/>
      <c r="C324" s="1089"/>
      <c r="D324" s="1089"/>
      <c r="E324" s="1089"/>
      <c r="F324" s="1089"/>
    </row>
    <row r="325" spans="2:6" ht="11.1" customHeight="1" x14ac:dyDescent="0.2">
      <c r="B325" s="1088"/>
      <c r="C325" s="1089"/>
      <c r="D325" s="1089"/>
      <c r="E325" s="1089"/>
      <c r="F325" s="1089"/>
    </row>
    <row r="326" spans="2:6" ht="11.1" customHeight="1" x14ac:dyDescent="0.2">
      <c r="B326" s="1088"/>
      <c r="C326" s="1089"/>
      <c r="D326" s="1089"/>
      <c r="E326" s="1089"/>
      <c r="F326" s="1089"/>
    </row>
    <row r="327" spans="2:6" ht="11.1" customHeight="1" x14ac:dyDescent="0.2">
      <c r="B327" s="1088"/>
      <c r="C327" s="1089"/>
      <c r="D327" s="1089"/>
      <c r="E327" s="1089"/>
      <c r="F327" s="1089"/>
    </row>
    <row r="328" spans="2:6" ht="11.1" customHeight="1" x14ac:dyDescent="0.2">
      <c r="B328" s="1088"/>
      <c r="C328" s="1089"/>
      <c r="D328" s="1089"/>
      <c r="E328" s="1089"/>
      <c r="F328" s="1089"/>
    </row>
    <row r="329" spans="2:6" ht="11.1" customHeight="1" x14ac:dyDescent="0.2">
      <c r="B329" s="1088"/>
      <c r="C329" s="1089"/>
      <c r="D329" s="1089"/>
      <c r="E329" s="1089"/>
      <c r="F329" s="1089"/>
    </row>
    <row r="330" spans="2:6" ht="11.1" customHeight="1" x14ac:dyDescent="0.2">
      <c r="B330" s="1088"/>
      <c r="C330" s="1089"/>
      <c r="D330" s="1089"/>
      <c r="E330" s="1089"/>
      <c r="F330" s="1089"/>
    </row>
    <row r="331" spans="2:6" ht="11.1" customHeight="1" x14ac:dyDescent="0.2">
      <c r="B331" s="1088"/>
      <c r="C331" s="1089"/>
      <c r="D331" s="1089"/>
      <c r="E331" s="1089"/>
      <c r="F331" s="1089"/>
    </row>
    <row r="332" spans="2:6" ht="11.1" customHeight="1" x14ac:dyDescent="0.2">
      <c r="B332" s="1088"/>
      <c r="C332" s="1089"/>
      <c r="D332" s="1089"/>
      <c r="E332" s="1089"/>
      <c r="F332" s="1089"/>
    </row>
    <row r="333" spans="2:6" ht="11.1" customHeight="1" x14ac:dyDescent="0.2">
      <c r="B333" s="1088"/>
      <c r="C333" s="1089"/>
      <c r="D333" s="1089"/>
      <c r="E333" s="1089"/>
      <c r="F333" s="1089"/>
    </row>
    <row r="334" spans="2:6" ht="11.1" customHeight="1" x14ac:dyDescent="0.2">
      <c r="B334" s="1088"/>
      <c r="C334" s="1089"/>
      <c r="D334" s="1089"/>
      <c r="E334" s="1089"/>
      <c r="F334" s="1089"/>
    </row>
    <row r="335" spans="2:6" ht="11.1" customHeight="1" x14ac:dyDescent="0.2">
      <c r="B335" s="1088"/>
      <c r="C335" s="1089"/>
      <c r="D335" s="1089"/>
      <c r="E335" s="1089"/>
      <c r="F335" s="1089"/>
    </row>
    <row r="336" spans="2:6" ht="11.1" customHeight="1" x14ac:dyDescent="0.2">
      <c r="B336" s="1088"/>
      <c r="C336" s="1089"/>
      <c r="D336" s="1089"/>
      <c r="E336" s="1089"/>
      <c r="F336" s="1089"/>
    </row>
    <row r="337" spans="2:6" ht="11.1" customHeight="1" x14ac:dyDescent="0.2">
      <c r="B337" s="1088"/>
      <c r="C337" s="1089"/>
      <c r="D337" s="1089"/>
      <c r="E337" s="1089"/>
      <c r="F337" s="1089"/>
    </row>
    <row r="338" spans="2:6" ht="11.1" customHeight="1" x14ac:dyDescent="0.2">
      <c r="B338" s="1088"/>
      <c r="C338" s="1089"/>
      <c r="D338" s="1089"/>
      <c r="E338" s="1089"/>
      <c r="F338" s="1089"/>
    </row>
    <row r="339" spans="2:6" ht="11.1" customHeight="1" x14ac:dyDescent="0.2">
      <c r="B339" s="1088"/>
      <c r="C339" s="1089"/>
      <c r="D339" s="1089"/>
      <c r="E339" s="1089"/>
      <c r="F339" s="1089"/>
    </row>
    <row r="340" spans="2:6" ht="11.1" customHeight="1" x14ac:dyDescent="0.2">
      <c r="B340" s="1088"/>
      <c r="C340" s="1089"/>
      <c r="D340" s="1089"/>
      <c r="E340" s="1089"/>
      <c r="F340" s="1089"/>
    </row>
    <row r="341" spans="2:6" ht="11.1" customHeight="1" x14ac:dyDescent="0.2">
      <c r="B341" s="1088"/>
      <c r="C341" s="1089"/>
      <c r="D341" s="1089"/>
      <c r="E341" s="1089"/>
      <c r="F341" s="1089"/>
    </row>
    <row r="342" spans="2:6" ht="11.1" customHeight="1" x14ac:dyDescent="0.2">
      <c r="B342" s="1088"/>
      <c r="C342" s="1089"/>
      <c r="D342" s="1089"/>
      <c r="E342" s="1089"/>
      <c r="F342" s="1089"/>
    </row>
    <row r="343" spans="2:6" ht="11.1" customHeight="1" x14ac:dyDescent="0.2">
      <c r="B343" s="1088"/>
      <c r="C343" s="1089"/>
      <c r="D343" s="1089"/>
      <c r="E343" s="1089"/>
      <c r="F343" s="1089"/>
    </row>
    <row r="344" spans="2:6" ht="11.1" customHeight="1" x14ac:dyDescent="0.2">
      <c r="B344" s="1088"/>
      <c r="C344" s="1089"/>
      <c r="D344" s="1089"/>
      <c r="E344" s="1089"/>
      <c r="F344" s="1089"/>
    </row>
    <row r="345" spans="2:6" ht="11.1" customHeight="1" x14ac:dyDescent="0.2">
      <c r="B345" s="1088"/>
      <c r="C345" s="1089"/>
      <c r="D345" s="1089"/>
      <c r="E345" s="1089"/>
      <c r="F345" s="1089"/>
    </row>
    <row r="346" spans="2:6" ht="11.1" customHeight="1" x14ac:dyDescent="0.2">
      <c r="B346" s="1088"/>
      <c r="C346" s="1089"/>
      <c r="D346" s="1089"/>
      <c r="E346" s="1089"/>
      <c r="F346" s="1089"/>
    </row>
    <row r="347" spans="2:6" ht="11.1" customHeight="1" x14ac:dyDescent="0.2">
      <c r="B347" s="1088"/>
      <c r="C347" s="1089"/>
      <c r="D347" s="1089"/>
      <c r="E347" s="1089"/>
      <c r="F347" s="1089"/>
    </row>
    <row r="348" spans="2:6" ht="11.1" customHeight="1" x14ac:dyDescent="0.2">
      <c r="B348" s="1088" t="s">
        <v>167</v>
      </c>
      <c r="C348" s="1089"/>
      <c r="D348" s="1089"/>
      <c r="E348" s="1089"/>
      <c r="F348" s="1089"/>
    </row>
    <row r="349" spans="2:6" ht="11.1" customHeight="1" x14ac:dyDescent="0.2">
      <c r="B349" s="1088"/>
      <c r="C349" s="1089"/>
      <c r="D349" s="1089"/>
      <c r="E349" s="1089"/>
      <c r="F349" s="1089"/>
    </row>
    <row r="350" spans="2:6" ht="11.1" customHeight="1" x14ac:dyDescent="0.2">
      <c r="B350" s="1088"/>
      <c r="C350" s="1089"/>
      <c r="D350" s="1089"/>
      <c r="E350" s="1089"/>
      <c r="F350" s="1089"/>
    </row>
    <row r="351" spans="2:6" ht="11.1" customHeight="1" x14ac:dyDescent="0.2">
      <c r="B351" s="1088"/>
      <c r="C351" s="1089"/>
      <c r="D351" s="1089"/>
      <c r="E351" s="1089"/>
      <c r="F351" s="1089"/>
    </row>
    <row r="352" spans="2:6" ht="11.1" customHeight="1" x14ac:dyDescent="0.2">
      <c r="B352" s="1088"/>
      <c r="C352" s="1089"/>
      <c r="D352" s="1089"/>
      <c r="E352" s="1089"/>
      <c r="F352" s="1089"/>
    </row>
    <row r="353" spans="2:6" ht="11.1" customHeight="1" x14ac:dyDescent="0.2">
      <c r="B353" s="1088"/>
      <c r="C353" s="1089"/>
      <c r="D353" s="1089"/>
      <c r="E353" s="1089"/>
      <c r="F353" s="1089"/>
    </row>
    <row r="354" spans="2:6" ht="11.1" customHeight="1" x14ac:dyDescent="0.2">
      <c r="B354" s="1088"/>
      <c r="C354" s="1089"/>
      <c r="D354" s="1089"/>
      <c r="E354" s="1089"/>
      <c r="F354" s="1089"/>
    </row>
    <row r="355" spans="2:6" ht="11.1" customHeight="1" x14ac:dyDescent="0.2">
      <c r="B355" s="1088"/>
      <c r="C355" s="1089"/>
      <c r="D355" s="1089"/>
      <c r="E355" s="1089"/>
      <c r="F355" s="1089"/>
    </row>
    <row r="356" spans="2:6" ht="11.1" customHeight="1" x14ac:dyDescent="0.2">
      <c r="B356" s="1088"/>
      <c r="C356" s="1089"/>
      <c r="D356" s="1089"/>
      <c r="E356" s="1089"/>
      <c r="F356" s="1089"/>
    </row>
    <row r="357" spans="2:6" ht="11.1" customHeight="1" x14ac:dyDescent="0.2">
      <c r="B357" s="1088"/>
      <c r="C357" s="1089"/>
      <c r="D357" s="1089"/>
      <c r="E357" s="1089"/>
      <c r="F357" s="1089"/>
    </row>
    <row r="358" spans="2:6" ht="11.1" customHeight="1" x14ac:dyDescent="0.2">
      <c r="B358" s="1088"/>
      <c r="C358" s="1089"/>
      <c r="D358" s="1089"/>
      <c r="E358" s="1089"/>
      <c r="F358" s="1089"/>
    </row>
    <row r="359" spans="2:6" ht="11.1" customHeight="1" x14ac:dyDescent="0.2">
      <c r="B359" s="1088"/>
      <c r="C359" s="1089"/>
      <c r="D359" s="1089"/>
      <c r="E359" s="1089"/>
      <c r="F359" s="1089"/>
    </row>
    <row r="360" spans="2:6" ht="11.1" customHeight="1" x14ac:dyDescent="0.2">
      <c r="B360" s="1088"/>
      <c r="C360" s="1089"/>
      <c r="D360" s="1089"/>
      <c r="E360" s="1089"/>
      <c r="F360" s="1089"/>
    </row>
    <row r="361" spans="2:6" ht="11.1" customHeight="1" x14ac:dyDescent="0.2">
      <c r="B361" s="1088"/>
      <c r="C361" s="1089"/>
      <c r="D361" s="1089"/>
      <c r="E361" s="1089"/>
      <c r="F361" s="1089"/>
    </row>
    <row r="362" spans="2:6" ht="11.1" customHeight="1" x14ac:dyDescent="0.2">
      <c r="B362" s="1088"/>
      <c r="C362" s="1089"/>
      <c r="D362" s="1089"/>
      <c r="E362" s="1089"/>
      <c r="F362" s="1089"/>
    </row>
    <row r="363" spans="2:6" ht="11.1" customHeight="1" x14ac:dyDescent="0.2">
      <c r="B363" s="1088"/>
      <c r="C363" s="1089"/>
      <c r="D363" s="1089"/>
      <c r="E363" s="1089"/>
      <c r="F363" s="1089"/>
    </row>
    <row r="364" spans="2:6" ht="11.1" customHeight="1" x14ac:dyDescent="0.2">
      <c r="B364" s="1088"/>
      <c r="C364" s="1089"/>
      <c r="D364" s="1089"/>
      <c r="E364" s="1089"/>
      <c r="F364" s="1089"/>
    </row>
    <row r="365" spans="2:6" ht="11.1" customHeight="1" x14ac:dyDescent="0.2">
      <c r="B365" s="1088"/>
      <c r="C365" s="1089"/>
      <c r="D365" s="1089"/>
      <c r="E365" s="1089"/>
      <c r="F365" s="1089"/>
    </row>
    <row r="366" spans="2:6" ht="11.1" customHeight="1" x14ac:dyDescent="0.2">
      <c r="B366" s="1088"/>
      <c r="C366" s="1089"/>
      <c r="D366" s="1089"/>
      <c r="E366" s="1089"/>
      <c r="F366" s="1089"/>
    </row>
    <row r="367" spans="2:6" ht="11.1" customHeight="1" x14ac:dyDescent="0.2">
      <c r="B367" s="1088"/>
      <c r="C367" s="1089"/>
      <c r="D367" s="1089"/>
      <c r="E367" s="1089"/>
      <c r="F367" s="1089"/>
    </row>
    <row r="368" spans="2:6" ht="11.1" customHeight="1" x14ac:dyDescent="0.2">
      <c r="B368" s="1088"/>
      <c r="C368" s="1089"/>
      <c r="D368" s="1089"/>
      <c r="E368" s="1089"/>
      <c r="F368" s="1089"/>
    </row>
    <row r="369" spans="2:6" ht="11.1" customHeight="1" x14ac:dyDescent="0.2">
      <c r="B369" s="1088"/>
      <c r="C369" s="1089"/>
      <c r="D369" s="1089"/>
      <c r="E369" s="1089"/>
      <c r="F369" s="1089"/>
    </row>
    <row r="370" spans="2:6" ht="11.1" customHeight="1" x14ac:dyDescent="0.2">
      <c r="B370" s="1088"/>
      <c r="C370" s="1089"/>
      <c r="D370" s="1089"/>
      <c r="E370" s="1089"/>
      <c r="F370" s="1089"/>
    </row>
    <row r="371" spans="2:6" ht="11.1" customHeight="1" x14ac:dyDescent="0.2">
      <c r="B371" s="1088"/>
      <c r="C371" s="1089"/>
      <c r="D371" s="1089"/>
      <c r="E371" s="1089"/>
      <c r="F371" s="1089"/>
    </row>
    <row r="372" spans="2:6" ht="11.1" customHeight="1" x14ac:dyDescent="0.2">
      <c r="B372" s="1088"/>
      <c r="C372" s="1089"/>
      <c r="D372" s="1089"/>
      <c r="E372" s="1089"/>
      <c r="F372" s="1089"/>
    </row>
    <row r="373" spans="2:6" ht="11.1" customHeight="1" x14ac:dyDescent="0.2">
      <c r="B373" s="1088"/>
      <c r="C373" s="1089"/>
      <c r="D373" s="1089"/>
      <c r="E373" s="1089"/>
      <c r="F373" s="1089"/>
    </row>
    <row r="374" spans="2:6" ht="11.1" customHeight="1" x14ac:dyDescent="0.2">
      <c r="B374" s="1088"/>
      <c r="C374" s="1089"/>
      <c r="D374" s="1089"/>
      <c r="E374" s="1089"/>
      <c r="F374" s="1089"/>
    </row>
    <row r="375" spans="2:6" ht="11.1" customHeight="1" x14ac:dyDescent="0.2">
      <c r="B375" s="1088"/>
      <c r="C375" s="1089"/>
      <c r="D375" s="1089"/>
      <c r="E375" s="1089"/>
      <c r="F375" s="1089"/>
    </row>
    <row r="376" spans="2:6" ht="11.1" customHeight="1" x14ac:dyDescent="0.2">
      <c r="B376" s="1088"/>
      <c r="C376" s="1089"/>
      <c r="D376" s="1089"/>
      <c r="E376" s="1089"/>
      <c r="F376" s="1089"/>
    </row>
    <row r="377" spans="2:6" ht="11.1" customHeight="1" x14ac:dyDescent="0.2">
      <c r="B377" s="1088"/>
      <c r="C377" s="1089"/>
      <c r="D377" s="1089"/>
      <c r="E377" s="1089"/>
      <c r="F377" s="1089"/>
    </row>
    <row r="378" spans="2:6" ht="11.1" customHeight="1" x14ac:dyDescent="0.2">
      <c r="B378" s="1088" t="s">
        <v>415</v>
      </c>
      <c r="C378" s="1090"/>
      <c r="D378" s="1090"/>
      <c r="E378" s="1090"/>
      <c r="F378" s="1090"/>
    </row>
    <row r="379" spans="2:6" ht="11.1" customHeight="1" x14ac:dyDescent="0.2">
      <c r="B379" s="1088"/>
      <c r="C379" s="1090"/>
      <c r="D379" s="1090"/>
      <c r="E379" s="1090"/>
      <c r="F379" s="1090"/>
    </row>
    <row r="380" spans="2:6" ht="11.1" customHeight="1" x14ac:dyDescent="0.2">
      <c r="B380" s="1088"/>
      <c r="C380" s="1090"/>
      <c r="D380" s="1090"/>
      <c r="E380" s="1090"/>
      <c r="F380" s="1090"/>
    </row>
    <row r="381" spans="2:6" ht="11.1" customHeight="1" x14ac:dyDescent="0.2">
      <c r="B381" s="1088"/>
      <c r="C381" s="1090"/>
      <c r="D381" s="1090"/>
      <c r="E381" s="1090"/>
      <c r="F381" s="1090"/>
    </row>
    <row r="382" spans="2:6" ht="11.1" customHeight="1" x14ac:dyDescent="0.2">
      <c r="B382" s="1088"/>
      <c r="C382" s="1090"/>
      <c r="D382" s="1090"/>
      <c r="E382" s="1090"/>
      <c r="F382" s="1090"/>
    </row>
    <row r="383" spans="2:6" ht="11.1" customHeight="1" x14ac:dyDescent="0.2">
      <c r="B383" s="1088"/>
      <c r="C383" s="1090"/>
      <c r="D383" s="1090"/>
      <c r="E383" s="1090"/>
      <c r="F383" s="1090"/>
    </row>
    <row r="384" spans="2:6" ht="11.1" customHeight="1" x14ac:dyDescent="0.2">
      <c r="B384" s="1088"/>
      <c r="C384" s="1090"/>
      <c r="D384" s="1090"/>
      <c r="E384" s="1090"/>
      <c r="F384" s="1090"/>
    </row>
    <row r="385" spans="2:6" ht="11.1" customHeight="1" x14ac:dyDescent="0.2">
      <c r="B385" s="1088"/>
      <c r="C385" s="1090"/>
      <c r="D385" s="1090"/>
      <c r="E385" s="1090"/>
      <c r="F385" s="1090"/>
    </row>
    <row r="386" spans="2:6" ht="11.1" customHeight="1" x14ac:dyDescent="0.2">
      <c r="B386" s="1088"/>
      <c r="C386" s="1090"/>
      <c r="D386" s="1090"/>
      <c r="E386" s="1090"/>
      <c r="F386" s="1090"/>
    </row>
    <row r="387" spans="2:6" ht="11.1" customHeight="1" x14ac:dyDescent="0.2">
      <c r="B387" s="1088"/>
      <c r="C387" s="1090"/>
      <c r="D387" s="1090"/>
      <c r="E387" s="1090"/>
      <c r="F387" s="1090"/>
    </row>
    <row r="388" spans="2:6" ht="11.1" customHeight="1" x14ac:dyDescent="0.2">
      <c r="B388" s="1088"/>
      <c r="C388" s="1090"/>
      <c r="D388" s="1090"/>
      <c r="E388" s="1090"/>
      <c r="F388" s="1090"/>
    </row>
    <row r="389" spans="2:6" ht="11.1" customHeight="1" x14ac:dyDescent="0.2">
      <c r="B389" s="1088"/>
      <c r="C389" s="1090"/>
      <c r="D389" s="1090"/>
      <c r="E389" s="1090"/>
      <c r="F389" s="1090"/>
    </row>
    <row r="390" spans="2:6" ht="11.1" customHeight="1" x14ac:dyDescent="0.2">
      <c r="B390" s="1088"/>
      <c r="C390" s="1090"/>
      <c r="D390" s="1090"/>
      <c r="E390" s="1090"/>
      <c r="F390" s="1090"/>
    </row>
    <row r="391" spans="2:6" ht="11.1" customHeight="1" x14ac:dyDescent="0.2">
      <c r="B391" s="1088"/>
      <c r="C391" s="1090"/>
      <c r="D391" s="1090"/>
      <c r="E391" s="1090"/>
      <c r="F391" s="1090"/>
    </row>
    <row r="392" spans="2:6" ht="11.1" customHeight="1" x14ac:dyDescent="0.2">
      <c r="B392" s="1088"/>
      <c r="C392" s="1090"/>
      <c r="D392" s="1090"/>
      <c r="E392" s="1090"/>
      <c r="F392" s="1090"/>
    </row>
    <row r="393" spans="2:6" ht="11.1" customHeight="1" x14ac:dyDescent="0.2">
      <c r="B393" s="1088"/>
      <c r="C393" s="1090"/>
      <c r="D393" s="1090"/>
      <c r="E393" s="1090"/>
      <c r="F393" s="1090"/>
    </row>
    <row r="394" spans="2:6" ht="11.1" customHeight="1" x14ac:dyDescent="0.2">
      <c r="B394" s="1088"/>
      <c r="C394" s="1090"/>
      <c r="D394" s="1090"/>
      <c r="E394" s="1090"/>
      <c r="F394" s="1090"/>
    </row>
    <row r="395" spans="2:6" ht="11.1" customHeight="1" x14ac:dyDescent="0.2">
      <c r="B395" s="1088"/>
      <c r="C395" s="1090"/>
      <c r="D395" s="1090"/>
      <c r="E395" s="1090"/>
      <c r="F395" s="1090"/>
    </row>
    <row r="396" spans="2:6" ht="11.1" customHeight="1" x14ac:dyDescent="0.2">
      <c r="B396" s="1088"/>
      <c r="C396" s="1090"/>
      <c r="D396" s="1090"/>
      <c r="E396" s="1090"/>
      <c r="F396" s="1090"/>
    </row>
    <row r="397" spans="2:6" ht="11.1" customHeight="1" x14ac:dyDescent="0.2">
      <c r="B397" s="1088"/>
      <c r="C397" s="1090"/>
      <c r="D397" s="1090"/>
      <c r="E397" s="1090"/>
      <c r="F397" s="1090"/>
    </row>
    <row r="398" spans="2:6" ht="11.1" customHeight="1" x14ac:dyDescent="0.2">
      <c r="B398" s="1088"/>
      <c r="C398" s="1090"/>
      <c r="D398" s="1090"/>
      <c r="E398" s="1090"/>
      <c r="F398" s="1090"/>
    </row>
    <row r="399" spans="2:6" ht="11.1" customHeight="1" x14ac:dyDescent="0.2">
      <c r="B399" s="1088"/>
      <c r="C399" s="1090"/>
      <c r="D399" s="1090"/>
      <c r="E399" s="1090"/>
      <c r="F399" s="1090"/>
    </row>
    <row r="400" spans="2:6" ht="11.1" customHeight="1" x14ac:dyDescent="0.2">
      <c r="B400" s="1088"/>
      <c r="C400" s="1090"/>
      <c r="D400" s="1090"/>
      <c r="E400" s="1090"/>
      <c r="F400" s="1090"/>
    </row>
    <row r="401" spans="2:6" ht="11.1" customHeight="1" x14ac:dyDescent="0.2">
      <c r="B401" s="1088"/>
      <c r="C401" s="1090"/>
      <c r="D401" s="1090"/>
      <c r="E401" s="1090"/>
      <c r="F401" s="1090"/>
    </row>
    <row r="402" spans="2:6" ht="11.1" customHeight="1" x14ac:dyDescent="0.2">
      <c r="B402" s="1088"/>
      <c r="C402" s="1090"/>
      <c r="D402" s="1090"/>
      <c r="E402" s="1090"/>
      <c r="F402" s="1090"/>
    </row>
    <row r="403" spans="2:6" ht="11.1" customHeight="1" x14ac:dyDescent="0.2">
      <c r="B403" s="1088"/>
      <c r="C403" s="1090"/>
      <c r="D403" s="1090"/>
      <c r="E403" s="1090"/>
      <c r="F403" s="1090"/>
    </row>
    <row r="404" spans="2:6" ht="11.1" customHeight="1" x14ac:dyDescent="0.2">
      <c r="B404" s="1088"/>
      <c r="C404" s="1090"/>
      <c r="D404" s="1090"/>
      <c r="E404" s="1090"/>
      <c r="F404" s="1090"/>
    </row>
    <row r="405" spans="2:6" ht="11.1" customHeight="1" x14ac:dyDescent="0.2">
      <c r="B405" s="1088"/>
      <c r="C405" s="1090"/>
      <c r="D405" s="1090"/>
      <c r="E405" s="1090"/>
      <c r="F405" s="1090"/>
    </row>
    <row r="406" spans="2:6" ht="11.1" customHeight="1" x14ac:dyDescent="0.2">
      <c r="B406" s="1088"/>
      <c r="C406" s="1090"/>
      <c r="D406" s="1090"/>
      <c r="E406" s="1090"/>
      <c r="F406" s="1090"/>
    </row>
    <row r="407" spans="2:6" ht="11.1" customHeight="1" x14ac:dyDescent="0.2">
      <c r="B407" s="1088"/>
      <c r="C407" s="1090"/>
      <c r="D407" s="1090"/>
      <c r="E407" s="1090"/>
      <c r="F407" s="1090"/>
    </row>
    <row r="409" spans="2:6" x14ac:dyDescent="0.2">
      <c r="B409" s="176" t="s">
        <v>323</v>
      </c>
      <c r="F409" s="193">
        <f>$E$6</f>
        <v>0</v>
      </c>
    </row>
    <row r="410" spans="2:6" ht="30" customHeight="1" x14ac:dyDescent="0.2">
      <c r="B410" s="177" t="s">
        <v>114</v>
      </c>
      <c r="C410" s="1091" t="s">
        <v>238</v>
      </c>
      <c r="D410" s="1092"/>
      <c r="E410" s="1093"/>
      <c r="F410" s="552" t="s">
        <v>157</v>
      </c>
    </row>
    <row r="411" spans="2:6" ht="39.9" customHeight="1" x14ac:dyDescent="0.2">
      <c r="B411" s="553">
        <f>'補助事業概要説明書(別添１)１～２'!E60</f>
        <v>0</v>
      </c>
      <c r="C411" s="1094">
        <f>'補助事業概要説明書(別添１)１～２'!I62</f>
        <v>0</v>
      </c>
      <c r="D411" s="1095"/>
      <c r="E411" s="1096"/>
      <c r="F411" s="553">
        <f>'補助事業概要説明書(別添１)１～２'!E61</f>
        <v>0</v>
      </c>
    </row>
    <row r="412" spans="2:6" ht="8.25" customHeight="1" x14ac:dyDescent="0.2"/>
    <row r="413" spans="2:6" x14ac:dyDescent="0.2">
      <c r="B413" s="176" t="s">
        <v>163</v>
      </c>
      <c r="E413" s="178"/>
    </row>
    <row r="414" spans="2:6" ht="16.5" customHeight="1" x14ac:dyDescent="0.2">
      <c r="B414" s="1087" t="s">
        <v>159</v>
      </c>
      <c r="C414" s="1087"/>
      <c r="D414" s="1087"/>
      <c r="E414" s="1087"/>
      <c r="F414" s="1087"/>
    </row>
    <row r="415" spans="2:6" x14ac:dyDescent="0.2">
      <c r="B415" s="566" t="b">
        <v>1</v>
      </c>
      <c r="C415" s="179"/>
    </row>
    <row r="416" spans="2:6" x14ac:dyDescent="0.2">
      <c r="B416" s="567" t="b">
        <v>1</v>
      </c>
    </row>
    <row r="417" spans="2:6" x14ac:dyDescent="0.2">
      <c r="B417" s="176" t="s">
        <v>257</v>
      </c>
      <c r="E417" s="178"/>
    </row>
    <row r="418" spans="2:6" ht="16.5" customHeight="1" x14ac:dyDescent="0.2">
      <c r="B418" s="1087" t="s">
        <v>256</v>
      </c>
      <c r="C418" s="1087"/>
      <c r="D418" s="1087"/>
      <c r="E418" s="1087"/>
      <c r="F418" s="1087"/>
    </row>
    <row r="419" spans="2:6" x14ac:dyDescent="0.2">
      <c r="B419" s="566" t="b">
        <v>1</v>
      </c>
      <c r="C419" s="179"/>
    </row>
    <row r="420" spans="2:6" x14ac:dyDescent="0.2">
      <c r="B420" s="567" t="b">
        <v>1</v>
      </c>
    </row>
    <row r="421" spans="2:6" x14ac:dyDescent="0.2">
      <c r="B421" s="176" t="s">
        <v>164</v>
      </c>
      <c r="C421" s="179" t="s">
        <v>219</v>
      </c>
    </row>
    <row r="422" spans="2:6" ht="11.1" customHeight="1" x14ac:dyDescent="0.2">
      <c r="B422" s="1088" t="s">
        <v>166</v>
      </c>
      <c r="C422" s="1089"/>
      <c r="D422" s="1089"/>
      <c r="E422" s="1089"/>
      <c r="F422" s="1089"/>
    </row>
    <row r="423" spans="2:6" ht="11.1" customHeight="1" x14ac:dyDescent="0.2">
      <c r="B423" s="1088"/>
      <c r="C423" s="1089"/>
      <c r="D423" s="1089"/>
      <c r="E423" s="1089"/>
      <c r="F423" s="1089"/>
    </row>
    <row r="424" spans="2:6" ht="11.1" customHeight="1" x14ac:dyDescent="0.2">
      <c r="B424" s="1088"/>
      <c r="C424" s="1089"/>
      <c r="D424" s="1089"/>
      <c r="E424" s="1089"/>
      <c r="F424" s="1089"/>
    </row>
    <row r="425" spans="2:6" ht="11.1" customHeight="1" x14ac:dyDescent="0.2">
      <c r="B425" s="1088"/>
      <c r="C425" s="1089"/>
      <c r="D425" s="1089"/>
      <c r="E425" s="1089"/>
      <c r="F425" s="1089"/>
    </row>
    <row r="426" spans="2:6" ht="11.1" customHeight="1" x14ac:dyDescent="0.2">
      <c r="B426" s="1088"/>
      <c r="C426" s="1089"/>
      <c r="D426" s="1089"/>
      <c r="E426" s="1089"/>
      <c r="F426" s="1089"/>
    </row>
    <row r="427" spans="2:6" ht="11.1" customHeight="1" x14ac:dyDescent="0.2">
      <c r="B427" s="1088"/>
      <c r="C427" s="1089"/>
      <c r="D427" s="1089"/>
      <c r="E427" s="1089"/>
      <c r="F427" s="1089"/>
    </row>
    <row r="428" spans="2:6" ht="11.1" customHeight="1" x14ac:dyDescent="0.2">
      <c r="B428" s="1088"/>
      <c r="C428" s="1089"/>
      <c r="D428" s="1089"/>
      <c r="E428" s="1089"/>
      <c r="F428" s="1089"/>
    </row>
    <row r="429" spans="2:6" ht="11.1" customHeight="1" x14ac:dyDescent="0.2">
      <c r="B429" s="1088"/>
      <c r="C429" s="1089"/>
      <c r="D429" s="1089"/>
      <c r="E429" s="1089"/>
      <c r="F429" s="1089"/>
    </row>
    <row r="430" spans="2:6" ht="11.1" customHeight="1" x14ac:dyDescent="0.2">
      <c r="B430" s="1088"/>
      <c r="C430" s="1089"/>
      <c r="D430" s="1089"/>
      <c r="E430" s="1089"/>
      <c r="F430" s="1089"/>
    </row>
    <row r="431" spans="2:6" ht="11.1" customHeight="1" x14ac:dyDescent="0.2">
      <c r="B431" s="1088"/>
      <c r="C431" s="1089"/>
      <c r="D431" s="1089"/>
      <c r="E431" s="1089"/>
      <c r="F431" s="1089"/>
    </row>
    <row r="432" spans="2:6" ht="11.1" customHeight="1" x14ac:dyDescent="0.2">
      <c r="B432" s="1088"/>
      <c r="C432" s="1089"/>
      <c r="D432" s="1089"/>
      <c r="E432" s="1089"/>
      <c r="F432" s="1089"/>
    </row>
    <row r="433" spans="2:6" ht="11.1" customHeight="1" x14ac:dyDescent="0.2">
      <c r="B433" s="1088"/>
      <c r="C433" s="1089"/>
      <c r="D433" s="1089"/>
      <c r="E433" s="1089"/>
      <c r="F433" s="1089"/>
    </row>
    <row r="434" spans="2:6" ht="11.1" customHeight="1" x14ac:dyDescent="0.2">
      <c r="B434" s="1088"/>
      <c r="C434" s="1089"/>
      <c r="D434" s="1089"/>
      <c r="E434" s="1089"/>
      <c r="F434" s="1089"/>
    </row>
    <row r="435" spans="2:6" ht="11.1" customHeight="1" x14ac:dyDescent="0.2">
      <c r="B435" s="1088"/>
      <c r="C435" s="1089"/>
      <c r="D435" s="1089"/>
      <c r="E435" s="1089"/>
      <c r="F435" s="1089"/>
    </row>
    <row r="436" spans="2:6" ht="11.1" customHeight="1" x14ac:dyDescent="0.2">
      <c r="B436" s="1088"/>
      <c r="C436" s="1089"/>
      <c r="D436" s="1089"/>
      <c r="E436" s="1089"/>
      <c r="F436" s="1089"/>
    </row>
    <row r="437" spans="2:6" ht="11.1" customHeight="1" x14ac:dyDescent="0.2">
      <c r="B437" s="1088"/>
      <c r="C437" s="1089"/>
      <c r="D437" s="1089"/>
      <c r="E437" s="1089"/>
      <c r="F437" s="1089"/>
    </row>
    <row r="438" spans="2:6" ht="11.1" customHeight="1" x14ac:dyDescent="0.2">
      <c r="B438" s="1088"/>
      <c r="C438" s="1089"/>
      <c r="D438" s="1089"/>
      <c r="E438" s="1089"/>
      <c r="F438" s="1089"/>
    </row>
    <row r="439" spans="2:6" ht="11.1" customHeight="1" x14ac:dyDescent="0.2">
      <c r="B439" s="1088"/>
      <c r="C439" s="1089"/>
      <c r="D439" s="1089"/>
      <c r="E439" s="1089"/>
      <c r="F439" s="1089"/>
    </row>
    <row r="440" spans="2:6" ht="11.1" customHeight="1" x14ac:dyDescent="0.2">
      <c r="B440" s="1088"/>
      <c r="C440" s="1089"/>
      <c r="D440" s="1089"/>
      <c r="E440" s="1089"/>
      <c r="F440" s="1089"/>
    </row>
    <row r="441" spans="2:6" ht="11.1" customHeight="1" x14ac:dyDescent="0.2">
      <c r="B441" s="1088"/>
      <c r="C441" s="1089"/>
      <c r="D441" s="1089"/>
      <c r="E441" s="1089"/>
      <c r="F441" s="1089"/>
    </row>
    <row r="442" spans="2:6" ht="11.1" customHeight="1" x14ac:dyDescent="0.2">
      <c r="B442" s="1088"/>
      <c r="C442" s="1089"/>
      <c r="D442" s="1089"/>
      <c r="E442" s="1089"/>
      <c r="F442" s="1089"/>
    </row>
    <row r="443" spans="2:6" ht="11.1" customHeight="1" x14ac:dyDescent="0.2">
      <c r="B443" s="1088"/>
      <c r="C443" s="1089"/>
      <c r="D443" s="1089"/>
      <c r="E443" s="1089"/>
      <c r="F443" s="1089"/>
    </row>
    <row r="444" spans="2:6" ht="11.1" customHeight="1" x14ac:dyDescent="0.2">
      <c r="B444" s="1088"/>
      <c r="C444" s="1089"/>
      <c r="D444" s="1089"/>
      <c r="E444" s="1089"/>
      <c r="F444" s="1089"/>
    </row>
    <row r="445" spans="2:6" ht="11.1" customHeight="1" x14ac:dyDescent="0.2">
      <c r="B445" s="1088"/>
      <c r="C445" s="1089"/>
      <c r="D445" s="1089"/>
      <c r="E445" s="1089"/>
      <c r="F445" s="1089"/>
    </row>
    <row r="446" spans="2:6" ht="11.1" customHeight="1" x14ac:dyDescent="0.2">
      <c r="B446" s="1088"/>
      <c r="C446" s="1089"/>
      <c r="D446" s="1089"/>
      <c r="E446" s="1089"/>
      <c r="F446" s="1089"/>
    </row>
    <row r="447" spans="2:6" ht="11.1" customHeight="1" x14ac:dyDescent="0.2">
      <c r="B447" s="1088"/>
      <c r="C447" s="1089"/>
      <c r="D447" s="1089"/>
      <c r="E447" s="1089"/>
      <c r="F447" s="1089"/>
    </row>
    <row r="448" spans="2:6" ht="11.1" customHeight="1" x14ac:dyDescent="0.2">
      <c r="B448" s="1088"/>
      <c r="C448" s="1089"/>
      <c r="D448" s="1089"/>
      <c r="E448" s="1089"/>
      <c r="F448" s="1089"/>
    </row>
    <row r="449" spans="2:6" ht="11.1" customHeight="1" x14ac:dyDescent="0.2">
      <c r="B449" s="1088"/>
      <c r="C449" s="1089"/>
      <c r="D449" s="1089"/>
      <c r="E449" s="1089"/>
      <c r="F449" s="1089"/>
    </row>
    <row r="450" spans="2:6" ht="11.1" customHeight="1" x14ac:dyDescent="0.2">
      <c r="B450" s="1088"/>
      <c r="C450" s="1089"/>
      <c r="D450" s="1089"/>
      <c r="E450" s="1089"/>
      <c r="F450" s="1089"/>
    </row>
    <row r="451" spans="2:6" ht="11.1" customHeight="1" x14ac:dyDescent="0.2">
      <c r="B451" s="1088"/>
      <c r="C451" s="1089"/>
      <c r="D451" s="1089"/>
      <c r="E451" s="1089"/>
      <c r="F451" s="1089"/>
    </row>
    <row r="452" spans="2:6" ht="11.1" customHeight="1" x14ac:dyDescent="0.2">
      <c r="B452" s="1088" t="s">
        <v>165</v>
      </c>
      <c r="C452" s="1089"/>
      <c r="D452" s="1089"/>
      <c r="E452" s="1089"/>
      <c r="F452" s="1089"/>
    </row>
    <row r="453" spans="2:6" ht="11.1" customHeight="1" x14ac:dyDescent="0.2">
      <c r="B453" s="1088"/>
      <c r="C453" s="1089"/>
      <c r="D453" s="1089"/>
      <c r="E453" s="1089"/>
      <c r="F453" s="1089"/>
    </row>
    <row r="454" spans="2:6" ht="11.1" customHeight="1" x14ac:dyDescent="0.2">
      <c r="B454" s="1088"/>
      <c r="C454" s="1089"/>
      <c r="D454" s="1089"/>
      <c r="E454" s="1089"/>
      <c r="F454" s="1089"/>
    </row>
    <row r="455" spans="2:6" ht="11.1" customHeight="1" x14ac:dyDescent="0.2">
      <c r="B455" s="1088"/>
      <c r="C455" s="1089"/>
      <c r="D455" s="1089"/>
      <c r="E455" s="1089"/>
      <c r="F455" s="1089"/>
    </row>
    <row r="456" spans="2:6" ht="11.1" customHeight="1" x14ac:dyDescent="0.2">
      <c r="B456" s="1088"/>
      <c r="C456" s="1089"/>
      <c r="D456" s="1089"/>
      <c r="E456" s="1089"/>
      <c r="F456" s="1089"/>
    </row>
    <row r="457" spans="2:6" ht="11.1" customHeight="1" x14ac:dyDescent="0.2">
      <c r="B457" s="1088"/>
      <c r="C457" s="1089"/>
      <c r="D457" s="1089"/>
      <c r="E457" s="1089"/>
      <c r="F457" s="1089"/>
    </row>
    <row r="458" spans="2:6" ht="11.1" customHeight="1" x14ac:dyDescent="0.2">
      <c r="B458" s="1088"/>
      <c r="C458" s="1089"/>
      <c r="D458" s="1089"/>
      <c r="E458" s="1089"/>
      <c r="F458" s="1089"/>
    </row>
    <row r="459" spans="2:6" ht="11.1" customHeight="1" x14ac:dyDescent="0.2">
      <c r="B459" s="1088"/>
      <c r="C459" s="1089"/>
      <c r="D459" s="1089"/>
      <c r="E459" s="1089"/>
      <c r="F459" s="1089"/>
    </row>
    <row r="460" spans="2:6" ht="11.1" customHeight="1" x14ac:dyDescent="0.2">
      <c r="B460" s="1088"/>
      <c r="C460" s="1089"/>
      <c r="D460" s="1089"/>
      <c r="E460" s="1089"/>
      <c r="F460" s="1089"/>
    </row>
    <row r="461" spans="2:6" ht="11.1" customHeight="1" x14ac:dyDescent="0.2">
      <c r="B461" s="1088"/>
      <c r="C461" s="1089"/>
      <c r="D461" s="1089"/>
      <c r="E461" s="1089"/>
      <c r="F461" s="1089"/>
    </row>
    <row r="462" spans="2:6" ht="11.1" customHeight="1" x14ac:dyDescent="0.2">
      <c r="B462" s="1088"/>
      <c r="C462" s="1089"/>
      <c r="D462" s="1089"/>
      <c r="E462" s="1089"/>
      <c r="F462" s="1089"/>
    </row>
    <row r="463" spans="2:6" ht="11.1" customHeight="1" x14ac:dyDescent="0.2">
      <c r="B463" s="1088"/>
      <c r="C463" s="1089"/>
      <c r="D463" s="1089"/>
      <c r="E463" s="1089"/>
      <c r="F463" s="1089"/>
    </row>
    <row r="464" spans="2:6" ht="11.1" customHeight="1" x14ac:dyDescent="0.2">
      <c r="B464" s="1088"/>
      <c r="C464" s="1089"/>
      <c r="D464" s="1089"/>
      <c r="E464" s="1089"/>
      <c r="F464" s="1089"/>
    </row>
    <row r="465" spans="2:6" ht="11.1" customHeight="1" x14ac:dyDescent="0.2">
      <c r="B465" s="1088"/>
      <c r="C465" s="1089"/>
      <c r="D465" s="1089"/>
      <c r="E465" s="1089"/>
      <c r="F465" s="1089"/>
    </row>
    <row r="466" spans="2:6" ht="11.1" customHeight="1" x14ac:dyDescent="0.2">
      <c r="B466" s="1088"/>
      <c r="C466" s="1089"/>
      <c r="D466" s="1089"/>
      <c r="E466" s="1089"/>
      <c r="F466" s="1089"/>
    </row>
    <row r="467" spans="2:6" ht="11.1" customHeight="1" x14ac:dyDescent="0.2">
      <c r="B467" s="1088"/>
      <c r="C467" s="1089"/>
      <c r="D467" s="1089"/>
      <c r="E467" s="1089"/>
      <c r="F467" s="1089"/>
    </row>
    <row r="468" spans="2:6" ht="11.1" customHeight="1" x14ac:dyDescent="0.2">
      <c r="B468" s="1088"/>
      <c r="C468" s="1089"/>
      <c r="D468" s="1089"/>
      <c r="E468" s="1089"/>
      <c r="F468" s="1089"/>
    </row>
    <row r="469" spans="2:6" ht="11.1" customHeight="1" x14ac:dyDescent="0.2">
      <c r="B469" s="1088"/>
      <c r="C469" s="1089"/>
      <c r="D469" s="1089"/>
      <c r="E469" s="1089"/>
      <c r="F469" s="1089"/>
    </row>
    <row r="470" spans="2:6" ht="11.1" customHeight="1" x14ac:dyDescent="0.2">
      <c r="B470" s="1088"/>
      <c r="C470" s="1089"/>
      <c r="D470" s="1089"/>
      <c r="E470" s="1089"/>
      <c r="F470" s="1089"/>
    </row>
    <row r="471" spans="2:6" ht="11.1" customHeight="1" x14ac:dyDescent="0.2">
      <c r="B471" s="1088"/>
      <c r="C471" s="1089"/>
      <c r="D471" s="1089"/>
      <c r="E471" s="1089"/>
      <c r="F471" s="1089"/>
    </row>
    <row r="472" spans="2:6" ht="11.1" customHeight="1" x14ac:dyDescent="0.2">
      <c r="B472" s="1088"/>
      <c r="C472" s="1089"/>
      <c r="D472" s="1089"/>
      <c r="E472" s="1089"/>
      <c r="F472" s="1089"/>
    </row>
    <row r="473" spans="2:6" ht="11.1" customHeight="1" x14ac:dyDescent="0.2">
      <c r="B473" s="1088"/>
      <c r="C473" s="1089"/>
      <c r="D473" s="1089"/>
      <c r="E473" s="1089"/>
      <c r="F473" s="1089"/>
    </row>
    <row r="474" spans="2:6" ht="11.1" customHeight="1" x14ac:dyDescent="0.2">
      <c r="B474" s="1088"/>
      <c r="C474" s="1089"/>
      <c r="D474" s="1089"/>
      <c r="E474" s="1089"/>
      <c r="F474" s="1089"/>
    </row>
    <row r="475" spans="2:6" ht="11.1" customHeight="1" x14ac:dyDescent="0.2">
      <c r="B475" s="1088"/>
      <c r="C475" s="1089"/>
      <c r="D475" s="1089"/>
      <c r="E475" s="1089"/>
      <c r="F475" s="1089"/>
    </row>
    <row r="476" spans="2:6" ht="11.1" customHeight="1" x14ac:dyDescent="0.2">
      <c r="B476" s="1088"/>
      <c r="C476" s="1089"/>
      <c r="D476" s="1089"/>
      <c r="E476" s="1089"/>
      <c r="F476" s="1089"/>
    </row>
    <row r="477" spans="2:6" ht="11.1" customHeight="1" x14ac:dyDescent="0.2">
      <c r="B477" s="1088"/>
      <c r="C477" s="1089"/>
      <c r="D477" s="1089"/>
      <c r="E477" s="1089"/>
      <c r="F477" s="1089"/>
    </row>
    <row r="478" spans="2:6" ht="11.1" customHeight="1" x14ac:dyDescent="0.2">
      <c r="B478" s="1088"/>
      <c r="C478" s="1089"/>
      <c r="D478" s="1089"/>
      <c r="E478" s="1089"/>
      <c r="F478" s="1089"/>
    </row>
    <row r="479" spans="2:6" ht="11.1" customHeight="1" x14ac:dyDescent="0.2">
      <c r="B479" s="1088"/>
      <c r="C479" s="1089"/>
      <c r="D479" s="1089"/>
      <c r="E479" s="1089"/>
      <c r="F479" s="1089"/>
    </row>
    <row r="480" spans="2:6" ht="11.1" customHeight="1" x14ac:dyDescent="0.2">
      <c r="B480" s="1088"/>
      <c r="C480" s="1089"/>
      <c r="D480" s="1089"/>
      <c r="E480" s="1089"/>
      <c r="F480" s="1089"/>
    </row>
    <row r="481" spans="2:6" ht="11.1" customHeight="1" x14ac:dyDescent="0.2">
      <c r="B481" s="1088"/>
      <c r="C481" s="1089"/>
      <c r="D481" s="1089"/>
      <c r="E481" s="1089"/>
      <c r="F481" s="1089"/>
    </row>
    <row r="482" spans="2:6" ht="11.1" customHeight="1" x14ac:dyDescent="0.2">
      <c r="B482" s="1088" t="s">
        <v>167</v>
      </c>
      <c r="C482" s="1089"/>
      <c r="D482" s="1089"/>
      <c r="E482" s="1089"/>
      <c r="F482" s="1089"/>
    </row>
    <row r="483" spans="2:6" ht="11.1" customHeight="1" x14ac:dyDescent="0.2">
      <c r="B483" s="1088"/>
      <c r="C483" s="1089"/>
      <c r="D483" s="1089"/>
      <c r="E483" s="1089"/>
      <c r="F483" s="1089"/>
    </row>
    <row r="484" spans="2:6" ht="11.1" customHeight="1" x14ac:dyDescent="0.2">
      <c r="B484" s="1088"/>
      <c r="C484" s="1089"/>
      <c r="D484" s="1089"/>
      <c r="E484" s="1089"/>
      <c r="F484" s="1089"/>
    </row>
    <row r="485" spans="2:6" ht="11.1" customHeight="1" x14ac:dyDescent="0.2">
      <c r="B485" s="1088"/>
      <c r="C485" s="1089"/>
      <c r="D485" s="1089"/>
      <c r="E485" s="1089"/>
      <c r="F485" s="1089"/>
    </row>
    <row r="486" spans="2:6" ht="11.1" customHeight="1" x14ac:dyDescent="0.2">
      <c r="B486" s="1088"/>
      <c r="C486" s="1089"/>
      <c r="D486" s="1089"/>
      <c r="E486" s="1089"/>
      <c r="F486" s="1089"/>
    </row>
    <row r="487" spans="2:6" ht="11.1" customHeight="1" x14ac:dyDescent="0.2">
      <c r="B487" s="1088"/>
      <c r="C487" s="1089"/>
      <c r="D487" s="1089"/>
      <c r="E487" s="1089"/>
      <c r="F487" s="1089"/>
    </row>
    <row r="488" spans="2:6" ht="11.1" customHeight="1" x14ac:dyDescent="0.2">
      <c r="B488" s="1088"/>
      <c r="C488" s="1089"/>
      <c r="D488" s="1089"/>
      <c r="E488" s="1089"/>
      <c r="F488" s="1089"/>
    </row>
    <row r="489" spans="2:6" ht="11.1" customHeight="1" x14ac:dyDescent="0.2">
      <c r="B489" s="1088"/>
      <c r="C489" s="1089"/>
      <c r="D489" s="1089"/>
      <c r="E489" s="1089"/>
      <c r="F489" s="1089"/>
    </row>
    <row r="490" spans="2:6" ht="11.1" customHeight="1" x14ac:dyDescent="0.2">
      <c r="B490" s="1088"/>
      <c r="C490" s="1089"/>
      <c r="D490" s="1089"/>
      <c r="E490" s="1089"/>
      <c r="F490" s="1089"/>
    </row>
    <row r="491" spans="2:6" ht="11.1" customHeight="1" x14ac:dyDescent="0.2">
      <c r="B491" s="1088"/>
      <c r="C491" s="1089"/>
      <c r="D491" s="1089"/>
      <c r="E491" s="1089"/>
      <c r="F491" s="1089"/>
    </row>
    <row r="492" spans="2:6" ht="11.1" customHeight="1" x14ac:dyDescent="0.2">
      <c r="B492" s="1088"/>
      <c r="C492" s="1089"/>
      <c r="D492" s="1089"/>
      <c r="E492" s="1089"/>
      <c r="F492" s="1089"/>
    </row>
    <row r="493" spans="2:6" ht="11.1" customHeight="1" x14ac:dyDescent="0.2">
      <c r="B493" s="1088"/>
      <c r="C493" s="1089"/>
      <c r="D493" s="1089"/>
      <c r="E493" s="1089"/>
      <c r="F493" s="1089"/>
    </row>
    <row r="494" spans="2:6" ht="11.1" customHeight="1" x14ac:dyDescent="0.2">
      <c r="B494" s="1088"/>
      <c r="C494" s="1089"/>
      <c r="D494" s="1089"/>
      <c r="E494" s="1089"/>
      <c r="F494" s="1089"/>
    </row>
    <row r="495" spans="2:6" ht="11.1" customHeight="1" x14ac:dyDescent="0.2">
      <c r="B495" s="1088"/>
      <c r="C495" s="1089"/>
      <c r="D495" s="1089"/>
      <c r="E495" s="1089"/>
      <c r="F495" s="1089"/>
    </row>
    <row r="496" spans="2:6" ht="11.1" customHeight="1" x14ac:dyDescent="0.2">
      <c r="B496" s="1088"/>
      <c r="C496" s="1089"/>
      <c r="D496" s="1089"/>
      <c r="E496" s="1089"/>
      <c r="F496" s="1089"/>
    </row>
    <row r="497" spans="2:6" ht="11.1" customHeight="1" x14ac:dyDescent="0.2">
      <c r="B497" s="1088"/>
      <c r="C497" s="1089"/>
      <c r="D497" s="1089"/>
      <c r="E497" s="1089"/>
      <c r="F497" s="1089"/>
    </row>
    <row r="498" spans="2:6" ht="11.1" customHeight="1" x14ac:dyDescent="0.2">
      <c r="B498" s="1088"/>
      <c r="C498" s="1089"/>
      <c r="D498" s="1089"/>
      <c r="E498" s="1089"/>
      <c r="F498" s="1089"/>
    </row>
    <row r="499" spans="2:6" ht="11.1" customHeight="1" x14ac:dyDescent="0.2">
      <c r="B499" s="1088"/>
      <c r="C499" s="1089"/>
      <c r="D499" s="1089"/>
      <c r="E499" s="1089"/>
      <c r="F499" s="1089"/>
    </row>
    <row r="500" spans="2:6" ht="11.1" customHeight="1" x14ac:dyDescent="0.2">
      <c r="B500" s="1088"/>
      <c r="C500" s="1089"/>
      <c r="D500" s="1089"/>
      <c r="E500" s="1089"/>
      <c r="F500" s="1089"/>
    </row>
    <row r="501" spans="2:6" ht="11.1" customHeight="1" x14ac:dyDescent="0.2">
      <c r="B501" s="1088"/>
      <c r="C501" s="1089"/>
      <c r="D501" s="1089"/>
      <c r="E501" s="1089"/>
      <c r="F501" s="1089"/>
    </row>
    <row r="502" spans="2:6" ht="11.1" customHeight="1" x14ac:dyDescent="0.2">
      <c r="B502" s="1088"/>
      <c r="C502" s="1089"/>
      <c r="D502" s="1089"/>
      <c r="E502" s="1089"/>
      <c r="F502" s="1089"/>
    </row>
    <row r="503" spans="2:6" ht="11.1" customHeight="1" x14ac:dyDescent="0.2">
      <c r="B503" s="1088"/>
      <c r="C503" s="1089"/>
      <c r="D503" s="1089"/>
      <c r="E503" s="1089"/>
      <c r="F503" s="1089"/>
    </row>
    <row r="504" spans="2:6" ht="11.1" customHeight="1" x14ac:dyDescent="0.2">
      <c r="B504" s="1088"/>
      <c r="C504" s="1089"/>
      <c r="D504" s="1089"/>
      <c r="E504" s="1089"/>
      <c r="F504" s="1089"/>
    </row>
    <row r="505" spans="2:6" ht="11.1" customHeight="1" x14ac:dyDescent="0.2">
      <c r="B505" s="1088"/>
      <c r="C505" s="1089"/>
      <c r="D505" s="1089"/>
      <c r="E505" s="1089"/>
      <c r="F505" s="1089"/>
    </row>
    <row r="506" spans="2:6" ht="11.1" customHeight="1" x14ac:dyDescent="0.2">
      <c r="B506" s="1088"/>
      <c r="C506" s="1089"/>
      <c r="D506" s="1089"/>
      <c r="E506" s="1089"/>
      <c r="F506" s="1089"/>
    </row>
    <row r="507" spans="2:6" ht="11.1" customHeight="1" x14ac:dyDescent="0.2">
      <c r="B507" s="1088"/>
      <c r="C507" s="1089"/>
      <c r="D507" s="1089"/>
      <c r="E507" s="1089"/>
      <c r="F507" s="1089"/>
    </row>
    <row r="508" spans="2:6" ht="11.1" customHeight="1" x14ac:dyDescent="0.2">
      <c r="B508" s="1088"/>
      <c r="C508" s="1089"/>
      <c r="D508" s="1089"/>
      <c r="E508" s="1089"/>
      <c r="F508" s="1089"/>
    </row>
    <row r="509" spans="2:6" ht="11.1" customHeight="1" x14ac:dyDescent="0.2">
      <c r="B509" s="1088"/>
      <c r="C509" s="1089"/>
      <c r="D509" s="1089"/>
      <c r="E509" s="1089"/>
      <c r="F509" s="1089"/>
    </row>
    <row r="510" spans="2:6" ht="11.1" customHeight="1" x14ac:dyDescent="0.2">
      <c r="B510" s="1088"/>
      <c r="C510" s="1089"/>
      <c r="D510" s="1089"/>
      <c r="E510" s="1089"/>
      <c r="F510" s="1089"/>
    </row>
    <row r="511" spans="2:6" ht="11.1" customHeight="1" x14ac:dyDescent="0.2">
      <c r="B511" s="1088"/>
      <c r="C511" s="1089"/>
      <c r="D511" s="1089"/>
      <c r="E511" s="1089"/>
      <c r="F511" s="1089"/>
    </row>
    <row r="512" spans="2:6" ht="11.1" customHeight="1" x14ac:dyDescent="0.2">
      <c r="B512" s="1088" t="s">
        <v>415</v>
      </c>
      <c r="C512" s="1090"/>
      <c r="D512" s="1090"/>
      <c r="E512" s="1090"/>
      <c r="F512" s="1090"/>
    </row>
    <row r="513" spans="2:6" ht="11.1" customHeight="1" x14ac:dyDescent="0.2">
      <c r="B513" s="1088"/>
      <c r="C513" s="1090"/>
      <c r="D513" s="1090"/>
      <c r="E513" s="1090"/>
      <c r="F513" s="1090"/>
    </row>
    <row r="514" spans="2:6" ht="11.1" customHeight="1" x14ac:dyDescent="0.2">
      <c r="B514" s="1088"/>
      <c r="C514" s="1090"/>
      <c r="D514" s="1090"/>
      <c r="E514" s="1090"/>
      <c r="F514" s="1090"/>
    </row>
    <row r="515" spans="2:6" ht="11.1" customHeight="1" x14ac:dyDescent="0.2">
      <c r="B515" s="1088"/>
      <c r="C515" s="1090"/>
      <c r="D515" s="1090"/>
      <c r="E515" s="1090"/>
      <c r="F515" s="1090"/>
    </row>
    <row r="516" spans="2:6" ht="11.1" customHeight="1" x14ac:dyDescent="0.2">
      <c r="B516" s="1088"/>
      <c r="C516" s="1090"/>
      <c r="D516" s="1090"/>
      <c r="E516" s="1090"/>
      <c r="F516" s="1090"/>
    </row>
    <row r="517" spans="2:6" ht="11.1" customHeight="1" x14ac:dyDescent="0.2">
      <c r="B517" s="1088"/>
      <c r="C517" s="1090"/>
      <c r="D517" s="1090"/>
      <c r="E517" s="1090"/>
      <c r="F517" s="1090"/>
    </row>
    <row r="518" spans="2:6" ht="11.1" customHeight="1" x14ac:dyDescent="0.2">
      <c r="B518" s="1088"/>
      <c r="C518" s="1090"/>
      <c r="D518" s="1090"/>
      <c r="E518" s="1090"/>
      <c r="F518" s="1090"/>
    </row>
    <row r="519" spans="2:6" ht="11.1" customHeight="1" x14ac:dyDescent="0.2">
      <c r="B519" s="1088"/>
      <c r="C519" s="1090"/>
      <c r="D519" s="1090"/>
      <c r="E519" s="1090"/>
      <c r="F519" s="1090"/>
    </row>
    <row r="520" spans="2:6" ht="11.1" customHeight="1" x14ac:dyDescent="0.2">
      <c r="B520" s="1088"/>
      <c r="C520" s="1090"/>
      <c r="D520" s="1090"/>
      <c r="E520" s="1090"/>
      <c r="F520" s="1090"/>
    </row>
    <row r="521" spans="2:6" ht="11.1" customHeight="1" x14ac:dyDescent="0.2">
      <c r="B521" s="1088"/>
      <c r="C521" s="1090"/>
      <c r="D521" s="1090"/>
      <c r="E521" s="1090"/>
      <c r="F521" s="1090"/>
    </row>
    <row r="522" spans="2:6" ht="11.1" customHeight="1" x14ac:dyDescent="0.2">
      <c r="B522" s="1088"/>
      <c r="C522" s="1090"/>
      <c r="D522" s="1090"/>
      <c r="E522" s="1090"/>
      <c r="F522" s="1090"/>
    </row>
    <row r="523" spans="2:6" ht="11.1" customHeight="1" x14ac:dyDescent="0.2">
      <c r="B523" s="1088"/>
      <c r="C523" s="1090"/>
      <c r="D523" s="1090"/>
      <c r="E523" s="1090"/>
      <c r="F523" s="1090"/>
    </row>
    <row r="524" spans="2:6" ht="11.1" customHeight="1" x14ac:dyDescent="0.2">
      <c r="B524" s="1088"/>
      <c r="C524" s="1090"/>
      <c r="D524" s="1090"/>
      <c r="E524" s="1090"/>
      <c r="F524" s="1090"/>
    </row>
    <row r="525" spans="2:6" ht="11.1" customHeight="1" x14ac:dyDescent="0.2">
      <c r="B525" s="1088"/>
      <c r="C525" s="1090"/>
      <c r="D525" s="1090"/>
      <c r="E525" s="1090"/>
      <c r="F525" s="1090"/>
    </row>
    <row r="526" spans="2:6" ht="11.1" customHeight="1" x14ac:dyDescent="0.2">
      <c r="B526" s="1088"/>
      <c r="C526" s="1090"/>
      <c r="D526" s="1090"/>
      <c r="E526" s="1090"/>
      <c r="F526" s="1090"/>
    </row>
    <row r="527" spans="2:6" ht="11.1" customHeight="1" x14ac:dyDescent="0.2">
      <c r="B527" s="1088"/>
      <c r="C527" s="1090"/>
      <c r="D527" s="1090"/>
      <c r="E527" s="1090"/>
      <c r="F527" s="1090"/>
    </row>
    <row r="528" spans="2:6" ht="11.1" customHeight="1" x14ac:dyDescent="0.2">
      <c r="B528" s="1088"/>
      <c r="C528" s="1090"/>
      <c r="D528" s="1090"/>
      <c r="E528" s="1090"/>
      <c r="F528" s="1090"/>
    </row>
    <row r="529" spans="2:6" ht="11.1" customHeight="1" x14ac:dyDescent="0.2">
      <c r="B529" s="1088"/>
      <c r="C529" s="1090"/>
      <c r="D529" s="1090"/>
      <c r="E529" s="1090"/>
      <c r="F529" s="1090"/>
    </row>
    <row r="530" spans="2:6" ht="11.1" customHeight="1" x14ac:dyDescent="0.2">
      <c r="B530" s="1088"/>
      <c r="C530" s="1090"/>
      <c r="D530" s="1090"/>
      <c r="E530" s="1090"/>
      <c r="F530" s="1090"/>
    </row>
    <row r="531" spans="2:6" ht="11.1" customHeight="1" x14ac:dyDescent="0.2">
      <c r="B531" s="1088"/>
      <c r="C531" s="1090"/>
      <c r="D531" s="1090"/>
      <c r="E531" s="1090"/>
      <c r="F531" s="1090"/>
    </row>
    <row r="532" spans="2:6" ht="11.1" customHeight="1" x14ac:dyDescent="0.2">
      <c r="B532" s="1088"/>
      <c r="C532" s="1090"/>
      <c r="D532" s="1090"/>
      <c r="E532" s="1090"/>
      <c r="F532" s="1090"/>
    </row>
    <row r="533" spans="2:6" ht="11.1" customHeight="1" x14ac:dyDescent="0.2">
      <c r="B533" s="1088"/>
      <c r="C533" s="1090"/>
      <c r="D533" s="1090"/>
      <c r="E533" s="1090"/>
      <c r="F533" s="1090"/>
    </row>
    <row r="534" spans="2:6" ht="11.1" customHeight="1" x14ac:dyDescent="0.2">
      <c r="B534" s="1088"/>
      <c r="C534" s="1090"/>
      <c r="D534" s="1090"/>
      <c r="E534" s="1090"/>
      <c r="F534" s="1090"/>
    </row>
    <row r="535" spans="2:6" ht="11.1" customHeight="1" x14ac:dyDescent="0.2">
      <c r="B535" s="1088"/>
      <c r="C535" s="1090"/>
      <c r="D535" s="1090"/>
      <c r="E535" s="1090"/>
      <c r="F535" s="1090"/>
    </row>
    <row r="536" spans="2:6" ht="11.1" customHeight="1" x14ac:dyDescent="0.2">
      <c r="B536" s="1088"/>
      <c r="C536" s="1090"/>
      <c r="D536" s="1090"/>
      <c r="E536" s="1090"/>
      <c r="F536" s="1090"/>
    </row>
    <row r="537" spans="2:6" ht="11.1" customHeight="1" x14ac:dyDescent="0.2">
      <c r="B537" s="1088"/>
      <c r="C537" s="1090"/>
      <c r="D537" s="1090"/>
      <c r="E537" s="1090"/>
      <c r="F537" s="1090"/>
    </row>
    <row r="538" spans="2:6" ht="11.1" customHeight="1" x14ac:dyDescent="0.2">
      <c r="B538" s="1088"/>
      <c r="C538" s="1090"/>
      <c r="D538" s="1090"/>
      <c r="E538" s="1090"/>
      <c r="F538" s="1090"/>
    </row>
    <row r="539" spans="2:6" ht="11.1" customHeight="1" x14ac:dyDescent="0.2">
      <c r="B539" s="1088"/>
      <c r="C539" s="1090"/>
      <c r="D539" s="1090"/>
      <c r="E539" s="1090"/>
      <c r="F539" s="1090"/>
    </row>
    <row r="540" spans="2:6" ht="11.1" customHeight="1" x14ac:dyDescent="0.2">
      <c r="B540" s="1088"/>
      <c r="C540" s="1090"/>
      <c r="D540" s="1090"/>
      <c r="E540" s="1090"/>
      <c r="F540" s="1090"/>
    </row>
    <row r="541" spans="2:6" ht="11.1" customHeight="1" x14ac:dyDescent="0.2">
      <c r="B541" s="1088"/>
      <c r="C541" s="1090"/>
      <c r="D541" s="1090"/>
      <c r="E541" s="1090"/>
      <c r="F541" s="1090"/>
    </row>
    <row r="543" spans="2:6" x14ac:dyDescent="0.2">
      <c r="B543" s="176" t="s">
        <v>324</v>
      </c>
      <c r="F543" s="193">
        <f>$E$6</f>
        <v>0</v>
      </c>
    </row>
    <row r="544" spans="2:6" ht="30" customHeight="1" x14ac:dyDescent="0.2">
      <c r="B544" s="177" t="s">
        <v>114</v>
      </c>
      <c r="C544" s="1091" t="s">
        <v>238</v>
      </c>
      <c r="D544" s="1092"/>
      <c r="E544" s="1093"/>
      <c r="F544" s="552" t="s">
        <v>157</v>
      </c>
    </row>
    <row r="545" spans="2:6" ht="39.9" customHeight="1" x14ac:dyDescent="0.2">
      <c r="B545" s="553">
        <f>'補助事業概要説明書(別添１)１～２'!E63</f>
        <v>0</v>
      </c>
      <c r="C545" s="1094">
        <f>'補助事業概要説明書(別添１)１～２'!I65</f>
        <v>0</v>
      </c>
      <c r="D545" s="1095"/>
      <c r="E545" s="1096"/>
      <c r="F545" s="553">
        <f>'補助事業概要説明書(別添１)１～２'!E64</f>
        <v>0</v>
      </c>
    </row>
    <row r="546" spans="2:6" ht="8.25" customHeight="1" x14ac:dyDescent="0.2"/>
    <row r="547" spans="2:6" x14ac:dyDescent="0.2">
      <c r="B547" s="176" t="s">
        <v>163</v>
      </c>
      <c r="E547" s="178"/>
    </row>
    <row r="548" spans="2:6" ht="16.5" customHeight="1" x14ac:dyDescent="0.2">
      <c r="B548" s="1087" t="s">
        <v>159</v>
      </c>
      <c r="C548" s="1087"/>
      <c r="D548" s="1087"/>
      <c r="E548" s="1087"/>
      <c r="F548" s="1087"/>
    </row>
    <row r="549" spans="2:6" x14ac:dyDescent="0.2">
      <c r="B549" s="566" t="b">
        <v>1</v>
      </c>
      <c r="C549" s="179"/>
    </row>
    <row r="550" spans="2:6" x14ac:dyDescent="0.2">
      <c r="B550" s="567" t="b">
        <v>1</v>
      </c>
    </row>
    <row r="551" spans="2:6" x14ac:dyDescent="0.2">
      <c r="B551" s="176" t="s">
        <v>257</v>
      </c>
      <c r="E551" s="178"/>
    </row>
    <row r="552" spans="2:6" ht="16.5" customHeight="1" x14ac:dyDescent="0.2">
      <c r="B552" s="1087" t="s">
        <v>256</v>
      </c>
      <c r="C552" s="1087"/>
      <c r="D552" s="1087"/>
      <c r="E552" s="1087"/>
      <c r="F552" s="1087"/>
    </row>
    <row r="553" spans="2:6" x14ac:dyDescent="0.2">
      <c r="B553" s="566" t="b">
        <v>1</v>
      </c>
      <c r="C553" s="179"/>
    </row>
    <row r="554" spans="2:6" x14ac:dyDescent="0.2">
      <c r="B554" s="567" t="b">
        <v>1</v>
      </c>
    </row>
    <row r="555" spans="2:6" x14ac:dyDescent="0.2">
      <c r="B555" s="176" t="s">
        <v>164</v>
      </c>
      <c r="C555" s="179" t="s">
        <v>219</v>
      </c>
    </row>
    <row r="556" spans="2:6" ht="11.1" customHeight="1" x14ac:dyDescent="0.2">
      <c r="B556" s="1088" t="s">
        <v>166</v>
      </c>
      <c r="C556" s="1089"/>
      <c r="D556" s="1089"/>
      <c r="E556" s="1089"/>
      <c r="F556" s="1089"/>
    </row>
    <row r="557" spans="2:6" ht="11.1" customHeight="1" x14ac:dyDescent="0.2">
      <c r="B557" s="1088"/>
      <c r="C557" s="1089"/>
      <c r="D557" s="1089"/>
      <c r="E557" s="1089"/>
      <c r="F557" s="1089"/>
    </row>
    <row r="558" spans="2:6" ht="11.1" customHeight="1" x14ac:dyDescent="0.2">
      <c r="B558" s="1088"/>
      <c r="C558" s="1089"/>
      <c r="D558" s="1089"/>
      <c r="E558" s="1089"/>
      <c r="F558" s="1089"/>
    </row>
    <row r="559" spans="2:6" ht="11.1" customHeight="1" x14ac:dyDescent="0.2">
      <c r="B559" s="1088"/>
      <c r="C559" s="1089"/>
      <c r="D559" s="1089"/>
      <c r="E559" s="1089"/>
      <c r="F559" s="1089"/>
    </row>
    <row r="560" spans="2:6" ht="11.1" customHeight="1" x14ac:dyDescent="0.2">
      <c r="B560" s="1088"/>
      <c r="C560" s="1089"/>
      <c r="D560" s="1089"/>
      <c r="E560" s="1089"/>
      <c r="F560" s="1089"/>
    </row>
    <row r="561" spans="2:6" ht="11.1" customHeight="1" x14ac:dyDescent="0.2">
      <c r="B561" s="1088"/>
      <c r="C561" s="1089"/>
      <c r="D561" s="1089"/>
      <c r="E561" s="1089"/>
      <c r="F561" s="1089"/>
    </row>
    <row r="562" spans="2:6" ht="11.1" customHeight="1" x14ac:dyDescent="0.2">
      <c r="B562" s="1088"/>
      <c r="C562" s="1089"/>
      <c r="D562" s="1089"/>
      <c r="E562" s="1089"/>
      <c r="F562" s="1089"/>
    </row>
    <row r="563" spans="2:6" ht="11.1" customHeight="1" x14ac:dyDescent="0.2">
      <c r="B563" s="1088"/>
      <c r="C563" s="1089"/>
      <c r="D563" s="1089"/>
      <c r="E563" s="1089"/>
      <c r="F563" s="1089"/>
    </row>
    <row r="564" spans="2:6" ht="11.1" customHeight="1" x14ac:dyDescent="0.2">
      <c r="B564" s="1088"/>
      <c r="C564" s="1089"/>
      <c r="D564" s="1089"/>
      <c r="E564" s="1089"/>
      <c r="F564" s="1089"/>
    </row>
    <row r="565" spans="2:6" ht="11.1" customHeight="1" x14ac:dyDescent="0.2">
      <c r="B565" s="1088"/>
      <c r="C565" s="1089"/>
      <c r="D565" s="1089"/>
      <c r="E565" s="1089"/>
      <c r="F565" s="1089"/>
    </row>
    <row r="566" spans="2:6" ht="11.1" customHeight="1" x14ac:dyDescent="0.2">
      <c r="B566" s="1088"/>
      <c r="C566" s="1089"/>
      <c r="D566" s="1089"/>
      <c r="E566" s="1089"/>
      <c r="F566" s="1089"/>
    </row>
    <row r="567" spans="2:6" ht="11.1" customHeight="1" x14ac:dyDescent="0.2">
      <c r="B567" s="1088"/>
      <c r="C567" s="1089"/>
      <c r="D567" s="1089"/>
      <c r="E567" s="1089"/>
      <c r="F567" s="1089"/>
    </row>
    <row r="568" spans="2:6" ht="11.1" customHeight="1" x14ac:dyDescent="0.2">
      <c r="B568" s="1088"/>
      <c r="C568" s="1089"/>
      <c r="D568" s="1089"/>
      <c r="E568" s="1089"/>
      <c r="F568" s="1089"/>
    </row>
    <row r="569" spans="2:6" ht="11.1" customHeight="1" x14ac:dyDescent="0.2">
      <c r="B569" s="1088"/>
      <c r="C569" s="1089"/>
      <c r="D569" s="1089"/>
      <c r="E569" s="1089"/>
      <c r="F569" s="1089"/>
    </row>
    <row r="570" spans="2:6" ht="11.1" customHeight="1" x14ac:dyDescent="0.2">
      <c r="B570" s="1088"/>
      <c r="C570" s="1089"/>
      <c r="D570" s="1089"/>
      <c r="E570" s="1089"/>
      <c r="F570" s="1089"/>
    </row>
    <row r="571" spans="2:6" ht="11.1" customHeight="1" x14ac:dyDescent="0.2">
      <c r="B571" s="1088"/>
      <c r="C571" s="1089"/>
      <c r="D571" s="1089"/>
      <c r="E571" s="1089"/>
      <c r="F571" s="1089"/>
    </row>
    <row r="572" spans="2:6" ht="11.1" customHeight="1" x14ac:dyDescent="0.2">
      <c r="B572" s="1088"/>
      <c r="C572" s="1089"/>
      <c r="D572" s="1089"/>
      <c r="E572" s="1089"/>
      <c r="F572" s="1089"/>
    </row>
    <row r="573" spans="2:6" ht="11.1" customHeight="1" x14ac:dyDescent="0.2">
      <c r="B573" s="1088"/>
      <c r="C573" s="1089"/>
      <c r="D573" s="1089"/>
      <c r="E573" s="1089"/>
      <c r="F573" s="1089"/>
    </row>
    <row r="574" spans="2:6" ht="11.1" customHeight="1" x14ac:dyDescent="0.2">
      <c r="B574" s="1088"/>
      <c r="C574" s="1089"/>
      <c r="D574" s="1089"/>
      <c r="E574" s="1089"/>
      <c r="F574" s="1089"/>
    </row>
    <row r="575" spans="2:6" ht="11.1" customHeight="1" x14ac:dyDescent="0.2">
      <c r="B575" s="1088"/>
      <c r="C575" s="1089"/>
      <c r="D575" s="1089"/>
      <c r="E575" s="1089"/>
      <c r="F575" s="1089"/>
    </row>
    <row r="576" spans="2:6" ht="11.1" customHeight="1" x14ac:dyDescent="0.2">
      <c r="B576" s="1088"/>
      <c r="C576" s="1089"/>
      <c r="D576" s="1089"/>
      <c r="E576" s="1089"/>
      <c r="F576" s="1089"/>
    </row>
    <row r="577" spans="2:6" ht="11.1" customHeight="1" x14ac:dyDescent="0.2">
      <c r="B577" s="1088"/>
      <c r="C577" s="1089"/>
      <c r="D577" s="1089"/>
      <c r="E577" s="1089"/>
      <c r="F577" s="1089"/>
    </row>
    <row r="578" spans="2:6" ht="11.1" customHeight="1" x14ac:dyDescent="0.2">
      <c r="B578" s="1088"/>
      <c r="C578" s="1089"/>
      <c r="D578" s="1089"/>
      <c r="E578" s="1089"/>
      <c r="F578" s="1089"/>
    </row>
    <row r="579" spans="2:6" ht="11.1" customHeight="1" x14ac:dyDescent="0.2">
      <c r="B579" s="1088"/>
      <c r="C579" s="1089"/>
      <c r="D579" s="1089"/>
      <c r="E579" s="1089"/>
      <c r="F579" s="1089"/>
    </row>
    <row r="580" spans="2:6" ht="11.1" customHeight="1" x14ac:dyDescent="0.2">
      <c r="B580" s="1088"/>
      <c r="C580" s="1089"/>
      <c r="D580" s="1089"/>
      <c r="E580" s="1089"/>
      <c r="F580" s="1089"/>
    </row>
    <row r="581" spans="2:6" ht="11.1" customHeight="1" x14ac:dyDescent="0.2">
      <c r="B581" s="1088"/>
      <c r="C581" s="1089"/>
      <c r="D581" s="1089"/>
      <c r="E581" s="1089"/>
      <c r="F581" s="1089"/>
    </row>
    <row r="582" spans="2:6" ht="11.1" customHeight="1" x14ac:dyDescent="0.2">
      <c r="B582" s="1088"/>
      <c r="C582" s="1089"/>
      <c r="D582" s="1089"/>
      <c r="E582" s="1089"/>
      <c r="F582" s="1089"/>
    </row>
    <row r="583" spans="2:6" ht="11.1" customHeight="1" x14ac:dyDescent="0.2">
      <c r="B583" s="1088"/>
      <c r="C583" s="1089"/>
      <c r="D583" s="1089"/>
      <c r="E583" s="1089"/>
      <c r="F583" s="1089"/>
    </row>
    <row r="584" spans="2:6" ht="11.1" customHeight="1" x14ac:dyDescent="0.2">
      <c r="B584" s="1088"/>
      <c r="C584" s="1089"/>
      <c r="D584" s="1089"/>
      <c r="E584" s="1089"/>
      <c r="F584" s="1089"/>
    </row>
    <row r="585" spans="2:6" ht="11.1" customHeight="1" x14ac:dyDescent="0.2">
      <c r="B585" s="1088"/>
      <c r="C585" s="1089"/>
      <c r="D585" s="1089"/>
      <c r="E585" s="1089"/>
      <c r="F585" s="1089"/>
    </row>
    <row r="586" spans="2:6" ht="11.1" customHeight="1" x14ac:dyDescent="0.2">
      <c r="B586" s="1088" t="s">
        <v>165</v>
      </c>
      <c r="C586" s="1089"/>
      <c r="D586" s="1089"/>
      <c r="E586" s="1089"/>
      <c r="F586" s="1089"/>
    </row>
    <row r="587" spans="2:6" ht="11.1" customHeight="1" x14ac:dyDescent="0.2">
      <c r="B587" s="1088"/>
      <c r="C587" s="1089"/>
      <c r="D587" s="1089"/>
      <c r="E587" s="1089"/>
      <c r="F587" s="1089"/>
    </row>
    <row r="588" spans="2:6" ht="11.1" customHeight="1" x14ac:dyDescent="0.2">
      <c r="B588" s="1088"/>
      <c r="C588" s="1089"/>
      <c r="D588" s="1089"/>
      <c r="E588" s="1089"/>
      <c r="F588" s="1089"/>
    </row>
    <row r="589" spans="2:6" ht="11.1" customHeight="1" x14ac:dyDescent="0.2">
      <c r="B589" s="1088"/>
      <c r="C589" s="1089"/>
      <c r="D589" s="1089"/>
      <c r="E589" s="1089"/>
      <c r="F589" s="1089"/>
    </row>
    <row r="590" spans="2:6" ht="11.1" customHeight="1" x14ac:dyDescent="0.2">
      <c r="B590" s="1088"/>
      <c r="C590" s="1089"/>
      <c r="D590" s="1089"/>
      <c r="E590" s="1089"/>
      <c r="F590" s="1089"/>
    </row>
    <row r="591" spans="2:6" ht="11.1" customHeight="1" x14ac:dyDescent="0.2">
      <c r="B591" s="1088"/>
      <c r="C591" s="1089"/>
      <c r="D591" s="1089"/>
      <c r="E591" s="1089"/>
      <c r="F591" s="1089"/>
    </row>
    <row r="592" spans="2:6" ht="11.1" customHeight="1" x14ac:dyDescent="0.2">
      <c r="B592" s="1088"/>
      <c r="C592" s="1089"/>
      <c r="D592" s="1089"/>
      <c r="E592" s="1089"/>
      <c r="F592" s="1089"/>
    </row>
    <row r="593" spans="2:6" ht="11.1" customHeight="1" x14ac:dyDescent="0.2">
      <c r="B593" s="1088"/>
      <c r="C593" s="1089"/>
      <c r="D593" s="1089"/>
      <c r="E593" s="1089"/>
      <c r="F593" s="1089"/>
    </row>
    <row r="594" spans="2:6" ht="11.1" customHeight="1" x14ac:dyDescent="0.2">
      <c r="B594" s="1088"/>
      <c r="C594" s="1089"/>
      <c r="D594" s="1089"/>
      <c r="E594" s="1089"/>
      <c r="F594" s="1089"/>
    </row>
    <row r="595" spans="2:6" ht="11.1" customHeight="1" x14ac:dyDescent="0.2">
      <c r="B595" s="1088"/>
      <c r="C595" s="1089"/>
      <c r="D595" s="1089"/>
      <c r="E595" s="1089"/>
      <c r="F595" s="1089"/>
    </row>
    <row r="596" spans="2:6" ht="11.1" customHeight="1" x14ac:dyDescent="0.2">
      <c r="B596" s="1088"/>
      <c r="C596" s="1089"/>
      <c r="D596" s="1089"/>
      <c r="E596" s="1089"/>
      <c r="F596" s="1089"/>
    </row>
    <row r="597" spans="2:6" ht="11.1" customHeight="1" x14ac:dyDescent="0.2">
      <c r="B597" s="1088"/>
      <c r="C597" s="1089"/>
      <c r="D597" s="1089"/>
      <c r="E597" s="1089"/>
      <c r="F597" s="1089"/>
    </row>
    <row r="598" spans="2:6" ht="11.1" customHeight="1" x14ac:dyDescent="0.2">
      <c r="B598" s="1088"/>
      <c r="C598" s="1089"/>
      <c r="D598" s="1089"/>
      <c r="E598" s="1089"/>
      <c r="F598" s="1089"/>
    </row>
    <row r="599" spans="2:6" ht="11.1" customHeight="1" x14ac:dyDescent="0.2">
      <c r="B599" s="1088"/>
      <c r="C599" s="1089"/>
      <c r="D599" s="1089"/>
      <c r="E599" s="1089"/>
      <c r="F599" s="1089"/>
    </row>
    <row r="600" spans="2:6" ht="11.1" customHeight="1" x14ac:dyDescent="0.2">
      <c r="B600" s="1088"/>
      <c r="C600" s="1089"/>
      <c r="D600" s="1089"/>
      <c r="E600" s="1089"/>
      <c r="F600" s="1089"/>
    </row>
    <row r="601" spans="2:6" ht="11.1" customHeight="1" x14ac:dyDescent="0.2">
      <c r="B601" s="1088"/>
      <c r="C601" s="1089"/>
      <c r="D601" s="1089"/>
      <c r="E601" s="1089"/>
      <c r="F601" s="1089"/>
    </row>
    <row r="602" spans="2:6" ht="11.1" customHeight="1" x14ac:dyDescent="0.2">
      <c r="B602" s="1088"/>
      <c r="C602" s="1089"/>
      <c r="D602" s="1089"/>
      <c r="E602" s="1089"/>
      <c r="F602" s="1089"/>
    </row>
    <row r="603" spans="2:6" ht="11.1" customHeight="1" x14ac:dyDescent="0.2">
      <c r="B603" s="1088"/>
      <c r="C603" s="1089"/>
      <c r="D603" s="1089"/>
      <c r="E603" s="1089"/>
      <c r="F603" s="1089"/>
    </row>
    <row r="604" spans="2:6" ht="11.1" customHeight="1" x14ac:dyDescent="0.2">
      <c r="B604" s="1088"/>
      <c r="C604" s="1089"/>
      <c r="D604" s="1089"/>
      <c r="E604" s="1089"/>
      <c r="F604" s="1089"/>
    </row>
    <row r="605" spans="2:6" ht="11.1" customHeight="1" x14ac:dyDescent="0.2">
      <c r="B605" s="1088"/>
      <c r="C605" s="1089"/>
      <c r="D605" s="1089"/>
      <c r="E605" s="1089"/>
      <c r="F605" s="1089"/>
    </row>
    <row r="606" spans="2:6" ht="11.1" customHeight="1" x14ac:dyDescent="0.2">
      <c r="B606" s="1088"/>
      <c r="C606" s="1089"/>
      <c r="D606" s="1089"/>
      <c r="E606" s="1089"/>
      <c r="F606" s="1089"/>
    </row>
    <row r="607" spans="2:6" ht="11.1" customHeight="1" x14ac:dyDescent="0.2">
      <c r="B607" s="1088"/>
      <c r="C607" s="1089"/>
      <c r="D607" s="1089"/>
      <c r="E607" s="1089"/>
      <c r="F607" s="1089"/>
    </row>
    <row r="608" spans="2:6" ht="11.1" customHeight="1" x14ac:dyDescent="0.2">
      <c r="B608" s="1088"/>
      <c r="C608" s="1089"/>
      <c r="D608" s="1089"/>
      <c r="E608" s="1089"/>
      <c r="F608" s="1089"/>
    </row>
    <row r="609" spans="2:6" ht="11.1" customHeight="1" x14ac:dyDescent="0.2">
      <c r="B609" s="1088"/>
      <c r="C609" s="1089"/>
      <c r="D609" s="1089"/>
      <c r="E609" s="1089"/>
      <c r="F609" s="1089"/>
    </row>
    <row r="610" spans="2:6" ht="11.1" customHeight="1" x14ac:dyDescent="0.2">
      <c r="B610" s="1088"/>
      <c r="C610" s="1089"/>
      <c r="D610" s="1089"/>
      <c r="E610" s="1089"/>
      <c r="F610" s="1089"/>
    </row>
    <row r="611" spans="2:6" ht="11.1" customHeight="1" x14ac:dyDescent="0.2">
      <c r="B611" s="1088"/>
      <c r="C611" s="1089"/>
      <c r="D611" s="1089"/>
      <c r="E611" s="1089"/>
      <c r="F611" s="1089"/>
    </row>
    <row r="612" spans="2:6" ht="11.1" customHeight="1" x14ac:dyDescent="0.2">
      <c r="B612" s="1088"/>
      <c r="C612" s="1089"/>
      <c r="D612" s="1089"/>
      <c r="E612" s="1089"/>
      <c r="F612" s="1089"/>
    </row>
    <row r="613" spans="2:6" ht="11.1" customHeight="1" x14ac:dyDescent="0.2">
      <c r="B613" s="1088"/>
      <c r="C613" s="1089"/>
      <c r="D613" s="1089"/>
      <c r="E613" s="1089"/>
      <c r="F613" s="1089"/>
    </row>
    <row r="614" spans="2:6" ht="11.1" customHeight="1" x14ac:dyDescent="0.2">
      <c r="B614" s="1088"/>
      <c r="C614" s="1089"/>
      <c r="D614" s="1089"/>
      <c r="E614" s="1089"/>
      <c r="F614" s="1089"/>
    </row>
    <row r="615" spans="2:6" ht="11.1" customHeight="1" x14ac:dyDescent="0.2">
      <c r="B615" s="1088"/>
      <c r="C615" s="1089"/>
      <c r="D615" s="1089"/>
      <c r="E615" s="1089"/>
      <c r="F615" s="1089"/>
    </row>
    <row r="616" spans="2:6" ht="11.1" customHeight="1" x14ac:dyDescent="0.2">
      <c r="B616" s="1088" t="s">
        <v>167</v>
      </c>
      <c r="C616" s="1089"/>
      <c r="D616" s="1089"/>
      <c r="E616" s="1089"/>
      <c r="F616" s="1089"/>
    </row>
    <row r="617" spans="2:6" ht="11.1" customHeight="1" x14ac:dyDescent="0.2">
      <c r="B617" s="1088"/>
      <c r="C617" s="1089"/>
      <c r="D617" s="1089"/>
      <c r="E617" s="1089"/>
      <c r="F617" s="1089"/>
    </row>
    <row r="618" spans="2:6" ht="11.1" customHeight="1" x14ac:dyDescent="0.2">
      <c r="B618" s="1088"/>
      <c r="C618" s="1089"/>
      <c r="D618" s="1089"/>
      <c r="E618" s="1089"/>
      <c r="F618" s="1089"/>
    </row>
    <row r="619" spans="2:6" ht="11.1" customHeight="1" x14ac:dyDescent="0.2">
      <c r="B619" s="1088"/>
      <c r="C619" s="1089"/>
      <c r="D619" s="1089"/>
      <c r="E619" s="1089"/>
      <c r="F619" s="1089"/>
    </row>
    <row r="620" spans="2:6" ht="11.1" customHeight="1" x14ac:dyDescent="0.2">
      <c r="B620" s="1088"/>
      <c r="C620" s="1089"/>
      <c r="D620" s="1089"/>
      <c r="E620" s="1089"/>
      <c r="F620" s="1089"/>
    </row>
    <row r="621" spans="2:6" ht="11.1" customHeight="1" x14ac:dyDescent="0.2">
      <c r="B621" s="1088"/>
      <c r="C621" s="1089"/>
      <c r="D621" s="1089"/>
      <c r="E621" s="1089"/>
      <c r="F621" s="1089"/>
    </row>
    <row r="622" spans="2:6" ht="11.1" customHeight="1" x14ac:dyDescent="0.2">
      <c r="B622" s="1088"/>
      <c r="C622" s="1089"/>
      <c r="D622" s="1089"/>
      <c r="E622" s="1089"/>
      <c r="F622" s="1089"/>
    </row>
    <row r="623" spans="2:6" ht="11.1" customHeight="1" x14ac:dyDescent="0.2">
      <c r="B623" s="1088"/>
      <c r="C623" s="1089"/>
      <c r="D623" s="1089"/>
      <c r="E623" s="1089"/>
      <c r="F623" s="1089"/>
    </row>
    <row r="624" spans="2:6" ht="11.1" customHeight="1" x14ac:dyDescent="0.2">
      <c r="B624" s="1088"/>
      <c r="C624" s="1089"/>
      <c r="D624" s="1089"/>
      <c r="E624" s="1089"/>
      <c r="F624" s="1089"/>
    </row>
    <row r="625" spans="2:6" ht="11.1" customHeight="1" x14ac:dyDescent="0.2">
      <c r="B625" s="1088"/>
      <c r="C625" s="1089"/>
      <c r="D625" s="1089"/>
      <c r="E625" s="1089"/>
      <c r="F625" s="1089"/>
    </row>
    <row r="626" spans="2:6" ht="11.1" customHeight="1" x14ac:dyDescent="0.2">
      <c r="B626" s="1088"/>
      <c r="C626" s="1089"/>
      <c r="D626" s="1089"/>
      <c r="E626" s="1089"/>
      <c r="F626" s="1089"/>
    </row>
    <row r="627" spans="2:6" ht="11.1" customHeight="1" x14ac:dyDescent="0.2">
      <c r="B627" s="1088"/>
      <c r="C627" s="1089"/>
      <c r="D627" s="1089"/>
      <c r="E627" s="1089"/>
      <c r="F627" s="1089"/>
    </row>
    <row r="628" spans="2:6" ht="11.1" customHeight="1" x14ac:dyDescent="0.2">
      <c r="B628" s="1088"/>
      <c r="C628" s="1089"/>
      <c r="D628" s="1089"/>
      <c r="E628" s="1089"/>
      <c r="F628" s="1089"/>
    </row>
    <row r="629" spans="2:6" ht="11.1" customHeight="1" x14ac:dyDescent="0.2">
      <c r="B629" s="1088"/>
      <c r="C629" s="1089"/>
      <c r="D629" s="1089"/>
      <c r="E629" s="1089"/>
      <c r="F629" s="1089"/>
    </row>
    <row r="630" spans="2:6" ht="11.1" customHeight="1" x14ac:dyDescent="0.2">
      <c r="B630" s="1088"/>
      <c r="C630" s="1089"/>
      <c r="D630" s="1089"/>
      <c r="E630" s="1089"/>
      <c r="F630" s="1089"/>
    </row>
    <row r="631" spans="2:6" ht="11.1" customHeight="1" x14ac:dyDescent="0.2">
      <c r="B631" s="1088"/>
      <c r="C631" s="1089"/>
      <c r="D631" s="1089"/>
      <c r="E631" s="1089"/>
      <c r="F631" s="1089"/>
    </row>
    <row r="632" spans="2:6" ht="11.1" customHeight="1" x14ac:dyDescent="0.2">
      <c r="B632" s="1088"/>
      <c r="C632" s="1089"/>
      <c r="D632" s="1089"/>
      <c r="E632" s="1089"/>
      <c r="F632" s="1089"/>
    </row>
    <row r="633" spans="2:6" ht="11.1" customHeight="1" x14ac:dyDescent="0.2">
      <c r="B633" s="1088"/>
      <c r="C633" s="1089"/>
      <c r="D633" s="1089"/>
      <c r="E633" s="1089"/>
      <c r="F633" s="1089"/>
    </row>
    <row r="634" spans="2:6" ht="11.1" customHeight="1" x14ac:dyDescent="0.2">
      <c r="B634" s="1088"/>
      <c r="C634" s="1089"/>
      <c r="D634" s="1089"/>
      <c r="E634" s="1089"/>
      <c r="F634" s="1089"/>
    </row>
    <row r="635" spans="2:6" ht="11.1" customHeight="1" x14ac:dyDescent="0.2">
      <c r="B635" s="1088"/>
      <c r="C635" s="1089"/>
      <c r="D635" s="1089"/>
      <c r="E635" s="1089"/>
      <c r="F635" s="1089"/>
    </row>
    <row r="636" spans="2:6" ht="11.1" customHeight="1" x14ac:dyDescent="0.2">
      <c r="B636" s="1088"/>
      <c r="C636" s="1089"/>
      <c r="D636" s="1089"/>
      <c r="E636" s="1089"/>
      <c r="F636" s="1089"/>
    </row>
    <row r="637" spans="2:6" ht="11.1" customHeight="1" x14ac:dyDescent="0.2">
      <c r="B637" s="1088"/>
      <c r="C637" s="1089"/>
      <c r="D637" s="1089"/>
      <c r="E637" s="1089"/>
      <c r="F637" s="1089"/>
    </row>
    <row r="638" spans="2:6" ht="11.1" customHeight="1" x14ac:dyDescent="0.2">
      <c r="B638" s="1088"/>
      <c r="C638" s="1089"/>
      <c r="D638" s="1089"/>
      <c r="E638" s="1089"/>
      <c r="F638" s="1089"/>
    </row>
    <row r="639" spans="2:6" ht="11.1" customHeight="1" x14ac:dyDescent="0.2">
      <c r="B639" s="1088"/>
      <c r="C639" s="1089"/>
      <c r="D639" s="1089"/>
      <c r="E639" s="1089"/>
      <c r="F639" s="1089"/>
    </row>
    <row r="640" spans="2:6" ht="11.1" customHeight="1" x14ac:dyDescent="0.2">
      <c r="B640" s="1088"/>
      <c r="C640" s="1089"/>
      <c r="D640" s="1089"/>
      <c r="E640" s="1089"/>
      <c r="F640" s="1089"/>
    </row>
    <row r="641" spans="2:6" ht="11.1" customHeight="1" x14ac:dyDescent="0.2">
      <c r="B641" s="1088"/>
      <c r="C641" s="1089"/>
      <c r="D641" s="1089"/>
      <c r="E641" s="1089"/>
      <c r="F641" s="1089"/>
    </row>
    <row r="642" spans="2:6" ht="11.1" customHeight="1" x14ac:dyDescent="0.2">
      <c r="B642" s="1088"/>
      <c r="C642" s="1089"/>
      <c r="D642" s="1089"/>
      <c r="E642" s="1089"/>
      <c r="F642" s="1089"/>
    </row>
    <row r="643" spans="2:6" ht="11.1" customHeight="1" x14ac:dyDescent="0.2">
      <c r="B643" s="1088"/>
      <c r="C643" s="1089"/>
      <c r="D643" s="1089"/>
      <c r="E643" s="1089"/>
      <c r="F643" s="1089"/>
    </row>
    <row r="644" spans="2:6" ht="11.1" customHeight="1" x14ac:dyDescent="0.2">
      <c r="B644" s="1088"/>
      <c r="C644" s="1089"/>
      <c r="D644" s="1089"/>
      <c r="E644" s="1089"/>
      <c r="F644" s="1089"/>
    </row>
    <row r="645" spans="2:6" ht="11.1" customHeight="1" x14ac:dyDescent="0.2">
      <c r="B645" s="1088"/>
      <c r="C645" s="1089"/>
      <c r="D645" s="1089"/>
      <c r="E645" s="1089"/>
      <c r="F645" s="1089"/>
    </row>
    <row r="646" spans="2:6" ht="11.1" customHeight="1" x14ac:dyDescent="0.2">
      <c r="B646" s="1088" t="s">
        <v>415</v>
      </c>
      <c r="C646" s="1090"/>
      <c r="D646" s="1090"/>
      <c r="E646" s="1090"/>
      <c r="F646" s="1090"/>
    </row>
    <row r="647" spans="2:6" ht="11.1" customHeight="1" x14ac:dyDescent="0.2">
      <c r="B647" s="1088"/>
      <c r="C647" s="1090"/>
      <c r="D647" s="1090"/>
      <c r="E647" s="1090"/>
      <c r="F647" s="1090"/>
    </row>
    <row r="648" spans="2:6" ht="11.1" customHeight="1" x14ac:dyDescent="0.2">
      <c r="B648" s="1088"/>
      <c r="C648" s="1090"/>
      <c r="D648" s="1090"/>
      <c r="E648" s="1090"/>
      <c r="F648" s="1090"/>
    </row>
    <row r="649" spans="2:6" ht="11.1" customHeight="1" x14ac:dyDescent="0.2">
      <c r="B649" s="1088"/>
      <c r="C649" s="1090"/>
      <c r="D649" s="1090"/>
      <c r="E649" s="1090"/>
      <c r="F649" s="1090"/>
    </row>
    <row r="650" spans="2:6" ht="11.1" customHeight="1" x14ac:dyDescent="0.2">
      <c r="B650" s="1088"/>
      <c r="C650" s="1090"/>
      <c r="D650" s="1090"/>
      <c r="E650" s="1090"/>
      <c r="F650" s="1090"/>
    </row>
    <row r="651" spans="2:6" ht="11.1" customHeight="1" x14ac:dyDescent="0.2">
      <c r="B651" s="1088"/>
      <c r="C651" s="1090"/>
      <c r="D651" s="1090"/>
      <c r="E651" s="1090"/>
      <c r="F651" s="1090"/>
    </row>
    <row r="652" spans="2:6" ht="11.1" customHeight="1" x14ac:dyDescent="0.2">
      <c r="B652" s="1088"/>
      <c r="C652" s="1090"/>
      <c r="D652" s="1090"/>
      <c r="E652" s="1090"/>
      <c r="F652" s="1090"/>
    </row>
    <row r="653" spans="2:6" ht="11.1" customHeight="1" x14ac:dyDescent="0.2">
      <c r="B653" s="1088"/>
      <c r="C653" s="1090"/>
      <c r="D653" s="1090"/>
      <c r="E653" s="1090"/>
      <c r="F653" s="1090"/>
    </row>
    <row r="654" spans="2:6" ht="11.1" customHeight="1" x14ac:dyDescent="0.2">
      <c r="B654" s="1088"/>
      <c r="C654" s="1090"/>
      <c r="D654" s="1090"/>
      <c r="E654" s="1090"/>
      <c r="F654" s="1090"/>
    </row>
    <row r="655" spans="2:6" ht="11.1" customHeight="1" x14ac:dyDescent="0.2">
      <c r="B655" s="1088"/>
      <c r="C655" s="1090"/>
      <c r="D655" s="1090"/>
      <c r="E655" s="1090"/>
      <c r="F655" s="1090"/>
    </row>
    <row r="656" spans="2:6" ht="11.1" customHeight="1" x14ac:dyDescent="0.2">
      <c r="B656" s="1088"/>
      <c r="C656" s="1090"/>
      <c r="D656" s="1090"/>
      <c r="E656" s="1090"/>
      <c r="F656" s="1090"/>
    </row>
    <row r="657" spans="2:6" ht="11.1" customHeight="1" x14ac:dyDescent="0.2">
      <c r="B657" s="1088"/>
      <c r="C657" s="1090"/>
      <c r="D657" s="1090"/>
      <c r="E657" s="1090"/>
      <c r="F657" s="1090"/>
    </row>
    <row r="658" spans="2:6" ht="11.1" customHeight="1" x14ac:dyDescent="0.2">
      <c r="B658" s="1088"/>
      <c r="C658" s="1090"/>
      <c r="D658" s="1090"/>
      <c r="E658" s="1090"/>
      <c r="F658" s="1090"/>
    </row>
    <row r="659" spans="2:6" ht="11.1" customHeight="1" x14ac:dyDescent="0.2">
      <c r="B659" s="1088"/>
      <c r="C659" s="1090"/>
      <c r="D659" s="1090"/>
      <c r="E659" s="1090"/>
      <c r="F659" s="1090"/>
    </row>
    <row r="660" spans="2:6" ht="11.1" customHeight="1" x14ac:dyDescent="0.2">
      <c r="B660" s="1088"/>
      <c r="C660" s="1090"/>
      <c r="D660" s="1090"/>
      <c r="E660" s="1090"/>
      <c r="F660" s="1090"/>
    </row>
    <row r="661" spans="2:6" ht="11.1" customHeight="1" x14ac:dyDescent="0.2">
      <c r="B661" s="1088"/>
      <c r="C661" s="1090"/>
      <c r="D661" s="1090"/>
      <c r="E661" s="1090"/>
      <c r="F661" s="1090"/>
    </row>
    <row r="662" spans="2:6" ht="11.1" customHeight="1" x14ac:dyDescent="0.2">
      <c r="B662" s="1088"/>
      <c r="C662" s="1090"/>
      <c r="D662" s="1090"/>
      <c r="E662" s="1090"/>
      <c r="F662" s="1090"/>
    </row>
    <row r="663" spans="2:6" ht="11.1" customHeight="1" x14ac:dyDescent="0.2">
      <c r="B663" s="1088"/>
      <c r="C663" s="1090"/>
      <c r="D663" s="1090"/>
      <c r="E663" s="1090"/>
      <c r="F663" s="1090"/>
    </row>
    <row r="664" spans="2:6" ht="11.1" customHeight="1" x14ac:dyDescent="0.2">
      <c r="B664" s="1088"/>
      <c r="C664" s="1090"/>
      <c r="D664" s="1090"/>
      <c r="E664" s="1090"/>
      <c r="F664" s="1090"/>
    </row>
    <row r="665" spans="2:6" ht="11.1" customHeight="1" x14ac:dyDescent="0.2">
      <c r="B665" s="1088"/>
      <c r="C665" s="1090"/>
      <c r="D665" s="1090"/>
      <c r="E665" s="1090"/>
      <c r="F665" s="1090"/>
    </row>
    <row r="666" spans="2:6" ht="11.1" customHeight="1" x14ac:dyDescent="0.2">
      <c r="B666" s="1088"/>
      <c r="C666" s="1090"/>
      <c r="D666" s="1090"/>
      <c r="E666" s="1090"/>
      <c r="F666" s="1090"/>
    </row>
    <row r="667" spans="2:6" ht="11.1" customHeight="1" x14ac:dyDescent="0.2">
      <c r="B667" s="1088"/>
      <c r="C667" s="1090"/>
      <c r="D667" s="1090"/>
      <c r="E667" s="1090"/>
      <c r="F667" s="1090"/>
    </row>
    <row r="668" spans="2:6" ht="11.1" customHeight="1" x14ac:dyDescent="0.2">
      <c r="B668" s="1088"/>
      <c r="C668" s="1090"/>
      <c r="D668" s="1090"/>
      <c r="E668" s="1090"/>
      <c r="F668" s="1090"/>
    </row>
    <row r="669" spans="2:6" ht="11.1" customHeight="1" x14ac:dyDescent="0.2">
      <c r="B669" s="1088"/>
      <c r="C669" s="1090"/>
      <c r="D669" s="1090"/>
      <c r="E669" s="1090"/>
      <c r="F669" s="1090"/>
    </row>
    <row r="670" spans="2:6" ht="11.1" customHeight="1" x14ac:dyDescent="0.2">
      <c r="B670" s="1088"/>
      <c r="C670" s="1090"/>
      <c r="D670" s="1090"/>
      <c r="E670" s="1090"/>
      <c r="F670" s="1090"/>
    </row>
    <row r="671" spans="2:6" ht="11.1" customHeight="1" x14ac:dyDescent="0.2">
      <c r="B671" s="1088"/>
      <c r="C671" s="1090"/>
      <c r="D671" s="1090"/>
      <c r="E671" s="1090"/>
      <c r="F671" s="1090"/>
    </row>
    <row r="672" spans="2:6" ht="11.1" customHeight="1" x14ac:dyDescent="0.2">
      <c r="B672" s="1088"/>
      <c r="C672" s="1090"/>
      <c r="D672" s="1090"/>
      <c r="E672" s="1090"/>
      <c r="F672" s="1090"/>
    </row>
    <row r="673" spans="2:6" ht="11.1" customHeight="1" x14ac:dyDescent="0.2">
      <c r="B673" s="1088"/>
      <c r="C673" s="1090"/>
      <c r="D673" s="1090"/>
      <c r="E673" s="1090"/>
      <c r="F673" s="1090"/>
    </row>
    <row r="674" spans="2:6" ht="11.1" customHeight="1" x14ac:dyDescent="0.2">
      <c r="B674" s="1088"/>
      <c r="C674" s="1090"/>
      <c r="D674" s="1090"/>
      <c r="E674" s="1090"/>
      <c r="F674" s="1090"/>
    </row>
    <row r="675" spans="2:6" ht="11.1" customHeight="1" x14ac:dyDescent="0.2">
      <c r="B675" s="1088"/>
      <c r="C675" s="1090"/>
      <c r="D675" s="1090"/>
      <c r="E675" s="1090"/>
      <c r="F675" s="1090"/>
    </row>
    <row r="677" spans="2:6" x14ac:dyDescent="0.2">
      <c r="B677" s="176" t="s">
        <v>325</v>
      </c>
      <c r="F677" s="193">
        <f>$E$6</f>
        <v>0</v>
      </c>
    </row>
    <row r="678" spans="2:6" ht="30" customHeight="1" x14ac:dyDescent="0.2">
      <c r="B678" s="177" t="s">
        <v>114</v>
      </c>
      <c r="C678" s="1091" t="s">
        <v>238</v>
      </c>
      <c r="D678" s="1092"/>
      <c r="E678" s="1093"/>
      <c r="F678" s="552" t="s">
        <v>157</v>
      </c>
    </row>
    <row r="679" spans="2:6" ht="39.9" customHeight="1" x14ac:dyDescent="0.2">
      <c r="B679" s="553">
        <f>'補助事業概要説明書(別添１)１～２'!E66</f>
        <v>0</v>
      </c>
      <c r="C679" s="1094">
        <f>'補助事業概要説明書(別添１)１～２'!I68</f>
        <v>0</v>
      </c>
      <c r="D679" s="1095"/>
      <c r="E679" s="1096"/>
      <c r="F679" s="553">
        <f>'補助事業概要説明書(別添１)１～２'!E67</f>
        <v>0</v>
      </c>
    </row>
    <row r="680" spans="2:6" ht="8.25" customHeight="1" x14ac:dyDescent="0.2"/>
    <row r="681" spans="2:6" x14ac:dyDescent="0.2">
      <c r="B681" s="176" t="s">
        <v>163</v>
      </c>
      <c r="E681" s="178"/>
    </row>
    <row r="682" spans="2:6" ht="16.5" customHeight="1" x14ac:dyDescent="0.2">
      <c r="B682" s="1087" t="s">
        <v>159</v>
      </c>
      <c r="C682" s="1087"/>
      <c r="D682" s="1087"/>
      <c r="E682" s="1087"/>
      <c r="F682" s="1087"/>
    </row>
    <row r="683" spans="2:6" x14ac:dyDescent="0.2">
      <c r="B683" s="566" t="b">
        <v>1</v>
      </c>
      <c r="C683" s="179"/>
    </row>
    <row r="684" spans="2:6" x14ac:dyDescent="0.2">
      <c r="B684" s="567" t="b">
        <v>1</v>
      </c>
    </row>
    <row r="685" spans="2:6" x14ac:dyDescent="0.2">
      <c r="B685" s="176" t="s">
        <v>257</v>
      </c>
      <c r="E685" s="178"/>
    </row>
    <row r="686" spans="2:6" ht="16.5" customHeight="1" x14ac:dyDescent="0.2">
      <c r="B686" s="1087" t="s">
        <v>256</v>
      </c>
      <c r="C686" s="1087"/>
      <c r="D686" s="1087"/>
      <c r="E686" s="1087"/>
      <c r="F686" s="1087"/>
    </row>
    <row r="687" spans="2:6" x14ac:dyDescent="0.2">
      <c r="B687" s="566" t="b">
        <v>1</v>
      </c>
      <c r="C687" s="179"/>
    </row>
    <row r="688" spans="2:6" x14ac:dyDescent="0.2">
      <c r="B688" s="567" t="b">
        <v>1</v>
      </c>
    </row>
    <row r="689" spans="2:6" x14ac:dyDescent="0.2">
      <c r="B689" s="176" t="s">
        <v>164</v>
      </c>
      <c r="C689" s="179" t="s">
        <v>219</v>
      </c>
    </row>
    <row r="690" spans="2:6" ht="11.1" customHeight="1" x14ac:dyDescent="0.2">
      <c r="B690" s="1088" t="s">
        <v>166</v>
      </c>
      <c r="C690" s="1089"/>
      <c r="D690" s="1089"/>
      <c r="E690" s="1089"/>
      <c r="F690" s="1089"/>
    </row>
    <row r="691" spans="2:6" ht="11.1" customHeight="1" x14ac:dyDescent="0.2">
      <c r="B691" s="1088"/>
      <c r="C691" s="1089"/>
      <c r="D691" s="1089"/>
      <c r="E691" s="1089"/>
      <c r="F691" s="1089"/>
    </row>
    <row r="692" spans="2:6" ht="11.1" customHeight="1" x14ac:dyDescent="0.2">
      <c r="B692" s="1088"/>
      <c r="C692" s="1089"/>
      <c r="D692" s="1089"/>
      <c r="E692" s="1089"/>
      <c r="F692" s="1089"/>
    </row>
    <row r="693" spans="2:6" ht="11.1" customHeight="1" x14ac:dyDescent="0.2">
      <c r="B693" s="1088"/>
      <c r="C693" s="1089"/>
      <c r="D693" s="1089"/>
      <c r="E693" s="1089"/>
      <c r="F693" s="1089"/>
    </row>
    <row r="694" spans="2:6" ht="11.1" customHeight="1" x14ac:dyDescent="0.2">
      <c r="B694" s="1088"/>
      <c r="C694" s="1089"/>
      <c r="D694" s="1089"/>
      <c r="E694" s="1089"/>
      <c r="F694" s="1089"/>
    </row>
    <row r="695" spans="2:6" ht="11.1" customHeight="1" x14ac:dyDescent="0.2">
      <c r="B695" s="1088"/>
      <c r="C695" s="1089"/>
      <c r="D695" s="1089"/>
      <c r="E695" s="1089"/>
      <c r="F695" s="1089"/>
    </row>
    <row r="696" spans="2:6" ht="11.1" customHeight="1" x14ac:dyDescent="0.2">
      <c r="B696" s="1088"/>
      <c r="C696" s="1089"/>
      <c r="D696" s="1089"/>
      <c r="E696" s="1089"/>
      <c r="F696" s="1089"/>
    </row>
    <row r="697" spans="2:6" ht="11.1" customHeight="1" x14ac:dyDescent="0.2">
      <c r="B697" s="1088"/>
      <c r="C697" s="1089"/>
      <c r="D697" s="1089"/>
      <c r="E697" s="1089"/>
      <c r="F697" s="1089"/>
    </row>
    <row r="698" spans="2:6" ht="11.1" customHeight="1" x14ac:dyDescent="0.2">
      <c r="B698" s="1088"/>
      <c r="C698" s="1089"/>
      <c r="D698" s="1089"/>
      <c r="E698" s="1089"/>
      <c r="F698" s="1089"/>
    </row>
    <row r="699" spans="2:6" ht="11.1" customHeight="1" x14ac:dyDescent="0.2">
      <c r="B699" s="1088"/>
      <c r="C699" s="1089"/>
      <c r="D699" s="1089"/>
      <c r="E699" s="1089"/>
      <c r="F699" s="1089"/>
    </row>
    <row r="700" spans="2:6" ht="11.1" customHeight="1" x14ac:dyDescent="0.2">
      <c r="B700" s="1088"/>
      <c r="C700" s="1089"/>
      <c r="D700" s="1089"/>
      <c r="E700" s="1089"/>
      <c r="F700" s="1089"/>
    </row>
    <row r="701" spans="2:6" ht="11.1" customHeight="1" x14ac:dyDescent="0.2">
      <c r="B701" s="1088"/>
      <c r="C701" s="1089"/>
      <c r="D701" s="1089"/>
      <c r="E701" s="1089"/>
      <c r="F701" s="1089"/>
    </row>
    <row r="702" spans="2:6" ht="11.1" customHeight="1" x14ac:dyDescent="0.2">
      <c r="B702" s="1088"/>
      <c r="C702" s="1089"/>
      <c r="D702" s="1089"/>
      <c r="E702" s="1089"/>
      <c r="F702" s="1089"/>
    </row>
    <row r="703" spans="2:6" ht="11.1" customHeight="1" x14ac:dyDescent="0.2">
      <c r="B703" s="1088"/>
      <c r="C703" s="1089"/>
      <c r="D703" s="1089"/>
      <c r="E703" s="1089"/>
      <c r="F703" s="1089"/>
    </row>
    <row r="704" spans="2:6" ht="11.1" customHeight="1" x14ac:dyDescent="0.2">
      <c r="B704" s="1088"/>
      <c r="C704" s="1089"/>
      <c r="D704" s="1089"/>
      <c r="E704" s="1089"/>
      <c r="F704" s="1089"/>
    </row>
    <row r="705" spans="2:6" ht="11.1" customHeight="1" x14ac:dyDescent="0.2">
      <c r="B705" s="1088"/>
      <c r="C705" s="1089"/>
      <c r="D705" s="1089"/>
      <c r="E705" s="1089"/>
      <c r="F705" s="1089"/>
    </row>
    <row r="706" spans="2:6" ht="11.1" customHeight="1" x14ac:dyDescent="0.2">
      <c r="B706" s="1088"/>
      <c r="C706" s="1089"/>
      <c r="D706" s="1089"/>
      <c r="E706" s="1089"/>
      <c r="F706" s="1089"/>
    </row>
    <row r="707" spans="2:6" ht="11.1" customHeight="1" x14ac:dyDescent="0.2">
      <c r="B707" s="1088"/>
      <c r="C707" s="1089"/>
      <c r="D707" s="1089"/>
      <c r="E707" s="1089"/>
      <c r="F707" s="1089"/>
    </row>
    <row r="708" spans="2:6" ht="11.1" customHeight="1" x14ac:dyDescent="0.2">
      <c r="B708" s="1088"/>
      <c r="C708" s="1089"/>
      <c r="D708" s="1089"/>
      <c r="E708" s="1089"/>
      <c r="F708" s="1089"/>
    </row>
    <row r="709" spans="2:6" ht="11.1" customHeight="1" x14ac:dyDescent="0.2">
      <c r="B709" s="1088"/>
      <c r="C709" s="1089"/>
      <c r="D709" s="1089"/>
      <c r="E709" s="1089"/>
      <c r="F709" s="1089"/>
    </row>
    <row r="710" spans="2:6" ht="11.1" customHeight="1" x14ac:dyDescent="0.2">
      <c r="B710" s="1088"/>
      <c r="C710" s="1089"/>
      <c r="D710" s="1089"/>
      <c r="E710" s="1089"/>
      <c r="F710" s="1089"/>
    </row>
    <row r="711" spans="2:6" ht="11.1" customHeight="1" x14ac:dyDescent="0.2">
      <c r="B711" s="1088"/>
      <c r="C711" s="1089"/>
      <c r="D711" s="1089"/>
      <c r="E711" s="1089"/>
      <c r="F711" s="1089"/>
    </row>
    <row r="712" spans="2:6" ht="11.1" customHeight="1" x14ac:dyDescent="0.2">
      <c r="B712" s="1088"/>
      <c r="C712" s="1089"/>
      <c r="D712" s="1089"/>
      <c r="E712" s="1089"/>
      <c r="F712" s="1089"/>
    </row>
    <row r="713" spans="2:6" ht="11.1" customHeight="1" x14ac:dyDescent="0.2">
      <c r="B713" s="1088"/>
      <c r="C713" s="1089"/>
      <c r="D713" s="1089"/>
      <c r="E713" s="1089"/>
      <c r="F713" s="1089"/>
    </row>
    <row r="714" spans="2:6" ht="11.1" customHeight="1" x14ac:dyDescent="0.2">
      <c r="B714" s="1088"/>
      <c r="C714" s="1089"/>
      <c r="D714" s="1089"/>
      <c r="E714" s="1089"/>
      <c r="F714" s="1089"/>
    </row>
    <row r="715" spans="2:6" ht="11.1" customHeight="1" x14ac:dyDescent="0.2">
      <c r="B715" s="1088"/>
      <c r="C715" s="1089"/>
      <c r="D715" s="1089"/>
      <c r="E715" s="1089"/>
      <c r="F715" s="1089"/>
    </row>
    <row r="716" spans="2:6" ht="11.1" customHeight="1" x14ac:dyDescent="0.2">
      <c r="B716" s="1088"/>
      <c r="C716" s="1089"/>
      <c r="D716" s="1089"/>
      <c r="E716" s="1089"/>
      <c r="F716" s="1089"/>
    </row>
    <row r="717" spans="2:6" ht="11.1" customHeight="1" x14ac:dyDescent="0.2">
      <c r="B717" s="1088"/>
      <c r="C717" s="1089"/>
      <c r="D717" s="1089"/>
      <c r="E717" s="1089"/>
      <c r="F717" s="1089"/>
    </row>
    <row r="718" spans="2:6" ht="11.1" customHeight="1" x14ac:dyDescent="0.2">
      <c r="B718" s="1088"/>
      <c r="C718" s="1089"/>
      <c r="D718" s="1089"/>
      <c r="E718" s="1089"/>
      <c r="F718" s="1089"/>
    </row>
    <row r="719" spans="2:6" ht="11.1" customHeight="1" x14ac:dyDescent="0.2">
      <c r="B719" s="1088"/>
      <c r="C719" s="1089"/>
      <c r="D719" s="1089"/>
      <c r="E719" s="1089"/>
      <c r="F719" s="1089"/>
    </row>
    <row r="720" spans="2:6" ht="11.1" customHeight="1" x14ac:dyDescent="0.2">
      <c r="B720" s="1088" t="s">
        <v>165</v>
      </c>
      <c r="C720" s="1089"/>
      <c r="D720" s="1089"/>
      <c r="E720" s="1089"/>
      <c r="F720" s="1089"/>
    </row>
    <row r="721" spans="2:6" ht="11.1" customHeight="1" x14ac:dyDescent="0.2">
      <c r="B721" s="1088"/>
      <c r="C721" s="1089"/>
      <c r="D721" s="1089"/>
      <c r="E721" s="1089"/>
      <c r="F721" s="1089"/>
    </row>
    <row r="722" spans="2:6" ht="11.1" customHeight="1" x14ac:dyDescent="0.2">
      <c r="B722" s="1088"/>
      <c r="C722" s="1089"/>
      <c r="D722" s="1089"/>
      <c r="E722" s="1089"/>
      <c r="F722" s="1089"/>
    </row>
    <row r="723" spans="2:6" ht="11.1" customHeight="1" x14ac:dyDescent="0.2">
      <c r="B723" s="1088"/>
      <c r="C723" s="1089"/>
      <c r="D723" s="1089"/>
      <c r="E723" s="1089"/>
      <c r="F723" s="1089"/>
    </row>
    <row r="724" spans="2:6" ht="11.1" customHeight="1" x14ac:dyDescent="0.2">
      <c r="B724" s="1088"/>
      <c r="C724" s="1089"/>
      <c r="D724" s="1089"/>
      <c r="E724" s="1089"/>
      <c r="F724" s="1089"/>
    </row>
    <row r="725" spans="2:6" ht="11.1" customHeight="1" x14ac:dyDescent="0.2">
      <c r="B725" s="1088"/>
      <c r="C725" s="1089"/>
      <c r="D725" s="1089"/>
      <c r="E725" s="1089"/>
      <c r="F725" s="1089"/>
    </row>
    <row r="726" spans="2:6" ht="11.1" customHeight="1" x14ac:dyDescent="0.2">
      <c r="B726" s="1088"/>
      <c r="C726" s="1089"/>
      <c r="D726" s="1089"/>
      <c r="E726" s="1089"/>
      <c r="F726" s="1089"/>
    </row>
    <row r="727" spans="2:6" ht="11.1" customHeight="1" x14ac:dyDescent="0.2">
      <c r="B727" s="1088"/>
      <c r="C727" s="1089"/>
      <c r="D727" s="1089"/>
      <c r="E727" s="1089"/>
      <c r="F727" s="1089"/>
    </row>
    <row r="728" spans="2:6" ht="11.1" customHeight="1" x14ac:dyDescent="0.2">
      <c r="B728" s="1088"/>
      <c r="C728" s="1089"/>
      <c r="D728" s="1089"/>
      <c r="E728" s="1089"/>
      <c r="F728" s="1089"/>
    </row>
    <row r="729" spans="2:6" ht="11.1" customHeight="1" x14ac:dyDescent="0.2">
      <c r="B729" s="1088"/>
      <c r="C729" s="1089"/>
      <c r="D729" s="1089"/>
      <c r="E729" s="1089"/>
      <c r="F729" s="1089"/>
    </row>
    <row r="730" spans="2:6" ht="11.1" customHeight="1" x14ac:dyDescent="0.2">
      <c r="B730" s="1088"/>
      <c r="C730" s="1089"/>
      <c r="D730" s="1089"/>
      <c r="E730" s="1089"/>
      <c r="F730" s="1089"/>
    </row>
    <row r="731" spans="2:6" ht="11.1" customHeight="1" x14ac:dyDescent="0.2">
      <c r="B731" s="1088"/>
      <c r="C731" s="1089"/>
      <c r="D731" s="1089"/>
      <c r="E731" s="1089"/>
      <c r="F731" s="1089"/>
    </row>
    <row r="732" spans="2:6" ht="11.1" customHeight="1" x14ac:dyDescent="0.2">
      <c r="B732" s="1088"/>
      <c r="C732" s="1089"/>
      <c r="D732" s="1089"/>
      <c r="E732" s="1089"/>
      <c r="F732" s="1089"/>
    </row>
    <row r="733" spans="2:6" ht="11.1" customHeight="1" x14ac:dyDescent="0.2">
      <c r="B733" s="1088"/>
      <c r="C733" s="1089"/>
      <c r="D733" s="1089"/>
      <c r="E733" s="1089"/>
      <c r="F733" s="1089"/>
    </row>
    <row r="734" spans="2:6" ht="11.1" customHeight="1" x14ac:dyDescent="0.2">
      <c r="B734" s="1088"/>
      <c r="C734" s="1089"/>
      <c r="D734" s="1089"/>
      <c r="E734" s="1089"/>
      <c r="F734" s="1089"/>
    </row>
    <row r="735" spans="2:6" ht="11.1" customHeight="1" x14ac:dyDescent="0.2">
      <c r="B735" s="1088"/>
      <c r="C735" s="1089"/>
      <c r="D735" s="1089"/>
      <c r="E735" s="1089"/>
      <c r="F735" s="1089"/>
    </row>
    <row r="736" spans="2:6" ht="11.1" customHeight="1" x14ac:dyDescent="0.2">
      <c r="B736" s="1088"/>
      <c r="C736" s="1089"/>
      <c r="D736" s="1089"/>
      <c r="E736" s="1089"/>
      <c r="F736" s="1089"/>
    </row>
    <row r="737" spans="2:6" ht="11.1" customHeight="1" x14ac:dyDescent="0.2">
      <c r="B737" s="1088"/>
      <c r="C737" s="1089"/>
      <c r="D737" s="1089"/>
      <c r="E737" s="1089"/>
      <c r="F737" s="1089"/>
    </row>
    <row r="738" spans="2:6" ht="11.1" customHeight="1" x14ac:dyDescent="0.2">
      <c r="B738" s="1088"/>
      <c r="C738" s="1089"/>
      <c r="D738" s="1089"/>
      <c r="E738" s="1089"/>
      <c r="F738" s="1089"/>
    </row>
    <row r="739" spans="2:6" ht="11.1" customHeight="1" x14ac:dyDescent="0.2">
      <c r="B739" s="1088"/>
      <c r="C739" s="1089"/>
      <c r="D739" s="1089"/>
      <c r="E739" s="1089"/>
      <c r="F739" s="1089"/>
    </row>
    <row r="740" spans="2:6" ht="11.1" customHeight="1" x14ac:dyDescent="0.2">
      <c r="B740" s="1088"/>
      <c r="C740" s="1089"/>
      <c r="D740" s="1089"/>
      <c r="E740" s="1089"/>
      <c r="F740" s="1089"/>
    </row>
    <row r="741" spans="2:6" ht="11.1" customHeight="1" x14ac:dyDescent="0.2">
      <c r="B741" s="1088"/>
      <c r="C741" s="1089"/>
      <c r="D741" s="1089"/>
      <c r="E741" s="1089"/>
      <c r="F741" s="1089"/>
    </row>
    <row r="742" spans="2:6" ht="11.1" customHeight="1" x14ac:dyDescent="0.2">
      <c r="B742" s="1088"/>
      <c r="C742" s="1089"/>
      <c r="D742" s="1089"/>
      <c r="E742" s="1089"/>
      <c r="F742" s="1089"/>
    </row>
    <row r="743" spans="2:6" ht="11.1" customHeight="1" x14ac:dyDescent="0.2">
      <c r="B743" s="1088"/>
      <c r="C743" s="1089"/>
      <c r="D743" s="1089"/>
      <c r="E743" s="1089"/>
      <c r="F743" s="1089"/>
    </row>
    <row r="744" spans="2:6" ht="11.1" customHeight="1" x14ac:dyDescent="0.2">
      <c r="B744" s="1088"/>
      <c r="C744" s="1089"/>
      <c r="D744" s="1089"/>
      <c r="E744" s="1089"/>
      <c r="F744" s="1089"/>
    </row>
    <row r="745" spans="2:6" ht="11.1" customHeight="1" x14ac:dyDescent="0.2">
      <c r="B745" s="1088"/>
      <c r="C745" s="1089"/>
      <c r="D745" s="1089"/>
      <c r="E745" s="1089"/>
      <c r="F745" s="1089"/>
    </row>
    <row r="746" spans="2:6" ht="11.1" customHeight="1" x14ac:dyDescent="0.2">
      <c r="B746" s="1088"/>
      <c r="C746" s="1089"/>
      <c r="D746" s="1089"/>
      <c r="E746" s="1089"/>
      <c r="F746" s="1089"/>
    </row>
    <row r="747" spans="2:6" ht="11.1" customHeight="1" x14ac:dyDescent="0.2">
      <c r="B747" s="1088"/>
      <c r="C747" s="1089"/>
      <c r="D747" s="1089"/>
      <c r="E747" s="1089"/>
      <c r="F747" s="1089"/>
    </row>
    <row r="748" spans="2:6" ht="11.1" customHeight="1" x14ac:dyDescent="0.2">
      <c r="B748" s="1088"/>
      <c r="C748" s="1089"/>
      <c r="D748" s="1089"/>
      <c r="E748" s="1089"/>
      <c r="F748" s="1089"/>
    </row>
    <row r="749" spans="2:6" ht="11.1" customHeight="1" x14ac:dyDescent="0.2">
      <c r="B749" s="1088"/>
      <c r="C749" s="1089"/>
      <c r="D749" s="1089"/>
      <c r="E749" s="1089"/>
      <c r="F749" s="1089"/>
    </row>
    <row r="750" spans="2:6" ht="11.1" customHeight="1" x14ac:dyDescent="0.2">
      <c r="B750" s="1088" t="s">
        <v>167</v>
      </c>
      <c r="C750" s="1089"/>
      <c r="D750" s="1089"/>
      <c r="E750" s="1089"/>
      <c r="F750" s="1089"/>
    </row>
    <row r="751" spans="2:6" ht="11.1" customHeight="1" x14ac:dyDescent="0.2">
      <c r="B751" s="1088"/>
      <c r="C751" s="1089"/>
      <c r="D751" s="1089"/>
      <c r="E751" s="1089"/>
      <c r="F751" s="1089"/>
    </row>
    <row r="752" spans="2:6" ht="11.1" customHeight="1" x14ac:dyDescent="0.2">
      <c r="B752" s="1088"/>
      <c r="C752" s="1089"/>
      <c r="D752" s="1089"/>
      <c r="E752" s="1089"/>
      <c r="F752" s="1089"/>
    </row>
    <row r="753" spans="2:6" ht="11.1" customHeight="1" x14ac:dyDescent="0.2">
      <c r="B753" s="1088"/>
      <c r="C753" s="1089"/>
      <c r="D753" s="1089"/>
      <c r="E753" s="1089"/>
      <c r="F753" s="1089"/>
    </row>
    <row r="754" spans="2:6" ht="11.1" customHeight="1" x14ac:dyDescent="0.2">
      <c r="B754" s="1088"/>
      <c r="C754" s="1089"/>
      <c r="D754" s="1089"/>
      <c r="E754" s="1089"/>
      <c r="F754" s="1089"/>
    </row>
    <row r="755" spans="2:6" ht="11.1" customHeight="1" x14ac:dyDescent="0.2">
      <c r="B755" s="1088"/>
      <c r="C755" s="1089"/>
      <c r="D755" s="1089"/>
      <c r="E755" s="1089"/>
      <c r="F755" s="1089"/>
    </row>
    <row r="756" spans="2:6" ht="11.1" customHeight="1" x14ac:dyDescent="0.2">
      <c r="B756" s="1088"/>
      <c r="C756" s="1089"/>
      <c r="D756" s="1089"/>
      <c r="E756" s="1089"/>
      <c r="F756" s="1089"/>
    </row>
    <row r="757" spans="2:6" ht="11.1" customHeight="1" x14ac:dyDescent="0.2">
      <c r="B757" s="1088"/>
      <c r="C757" s="1089"/>
      <c r="D757" s="1089"/>
      <c r="E757" s="1089"/>
      <c r="F757" s="1089"/>
    </row>
    <row r="758" spans="2:6" ht="11.1" customHeight="1" x14ac:dyDescent="0.2">
      <c r="B758" s="1088"/>
      <c r="C758" s="1089"/>
      <c r="D758" s="1089"/>
      <c r="E758" s="1089"/>
      <c r="F758" s="1089"/>
    </row>
    <row r="759" spans="2:6" ht="11.1" customHeight="1" x14ac:dyDescent="0.2">
      <c r="B759" s="1088"/>
      <c r="C759" s="1089"/>
      <c r="D759" s="1089"/>
      <c r="E759" s="1089"/>
      <c r="F759" s="1089"/>
    </row>
    <row r="760" spans="2:6" ht="11.1" customHeight="1" x14ac:dyDescent="0.2">
      <c r="B760" s="1088"/>
      <c r="C760" s="1089"/>
      <c r="D760" s="1089"/>
      <c r="E760" s="1089"/>
      <c r="F760" s="1089"/>
    </row>
    <row r="761" spans="2:6" ht="11.1" customHeight="1" x14ac:dyDescent="0.2">
      <c r="B761" s="1088"/>
      <c r="C761" s="1089"/>
      <c r="D761" s="1089"/>
      <c r="E761" s="1089"/>
      <c r="F761" s="1089"/>
    </row>
    <row r="762" spans="2:6" ht="11.1" customHeight="1" x14ac:dyDescent="0.2">
      <c r="B762" s="1088"/>
      <c r="C762" s="1089"/>
      <c r="D762" s="1089"/>
      <c r="E762" s="1089"/>
      <c r="F762" s="1089"/>
    </row>
    <row r="763" spans="2:6" ht="11.1" customHeight="1" x14ac:dyDescent="0.2">
      <c r="B763" s="1088"/>
      <c r="C763" s="1089"/>
      <c r="D763" s="1089"/>
      <c r="E763" s="1089"/>
      <c r="F763" s="1089"/>
    </row>
    <row r="764" spans="2:6" ht="11.1" customHeight="1" x14ac:dyDescent="0.2">
      <c r="B764" s="1088"/>
      <c r="C764" s="1089"/>
      <c r="D764" s="1089"/>
      <c r="E764" s="1089"/>
      <c r="F764" s="1089"/>
    </row>
    <row r="765" spans="2:6" ht="11.1" customHeight="1" x14ac:dyDescent="0.2">
      <c r="B765" s="1088"/>
      <c r="C765" s="1089"/>
      <c r="D765" s="1089"/>
      <c r="E765" s="1089"/>
      <c r="F765" s="1089"/>
    </row>
    <row r="766" spans="2:6" ht="11.1" customHeight="1" x14ac:dyDescent="0.2">
      <c r="B766" s="1088"/>
      <c r="C766" s="1089"/>
      <c r="D766" s="1089"/>
      <c r="E766" s="1089"/>
      <c r="F766" s="1089"/>
    </row>
    <row r="767" spans="2:6" ht="11.1" customHeight="1" x14ac:dyDescent="0.2">
      <c r="B767" s="1088"/>
      <c r="C767" s="1089"/>
      <c r="D767" s="1089"/>
      <c r="E767" s="1089"/>
      <c r="F767" s="1089"/>
    </row>
    <row r="768" spans="2:6" ht="11.1" customHeight="1" x14ac:dyDescent="0.2">
      <c r="B768" s="1088"/>
      <c r="C768" s="1089"/>
      <c r="D768" s="1089"/>
      <c r="E768" s="1089"/>
      <c r="F768" s="1089"/>
    </row>
    <row r="769" spans="2:6" ht="11.1" customHeight="1" x14ac:dyDescent="0.2">
      <c r="B769" s="1088"/>
      <c r="C769" s="1089"/>
      <c r="D769" s="1089"/>
      <c r="E769" s="1089"/>
      <c r="F769" s="1089"/>
    </row>
    <row r="770" spans="2:6" ht="11.1" customHeight="1" x14ac:dyDescent="0.2">
      <c r="B770" s="1088"/>
      <c r="C770" s="1089"/>
      <c r="D770" s="1089"/>
      <c r="E770" s="1089"/>
      <c r="F770" s="1089"/>
    </row>
    <row r="771" spans="2:6" ht="11.1" customHeight="1" x14ac:dyDescent="0.2">
      <c r="B771" s="1088"/>
      <c r="C771" s="1089"/>
      <c r="D771" s="1089"/>
      <c r="E771" s="1089"/>
      <c r="F771" s="1089"/>
    </row>
    <row r="772" spans="2:6" ht="11.1" customHeight="1" x14ac:dyDescent="0.2">
      <c r="B772" s="1088"/>
      <c r="C772" s="1089"/>
      <c r="D772" s="1089"/>
      <c r="E772" s="1089"/>
      <c r="F772" s="1089"/>
    </row>
    <row r="773" spans="2:6" ht="11.1" customHeight="1" x14ac:dyDescent="0.2">
      <c r="B773" s="1088"/>
      <c r="C773" s="1089"/>
      <c r="D773" s="1089"/>
      <c r="E773" s="1089"/>
      <c r="F773" s="1089"/>
    </row>
    <row r="774" spans="2:6" ht="11.1" customHeight="1" x14ac:dyDescent="0.2">
      <c r="B774" s="1088"/>
      <c r="C774" s="1089"/>
      <c r="D774" s="1089"/>
      <c r="E774" s="1089"/>
      <c r="F774" s="1089"/>
    </row>
    <row r="775" spans="2:6" ht="11.1" customHeight="1" x14ac:dyDescent="0.2">
      <c r="B775" s="1088"/>
      <c r="C775" s="1089"/>
      <c r="D775" s="1089"/>
      <c r="E775" s="1089"/>
      <c r="F775" s="1089"/>
    </row>
    <row r="776" spans="2:6" ht="11.1" customHeight="1" x14ac:dyDescent="0.2">
      <c r="B776" s="1088"/>
      <c r="C776" s="1089"/>
      <c r="D776" s="1089"/>
      <c r="E776" s="1089"/>
      <c r="F776" s="1089"/>
    </row>
    <row r="777" spans="2:6" ht="11.1" customHeight="1" x14ac:dyDescent="0.2">
      <c r="B777" s="1088"/>
      <c r="C777" s="1089"/>
      <c r="D777" s="1089"/>
      <c r="E777" s="1089"/>
      <c r="F777" s="1089"/>
    </row>
    <row r="778" spans="2:6" ht="11.1" customHeight="1" x14ac:dyDescent="0.2">
      <c r="B778" s="1088"/>
      <c r="C778" s="1089"/>
      <c r="D778" s="1089"/>
      <c r="E778" s="1089"/>
      <c r="F778" s="1089"/>
    </row>
    <row r="779" spans="2:6" ht="11.1" customHeight="1" x14ac:dyDescent="0.2">
      <c r="B779" s="1088"/>
      <c r="C779" s="1089"/>
      <c r="D779" s="1089"/>
      <c r="E779" s="1089"/>
      <c r="F779" s="1089"/>
    </row>
    <row r="780" spans="2:6" ht="11.1" customHeight="1" x14ac:dyDescent="0.2">
      <c r="B780" s="1088" t="s">
        <v>415</v>
      </c>
      <c r="C780" s="1090"/>
      <c r="D780" s="1090"/>
      <c r="E780" s="1090"/>
      <c r="F780" s="1090"/>
    </row>
    <row r="781" spans="2:6" ht="11.1" customHeight="1" x14ac:dyDescent="0.2">
      <c r="B781" s="1088"/>
      <c r="C781" s="1090"/>
      <c r="D781" s="1090"/>
      <c r="E781" s="1090"/>
      <c r="F781" s="1090"/>
    </row>
    <row r="782" spans="2:6" ht="11.1" customHeight="1" x14ac:dyDescent="0.2">
      <c r="B782" s="1088"/>
      <c r="C782" s="1090"/>
      <c r="D782" s="1090"/>
      <c r="E782" s="1090"/>
      <c r="F782" s="1090"/>
    </row>
    <row r="783" spans="2:6" ht="11.1" customHeight="1" x14ac:dyDescent="0.2">
      <c r="B783" s="1088"/>
      <c r="C783" s="1090"/>
      <c r="D783" s="1090"/>
      <c r="E783" s="1090"/>
      <c r="F783" s="1090"/>
    </row>
    <row r="784" spans="2:6" ht="11.1" customHeight="1" x14ac:dyDescent="0.2">
      <c r="B784" s="1088"/>
      <c r="C784" s="1090"/>
      <c r="D784" s="1090"/>
      <c r="E784" s="1090"/>
      <c r="F784" s="1090"/>
    </row>
    <row r="785" spans="2:6" ht="11.1" customHeight="1" x14ac:dyDescent="0.2">
      <c r="B785" s="1088"/>
      <c r="C785" s="1090"/>
      <c r="D785" s="1090"/>
      <c r="E785" s="1090"/>
      <c r="F785" s="1090"/>
    </row>
    <row r="786" spans="2:6" ht="11.1" customHeight="1" x14ac:dyDescent="0.2">
      <c r="B786" s="1088"/>
      <c r="C786" s="1090"/>
      <c r="D786" s="1090"/>
      <c r="E786" s="1090"/>
      <c r="F786" s="1090"/>
    </row>
    <row r="787" spans="2:6" ht="11.1" customHeight="1" x14ac:dyDescent="0.2">
      <c r="B787" s="1088"/>
      <c r="C787" s="1090"/>
      <c r="D787" s="1090"/>
      <c r="E787" s="1090"/>
      <c r="F787" s="1090"/>
    </row>
    <row r="788" spans="2:6" ht="11.1" customHeight="1" x14ac:dyDescent="0.2">
      <c r="B788" s="1088"/>
      <c r="C788" s="1090"/>
      <c r="D788" s="1090"/>
      <c r="E788" s="1090"/>
      <c r="F788" s="1090"/>
    </row>
    <row r="789" spans="2:6" ht="11.1" customHeight="1" x14ac:dyDescent="0.2">
      <c r="B789" s="1088"/>
      <c r="C789" s="1090"/>
      <c r="D789" s="1090"/>
      <c r="E789" s="1090"/>
      <c r="F789" s="1090"/>
    </row>
    <row r="790" spans="2:6" ht="11.1" customHeight="1" x14ac:dyDescent="0.2">
      <c r="B790" s="1088"/>
      <c r="C790" s="1090"/>
      <c r="D790" s="1090"/>
      <c r="E790" s="1090"/>
      <c r="F790" s="1090"/>
    </row>
    <row r="791" spans="2:6" ht="11.1" customHeight="1" x14ac:dyDescent="0.2">
      <c r="B791" s="1088"/>
      <c r="C791" s="1090"/>
      <c r="D791" s="1090"/>
      <c r="E791" s="1090"/>
      <c r="F791" s="1090"/>
    </row>
    <row r="792" spans="2:6" ht="11.1" customHeight="1" x14ac:dyDescent="0.2">
      <c r="B792" s="1088"/>
      <c r="C792" s="1090"/>
      <c r="D792" s="1090"/>
      <c r="E792" s="1090"/>
      <c r="F792" s="1090"/>
    </row>
    <row r="793" spans="2:6" ht="11.1" customHeight="1" x14ac:dyDescent="0.2">
      <c r="B793" s="1088"/>
      <c r="C793" s="1090"/>
      <c r="D793" s="1090"/>
      <c r="E793" s="1090"/>
      <c r="F793" s="1090"/>
    </row>
    <row r="794" spans="2:6" ht="11.1" customHeight="1" x14ac:dyDescent="0.2">
      <c r="B794" s="1088"/>
      <c r="C794" s="1090"/>
      <c r="D794" s="1090"/>
      <c r="E794" s="1090"/>
      <c r="F794" s="1090"/>
    </row>
    <row r="795" spans="2:6" ht="11.1" customHeight="1" x14ac:dyDescent="0.2">
      <c r="B795" s="1088"/>
      <c r="C795" s="1090"/>
      <c r="D795" s="1090"/>
      <c r="E795" s="1090"/>
      <c r="F795" s="1090"/>
    </row>
    <row r="796" spans="2:6" ht="11.1" customHeight="1" x14ac:dyDescent="0.2">
      <c r="B796" s="1088"/>
      <c r="C796" s="1090"/>
      <c r="D796" s="1090"/>
      <c r="E796" s="1090"/>
      <c r="F796" s="1090"/>
    </row>
    <row r="797" spans="2:6" ht="11.1" customHeight="1" x14ac:dyDescent="0.2">
      <c r="B797" s="1088"/>
      <c r="C797" s="1090"/>
      <c r="D797" s="1090"/>
      <c r="E797" s="1090"/>
      <c r="F797" s="1090"/>
    </row>
    <row r="798" spans="2:6" ht="11.1" customHeight="1" x14ac:dyDescent="0.2">
      <c r="B798" s="1088"/>
      <c r="C798" s="1090"/>
      <c r="D798" s="1090"/>
      <c r="E798" s="1090"/>
      <c r="F798" s="1090"/>
    </row>
    <row r="799" spans="2:6" ht="11.1" customHeight="1" x14ac:dyDescent="0.2">
      <c r="B799" s="1088"/>
      <c r="C799" s="1090"/>
      <c r="D799" s="1090"/>
      <c r="E799" s="1090"/>
      <c r="F799" s="1090"/>
    </row>
    <row r="800" spans="2:6" ht="11.1" customHeight="1" x14ac:dyDescent="0.2">
      <c r="B800" s="1088"/>
      <c r="C800" s="1090"/>
      <c r="D800" s="1090"/>
      <c r="E800" s="1090"/>
      <c r="F800" s="1090"/>
    </row>
    <row r="801" spans="2:6" ht="11.1" customHeight="1" x14ac:dyDescent="0.2">
      <c r="B801" s="1088"/>
      <c r="C801" s="1090"/>
      <c r="D801" s="1090"/>
      <c r="E801" s="1090"/>
      <c r="F801" s="1090"/>
    </row>
    <row r="802" spans="2:6" ht="11.1" customHeight="1" x14ac:dyDescent="0.2">
      <c r="B802" s="1088"/>
      <c r="C802" s="1090"/>
      <c r="D802" s="1090"/>
      <c r="E802" s="1090"/>
      <c r="F802" s="1090"/>
    </row>
    <row r="803" spans="2:6" ht="11.1" customHeight="1" x14ac:dyDescent="0.2">
      <c r="B803" s="1088"/>
      <c r="C803" s="1090"/>
      <c r="D803" s="1090"/>
      <c r="E803" s="1090"/>
      <c r="F803" s="1090"/>
    </row>
    <row r="804" spans="2:6" ht="11.1" customHeight="1" x14ac:dyDescent="0.2">
      <c r="B804" s="1088"/>
      <c r="C804" s="1090"/>
      <c r="D804" s="1090"/>
      <c r="E804" s="1090"/>
      <c r="F804" s="1090"/>
    </row>
    <row r="805" spans="2:6" ht="11.1" customHeight="1" x14ac:dyDescent="0.2">
      <c r="B805" s="1088"/>
      <c r="C805" s="1090"/>
      <c r="D805" s="1090"/>
      <c r="E805" s="1090"/>
      <c r="F805" s="1090"/>
    </row>
    <row r="806" spans="2:6" ht="11.1" customHeight="1" x14ac:dyDescent="0.2">
      <c r="B806" s="1088"/>
      <c r="C806" s="1090"/>
      <c r="D806" s="1090"/>
      <c r="E806" s="1090"/>
      <c r="F806" s="1090"/>
    </row>
    <row r="807" spans="2:6" ht="11.1" customHeight="1" x14ac:dyDescent="0.2">
      <c r="B807" s="1088"/>
      <c r="C807" s="1090"/>
      <c r="D807" s="1090"/>
      <c r="E807" s="1090"/>
      <c r="F807" s="1090"/>
    </row>
    <row r="808" spans="2:6" ht="11.1" customHeight="1" x14ac:dyDescent="0.2">
      <c r="B808" s="1088"/>
      <c r="C808" s="1090"/>
      <c r="D808" s="1090"/>
      <c r="E808" s="1090"/>
      <c r="F808" s="1090"/>
    </row>
    <row r="809" spans="2:6" ht="11.1" customHeight="1" x14ac:dyDescent="0.2">
      <c r="B809" s="1088"/>
      <c r="C809" s="1090"/>
      <c r="D809" s="1090"/>
      <c r="E809" s="1090"/>
      <c r="F809" s="1090"/>
    </row>
  </sheetData>
  <sheetProtection algorithmName="SHA-512" hashValue="pIKDf3hrAwZwnXzeTYK6eu3Jgl4jyQvddZOPykXBDDNKXFTk2xNyl7yZ9J9rZE5getbm1rr0zuqQYHu9Y3keyA==" saltValue="NAwDhgEG2v/eGbb8b4wKdw==" spinCount="100000" sheet="1" insertColumns="0" insertRows="0" deleteColumns="0" deleteRows="0"/>
  <mergeCells count="74">
    <mergeCell ref="B548:F548"/>
    <mergeCell ref="B552:F552"/>
    <mergeCell ref="B556:B585"/>
    <mergeCell ref="C556:F585"/>
    <mergeCell ref="C544:E544"/>
    <mergeCell ref="C545:E545"/>
    <mergeCell ref="C276:E276"/>
    <mergeCell ref="C277:E277"/>
    <mergeCell ref="E5:F5"/>
    <mergeCell ref="E6:F6"/>
    <mergeCell ref="B16:F16"/>
    <mergeCell ref="B184:B213"/>
    <mergeCell ref="C184:F213"/>
    <mergeCell ref="B154:B183"/>
    <mergeCell ref="C154:F183"/>
    <mergeCell ref="B20:B49"/>
    <mergeCell ref="C20:F49"/>
    <mergeCell ref="C50:F79"/>
    <mergeCell ref="B50:B79"/>
    <mergeCell ref="B12:F12"/>
    <mergeCell ref="C8:E8"/>
    <mergeCell ref="C9:E9"/>
    <mergeCell ref="C142:E142"/>
    <mergeCell ref="B214:B243"/>
    <mergeCell ref="C214:F243"/>
    <mergeCell ref="B244:B273"/>
    <mergeCell ref="B80:B109"/>
    <mergeCell ref="C80:F109"/>
    <mergeCell ref="C110:F139"/>
    <mergeCell ref="B110:B139"/>
    <mergeCell ref="B146:F146"/>
    <mergeCell ref="B150:F150"/>
    <mergeCell ref="C244:F273"/>
    <mergeCell ref="C143:E143"/>
    <mergeCell ref="B720:B749"/>
    <mergeCell ref="C720:F749"/>
    <mergeCell ref="B750:B779"/>
    <mergeCell ref="C750:F779"/>
    <mergeCell ref="B780:B809"/>
    <mergeCell ref="C780:F809"/>
    <mergeCell ref="B682:F682"/>
    <mergeCell ref="B686:F686"/>
    <mergeCell ref="B690:B719"/>
    <mergeCell ref="C690:F719"/>
    <mergeCell ref="B586:B615"/>
    <mergeCell ref="C586:F615"/>
    <mergeCell ref="B616:B645"/>
    <mergeCell ref="C616:F645"/>
    <mergeCell ref="B646:B675"/>
    <mergeCell ref="C646:F675"/>
    <mergeCell ref="C678:E678"/>
    <mergeCell ref="C679:E679"/>
    <mergeCell ref="B452:B481"/>
    <mergeCell ref="C452:F481"/>
    <mergeCell ref="B482:B511"/>
    <mergeCell ref="C482:F511"/>
    <mergeCell ref="B512:B541"/>
    <mergeCell ref="C512:F541"/>
    <mergeCell ref="B418:F418"/>
    <mergeCell ref="B422:B451"/>
    <mergeCell ref="C422:F451"/>
    <mergeCell ref="B318:B347"/>
    <mergeCell ref="C318:F347"/>
    <mergeCell ref="B348:B377"/>
    <mergeCell ref="C348:F377"/>
    <mergeCell ref="B378:B407"/>
    <mergeCell ref="C378:F407"/>
    <mergeCell ref="C410:E410"/>
    <mergeCell ref="C411:E411"/>
    <mergeCell ref="B280:F280"/>
    <mergeCell ref="B284:F284"/>
    <mergeCell ref="B288:B317"/>
    <mergeCell ref="C288:F317"/>
    <mergeCell ref="B414:F414"/>
  </mergeCells>
  <phoneticPr fontId="1"/>
  <conditionalFormatting sqref="E6">
    <cfRule type="cellIs" dxfId="19" priority="129" operator="equal">
      <formula>0</formula>
    </cfRule>
  </conditionalFormatting>
  <conditionalFormatting sqref="B17">
    <cfRule type="containsBlanks" dxfId="18" priority="120">
      <formula>LEN(TRIM(B17))=0</formula>
    </cfRule>
  </conditionalFormatting>
  <conditionalFormatting sqref="B147">
    <cfRule type="containsBlanks" dxfId="17" priority="70">
      <formula>LEN(TRIM(B147))=0</formula>
    </cfRule>
  </conditionalFormatting>
  <conditionalFormatting sqref="B13">
    <cfRule type="containsBlanks" dxfId="16" priority="59">
      <formula>LEN(TRIM(B13))=0</formula>
    </cfRule>
  </conditionalFormatting>
  <conditionalFormatting sqref="B151">
    <cfRule type="containsBlanks" dxfId="15" priority="58">
      <formula>LEN(TRIM(B151))=0</formula>
    </cfRule>
  </conditionalFormatting>
  <conditionalFormatting sqref="B9:F9">
    <cfRule type="cellIs" dxfId="14" priority="54" operator="equal">
      <formula>0</formula>
    </cfRule>
  </conditionalFormatting>
  <conditionalFormatting sqref="B683">
    <cfRule type="containsBlanks" dxfId="13" priority="29">
      <formula>LEN(TRIM(B683))=0</formula>
    </cfRule>
  </conditionalFormatting>
  <conditionalFormatting sqref="B687">
    <cfRule type="containsBlanks" dxfId="12" priority="27">
      <formula>LEN(TRIM(B687))=0</formula>
    </cfRule>
  </conditionalFormatting>
  <conditionalFormatting sqref="B549">
    <cfRule type="containsBlanks" dxfId="11" priority="23">
      <formula>LEN(TRIM(B549))=0</formula>
    </cfRule>
  </conditionalFormatting>
  <conditionalFormatting sqref="B553">
    <cfRule type="containsBlanks" dxfId="10" priority="21">
      <formula>LEN(TRIM(B553))=0</formula>
    </cfRule>
  </conditionalFormatting>
  <conditionalFormatting sqref="B415">
    <cfRule type="containsBlanks" dxfId="9" priority="17">
      <formula>LEN(TRIM(B415))=0</formula>
    </cfRule>
  </conditionalFormatting>
  <conditionalFormatting sqref="B419">
    <cfRule type="containsBlanks" dxfId="8" priority="15">
      <formula>LEN(TRIM(B419))=0</formula>
    </cfRule>
  </conditionalFormatting>
  <conditionalFormatting sqref="B281">
    <cfRule type="containsBlanks" dxfId="7" priority="11">
      <formula>LEN(TRIM(B281))=0</formula>
    </cfRule>
  </conditionalFormatting>
  <conditionalFormatting sqref="B285">
    <cfRule type="containsBlanks" dxfId="6" priority="9">
      <formula>LEN(TRIM(B285))=0</formula>
    </cfRule>
  </conditionalFormatting>
  <conditionalFormatting sqref="B679:F679">
    <cfRule type="cellIs" dxfId="5" priority="5" operator="equal">
      <formula>0</formula>
    </cfRule>
  </conditionalFormatting>
  <conditionalFormatting sqref="B545:F545">
    <cfRule type="cellIs" dxfId="4" priority="4" operator="equal">
      <formula>0</formula>
    </cfRule>
  </conditionalFormatting>
  <conditionalFormatting sqref="B411:F411">
    <cfRule type="cellIs" dxfId="3" priority="3" operator="equal">
      <formula>0</formula>
    </cfRule>
  </conditionalFormatting>
  <conditionalFormatting sqref="B277:F277">
    <cfRule type="cellIs" dxfId="2" priority="2" operator="equal">
      <formula>0</formula>
    </cfRule>
  </conditionalFormatting>
  <conditionalFormatting sqref="B143:F143">
    <cfRule type="cellIs" dxfId="1" priority="1" operator="equal">
      <formula>0</formula>
    </cfRule>
  </conditionalFormatting>
  <dataValidations count="1">
    <dataValidation type="list" allowBlank="1" showDropDown="1" showInputMessage="1" showErrorMessage="1" sqref="B17 B147 B13 B151 B683 B687 B549 B553 B415 B419 B281 B285" xr:uid="{A8C47887-74E8-40D8-B7B8-FCBBFCFACE38}">
      <formula1>"TRUE,FALSE"</formula1>
    </dataValidation>
  </dataValidations>
  <pageMargins left="0.74803149606299213" right="0.15748031496062992" top="0.55118110236220474" bottom="0.43307086614173229" header="0.31496062992125984" footer="0.15748031496062992"/>
  <pageSetup paperSize="9" scale="89" fitToHeight="0" orientation="portrait" r:id="rId1"/>
  <rowBreaks count="12" manualBreakCount="12">
    <brk id="79" min="1" max="5" man="1"/>
    <brk id="139" min="1" max="5" man="1"/>
    <brk id="213" min="1" max="5" man="1"/>
    <brk id="273" min="1" max="5" man="1"/>
    <brk id="347" min="1" max="5" man="1"/>
    <brk id="407" min="1" max="5" man="1"/>
    <brk id="481" min="1" max="5" man="1"/>
    <brk id="541" min="1" max="5" man="1"/>
    <brk id="615" min="1" max="5" man="1"/>
    <brk id="675" min="1" max="5" man="1"/>
    <brk id="749" min="1" max="5" man="1"/>
    <brk id="809"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6906" r:id="rId4" name="Check Box 42">
              <controlPr defaultSize="0" autoFill="0" autoLine="0" autoPict="0">
                <anchor moveWithCells="1">
                  <from>
                    <xdr:col>1</xdr:col>
                    <xdr:colOff>160020</xdr:colOff>
                    <xdr:row>146</xdr:row>
                    <xdr:rowOff>45720</xdr:rowOff>
                  </from>
                  <to>
                    <xdr:col>1</xdr:col>
                    <xdr:colOff>769620</xdr:colOff>
                    <xdr:row>147</xdr:row>
                    <xdr:rowOff>99060</xdr:rowOff>
                  </to>
                </anchor>
              </controlPr>
            </control>
          </mc:Choice>
        </mc:AlternateContent>
        <mc:AlternateContent xmlns:mc="http://schemas.openxmlformats.org/markup-compatibility/2006">
          <mc:Choice Requires="x14">
            <control shapeId="36907" r:id="rId5" name="Check Box 43">
              <controlPr defaultSize="0" autoFill="0" autoLine="0" autoPict="0">
                <anchor moveWithCells="1">
                  <from>
                    <xdr:col>1</xdr:col>
                    <xdr:colOff>861060</xdr:colOff>
                    <xdr:row>146</xdr:row>
                    <xdr:rowOff>45720</xdr:rowOff>
                  </from>
                  <to>
                    <xdr:col>1</xdr:col>
                    <xdr:colOff>1470660</xdr:colOff>
                    <xdr:row>147</xdr:row>
                    <xdr:rowOff>99060</xdr:rowOff>
                  </to>
                </anchor>
              </controlPr>
            </control>
          </mc:Choice>
        </mc:AlternateContent>
        <mc:AlternateContent xmlns:mc="http://schemas.openxmlformats.org/markup-compatibility/2006">
          <mc:Choice Requires="x14">
            <control shapeId="36916" r:id="rId6" name="Check Box 52">
              <controlPr defaultSize="0" autoFill="0" autoLine="0" autoPict="0">
                <anchor moveWithCells="1">
                  <from>
                    <xdr:col>1</xdr:col>
                    <xdr:colOff>160020</xdr:colOff>
                    <xdr:row>12</xdr:row>
                    <xdr:rowOff>45720</xdr:rowOff>
                  </from>
                  <to>
                    <xdr:col>1</xdr:col>
                    <xdr:colOff>769620</xdr:colOff>
                    <xdr:row>13</xdr:row>
                    <xdr:rowOff>99060</xdr:rowOff>
                  </to>
                </anchor>
              </controlPr>
            </control>
          </mc:Choice>
        </mc:AlternateContent>
        <mc:AlternateContent xmlns:mc="http://schemas.openxmlformats.org/markup-compatibility/2006">
          <mc:Choice Requires="x14">
            <control shapeId="36917" r:id="rId7" name="Check Box 53">
              <controlPr defaultSize="0" autoFill="0" autoLine="0" autoPict="0">
                <anchor moveWithCells="1">
                  <from>
                    <xdr:col>1</xdr:col>
                    <xdr:colOff>861060</xdr:colOff>
                    <xdr:row>12</xdr:row>
                    <xdr:rowOff>45720</xdr:rowOff>
                  </from>
                  <to>
                    <xdr:col>1</xdr:col>
                    <xdr:colOff>1470660</xdr:colOff>
                    <xdr:row>13</xdr:row>
                    <xdr:rowOff>99060</xdr:rowOff>
                  </to>
                </anchor>
              </controlPr>
            </control>
          </mc:Choice>
        </mc:AlternateContent>
        <mc:AlternateContent xmlns:mc="http://schemas.openxmlformats.org/markup-compatibility/2006">
          <mc:Choice Requires="x14">
            <control shapeId="36924" r:id="rId8" name="Check Box 60">
              <controlPr defaultSize="0" autoFill="0" autoLine="0" autoPict="0">
                <anchor moveWithCells="1">
                  <from>
                    <xdr:col>1</xdr:col>
                    <xdr:colOff>160020</xdr:colOff>
                    <xdr:row>150</xdr:row>
                    <xdr:rowOff>45720</xdr:rowOff>
                  </from>
                  <to>
                    <xdr:col>1</xdr:col>
                    <xdr:colOff>769620</xdr:colOff>
                    <xdr:row>151</xdr:row>
                    <xdr:rowOff>99060</xdr:rowOff>
                  </to>
                </anchor>
              </controlPr>
            </control>
          </mc:Choice>
        </mc:AlternateContent>
        <mc:AlternateContent xmlns:mc="http://schemas.openxmlformats.org/markup-compatibility/2006">
          <mc:Choice Requires="x14">
            <control shapeId="36925" r:id="rId9" name="Check Box 61">
              <controlPr defaultSize="0" autoFill="0" autoLine="0" autoPict="0">
                <anchor moveWithCells="1">
                  <from>
                    <xdr:col>1</xdr:col>
                    <xdr:colOff>861060</xdr:colOff>
                    <xdr:row>150</xdr:row>
                    <xdr:rowOff>45720</xdr:rowOff>
                  </from>
                  <to>
                    <xdr:col>1</xdr:col>
                    <xdr:colOff>1470660</xdr:colOff>
                    <xdr:row>151</xdr:row>
                    <xdr:rowOff>99060</xdr:rowOff>
                  </to>
                </anchor>
              </controlPr>
            </control>
          </mc:Choice>
        </mc:AlternateContent>
        <mc:AlternateContent xmlns:mc="http://schemas.openxmlformats.org/markup-compatibility/2006">
          <mc:Choice Requires="x14">
            <control shapeId="36872" r:id="rId10" name="Check Box 8">
              <controlPr defaultSize="0" autoFill="0" autoLine="0" autoPict="0">
                <anchor moveWithCells="1">
                  <from>
                    <xdr:col>1</xdr:col>
                    <xdr:colOff>160020</xdr:colOff>
                    <xdr:row>16</xdr:row>
                    <xdr:rowOff>45720</xdr:rowOff>
                  </from>
                  <to>
                    <xdr:col>1</xdr:col>
                    <xdr:colOff>769620</xdr:colOff>
                    <xdr:row>17</xdr:row>
                    <xdr:rowOff>99060</xdr:rowOff>
                  </to>
                </anchor>
              </controlPr>
            </control>
          </mc:Choice>
        </mc:AlternateContent>
        <mc:AlternateContent xmlns:mc="http://schemas.openxmlformats.org/markup-compatibility/2006">
          <mc:Choice Requires="x14">
            <control shapeId="36875" r:id="rId11" name="Check Box 11">
              <controlPr defaultSize="0" autoFill="0" autoLine="0" autoPict="0">
                <anchor moveWithCells="1">
                  <from>
                    <xdr:col>1</xdr:col>
                    <xdr:colOff>861060</xdr:colOff>
                    <xdr:row>16</xdr:row>
                    <xdr:rowOff>45720</xdr:rowOff>
                  </from>
                  <to>
                    <xdr:col>1</xdr:col>
                    <xdr:colOff>1470660</xdr:colOff>
                    <xdr:row>17</xdr:row>
                    <xdr:rowOff>99060</xdr:rowOff>
                  </to>
                </anchor>
              </controlPr>
            </control>
          </mc:Choice>
        </mc:AlternateContent>
        <mc:AlternateContent xmlns:mc="http://schemas.openxmlformats.org/markup-compatibility/2006">
          <mc:Choice Requires="x14">
            <control shapeId="36951" r:id="rId12" name="Check Box 87">
              <controlPr defaultSize="0" autoFill="0" autoLine="0" autoPict="0">
                <anchor moveWithCells="1">
                  <from>
                    <xdr:col>1</xdr:col>
                    <xdr:colOff>160020</xdr:colOff>
                    <xdr:row>682</xdr:row>
                    <xdr:rowOff>45720</xdr:rowOff>
                  </from>
                  <to>
                    <xdr:col>1</xdr:col>
                    <xdr:colOff>784860</xdr:colOff>
                    <xdr:row>683</xdr:row>
                    <xdr:rowOff>99060</xdr:rowOff>
                  </to>
                </anchor>
              </controlPr>
            </control>
          </mc:Choice>
        </mc:AlternateContent>
        <mc:AlternateContent xmlns:mc="http://schemas.openxmlformats.org/markup-compatibility/2006">
          <mc:Choice Requires="x14">
            <control shapeId="36952" r:id="rId13" name="Check Box 88">
              <controlPr defaultSize="0" autoFill="0" autoLine="0" autoPict="0">
                <anchor moveWithCells="1">
                  <from>
                    <xdr:col>1</xdr:col>
                    <xdr:colOff>861060</xdr:colOff>
                    <xdr:row>682</xdr:row>
                    <xdr:rowOff>45720</xdr:rowOff>
                  </from>
                  <to>
                    <xdr:col>2</xdr:col>
                    <xdr:colOff>0</xdr:colOff>
                    <xdr:row>683</xdr:row>
                    <xdr:rowOff>99060</xdr:rowOff>
                  </to>
                </anchor>
              </controlPr>
            </control>
          </mc:Choice>
        </mc:AlternateContent>
        <mc:AlternateContent xmlns:mc="http://schemas.openxmlformats.org/markup-compatibility/2006">
          <mc:Choice Requires="x14">
            <control shapeId="36953" r:id="rId14" name="Check Box 89">
              <controlPr defaultSize="0" autoFill="0" autoLine="0" autoPict="0">
                <anchor moveWithCells="1">
                  <from>
                    <xdr:col>1</xdr:col>
                    <xdr:colOff>160020</xdr:colOff>
                    <xdr:row>686</xdr:row>
                    <xdr:rowOff>45720</xdr:rowOff>
                  </from>
                  <to>
                    <xdr:col>1</xdr:col>
                    <xdr:colOff>784860</xdr:colOff>
                    <xdr:row>687</xdr:row>
                    <xdr:rowOff>99060</xdr:rowOff>
                  </to>
                </anchor>
              </controlPr>
            </control>
          </mc:Choice>
        </mc:AlternateContent>
        <mc:AlternateContent xmlns:mc="http://schemas.openxmlformats.org/markup-compatibility/2006">
          <mc:Choice Requires="x14">
            <control shapeId="36954" r:id="rId15" name="Check Box 90">
              <controlPr defaultSize="0" autoFill="0" autoLine="0" autoPict="0">
                <anchor moveWithCells="1">
                  <from>
                    <xdr:col>1</xdr:col>
                    <xdr:colOff>861060</xdr:colOff>
                    <xdr:row>686</xdr:row>
                    <xdr:rowOff>45720</xdr:rowOff>
                  </from>
                  <to>
                    <xdr:col>2</xdr:col>
                    <xdr:colOff>0</xdr:colOff>
                    <xdr:row>687</xdr:row>
                    <xdr:rowOff>99060</xdr:rowOff>
                  </to>
                </anchor>
              </controlPr>
            </control>
          </mc:Choice>
        </mc:AlternateContent>
        <mc:AlternateContent xmlns:mc="http://schemas.openxmlformats.org/markup-compatibility/2006">
          <mc:Choice Requires="x14">
            <control shapeId="36955" r:id="rId16" name="Check Box 91">
              <controlPr defaultSize="0" autoFill="0" autoLine="0" autoPict="0">
                <anchor moveWithCells="1">
                  <from>
                    <xdr:col>1</xdr:col>
                    <xdr:colOff>160020</xdr:colOff>
                    <xdr:row>548</xdr:row>
                    <xdr:rowOff>45720</xdr:rowOff>
                  </from>
                  <to>
                    <xdr:col>1</xdr:col>
                    <xdr:colOff>784860</xdr:colOff>
                    <xdr:row>549</xdr:row>
                    <xdr:rowOff>99060</xdr:rowOff>
                  </to>
                </anchor>
              </controlPr>
            </control>
          </mc:Choice>
        </mc:AlternateContent>
        <mc:AlternateContent xmlns:mc="http://schemas.openxmlformats.org/markup-compatibility/2006">
          <mc:Choice Requires="x14">
            <control shapeId="36956" r:id="rId17" name="Check Box 92">
              <controlPr defaultSize="0" autoFill="0" autoLine="0" autoPict="0">
                <anchor moveWithCells="1">
                  <from>
                    <xdr:col>1</xdr:col>
                    <xdr:colOff>861060</xdr:colOff>
                    <xdr:row>548</xdr:row>
                    <xdr:rowOff>45720</xdr:rowOff>
                  </from>
                  <to>
                    <xdr:col>2</xdr:col>
                    <xdr:colOff>0</xdr:colOff>
                    <xdr:row>549</xdr:row>
                    <xdr:rowOff>99060</xdr:rowOff>
                  </to>
                </anchor>
              </controlPr>
            </control>
          </mc:Choice>
        </mc:AlternateContent>
        <mc:AlternateContent xmlns:mc="http://schemas.openxmlformats.org/markup-compatibility/2006">
          <mc:Choice Requires="x14">
            <control shapeId="36957" r:id="rId18" name="Check Box 93">
              <controlPr defaultSize="0" autoFill="0" autoLine="0" autoPict="0">
                <anchor moveWithCells="1">
                  <from>
                    <xdr:col>1</xdr:col>
                    <xdr:colOff>160020</xdr:colOff>
                    <xdr:row>552</xdr:row>
                    <xdr:rowOff>45720</xdr:rowOff>
                  </from>
                  <to>
                    <xdr:col>1</xdr:col>
                    <xdr:colOff>784860</xdr:colOff>
                    <xdr:row>553</xdr:row>
                    <xdr:rowOff>99060</xdr:rowOff>
                  </to>
                </anchor>
              </controlPr>
            </control>
          </mc:Choice>
        </mc:AlternateContent>
        <mc:AlternateContent xmlns:mc="http://schemas.openxmlformats.org/markup-compatibility/2006">
          <mc:Choice Requires="x14">
            <control shapeId="36958" r:id="rId19" name="Check Box 94">
              <controlPr defaultSize="0" autoFill="0" autoLine="0" autoPict="0">
                <anchor moveWithCells="1">
                  <from>
                    <xdr:col>1</xdr:col>
                    <xdr:colOff>861060</xdr:colOff>
                    <xdr:row>552</xdr:row>
                    <xdr:rowOff>45720</xdr:rowOff>
                  </from>
                  <to>
                    <xdr:col>2</xdr:col>
                    <xdr:colOff>0</xdr:colOff>
                    <xdr:row>553</xdr:row>
                    <xdr:rowOff>99060</xdr:rowOff>
                  </to>
                </anchor>
              </controlPr>
            </control>
          </mc:Choice>
        </mc:AlternateContent>
        <mc:AlternateContent xmlns:mc="http://schemas.openxmlformats.org/markup-compatibility/2006">
          <mc:Choice Requires="x14">
            <control shapeId="36959" r:id="rId20" name="Check Box 95">
              <controlPr defaultSize="0" autoFill="0" autoLine="0" autoPict="0">
                <anchor moveWithCells="1">
                  <from>
                    <xdr:col>1</xdr:col>
                    <xdr:colOff>160020</xdr:colOff>
                    <xdr:row>414</xdr:row>
                    <xdr:rowOff>45720</xdr:rowOff>
                  </from>
                  <to>
                    <xdr:col>1</xdr:col>
                    <xdr:colOff>784860</xdr:colOff>
                    <xdr:row>415</xdr:row>
                    <xdr:rowOff>99060</xdr:rowOff>
                  </to>
                </anchor>
              </controlPr>
            </control>
          </mc:Choice>
        </mc:AlternateContent>
        <mc:AlternateContent xmlns:mc="http://schemas.openxmlformats.org/markup-compatibility/2006">
          <mc:Choice Requires="x14">
            <control shapeId="36960" r:id="rId21" name="Check Box 96">
              <controlPr defaultSize="0" autoFill="0" autoLine="0" autoPict="0">
                <anchor moveWithCells="1">
                  <from>
                    <xdr:col>1</xdr:col>
                    <xdr:colOff>861060</xdr:colOff>
                    <xdr:row>414</xdr:row>
                    <xdr:rowOff>45720</xdr:rowOff>
                  </from>
                  <to>
                    <xdr:col>2</xdr:col>
                    <xdr:colOff>0</xdr:colOff>
                    <xdr:row>415</xdr:row>
                    <xdr:rowOff>99060</xdr:rowOff>
                  </to>
                </anchor>
              </controlPr>
            </control>
          </mc:Choice>
        </mc:AlternateContent>
        <mc:AlternateContent xmlns:mc="http://schemas.openxmlformats.org/markup-compatibility/2006">
          <mc:Choice Requires="x14">
            <control shapeId="36961" r:id="rId22" name="Check Box 97">
              <controlPr defaultSize="0" autoFill="0" autoLine="0" autoPict="0">
                <anchor moveWithCells="1">
                  <from>
                    <xdr:col>1</xdr:col>
                    <xdr:colOff>160020</xdr:colOff>
                    <xdr:row>418</xdr:row>
                    <xdr:rowOff>45720</xdr:rowOff>
                  </from>
                  <to>
                    <xdr:col>1</xdr:col>
                    <xdr:colOff>784860</xdr:colOff>
                    <xdr:row>419</xdr:row>
                    <xdr:rowOff>99060</xdr:rowOff>
                  </to>
                </anchor>
              </controlPr>
            </control>
          </mc:Choice>
        </mc:AlternateContent>
        <mc:AlternateContent xmlns:mc="http://schemas.openxmlformats.org/markup-compatibility/2006">
          <mc:Choice Requires="x14">
            <control shapeId="36962" r:id="rId23" name="Check Box 98">
              <controlPr defaultSize="0" autoFill="0" autoLine="0" autoPict="0">
                <anchor moveWithCells="1">
                  <from>
                    <xdr:col>1</xdr:col>
                    <xdr:colOff>861060</xdr:colOff>
                    <xdr:row>418</xdr:row>
                    <xdr:rowOff>45720</xdr:rowOff>
                  </from>
                  <to>
                    <xdr:col>2</xdr:col>
                    <xdr:colOff>0</xdr:colOff>
                    <xdr:row>419</xdr:row>
                    <xdr:rowOff>99060</xdr:rowOff>
                  </to>
                </anchor>
              </controlPr>
            </control>
          </mc:Choice>
        </mc:AlternateContent>
        <mc:AlternateContent xmlns:mc="http://schemas.openxmlformats.org/markup-compatibility/2006">
          <mc:Choice Requires="x14">
            <control shapeId="36963" r:id="rId24" name="Check Box 99">
              <controlPr defaultSize="0" autoFill="0" autoLine="0" autoPict="0">
                <anchor moveWithCells="1">
                  <from>
                    <xdr:col>1</xdr:col>
                    <xdr:colOff>160020</xdr:colOff>
                    <xdr:row>280</xdr:row>
                    <xdr:rowOff>45720</xdr:rowOff>
                  </from>
                  <to>
                    <xdr:col>1</xdr:col>
                    <xdr:colOff>784860</xdr:colOff>
                    <xdr:row>281</xdr:row>
                    <xdr:rowOff>99060</xdr:rowOff>
                  </to>
                </anchor>
              </controlPr>
            </control>
          </mc:Choice>
        </mc:AlternateContent>
        <mc:AlternateContent xmlns:mc="http://schemas.openxmlformats.org/markup-compatibility/2006">
          <mc:Choice Requires="x14">
            <control shapeId="36964" r:id="rId25" name="Check Box 100">
              <controlPr defaultSize="0" autoFill="0" autoLine="0" autoPict="0">
                <anchor moveWithCells="1">
                  <from>
                    <xdr:col>1</xdr:col>
                    <xdr:colOff>861060</xdr:colOff>
                    <xdr:row>280</xdr:row>
                    <xdr:rowOff>45720</xdr:rowOff>
                  </from>
                  <to>
                    <xdr:col>2</xdr:col>
                    <xdr:colOff>0</xdr:colOff>
                    <xdr:row>281</xdr:row>
                    <xdr:rowOff>99060</xdr:rowOff>
                  </to>
                </anchor>
              </controlPr>
            </control>
          </mc:Choice>
        </mc:AlternateContent>
        <mc:AlternateContent xmlns:mc="http://schemas.openxmlformats.org/markup-compatibility/2006">
          <mc:Choice Requires="x14">
            <control shapeId="36965" r:id="rId26" name="Check Box 101">
              <controlPr defaultSize="0" autoFill="0" autoLine="0" autoPict="0">
                <anchor moveWithCells="1">
                  <from>
                    <xdr:col>1</xdr:col>
                    <xdr:colOff>160020</xdr:colOff>
                    <xdr:row>284</xdr:row>
                    <xdr:rowOff>45720</xdr:rowOff>
                  </from>
                  <to>
                    <xdr:col>1</xdr:col>
                    <xdr:colOff>784860</xdr:colOff>
                    <xdr:row>285</xdr:row>
                    <xdr:rowOff>99060</xdr:rowOff>
                  </to>
                </anchor>
              </controlPr>
            </control>
          </mc:Choice>
        </mc:AlternateContent>
        <mc:AlternateContent xmlns:mc="http://schemas.openxmlformats.org/markup-compatibility/2006">
          <mc:Choice Requires="x14">
            <control shapeId="36966" r:id="rId27" name="Check Box 102">
              <controlPr defaultSize="0" autoFill="0" autoLine="0" autoPict="0">
                <anchor moveWithCells="1">
                  <from>
                    <xdr:col>1</xdr:col>
                    <xdr:colOff>861060</xdr:colOff>
                    <xdr:row>284</xdr:row>
                    <xdr:rowOff>45720</xdr:rowOff>
                  </from>
                  <to>
                    <xdr:col>2</xdr:col>
                    <xdr:colOff>0</xdr:colOff>
                    <xdr:row>285</xdr:row>
                    <xdr:rowOff>99060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C266-6ED8-4520-8D30-E13DEDC03AA7}">
  <sheetPr codeName="Sheet10"/>
  <dimension ref="A1:J52"/>
  <sheetViews>
    <sheetView zoomScaleNormal="100" workbookViewId="0"/>
  </sheetViews>
  <sheetFormatPr defaultRowHeight="13.2" x14ac:dyDescent="0.2"/>
  <cols>
    <col min="1" max="1" width="9" style="52" customWidth="1"/>
    <col min="2" max="6" width="9" style="52"/>
    <col min="7" max="7" width="13" style="52" bestFit="1" customWidth="1"/>
    <col min="8" max="246" width="9" style="52"/>
    <col min="247" max="247" width="9.21875" style="52" bestFit="1" customWidth="1"/>
    <col min="248" max="502" width="9" style="52"/>
    <col min="503" max="503" width="9.21875" style="52" bestFit="1" customWidth="1"/>
    <col min="504" max="758" width="9" style="52"/>
    <col min="759" max="759" width="9.21875" style="52" bestFit="1" customWidth="1"/>
    <col min="760" max="1014" width="9" style="52"/>
    <col min="1015" max="1015" width="9.21875" style="52" bestFit="1" customWidth="1"/>
    <col min="1016" max="1270" width="9" style="52"/>
    <col min="1271" max="1271" width="9.21875" style="52" bestFit="1" customWidth="1"/>
    <col min="1272" max="1526" width="9" style="52"/>
    <col min="1527" max="1527" width="9.21875" style="52" bestFit="1" customWidth="1"/>
    <col min="1528" max="1782" width="9" style="52"/>
    <col min="1783" max="1783" width="9.21875" style="52" bestFit="1" customWidth="1"/>
    <col min="1784" max="2038" width="9" style="52"/>
    <col min="2039" max="2039" width="9.21875" style="52" bestFit="1" customWidth="1"/>
    <col min="2040" max="2294" width="9" style="52"/>
    <col min="2295" max="2295" width="9.21875" style="52" bestFit="1" customWidth="1"/>
    <col min="2296" max="2550" width="9" style="52"/>
    <col min="2551" max="2551" width="9.21875" style="52" bestFit="1" customWidth="1"/>
    <col min="2552" max="2806" width="9" style="52"/>
    <col min="2807" max="2807" width="9.21875" style="52" bestFit="1" customWidth="1"/>
    <col min="2808" max="3062" width="9" style="52"/>
    <col min="3063" max="3063" width="9.21875" style="52" bestFit="1" customWidth="1"/>
    <col min="3064" max="3318" width="9" style="52"/>
    <col min="3319" max="3319" width="9.21875" style="52" bestFit="1" customWidth="1"/>
    <col min="3320" max="3574" width="9" style="52"/>
    <col min="3575" max="3575" width="9.21875" style="52" bestFit="1" customWidth="1"/>
    <col min="3576" max="3830" width="9" style="52"/>
    <col min="3831" max="3831" width="9.21875" style="52" bestFit="1" customWidth="1"/>
    <col min="3832" max="4086" width="9" style="52"/>
    <col min="4087" max="4087" width="9.21875" style="52" bestFit="1" customWidth="1"/>
    <col min="4088" max="4342" width="9" style="52"/>
    <col min="4343" max="4343" width="9.21875" style="52" bestFit="1" customWidth="1"/>
    <col min="4344" max="4598" width="9" style="52"/>
    <col min="4599" max="4599" width="9.21875" style="52" bestFit="1" customWidth="1"/>
    <col min="4600" max="4854" width="9" style="52"/>
    <col min="4855" max="4855" width="9.21875" style="52" bestFit="1" customWidth="1"/>
    <col min="4856" max="5110" width="9" style="52"/>
    <col min="5111" max="5111" width="9.21875" style="52" bestFit="1" customWidth="1"/>
    <col min="5112" max="5366" width="9" style="52"/>
    <col min="5367" max="5367" width="9.21875" style="52" bestFit="1" customWidth="1"/>
    <col min="5368" max="5622" width="9" style="52"/>
    <col min="5623" max="5623" width="9.21875" style="52" bestFit="1" customWidth="1"/>
    <col min="5624" max="5878" width="9" style="52"/>
    <col min="5879" max="5879" width="9.21875" style="52" bestFit="1" customWidth="1"/>
    <col min="5880" max="6134" width="9" style="52"/>
    <col min="6135" max="6135" width="9.21875" style="52" bestFit="1" customWidth="1"/>
    <col min="6136" max="6390" width="9" style="52"/>
    <col min="6391" max="6391" width="9.21875" style="52" bestFit="1" customWidth="1"/>
    <col min="6392" max="6646" width="9" style="52"/>
    <col min="6647" max="6647" width="9.21875" style="52" bestFit="1" customWidth="1"/>
    <col min="6648" max="6902" width="9" style="52"/>
    <col min="6903" max="6903" width="9.21875" style="52" bestFit="1" customWidth="1"/>
    <col min="6904" max="7158" width="9" style="52"/>
    <col min="7159" max="7159" width="9.21875" style="52" bestFit="1" customWidth="1"/>
    <col min="7160" max="7414" width="9" style="52"/>
    <col min="7415" max="7415" width="9.21875" style="52" bestFit="1" customWidth="1"/>
    <col min="7416" max="7670" width="9" style="52"/>
    <col min="7671" max="7671" width="9.21875" style="52" bestFit="1" customWidth="1"/>
    <col min="7672" max="7926" width="9" style="52"/>
    <col min="7927" max="7927" width="9.21875" style="52" bestFit="1" customWidth="1"/>
    <col min="7928" max="8182" width="9" style="52"/>
    <col min="8183" max="8183" width="9.21875" style="52" bestFit="1" customWidth="1"/>
    <col min="8184" max="8438" width="9" style="52"/>
    <col min="8439" max="8439" width="9.21875" style="52" bestFit="1" customWidth="1"/>
    <col min="8440" max="8694" width="9" style="52"/>
    <col min="8695" max="8695" width="9.21875" style="52" bestFit="1" customWidth="1"/>
    <col min="8696" max="8950" width="9" style="52"/>
    <col min="8951" max="8951" width="9.21875" style="52" bestFit="1" customWidth="1"/>
    <col min="8952" max="9206" width="9" style="52"/>
    <col min="9207" max="9207" width="9.21875" style="52" bestFit="1" customWidth="1"/>
    <col min="9208" max="9462" width="9" style="52"/>
    <col min="9463" max="9463" width="9.21875" style="52" bestFit="1" customWidth="1"/>
    <col min="9464" max="9718" width="9" style="52"/>
    <col min="9719" max="9719" width="9.21875" style="52" bestFit="1" customWidth="1"/>
    <col min="9720" max="9974" width="9" style="52"/>
    <col min="9975" max="9975" width="9.21875" style="52" bestFit="1" customWidth="1"/>
    <col min="9976" max="10230" width="9" style="52"/>
    <col min="10231" max="10231" width="9.21875" style="52" bestFit="1" customWidth="1"/>
    <col min="10232" max="10486" width="9" style="52"/>
    <col min="10487" max="10487" width="9.21875" style="52" bestFit="1" customWidth="1"/>
    <col min="10488" max="10742" width="9" style="52"/>
    <col min="10743" max="10743" width="9.21875" style="52" bestFit="1" customWidth="1"/>
    <col min="10744" max="10998" width="9" style="52"/>
    <col min="10999" max="10999" width="9.21875" style="52" bestFit="1" customWidth="1"/>
    <col min="11000" max="11254" width="9" style="52"/>
    <col min="11255" max="11255" width="9.21875" style="52" bestFit="1" customWidth="1"/>
    <col min="11256" max="11510" width="9" style="52"/>
    <col min="11511" max="11511" width="9.21875" style="52" bestFit="1" customWidth="1"/>
    <col min="11512" max="11766" width="9" style="52"/>
    <col min="11767" max="11767" width="9.21875" style="52" bestFit="1" customWidth="1"/>
    <col min="11768" max="12022" width="9" style="52"/>
    <col min="12023" max="12023" width="9.21875" style="52" bestFit="1" customWidth="1"/>
    <col min="12024" max="12278" width="9" style="52"/>
    <col min="12279" max="12279" width="9.21875" style="52" bestFit="1" customWidth="1"/>
    <col min="12280" max="12534" width="9" style="52"/>
    <col min="12535" max="12535" width="9.21875" style="52" bestFit="1" customWidth="1"/>
    <col min="12536" max="12790" width="9" style="52"/>
    <col min="12791" max="12791" width="9.21875" style="52" bestFit="1" customWidth="1"/>
    <col min="12792" max="13046" width="9" style="52"/>
    <col min="13047" max="13047" width="9.21875" style="52" bestFit="1" customWidth="1"/>
    <col min="13048" max="13302" width="9" style="52"/>
    <col min="13303" max="13303" width="9.21875" style="52" bestFit="1" customWidth="1"/>
    <col min="13304" max="13558" width="9" style="52"/>
    <col min="13559" max="13559" width="9.21875" style="52" bestFit="1" customWidth="1"/>
    <col min="13560" max="13814" width="9" style="52"/>
    <col min="13815" max="13815" width="9.21875" style="52" bestFit="1" customWidth="1"/>
    <col min="13816" max="14070" width="9" style="52"/>
    <col min="14071" max="14071" width="9.21875" style="52" bestFit="1" customWidth="1"/>
    <col min="14072" max="14326" width="9" style="52"/>
    <col min="14327" max="14327" width="9.21875" style="52" bestFit="1" customWidth="1"/>
    <col min="14328" max="14582" width="9" style="52"/>
    <col min="14583" max="14583" width="9.21875" style="52" bestFit="1" customWidth="1"/>
    <col min="14584" max="14838" width="9" style="52"/>
    <col min="14839" max="14839" width="9.21875" style="52" bestFit="1" customWidth="1"/>
    <col min="14840" max="15094" width="9" style="52"/>
    <col min="15095" max="15095" width="9.21875" style="52" bestFit="1" customWidth="1"/>
    <col min="15096" max="15350" width="9" style="52"/>
    <col min="15351" max="15351" width="9.21875" style="52" bestFit="1" customWidth="1"/>
    <col min="15352" max="15606" width="9" style="52"/>
    <col min="15607" max="15607" width="9.21875" style="52" bestFit="1" customWidth="1"/>
    <col min="15608" max="15862" width="9" style="52"/>
    <col min="15863" max="15863" width="9.21875" style="52" bestFit="1" customWidth="1"/>
    <col min="15864" max="16118" width="9" style="52"/>
    <col min="16119" max="16119" width="9.21875" style="52" bestFit="1" customWidth="1"/>
    <col min="16120" max="16377" width="9" style="52"/>
    <col min="16378" max="16384" width="9" style="52" customWidth="1"/>
  </cols>
  <sheetData>
    <row r="1" spans="1:10" x14ac:dyDescent="0.2">
      <c r="C1" s="52" t="s">
        <v>127</v>
      </c>
      <c r="D1" s="52" t="s">
        <v>128</v>
      </c>
    </row>
    <row r="2" spans="1:10" x14ac:dyDescent="0.2">
      <c r="A2" s="105" t="s">
        <v>414</v>
      </c>
      <c r="B2" s="51" t="s">
        <v>53</v>
      </c>
      <c r="C2" s="51" t="s">
        <v>54</v>
      </c>
      <c r="D2" s="51" t="s">
        <v>55</v>
      </c>
      <c r="G2" s="51" t="s">
        <v>56</v>
      </c>
      <c r="H2" s="51" t="s">
        <v>57</v>
      </c>
      <c r="I2" s="51" t="s">
        <v>30</v>
      </c>
      <c r="J2" s="51" t="s">
        <v>53</v>
      </c>
    </row>
    <row r="3" spans="1:10" x14ac:dyDescent="0.2">
      <c r="B3" s="52">
        <v>1</v>
      </c>
      <c r="C3" s="52">
        <v>350</v>
      </c>
      <c r="D3" s="52">
        <v>470</v>
      </c>
      <c r="G3" s="53">
        <v>1</v>
      </c>
      <c r="I3" s="52">
        <v>470</v>
      </c>
      <c r="J3" s="52">
        <v>1</v>
      </c>
    </row>
    <row r="4" spans="1:10" x14ac:dyDescent="0.2">
      <c r="B4" s="52">
        <v>2</v>
      </c>
      <c r="C4" s="104">
        <v>410</v>
      </c>
      <c r="D4" s="52">
        <v>550</v>
      </c>
      <c r="G4" s="104">
        <v>83790</v>
      </c>
      <c r="I4" s="52">
        <v>550</v>
      </c>
      <c r="J4" s="52">
        <v>2</v>
      </c>
    </row>
    <row r="5" spans="1:10" x14ac:dyDescent="0.2">
      <c r="B5" s="52">
        <v>3</v>
      </c>
      <c r="C5" s="52">
        <v>480</v>
      </c>
      <c r="D5" s="52">
        <v>630</v>
      </c>
      <c r="G5" s="104">
        <v>97090</v>
      </c>
      <c r="I5" s="52">
        <v>630</v>
      </c>
      <c r="J5" s="52">
        <v>3</v>
      </c>
    </row>
    <row r="6" spans="1:10" x14ac:dyDescent="0.2">
      <c r="B6" s="52">
        <v>4</v>
      </c>
      <c r="C6" s="52">
        <v>540</v>
      </c>
      <c r="D6" s="52">
        <v>720</v>
      </c>
      <c r="G6" s="104">
        <v>110390</v>
      </c>
      <c r="I6" s="52">
        <v>720</v>
      </c>
      <c r="J6" s="52">
        <v>4</v>
      </c>
    </row>
    <row r="7" spans="1:10" x14ac:dyDescent="0.2">
      <c r="B7" s="52">
        <v>5</v>
      </c>
      <c r="C7" s="52">
        <v>600</v>
      </c>
      <c r="D7" s="52">
        <v>800</v>
      </c>
      <c r="G7" s="104">
        <v>123690</v>
      </c>
      <c r="I7" s="52">
        <v>800</v>
      </c>
      <c r="J7" s="52">
        <v>5</v>
      </c>
    </row>
    <row r="8" spans="1:10" x14ac:dyDescent="0.2">
      <c r="B8" s="52">
        <v>6</v>
      </c>
      <c r="C8" s="52">
        <v>640</v>
      </c>
      <c r="D8" s="52">
        <v>850</v>
      </c>
      <c r="G8" s="104">
        <v>134330</v>
      </c>
      <c r="I8" s="52">
        <v>850</v>
      </c>
      <c r="J8" s="52">
        <v>6</v>
      </c>
    </row>
    <row r="9" spans="1:10" x14ac:dyDescent="0.2">
      <c r="B9" s="52">
        <v>7</v>
      </c>
      <c r="C9" s="104">
        <v>670</v>
      </c>
      <c r="D9" s="52">
        <v>900</v>
      </c>
      <c r="G9" s="104">
        <v>142310</v>
      </c>
      <c r="I9" s="52">
        <v>900</v>
      </c>
      <c r="J9" s="52">
        <v>7</v>
      </c>
    </row>
    <row r="10" spans="1:10" x14ac:dyDescent="0.2">
      <c r="B10" s="52">
        <v>8</v>
      </c>
      <c r="C10" s="52">
        <v>720</v>
      </c>
      <c r="D10" s="52">
        <v>960</v>
      </c>
      <c r="G10" s="104">
        <v>151620</v>
      </c>
      <c r="I10" s="52">
        <v>960</v>
      </c>
      <c r="J10" s="52">
        <v>8</v>
      </c>
    </row>
    <row r="11" spans="1:10" x14ac:dyDescent="0.2">
      <c r="B11" s="52">
        <v>9</v>
      </c>
      <c r="C11" s="52">
        <v>770</v>
      </c>
      <c r="D11" s="104">
        <v>1030</v>
      </c>
      <c r="G11" s="104">
        <v>162260</v>
      </c>
      <c r="I11" s="104">
        <v>1030</v>
      </c>
      <c r="J11" s="52">
        <v>9</v>
      </c>
    </row>
    <row r="12" spans="1:10" x14ac:dyDescent="0.2">
      <c r="B12" s="52">
        <v>10</v>
      </c>
      <c r="C12" s="104">
        <v>820</v>
      </c>
      <c r="D12" s="104">
        <v>1090</v>
      </c>
      <c r="G12" s="104">
        <v>172900</v>
      </c>
      <c r="I12" s="104">
        <v>1090</v>
      </c>
      <c r="J12" s="52">
        <v>10</v>
      </c>
    </row>
    <row r="13" spans="1:10" x14ac:dyDescent="0.2">
      <c r="B13" s="52">
        <v>11</v>
      </c>
      <c r="C13" s="104">
        <v>870</v>
      </c>
      <c r="D13" s="104">
        <v>1160</v>
      </c>
      <c r="G13" s="104">
        <v>183540</v>
      </c>
      <c r="I13" s="104">
        <v>1160</v>
      </c>
      <c r="J13" s="52">
        <v>11</v>
      </c>
    </row>
    <row r="14" spans="1:10" x14ac:dyDescent="0.2">
      <c r="B14" s="52">
        <v>12</v>
      </c>
      <c r="C14" s="52">
        <v>920</v>
      </c>
      <c r="D14" s="104">
        <v>1220</v>
      </c>
      <c r="G14" s="104">
        <v>194180</v>
      </c>
      <c r="I14" s="104">
        <v>1220</v>
      </c>
      <c r="J14" s="52">
        <v>12</v>
      </c>
    </row>
    <row r="15" spans="1:10" x14ac:dyDescent="0.2">
      <c r="B15" s="52">
        <v>13</v>
      </c>
      <c r="C15" s="104">
        <v>980</v>
      </c>
      <c r="D15" s="104">
        <v>1310</v>
      </c>
      <c r="G15" s="104">
        <v>206150</v>
      </c>
      <c r="I15" s="104">
        <v>1310</v>
      </c>
      <c r="J15" s="52">
        <v>13</v>
      </c>
    </row>
    <row r="16" spans="1:10" x14ac:dyDescent="0.2">
      <c r="B16" s="52">
        <v>14</v>
      </c>
      <c r="C16" s="104">
        <v>1040</v>
      </c>
      <c r="D16" s="104">
        <v>1390</v>
      </c>
      <c r="G16" s="104">
        <v>219450</v>
      </c>
      <c r="I16" s="104">
        <v>1390</v>
      </c>
      <c r="J16" s="52">
        <v>14</v>
      </c>
    </row>
    <row r="17" spans="2:10" x14ac:dyDescent="0.2">
      <c r="B17" s="52">
        <v>15</v>
      </c>
      <c r="C17" s="104">
        <v>1100</v>
      </c>
      <c r="D17" s="104">
        <v>1470</v>
      </c>
      <c r="G17" s="104">
        <v>232750</v>
      </c>
      <c r="I17" s="104">
        <v>1470</v>
      </c>
      <c r="J17" s="52">
        <v>15</v>
      </c>
    </row>
    <row r="18" spans="2:10" x14ac:dyDescent="0.2">
      <c r="B18" s="52">
        <v>16</v>
      </c>
      <c r="C18" s="104">
        <v>1170</v>
      </c>
      <c r="D18" s="104">
        <v>1550</v>
      </c>
      <c r="G18" s="104">
        <v>246050</v>
      </c>
      <c r="I18" s="104">
        <v>1550</v>
      </c>
      <c r="J18" s="52">
        <v>16</v>
      </c>
    </row>
    <row r="19" spans="2:10" x14ac:dyDescent="0.2">
      <c r="B19" s="52">
        <v>17</v>
      </c>
      <c r="C19" s="104">
        <v>1230</v>
      </c>
      <c r="D19" s="104">
        <v>1630</v>
      </c>
      <c r="G19" s="104">
        <v>259350</v>
      </c>
      <c r="I19" s="104">
        <v>1630</v>
      </c>
      <c r="J19" s="52">
        <v>17</v>
      </c>
    </row>
    <row r="20" spans="2:10" x14ac:dyDescent="0.2">
      <c r="B20" s="52">
        <v>18</v>
      </c>
      <c r="C20" s="104">
        <v>1350</v>
      </c>
      <c r="D20" s="104">
        <v>1800</v>
      </c>
      <c r="G20" s="104">
        <v>279300</v>
      </c>
      <c r="I20" s="104">
        <v>1800</v>
      </c>
      <c r="J20" s="52">
        <v>18</v>
      </c>
    </row>
    <row r="21" spans="2:10" x14ac:dyDescent="0.2">
      <c r="B21" s="52">
        <v>19</v>
      </c>
      <c r="C21" s="104">
        <v>1470</v>
      </c>
      <c r="D21" s="104">
        <v>1960</v>
      </c>
      <c r="G21" s="104">
        <v>305900</v>
      </c>
      <c r="I21" s="104">
        <v>1960</v>
      </c>
      <c r="J21" s="52">
        <v>19</v>
      </c>
    </row>
    <row r="22" spans="2:10" x14ac:dyDescent="0.2">
      <c r="B22" s="52">
        <v>20</v>
      </c>
      <c r="C22" s="104">
        <v>1600</v>
      </c>
      <c r="D22" s="104">
        <v>2130</v>
      </c>
      <c r="G22" s="104">
        <v>332500</v>
      </c>
      <c r="I22" s="104">
        <v>2130</v>
      </c>
      <c r="J22" s="52">
        <v>20</v>
      </c>
    </row>
    <row r="23" spans="2:10" x14ac:dyDescent="0.2">
      <c r="B23" s="52">
        <v>21</v>
      </c>
      <c r="C23" s="104">
        <v>1720</v>
      </c>
      <c r="D23" s="104">
        <v>2290</v>
      </c>
      <c r="G23" s="104">
        <v>359100</v>
      </c>
      <c r="I23" s="104">
        <v>2290</v>
      </c>
      <c r="J23" s="52">
        <v>21</v>
      </c>
    </row>
    <row r="24" spans="2:10" x14ac:dyDescent="0.2">
      <c r="B24" s="52">
        <v>22</v>
      </c>
      <c r="C24" s="104">
        <v>1840</v>
      </c>
      <c r="D24" s="104">
        <v>2450</v>
      </c>
      <c r="G24" s="104">
        <v>385700</v>
      </c>
      <c r="I24" s="104">
        <v>2450</v>
      </c>
      <c r="J24" s="52">
        <v>22</v>
      </c>
    </row>
    <row r="25" spans="2:10" x14ac:dyDescent="0.2">
      <c r="B25" s="52">
        <v>23</v>
      </c>
      <c r="C25" s="104">
        <v>1970</v>
      </c>
      <c r="D25" s="104">
        <v>2620</v>
      </c>
      <c r="G25" s="104">
        <v>412300</v>
      </c>
      <c r="I25" s="104">
        <v>2620</v>
      </c>
      <c r="J25" s="52">
        <v>23</v>
      </c>
    </row>
    <row r="26" spans="2:10" x14ac:dyDescent="0.2">
      <c r="B26" s="52">
        <v>24</v>
      </c>
      <c r="C26" s="104">
        <v>2090</v>
      </c>
      <c r="D26" s="104">
        <v>2780</v>
      </c>
      <c r="G26" s="104">
        <v>438900</v>
      </c>
      <c r="I26" s="104">
        <v>2780</v>
      </c>
      <c r="J26" s="52">
        <v>24</v>
      </c>
    </row>
    <row r="27" spans="2:10" x14ac:dyDescent="0.2">
      <c r="B27" s="52">
        <v>25</v>
      </c>
      <c r="C27" s="104">
        <v>2210</v>
      </c>
      <c r="D27" s="104">
        <v>2950</v>
      </c>
      <c r="G27" s="104">
        <v>465500</v>
      </c>
      <c r="I27" s="104">
        <v>2950</v>
      </c>
      <c r="J27" s="52">
        <v>25</v>
      </c>
    </row>
    <row r="28" spans="2:10" x14ac:dyDescent="0.2">
      <c r="B28" s="52">
        <v>26</v>
      </c>
      <c r="C28" s="104">
        <v>2340</v>
      </c>
      <c r="D28" s="104">
        <v>3110</v>
      </c>
      <c r="G28" s="104">
        <v>492100</v>
      </c>
      <c r="I28" s="104">
        <v>3110</v>
      </c>
      <c r="J28" s="52">
        <v>26</v>
      </c>
    </row>
    <row r="29" spans="2:10" x14ac:dyDescent="0.2">
      <c r="B29" s="52">
        <v>27</v>
      </c>
      <c r="C29" s="104">
        <v>2520</v>
      </c>
      <c r="D29" s="104">
        <v>3350</v>
      </c>
      <c r="G29" s="104">
        <v>525350</v>
      </c>
      <c r="I29" s="104">
        <v>3350</v>
      </c>
      <c r="J29" s="52">
        <v>27</v>
      </c>
    </row>
    <row r="30" spans="2:10" x14ac:dyDescent="0.2">
      <c r="B30" s="52">
        <v>28</v>
      </c>
      <c r="C30" s="104">
        <v>2710</v>
      </c>
      <c r="D30" s="104">
        <v>3600</v>
      </c>
      <c r="G30" s="104">
        <v>565250</v>
      </c>
      <c r="I30" s="104">
        <v>3600</v>
      </c>
      <c r="J30" s="52">
        <v>28</v>
      </c>
    </row>
    <row r="31" spans="2:10" x14ac:dyDescent="0.2">
      <c r="B31" s="52">
        <v>29</v>
      </c>
      <c r="C31" s="104">
        <v>2890</v>
      </c>
      <c r="D31" s="104">
        <v>3850</v>
      </c>
      <c r="G31" s="104">
        <v>605150</v>
      </c>
      <c r="I31" s="104">
        <v>3850</v>
      </c>
      <c r="J31" s="52">
        <v>29</v>
      </c>
    </row>
    <row r="32" spans="2:10" x14ac:dyDescent="0.2">
      <c r="B32" s="52">
        <v>30</v>
      </c>
      <c r="C32" s="104">
        <v>3080</v>
      </c>
      <c r="D32" s="104">
        <v>4090</v>
      </c>
      <c r="G32" s="104">
        <v>645050</v>
      </c>
      <c r="I32" s="104">
        <v>4090</v>
      </c>
      <c r="J32" s="52">
        <v>30</v>
      </c>
    </row>
    <row r="33" spans="2:10" x14ac:dyDescent="0.2">
      <c r="B33" s="52">
        <v>31</v>
      </c>
      <c r="C33" s="104">
        <v>3260</v>
      </c>
      <c r="D33" s="104">
        <v>4340</v>
      </c>
      <c r="G33" s="104">
        <v>684950</v>
      </c>
      <c r="I33" s="104">
        <v>4340</v>
      </c>
      <c r="J33" s="52">
        <v>31</v>
      </c>
    </row>
    <row r="34" spans="2:10" x14ac:dyDescent="0.2">
      <c r="B34" s="52">
        <v>32</v>
      </c>
      <c r="C34" s="104">
        <v>3450</v>
      </c>
      <c r="D34" s="104">
        <v>4580</v>
      </c>
      <c r="G34" s="104">
        <v>724850</v>
      </c>
      <c r="I34" s="104">
        <v>4580</v>
      </c>
      <c r="J34" s="52">
        <v>32</v>
      </c>
    </row>
    <row r="35" spans="2:10" x14ac:dyDescent="0.2">
      <c r="B35" s="52">
        <v>33</v>
      </c>
      <c r="C35" s="104">
        <v>3630</v>
      </c>
      <c r="D35" s="104">
        <v>4830</v>
      </c>
      <c r="G35" s="104">
        <v>764750</v>
      </c>
      <c r="I35" s="104">
        <v>4830</v>
      </c>
      <c r="J35" s="52">
        <v>33</v>
      </c>
    </row>
    <row r="36" spans="2:10" x14ac:dyDescent="0.2">
      <c r="B36" s="52">
        <v>34</v>
      </c>
      <c r="C36" s="104">
        <v>3820</v>
      </c>
      <c r="D36" s="104">
        <v>5080</v>
      </c>
      <c r="G36" s="104">
        <v>804650</v>
      </c>
      <c r="I36" s="104">
        <v>5080</v>
      </c>
      <c r="J36" s="52">
        <v>34</v>
      </c>
    </row>
    <row r="37" spans="2:10" x14ac:dyDescent="0.2">
      <c r="B37" s="52">
        <v>35</v>
      </c>
      <c r="C37" s="104">
        <v>4000</v>
      </c>
      <c r="D37" s="104">
        <v>5320</v>
      </c>
      <c r="G37" s="104">
        <v>844550</v>
      </c>
      <c r="I37" s="104">
        <v>5320</v>
      </c>
      <c r="J37" s="52">
        <v>35</v>
      </c>
    </row>
    <row r="38" spans="2:10" x14ac:dyDescent="0.2">
      <c r="B38" s="52">
        <v>36</v>
      </c>
      <c r="C38" s="104">
        <v>4180</v>
      </c>
      <c r="D38" s="104">
        <v>5570</v>
      </c>
      <c r="G38" s="104">
        <v>884450</v>
      </c>
      <c r="I38" s="104">
        <v>5570</v>
      </c>
      <c r="J38" s="52">
        <v>36</v>
      </c>
    </row>
    <row r="39" spans="2:10" x14ac:dyDescent="0.2">
      <c r="B39" s="52">
        <v>37</v>
      </c>
      <c r="C39" s="104">
        <v>4370</v>
      </c>
      <c r="D39" s="104">
        <v>5810</v>
      </c>
      <c r="G39" s="104">
        <v>924350</v>
      </c>
      <c r="I39" s="104">
        <v>5810</v>
      </c>
      <c r="J39" s="52">
        <v>37</v>
      </c>
    </row>
    <row r="40" spans="2:10" x14ac:dyDescent="0.2">
      <c r="B40" s="52">
        <v>38</v>
      </c>
      <c r="C40" s="104">
        <v>4620</v>
      </c>
      <c r="D40" s="104">
        <v>6140</v>
      </c>
      <c r="G40" s="104">
        <v>970900</v>
      </c>
      <c r="I40" s="104">
        <v>6140</v>
      </c>
      <c r="J40" s="52">
        <v>38</v>
      </c>
    </row>
    <row r="41" spans="2:10" x14ac:dyDescent="0.2">
      <c r="B41" s="52">
        <v>39</v>
      </c>
      <c r="C41" s="104">
        <v>4860</v>
      </c>
      <c r="D41" s="104">
        <v>6470</v>
      </c>
      <c r="G41" s="104">
        <v>1024100</v>
      </c>
      <c r="I41" s="104">
        <v>6470</v>
      </c>
      <c r="J41" s="52">
        <v>39</v>
      </c>
    </row>
    <row r="42" spans="2:10" x14ac:dyDescent="0.2">
      <c r="B42" s="52">
        <v>40</v>
      </c>
      <c r="C42" s="104">
        <v>5110</v>
      </c>
      <c r="D42" s="104">
        <v>6800</v>
      </c>
      <c r="G42" s="104">
        <v>1077300</v>
      </c>
      <c r="I42" s="104">
        <v>6800</v>
      </c>
      <c r="J42" s="52">
        <v>40</v>
      </c>
    </row>
    <row r="43" spans="2:10" x14ac:dyDescent="0.2">
      <c r="B43" s="52">
        <v>41</v>
      </c>
      <c r="C43" s="104">
        <v>5420</v>
      </c>
      <c r="D43" s="104">
        <v>7210</v>
      </c>
      <c r="G43" s="104">
        <v>1137150</v>
      </c>
      <c r="I43" s="104">
        <v>7210</v>
      </c>
      <c r="J43" s="52">
        <v>41</v>
      </c>
    </row>
    <row r="44" spans="2:10" x14ac:dyDescent="0.2">
      <c r="B44" s="52">
        <v>42</v>
      </c>
      <c r="C44" s="104">
        <v>5730</v>
      </c>
      <c r="D44" s="104">
        <v>7620</v>
      </c>
      <c r="G44" s="104">
        <v>1203650</v>
      </c>
      <c r="I44" s="104">
        <v>7620</v>
      </c>
      <c r="J44" s="52">
        <v>42</v>
      </c>
    </row>
    <row r="45" spans="2:10" x14ac:dyDescent="0.2">
      <c r="B45" s="52">
        <v>43</v>
      </c>
      <c r="C45" s="104">
        <v>6030</v>
      </c>
      <c r="D45" s="104">
        <v>8030</v>
      </c>
      <c r="G45" s="104">
        <v>1270150</v>
      </c>
      <c r="I45" s="104">
        <v>8030</v>
      </c>
      <c r="J45" s="52">
        <v>43</v>
      </c>
    </row>
    <row r="46" spans="2:10" x14ac:dyDescent="0.2">
      <c r="B46" s="52">
        <v>44</v>
      </c>
      <c r="C46" s="104">
        <v>6340</v>
      </c>
      <c r="D46" s="104">
        <v>8440</v>
      </c>
      <c r="G46" s="104">
        <v>1336650</v>
      </c>
      <c r="I46" s="104">
        <v>8440</v>
      </c>
      <c r="J46" s="52">
        <v>44</v>
      </c>
    </row>
    <row r="47" spans="2:10" x14ac:dyDescent="0.2">
      <c r="B47" s="52">
        <v>45</v>
      </c>
      <c r="C47" s="104">
        <v>6710</v>
      </c>
      <c r="D47" s="104">
        <v>8930</v>
      </c>
      <c r="G47" s="104">
        <v>1403150</v>
      </c>
      <c r="I47" s="104">
        <v>8930</v>
      </c>
      <c r="J47" s="52">
        <v>45</v>
      </c>
    </row>
    <row r="48" spans="2:10" x14ac:dyDescent="0.2">
      <c r="B48" s="52">
        <v>46</v>
      </c>
      <c r="C48" s="104">
        <v>7080</v>
      </c>
      <c r="D48" s="104">
        <v>9420</v>
      </c>
      <c r="G48" s="104">
        <v>1482950</v>
      </c>
      <c r="I48" s="104">
        <v>9420</v>
      </c>
      <c r="J48" s="52">
        <v>46</v>
      </c>
    </row>
    <row r="49" spans="2:10" x14ac:dyDescent="0.2">
      <c r="B49" s="52">
        <v>47</v>
      </c>
      <c r="C49" s="104">
        <v>7450</v>
      </c>
      <c r="D49" s="104">
        <v>9910</v>
      </c>
      <c r="G49" s="104">
        <v>1562750</v>
      </c>
      <c r="I49" s="104">
        <v>9910</v>
      </c>
      <c r="J49" s="52">
        <v>47</v>
      </c>
    </row>
    <row r="50" spans="2:10" x14ac:dyDescent="0.2">
      <c r="B50" s="52">
        <v>48</v>
      </c>
      <c r="C50" s="104">
        <v>7820</v>
      </c>
      <c r="D50" s="104">
        <v>10400</v>
      </c>
      <c r="G50" s="104">
        <v>1642550</v>
      </c>
      <c r="I50" s="104">
        <v>10400</v>
      </c>
      <c r="J50" s="52">
        <v>48</v>
      </c>
    </row>
    <row r="51" spans="2:10" x14ac:dyDescent="0.2">
      <c r="B51" s="52">
        <v>49</v>
      </c>
      <c r="C51" s="104">
        <v>8190</v>
      </c>
      <c r="D51" s="104">
        <v>10890</v>
      </c>
      <c r="G51" s="104">
        <v>1722350</v>
      </c>
      <c r="I51" s="104">
        <v>10890</v>
      </c>
      <c r="J51" s="52">
        <v>49</v>
      </c>
    </row>
    <row r="52" spans="2:10" x14ac:dyDescent="0.2">
      <c r="B52" s="52">
        <v>50</v>
      </c>
      <c r="C52" s="104">
        <v>8560</v>
      </c>
      <c r="D52" s="104">
        <v>11390</v>
      </c>
      <c r="G52" s="104">
        <v>1802150</v>
      </c>
      <c r="I52" s="104">
        <v>11390</v>
      </c>
      <c r="J52" s="52">
        <v>50</v>
      </c>
    </row>
  </sheetData>
  <sheetProtection insertColumns="0" insertRows="0" deleteColumns="0" deleteRows="0"/>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0796-A5A1-46C3-B0A7-D889FEEA28DC}">
  <dimension ref="A1:M48"/>
  <sheetViews>
    <sheetView workbookViewId="0"/>
  </sheetViews>
  <sheetFormatPr defaultRowHeight="13.2" x14ac:dyDescent="0.2"/>
  <cols>
    <col min="4" max="9" width="13.44140625" customWidth="1"/>
  </cols>
  <sheetData>
    <row r="1" spans="1:13" x14ac:dyDescent="0.2">
      <c r="A1" t="s">
        <v>334</v>
      </c>
      <c r="B1" s="392" t="s">
        <v>335</v>
      </c>
      <c r="D1" t="s">
        <v>441</v>
      </c>
      <c r="E1" t="s">
        <v>442</v>
      </c>
      <c r="F1" t="s">
        <v>443</v>
      </c>
      <c r="G1" t="s">
        <v>444</v>
      </c>
      <c r="H1" t="s">
        <v>445</v>
      </c>
      <c r="I1" t="s">
        <v>446</v>
      </c>
      <c r="K1" t="str">
        <f>IF('補助事業概要説明書(別添１)１～２'!G8=0,"",'補助事業概要説明書(別添１)１～２'!G8)</f>
        <v/>
      </c>
      <c r="L1">
        <f>IF(K1&lt;&gt;"",ROW(),ROWS(K:K))</f>
        <v>1048576</v>
      </c>
      <c r="M1" t="str" cm="1">
        <f t="array" aca="1" ref="M1" ca="1">INDIRECT("K"&amp;SMALL(L:L,ROW()))&amp;" "</f>
        <v xml:space="preserve"> </v>
      </c>
    </row>
    <row r="2" spans="1:13" x14ac:dyDescent="0.2">
      <c r="A2" t="s">
        <v>336</v>
      </c>
      <c r="B2" s="392" t="s">
        <v>337</v>
      </c>
      <c r="D2" t="s">
        <v>336</v>
      </c>
      <c r="E2" t="s">
        <v>350</v>
      </c>
      <c r="F2" t="s">
        <v>359</v>
      </c>
      <c r="G2" t="s">
        <v>368</v>
      </c>
      <c r="H2" t="s">
        <v>375</v>
      </c>
      <c r="I2" t="s">
        <v>384</v>
      </c>
      <c r="K2" t="str">
        <f>IF('補助事業概要説明書(別添１)１～２'!I8=0,"",'補助事業概要説明書(別添１)１～２'!I8)</f>
        <v/>
      </c>
      <c r="L2">
        <f t="shared" ref="L2:L48" si="0">IF(K2&lt;&gt;"",ROW(),ROWS(K:K))</f>
        <v>1048576</v>
      </c>
      <c r="M2" t="str" cm="1">
        <f t="array" aca="1" ref="M2" ca="1">INDIRECT("K"&amp;SMALL(L:L,ROW()))&amp;" "</f>
        <v xml:space="preserve"> </v>
      </c>
    </row>
    <row r="3" spans="1:13" x14ac:dyDescent="0.2">
      <c r="A3" t="s">
        <v>487</v>
      </c>
      <c r="B3" s="392" t="s">
        <v>339</v>
      </c>
      <c r="D3" t="s">
        <v>338</v>
      </c>
      <c r="E3" t="s">
        <v>352</v>
      </c>
      <c r="F3" t="s">
        <v>360</v>
      </c>
      <c r="G3" t="s">
        <v>369</v>
      </c>
      <c r="H3" t="s">
        <v>376</v>
      </c>
      <c r="I3" t="s">
        <v>385</v>
      </c>
      <c r="K3" t="str">
        <f>IF('補助事業概要説明書(別添１)１～２'!K8=0,"",'補助事業概要説明書(別添１)１～２'!K8)</f>
        <v/>
      </c>
      <c r="L3">
        <f t="shared" si="0"/>
        <v>1048576</v>
      </c>
      <c r="M3" t="str" cm="1">
        <f t="array" aca="1" ref="M3" ca="1">INDIRECT("K"&amp;SMALL(L:L,ROW()))&amp;" "</f>
        <v xml:space="preserve"> </v>
      </c>
    </row>
    <row r="4" spans="1:13" x14ac:dyDescent="0.2">
      <c r="A4" t="s">
        <v>340</v>
      </c>
      <c r="B4" s="392" t="s">
        <v>341</v>
      </c>
      <c r="D4" t="s">
        <v>340</v>
      </c>
      <c r="E4" t="s">
        <v>354</v>
      </c>
      <c r="F4" t="s">
        <v>361</v>
      </c>
      <c r="G4" t="s">
        <v>370</v>
      </c>
      <c r="H4" t="s">
        <v>377</v>
      </c>
      <c r="I4" t="s">
        <v>386</v>
      </c>
      <c r="K4" t="str">
        <f>IF('補助事業概要説明書(別添１)１～２'!L8=0,"",'補助事業概要説明書(別添１)１～２'!L8)</f>
        <v/>
      </c>
      <c r="L4">
        <f t="shared" si="0"/>
        <v>1048576</v>
      </c>
      <c r="M4" t="str" cm="1">
        <f t="array" aca="1" ref="M4" ca="1">INDIRECT("K"&amp;SMALL(L:L,ROW()))&amp;" "</f>
        <v xml:space="preserve"> </v>
      </c>
    </row>
    <row r="5" spans="1:13" x14ac:dyDescent="0.2">
      <c r="A5" t="s">
        <v>342</v>
      </c>
      <c r="B5" s="392" t="s">
        <v>343</v>
      </c>
      <c r="D5" t="s">
        <v>342</v>
      </c>
      <c r="E5" t="s">
        <v>355</v>
      </c>
      <c r="F5" t="s">
        <v>362</v>
      </c>
      <c r="G5" t="s">
        <v>371</v>
      </c>
      <c r="H5" t="s">
        <v>378</v>
      </c>
      <c r="I5" t="s">
        <v>387</v>
      </c>
      <c r="K5" t="str">
        <f>IF('補助事業概要説明書(別添１)１～２'!M8=0,"",'補助事業概要説明書(別添１)１～２'!M8)</f>
        <v/>
      </c>
      <c r="L5">
        <f t="shared" si="0"/>
        <v>1048576</v>
      </c>
      <c r="M5" t="str" cm="1">
        <f t="array" aca="1" ref="M5" ca="1">INDIRECT("K"&amp;SMALL(L:L,ROW()))&amp;" "</f>
        <v xml:space="preserve"> </v>
      </c>
    </row>
    <row r="6" spans="1:13" x14ac:dyDescent="0.2">
      <c r="A6" t="s">
        <v>344</v>
      </c>
      <c r="B6" s="392" t="s">
        <v>345</v>
      </c>
      <c r="D6" t="s">
        <v>344</v>
      </c>
      <c r="E6" t="s">
        <v>356</v>
      </c>
      <c r="F6" t="s">
        <v>363</v>
      </c>
      <c r="G6" t="s">
        <v>372</v>
      </c>
      <c r="H6" t="s">
        <v>379</v>
      </c>
      <c r="I6" t="s">
        <v>388</v>
      </c>
      <c r="K6" t="str">
        <f>IF('補助事業概要説明書(別添１)１～２'!N8=0,"",'補助事業概要説明書(別添１)１～２'!N8)</f>
        <v/>
      </c>
      <c r="L6">
        <f t="shared" si="0"/>
        <v>1048576</v>
      </c>
      <c r="M6" t="str" cm="1">
        <f t="array" aca="1" ref="M6" ca="1">INDIRECT("K"&amp;SMALL(L:L,ROW()))&amp;" "</f>
        <v xml:space="preserve"> </v>
      </c>
    </row>
    <row r="7" spans="1:13" x14ac:dyDescent="0.2">
      <c r="A7" t="s">
        <v>346</v>
      </c>
      <c r="B7" s="392" t="s">
        <v>347</v>
      </c>
      <c r="D7" t="s">
        <v>346</v>
      </c>
      <c r="E7" t="s">
        <v>357</v>
      </c>
      <c r="F7" t="s">
        <v>364</v>
      </c>
      <c r="G7" t="s">
        <v>373</v>
      </c>
      <c r="H7" t="s">
        <v>380</v>
      </c>
      <c r="I7" t="s">
        <v>389</v>
      </c>
      <c r="K7" t="str">
        <f>IF('補助事業概要説明書(別添１)１～２'!O8=0,"",'補助事業概要説明書(別添１)１～２'!O8)</f>
        <v/>
      </c>
      <c r="L7">
        <f t="shared" si="0"/>
        <v>1048576</v>
      </c>
      <c r="M7" t="str" cm="1">
        <f t="array" aca="1" ref="M7" ca="1">INDIRECT("K"&amp;SMALL(L:L,ROW()))&amp;" "</f>
        <v xml:space="preserve"> </v>
      </c>
    </row>
    <row r="8" spans="1:13" x14ac:dyDescent="0.2">
      <c r="A8" t="s">
        <v>348</v>
      </c>
      <c r="B8" s="392" t="s">
        <v>349</v>
      </c>
      <c r="D8" t="s">
        <v>348</v>
      </c>
      <c r="E8" t="s">
        <v>358</v>
      </c>
      <c r="F8" t="s">
        <v>365</v>
      </c>
      <c r="G8" t="s">
        <v>374</v>
      </c>
      <c r="H8" t="s">
        <v>381</v>
      </c>
      <c r="I8" t="s">
        <v>390</v>
      </c>
      <c r="K8" t="str">
        <f>IF('補助事業概要説明書(別添１)１～２'!P8=0,"",'補助事業概要説明書(別添１)１～２'!P8)</f>
        <v/>
      </c>
      <c r="L8">
        <f t="shared" si="0"/>
        <v>1048576</v>
      </c>
      <c r="M8" t="str" cm="1">
        <f t="array" aca="1" ref="M8" ca="1">INDIRECT("K"&amp;SMALL(L:L,ROW()))&amp;" "</f>
        <v xml:space="preserve"> </v>
      </c>
    </row>
    <row r="9" spans="1:13" x14ac:dyDescent="0.2">
      <c r="A9" t="s">
        <v>350</v>
      </c>
      <c r="B9" s="392" t="s">
        <v>351</v>
      </c>
      <c r="F9" t="s">
        <v>366</v>
      </c>
      <c r="H9" t="s">
        <v>382</v>
      </c>
      <c r="I9" t="s">
        <v>391</v>
      </c>
      <c r="K9" t="str">
        <f>IF('補助事業概要説明書(別添１)１～２'!G9=0,"",'補助事業概要説明書(別添１)１～２'!G9)</f>
        <v/>
      </c>
      <c r="L9">
        <f t="shared" si="0"/>
        <v>1048576</v>
      </c>
      <c r="M9" t="str" cm="1">
        <f t="array" aca="1" ref="M9" ca="1">INDIRECT("K"&amp;SMALL(L:L,ROW()))&amp;" "</f>
        <v xml:space="preserve"> </v>
      </c>
    </row>
    <row r="10" spans="1:13" x14ac:dyDescent="0.2">
      <c r="A10" t="s">
        <v>352</v>
      </c>
      <c r="B10" s="392" t="s">
        <v>353</v>
      </c>
      <c r="F10" t="s">
        <v>367</v>
      </c>
      <c r="H10" t="s">
        <v>383</v>
      </c>
      <c r="K10" t="str">
        <f>IF('補助事業概要説明書(別添１)１～２'!I9=0,"",'補助事業概要説明書(別添１)１～２'!I9)</f>
        <v/>
      </c>
      <c r="L10">
        <f t="shared" si="0"/>
        <v>1048576</v>
      </c>
      <c r="M10" t="str" cm="1">
        <f t="array" aca="1" ref="M10" ca="1">INDIRECT("K"&amp;SMALL(L:L,ROW()))&amp;" "</f>
        <v xml:space="preserve"> </v>
      </c>
    </row>
    <row r="11" spans="1:13" x14ac:dyDescent="0.2">
      <c r="A11" t="s">
        <v>354</v>
      </c>
      <c r="B11" s="392">
        <v>10</v>
      </c>
      <c r="K11" t="str">
        <f>IF('補助事業概要説明書(別添１)１～２'!K9=0,"",'補助事業概要説明書(別添１)１～２'!K9)</f>
        <v/>
      </c>
      <c r="L11">
        <f t="shared" si="0"/>
        <v>1048576</v>
      </c>
      <c r="M11" t="str" cm="1">
        <f t="array" aca="1" ref="M11" ca="1">INDIRECT("K"&amp;SMALL(L:L,ROW()))&amp;" "</f>
        <v xml:space="preserve"> </v>
      </c>
    </row>
    <row r="12" spans="1:13" x14ac:dyDescent="0.2">
      <c r="A12" t="s">
        <v>355</v>
      </c>
      <c r="B12" s="392">
        <v>11</v>
      </c>
      <c r="K12" t="str">
        <f>IF('補助事業概要説明書(別添１)１～２'!L9=0,"",'補助事業概要説明書(別添１)１～２'!L9)</f>
        <v/>
      </c>
      <c r="L12">
        <f t="shared" si="0"/>
        <v>1048576</v>
      </c>
      <c r="M12" t="str" cm="1">
        <f t="array" aca="1" ref="M12" ca="1">INDIRECT("K"&amp;SMALL(L:L,ROW()))&amp;" "</f>
        <v xml:space="preserve"> </v>
      </c>
    </row>
    <row r="13" spans="1:13" x14ac:dyDescent="0.2">
      <c r="A13" t="s">
        <v>356</v>
      </c>
      <c r="B13" s="392">
        <v>12</v>
      </c>
      <c r="K13" t="str">
        <f>IF('補助事業概要説明書(別添１)１～２'!M9=0,"",'補助事業概要説明書(別添１)１～２'!M9)</f>
        <v/>
      </c>
      <c r="L13">
        <f t="shared" si="0"/>
        <v>1048576</v>
      </c>
      <c r="M13" t="str" cm="1">
        <f t="array" aca="1" ref="M13" ca="1">INDIRECT("K"&amp;SMALL(L:L,ROW()))&amp;" "</f>
        <v xml:space="preserve"> </v>
      </c>
    </row>
    <row r="14" spans="1:13" x14ac:dyDescent="0.2">
      <c r="A14" t="s">
        <v>357</v>
      </c>
      <c r="B14" s="392">
        <v>13</v>
      </c>
      <c r="K14" t="str">
        <f>IF('補助事業概要説明書(別添１)１～２'!N9=0,"",'補助事業概要説明書(別添１)１～２'!N9)</f>
        <v/>
      </c>
      <c r="L14">
        <f t="shared" si="0"/>
        <v>1048576</v>
      </c>
      <c r="M14" t="str" cm="1">
        <f t="array" aca="1" ref="M14" ca="1">INDIRECT("K"&amp;SMALL(L:L,ROW()))&amp;" "</f>
        <v xml:space="preserve"> </v>
      </c>
    </row>
    <row r="15" spans="1:13" x14ac:dyDescent="0.2">
      <c r="A15" t="s">
        <v>358</v>
      </c>
      <c r="B15" s="392">
        <v>14</v>
      </c>
      <c r="K15" t="str">
        <f>IF('補助事業概要説明書(別添１)１～２'!O9=0,"",'補助事業概要説明書(別添１)１～２'!O9)</f>
        <v/>
      </c>
      <c r="L15">
        <f t="shared" si="0"/>
        <v>1048576</v>
      </c>
      <c r="M15" t="str" cm="1">
        <f t="array" aca="1" ref="M15" ca="1">INDIRECT("K"&amp;SMALL(L:L,ROW()))&amp;" "</f>
        <v xml:space="preserve"> </v>
      </c>
    </row>
    <row r="16" spans="1:13" x14ac:dyDescent="0.2">
      <c r="A16" t="s">
        <v>359</v>
      </c>
      <c r="B16" s="392">
        <v>15</v>
      </c>
      <c r="K16" t="str">
        <f>IF('補助事業概要説明書(別添１)１～２'!P9=0,"",'補助事業概要説明書(別添１)１～２'!P9)</f>
        <v/>
      </c>
      <c r="L16">
        <f t="shared" si="0"/>
        <v>1048576</v>
      </c>
      <c r="M16" t="str" cm="1">
        <f t="array" aca="1" ref="M16" ca="1">INDIRECT("K"&amp;SMALL(L:L,ROW()))&amp;" "</f>
        <v xml:space="preserve"> </v>
      </c>
    </row>
    <row r="17" spans="1:13" x14ac:dyDescent="0.2">
      <c r="A17" t="s">
        <v>360</v>
      </c>
      <c r="B17" s="392">
        <v>16</v>
      </c>
      <c r="K17" t="str">
        <f>IF('補助事業概要説明書(別添１)１～２'!G10=0,"",'補助事業概要説明書(別添１)１～２'!G10)</f>
        <v/>
      </c>
      <c r="L17">
        <f t="shared" si="0"/>
        <v>1048576</v>
      </c>
      <c r="M17" t="str" cm="1">
        <f t="array" aca="1" ref="M17" ca="1">INDIRECT("K"&amp;SMALL(L:L,ROW()))&amp;" "</f>
        <v xml:space="preserve"> </v>
      </c>
    </row>
    <row r="18" spans="1:13" x14ac:dyDescent="0.2">
      <c r="A18" t="s">
        <v>361</v>
      </c>
      <c r="B18" s="392">
        <v>17</v>
      </c>
      <c r="K18" t="str">
        <f>IF('補助事業概要説明書(別添１)１～２'!I10=0,"",'補助事業概要説明書(別添１)１～２'!I10)</f>
        <v/>
      </c>
      <c r="L18">
        <f t="shared" si="0"/>
        <v>1048576</v>
      </c>
      <c r="M18" t="str" cm="1">
        <f t="array" aca="1" ref="M18" ca="1">INDIRECT("K"&amp;SMALL(L:L,ROW()))&amp;" "</f>
        <v xml:space="preserve"> </v>
      </c>
    </row>
    <row r="19" spans="1:13" x14ac:dyDescent="0.2">
      <c r="A19" t="s">
        <v>362</v>
      </c>
      <c r="B19" s="392">
        <v>18</v>
      </c>
      <c r="K19" t="str">
        <f>IF('補助事業概要説明書(別添１)１～２'!K10=0,"",'補助事業概要説明書(別添１)１～２'!K10)</f>
        <v/>
      </c>
      <c r="L19">
        <f t="shared" si="0"/>
        <v>1048576</v>
      </c>
      <c r="M19" t="str" cm="1">
        <f t="array" aca="1" ref="M19" ca="1">INDIRECT("K"&amp;SMALL(L:L,ROW()))&amp;" "</f>
        <v xml:space="preserve"> </v>
      </c>
    </row>
    <row r="20" spans="1:13" x14ac:dyDescent="0.2">
      <c r="A20" t="s">
        <v>363</v>
      </c>
      <c r="B20" s="392">
        <v>19</v>
      </c>
      <c r="K20" t="str">
        <f>IF('補助事業概要説明書(別添１)１～２'!L10=0,"",'補助事業概要説明書(別添１)１～２'!L10)</f>
        <v/>
      </c>
      <c r="L20">
        <f t="shared" si="0"/>
        <v>1048576</v>
      </c>
      <c r="M20" t="str" cm="1">
        <f t="array" aca="1" ref="M20" ca="1">INDIRECT("K"&amp;SMALL(L:L,ROW()))&amp;" "</f>
        <v xml:space="preserve"> </v>
      </c>
    </row>
    <row r="21" spans="1:13" x14ac:dyDescent="0.2">
      <c r="A21" t="s">
        <v>364</v>
      </c>
      <c r="B21" s="392">
        <v>20</v>
      </c>
      <c r="K21" t="str">
        <f>IF('補助事業概要説明書(別添１)１～２'!M10=0,"",'補助事業概要説明書(別添１)１～２'!M10)</f>
        <v/>
      </c>
      <c r="L21">
        <f t="shared" si="0"/>
        <v>1048576</v>
      </c>
      <c r="M21" t="str" cm="1">
        <f t="array" aca="1" ref="M21" ca="1">INDIRECT("K"&amp;SMALL(L:L,ROW()))&amp;" "</f>
        <v xml:space="preserve"> </v>
      </c>
    </row>
    <row r="22" spans="1:13" x14ac:dyDescent="0.2">
      <c r="A22" t="s">
        <v>365</v>
      </c>
      <c r="B22" s="392">
        <v>21</v>
      </c>
      <c r="K22" t="str">
        <f>IF('補助事業概要説明書(別添１)１～２'!N10=0,"",'補助事業概要説明書(別添１)１～２'!N10)</f>
        <v/>
      </c>
      <c r="L22">
        <f t="shared" si="0"/>
        <v>1048576</v>
      </c>
      <c r="M22" t="str" cm="1">
        <f t="array" aca="1" ref="M22" ca="1">INDIRECT("K"&amp;SMALL(L:L,ROW()))&amp;" "</f>
        <v xml:space="preserve"> </v>
      </c>
    </row>
    <row r="23" spans="1:13" x14ac:dyDescent="0.2">
      <c r="A23" t="s">
        <v>366</v>
      </c>
      <c r="B23" s="392">
        <v>22</v>
      </c>
      <c r="K23" t="str">
        <f>IF('補助事業概要説明書(別添１)１～２'!O10=0,"",'補助事業概要説明書(別添１)１～２'!O10)</f>
        <v/>
      </c>
      <c r="L23">
        <f t="shared" si="0"/>
        <v>1048576</v>
      </c>
      <c r="M23" t="str" cm="1">
        <f t="array" aca="1" ref="M23" ca="1">INDIRECT("K"&amp;SMALL(L:L,ROW()))&amp;" "</f>
        <v xml:space="preserve"> </v>
      </c>
    </row>
    <row r="24" spans="1:13" x14ac:dyDescent="0.2">
      <c r="A24" t="s">
        <v>367</v>
      </c>
      <c r="B24" s="392">
        <v>23</v>
      </c>
      <c r="K24" t="str">
        <f>IF('補助事業概要説明書(別添１)１～２'!P10=0,"",'補助事業概要説明書(別添１)１～２'!P10)</f>
        <v/>
      </c>
      <c r="L24">
        <f t="shared" si="0"/>
        <v>1048576</v>
      </c>
      <c r="M24" t="str" cm="1">
        <f t="array" aca="1" ref="M24" ca="1">INDIRECT("K"&amp;SMALL(L:L,ROW()))&amp;" "</f>
        <v xml:space="preserve"> </v>
      </c>
    </row>
    <row r="25" spans="1:13" x14ac:dyDescent="0.2">
      <c r="A25" t="s">
        <v>368</v>
      </c>
      <c r="B25" s="392">
        <v>24</v>
      </c>
      <c r="K25" t="str">
        <f>IF('補助事業概要説明書(別添１)１～２'!G11=0,"",'補助事業概要説明書(別添１)１～２'!G11)</f>
        <v/>
      </c>
      <c r="L25">
        <f t="shared" si="0"/>
        <v>1048576</v>
      </c>
      <c r="M25" t="str" cm="1">
        <f t="array" aca="1" ref="M25" ca="1">INDIRECT("K"&amp;SMALL(L:L,ROW()))&amp;" "</f>
        <v xml:space="preserve"> </v>
      </c>
    </row>
    <row r="26" spans="1:13" x14ac:dyDescent="0.2">
      <c r="A26" t="s">
        <v>369</v>
      </c>
      <c r="B26" s="392">
        <v>25</v>
      </c>
      <c r="K26" t="str">
        <f>IF('補助事業概要説明書(別添１)１～２'!I11=0,"",'補助事業概要説明書(別添１)１～２'!I11)</f>
        <v/>
      </c>
      <c r="L26">
        <f t="shared" si="0"/>
        <v>1048576</v>
      </c>
      <c r="M26" t="str" cm="1">
        <f t="array" aca="1" ref="M26" ca="1">INDIRECT("K"&amp;SMALL(L:L,ROW()))&amp;" "</f>
        <v xml:space="preserve"> </v>
      </c>
    </row>
    <row r="27" spans="1:13" x14ac:dyDescent="0.2">
      <c r="A27" t="s">
        <v>370</v>
      </c>
      <c r="B27" s="392">
        <v>26</v>
      </c>
      <c r="K27" t="str">
        <f>IF('補助事業概要説明書(別添１)１～２'!K11=0,"",'補助事業概要説明書(別添１)１～２'!K11)</f>
        <v/>
      </c>
      <c r="L27">
        <f t="shared" si="0"/>
        <v>1048576</v>
      </c>
      <c r="M27" t="str" cm="1">
        <f t="array" aca="1" ref="M27" ca="1">INDIRECT("K"&amp;SMALL(L:L,ROW()))&amp;" "</f>
        <v xml:space="preserve"> </v>
      </c>
    </row>
    <row r="28" spans="1:13" x14ac:dyDescent="0.2">
      <c r="A28" t="s">
        <v>371</v>
      </c>
      <c r="B28" s="392">
        <v>27</v>
      </c>
      <c r="K28" t="str">
        <f>IF('補助事業概要説明書(別添１)１～２'!L11=0,"",'補助事業概要説明書(別添１)１～２'!L11)</f>
        <v/>
      </c>
      <c r="L28">
        <f t="shared" si="0"/>
        <v>1048576</v>
      </c>
      <c r="M28" t="str" cm="1">
        <f t="array" aca="1" ref="M28" ca="1">INDIRECT("K"&amp;SMALL(L:L,ROW()))&amp;" "</f>
        <v xml:space="preserve"> </v>
      </c>
    </row>
    <row r="29" spans="1:13" x14ac:dyDescent="0.2">
      <c r="A29" t="s">
        <v>372</v>
      </c>
      <c r="B29" s="392">
        <v>28</v>
      </c>
      <c r="K29" t="str">
        <f>IF('補助事業概要説明書(別添１)１～２'!M11=0,"",'補助事業概要説明書(別添１)１～２'!M11)</f>
        <v/>
      </c>
      <c r="L29">
        <f t="shared" si="0"/>
        <v>1048576</v>
      </c>
      <c r="M29" t="str" cm="1">
        <f t="array" aca="1" ref="M29" ca="1">INDIRECT("K"&amp;SMALL(L:L,ROW()))&amp;" "</f>
        <v xml:space="preserve"> </v>
      </c>
    </row>
    <row r="30" spans="1:13" x14ac:dyDescent="0.2">
      <c r="A30" t="s">
        <v>373</v>
      </c>
      <c r="B30" s="392">
        <v>29</v>
      </c>
      <c r="K30" t="str">
        <f>IF('補助事業概要説明書(別添１)１～２'!N11=0,"",'補助事業概要説明書(別添１)１～２'!N11)</f>
        <v/>
      </c>
      <c r="L30">
        <f t="shared" si="0"/>
        <v>1048576</v>
      </c>
      <c r="M30" t="str" cm="1">
        <f t="array" aca="1" ref="M30" ca="1">INDIRECT("K"&amp;SMALL(L:L,ROW()))&amp;" "</f>
        <v xml:space="preserve"> </v>
      </c>
    </row>
    <row r="31" spans="1:13" x14ac:dyDescent="0.2">
      <c r="A31" t="s">
        <v>374</v>
      </c>
      <c r="B31" s="392">
        <v>30</v>
      </c>
      <c r="K31" t="str">
        <f>IF('補助事業概要説明書(別添１)１～２'!O11=0,"",'補助事業概要説明書(別添１)１～２'!O11)</f>
        <v/>
      </c>
      <c r="L31">
        <f t="shared" si="0"/>
        <v>1048576</v>
      </c>
      <c r="M31" t="str" cm="1">
        <f t="array" aca="1" ref="M31" ca="1">INDIRECT("K"&amp;SMALL(L:L,ROW()))&amp;" "</f>
        <v xml:space="preserve"> </v>
      </c>
    </row>
    <row r="32" spans="1:13" x14ac:dyDescent="0.2">
      <c r="A32" t="s">
        <v>375</v>
      </c>
      <c r="B32" s="392">
        <v>31</v>
      </c>
      <c r="K32" t="str">
        <f>IF('補助事業概要説明書(別添１)１～２'!P11=0,"",'補助事業概要説明書(別添１)１～２'!P11)</f>
        <v/>
      </c>
      <c r="L32">
        <f t="shared" si="0"/>
        <v>1048576</v>
      </c>
      <c r="M32" t="str" cm="1">
        <f t="array" aca="1" ref="M32" ca="1">INDIRECT("K"&amp;SMALL(L:L,ROW()))&amp;" "</f>
        <v xml:space="preserve"> </v>
      </c>
    </row>
    <row r="33" spans="1:13" x14ac:dyDescent="0.2">
      <c r="A33" t="s">
        <v>376</v>
      </c>
      <c r="B33" s="392">
        <v>32</v>
      </c>
      <c r="K33" t="str">
        <f>IF('補助事業概要説明書(別添１)１～２'!G12=0,"",'補助事業概要説明書(別添１)１～２'!G12)</f>
        <v/>
      </c>
      <c r="L33">
        <f t="shared" si="0"/>
        <v>1048576</v>
      </c>
      <c r="M33" t="str" cm="1">
        <f t="array" aca="1" ref="M33" ca="1">INDIRECT("K"&amp;SMALL(L:L,ROW()))&amp;" "</f>
        <v xml:space="preserve"> </v>
      </c>
    </row>
    <row r="34" spans="1:13" x14ac:dyDescent="0.2">
      <c r="A34" t="s">
        <v>377</v>
      </c>
      <c r="B34" s="392">
        <v>33</v>
      </c>
      <c r="K34" t="str">
        <f>IF('補助事業概要説明書(別添１)１～２'!I12=0,"",'補助事業概要説明書(別添１)１～２'!I12)</f>
        <v/>
      </c>
      <c r="L34">
        <f t="shared" si="0"/>
        <v>1048576</v>
      </c>
      <c r="M34" t="str" cm="1">
        <f t="array" aca="1" ref="M34" ca="1">INDIRECT("K"&amp;SMALL(L:L,ROW()))&amp;" "</f>
        <v xml:space="preserve"> </v>
      </c>
    </row>
    <row r="35" spans="1:13" x14ac:dyDescent="0.2">
      <c r="A35" t="s">
        <v>378</v>
      </c>
      <c r="B35" s="392">
        <v>34</v>
      </c>
      <c r="K35" t="str">
        <f>IF('補助事業概要説明書(別添１)１～２'!K12=0,"",'補助事業概要説明書(別添１)１～２'!K12)</f>
        <v/>
      </c>
      <c r="L35">
        <f t="shared" si="0"/>
        <v>1048576</v>
      </c>
      <c r="M35" t="str" cm="1">
        <f t="array" aca="1" ref="M35" ca="1">INDIRECT("K"&amp;SMALL(L:L,ROW()))&amp;" "</f>
        <v xml:space="preserve"> </v>
      </c>
    </row>
    <row r="36" spans="1:13" x14ac:dyDescent="0.2">
      <c r="A36" t="s">
        <v>379</v>
      </c>
      <c r="B36" s="392">
        <v>35</v>
      </c>
      <c r="K36" t="str">
        <f>IF('補助事業概要説明書(別添１)１～２'!L12=0,"",'補助事業概要説明書(別添１)１～２'!L12)</f>
        <v/>
      </c>
      <c r="L36">
        <f t="shared" si="0"/>
        <v>1048576</v>
      </c>
      <c r="M36" t="str" cm="1">
        <f t="array" aca="1" ref="M36" ca="1">INDIRECT("K"&amp;SMALL(L:L,ROW()))&amp;" "</f>
        <v xml:space="preserve"> </v>
      </c>
    </row>
    <row r="37" spans="1:13" x14ac:dyDescent="0.2">
      <c r="A37" t="s">
        <v>380</v>
      </c>
      <c r="B37" s="392">
        <v>36</v>
      </c>
      <c r="K37" t="str">
        <f>IF('補助事業概要説明書(別添１)１～２'!M12=0,"",'補助事業概要説明書(別添１)１～２'!M12)</f>
        <v/>
      </c>
      <c r="L37">
        <f t="shared" si="0"/>
        <v>1048576</v>
      </c>
      <c r="M37" t="str" cm="1">
        <f t="array" aca="1" ref="M37" ca="1">INDIRECT("K"&amp;SMALL(L:L,ROW()))&amp;" "</f>
        <v xml:space="preserve"> </v>
      </c>
    </row>
    <row r="38" spans="1:13" x14ac:dyDescent="0.2">
      <c r="A38" t="s">
        <v>381</v>
      </c>
      <c r="B38" s="392">
        <v>37</v>
      </c>
      <c r="K38" t="str">
        <f>IF('補助事業概要説明書(別添１)１～２'!N12=0,"",'補助事業概要説明書(別添１)１～２'!N12)</f>
        <v/>
      </c>
      <c r="L38">
        <f t="shared" si="0"/>
        <v>1048576</v>
      </c>
      <c r="M38" t="str" cm="1">
        <f t="array" aca="1" ref="M38" ca="1">INDIRECT("K"&amp;SMALL(L:L,ROW()))&amp;" "</f>
        <v xml:space="preserve"> </v>
      </c>
    </row>
    <row r="39" spans="1:13" x14ac:dyDescent="0.2">
      <c r="A39" t="s">
        <v>382</v>
      </c>
      <c r="B39" s="392">
        <v>38</v>
      </c>
      <c r="K39" t="str">
        <f>IF('補助事業概要説明書(別添１)１～２'!O12=0,"",'補助事業概要説明書(別添１)１～２'!O12)</f>
        <v/>
      </c>
      <c r="L39">
        <f t="shared" si="0"/>
        <v>1048576</v>
      </c>
      <c r="M39" t="str" cm="1">
        <f t="array" aca="1" ref="M39" ca="1">INDIRECT("K"&amp;SMALL(L:L,ROW()))&amp;" "</f>
        <v xml:space="preserve"> </v>
      </c>
    </row>
    <row r="40" spans="1:13" x14ac:dyDescent="0.2">
      <c r="A40" t="s">
        <v>383</v>
      </c>
      <c r="B40" s="392">
        <v>39</v>
      </c>
      <c r="K40" t="str">
        <f>IF('補助事業概要説明書(別添１)１～２'!P12=0,"",'補助事業概要説明書(別添１)１～２'!P12)</f>
        <v/>
      </c>
      <c r="L40">
        <f t="shared" si="0"/>
        <v>1048576</v>
      </c>
      <c r="M40" t="str" cm="1">
        <f t="array" aca="1" ref="M40" ca="1">INDIRECT("K"&amp;SMALL(L:L,ROW()))&amp;" "</f>
        <v xml:space="preserve"> </v>
      </c>
    </row>
    <row r="41" spans="1:13" x14ac:dyDescent="0.2">
      <c r="A41" t="s">
        <v>384</v>
      </c>
      <c r="B41" s="392">
        <v>40</v>
      </c>
      <c r="K41" t="str">
        <f>IF('補助事業概要説明書(別添１)１～２'!G13=0,"",'補助事業概要説明書(別添１)１～２'!G13)</f>
        <v/>
      </c>
      <c r="L41">
        <f t="shared" si="0"/>
        <v>1048576</v>
      </c>
      <c r="M41" t="str" cm="1">
        <f t="array" aca="1" ref="M41" ca="1">INDIRECT("K"&amp;SMALL(L:L,ROW()))&amp;" "</f>
        <v xml:space="preserve"> </v>
      </c>
    </row>
    <row r="42" spans="1:13" x14ac:dyDescent="0.2">
      <c r="A42" t="s">
        <v>385</v>
      </c>
      <c r="B42" s="392">
        <v>41</v>
      </c>
      <c r="K42" t="str">
        <f>IF('補助事業概要説明書(別添１)１～２'!I13=0,"",'補助事業概要説明書(別添１)１～２'!I13)</f>
        <v/>
      </c>
      <c r="L42">
        <f t="shared" si="0"/>
        <v>1048576</v>
      </c>
      <c r="M42" t="str" cm="1">
        <f t="array" aca="1" ref="M42" ca="1">INDIRECT("K"&amp;SMALL(L:L,ROW()))&amp;" "</f>
        <v xml:space="preserve"> </v>
      </c>
    </row>
    <row r="43" spans="1:13" x14ac:dyDescent="0.2">
      <c r="A43" t="s">
        <v>386</v>
      </c>
      <c r="B43" s="392">
        <v>42</v>
      </c>
      <c r="K43" t="str">
        <f>IF('補助事業概要説明書(別添１)１～２'!K13=0,"",'補助事業概要説明書(別添１)１～２'!K13)</f>
        <v/>
      </c>
      <c r="L43">
        <f t="shared" si="0"/>
        <v>1048576</v>
      </c>
      <c r="M43" t="str" cm="1">
        <f t="array" aca="1" ref="M43" ca="1">INDIRECT("K"&amp;SMALL(L:L,ROW()))&amp;" "</f>
        <v xml:space="preserve"> </v>
      </c>
    </row>
    <row r="44" spans="1:13" x14ac:dyDescent="0.2">
      <c r="A44" t="s">
        <v>387</v>
      </c>
      <c r="B44" s="392">
        <v>43</v>
      </c>
      <c r="K44" t="str">
        <f>IF('補助事業概要説明書(別添１)１～２'!L13=0,"",'補助事業概要説明書(別添１)１～２'!L13)</f>
        <v/>
      </c>
      <c r="L44">
        <f t="shared" si="0"/>
        <v>1048576</v>
      </c>
      <c r="M44" t="str" cm="1">
        <f t="array" aca="1" ref="M44" ca="1">INDIRECT("K"&amp;SMALL(L:L,ROW()))&amp;" "</f>
        <v xml:space="preserve"> </v>
      </c>
    </row>
    <row r="45" spans="1:13" x14ac:dyDescent="0.2">
      <c r="A45" t="s">
        <v>388</v>
      </c>
      <c r="B45" s="392">
        <v>44</v>
      </c>
      <c r="K45" t="str">
        <f>IF('補助事業概要説明書(別添１)１～２'!M13=0,"",'補助事業概要説明書(別添１)１～２'!M13)</f>
        <v/>
      </c>
      <c r="L45">
        <f t="shared" si="0"/>
        <v>1048576</v>
      </c>
      <c r="M45" t="str" cm="1">
        <f t="array" aca="1" ref="M45" ca="1">INDIRECT("K"&amp;SMALL(L:L,ROW()))&amp;" "</f>
        <v xml:space="preserve"> </v>
      </c>
    </row>
    <row r="46" spans="1:13" x14ac:dyDescent="0.2">
      <c r="A46" t="s">
        <v>389</v>
      </c>
      <c r="B46" s="392">
        <v>45</v>
      </c>
      <c r="K46" t="str">
        <f>IF('補助事業概要説明書(別添１)１～２'!N13=0,"",'補助事業概要説明書(別添１)１～２'!N13)</f>
        <v/>
      </c>
      <c r="L46">
        <f t="shared" si="0"/>
        <v>1048576</v>
      </c>
      <c r="M46" t="str" cm="1">
        <f t="array" aca="1" ref="M46" ca="1">INDIRECT("K"&amp;SMALL(L:L,ROW()))&amp;" "</f>
        <v xml:space="preserve"> </v>
      </c>
    </row>
    <row r="47" spans="1:13" x14ac:dyDescent="0.2">
      <c r="A47" t="s">
        <v>390</v>
      </c>
      <c r="B47" s="392">
        <v>46</v>
      </c>
      <c r="K47" t="str">
        <f>IF('補助事業概要説明書(別添１)１～２'!O13=0,"",'補助事業概要説明書(別添１)１～２'!O13)</f>
        <v/>
      </c>
      <c r="L47">
        <f t="shared" si="0"/>
        <v>1048576</v>
      </c>
      <c r="M47" t="str" cm="1">
        <f t="array" aca="1" ref="M47" ca="1">INDIRECT("K"&amp;SMALL(L:L,ROW()))&amp;" "</f>
        <v xml:space="preserve"> </v>
      </c>
    </row>
    <row r="48" spans="1:13" x14ac:dyDescent="0.2">
      <c r="A48" t="s">
        <v>391</v>
      </c>
      <c r="B48" s="392">
        <v>47</v>
      </c>
      <c r="K48" t="str">
        <f>IF('補助事業概要説明書(別添１)１～２'!P13=0,"",'補助事業概要説明書(別添１)１～２'!P13)</f>
        <v/>
      </c>
      <c r="L48">
        <f t="shared" si="0"/>
        <v>1048576</v>
      </c>
      <c r="M48" t="str" cm="1">
        <f t="array" aca="1" ref="M48" ca="1">INDIRECT("K"&amp;SMALL(L:L,ROW()))&amp;" "</f>
        <v xml:space="preserve">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31</vt:i4>
      </vt:variant>
    </vt:vector>
  </HeadingPairs>
  <TitlesOfParts>
    <vt:vector size="44" baseType="lpstr">
      <vt:lpstr>個人情報について・提出資料チェックシート</vt:lpstr>
      <vt:lpstr>様式第１_交付申請書</vt:lpstr>
      <vt:lpstr>様式第１（別紙１・２） </vt:lpstr>
      <vt:lpstr>様式第１（別紙３）</vt:lpstr>
      <vt:lpstr>補助事業概要説明書(別添１)１～２</vt:lpstr>
      <vt:lpstr>補助事業概要説明書(別添１)３</vt:lpstr>
      <vt:lpstr>人件費単価計算書(別添２－１)</vt:lpstr>
      <vt:lpstr>支出計画書(別添２－２)</vt:lpstr>
      <vt:lpstr>専門家一覧(別添３)</vt:lpstr>
      <vt:lpstr>支援対象者(予定)一覧(別添４)</vt:lpstr>
      <vt:lpstr>拠点状況届出書（別添５）</vt:lpstr>
      <vt:lpstr>健保等級単価一覧表</vt:lpstr>
      <vt:lpstr>都道府県コード</vt:lpstr>
      <vt:lpstr>'拠点状況届出書（別添５）'!Print_Area</vt:lpstr>
      <vt:lpstr>個人情報について・提出資料チェックシート!Print_Area</vt:lpstr>
      <vt:lpstr>'支援対象者(予定)一覧(別添４)'!Print_Area</vt:lpstr>
      <vt:lpstr>'支出計画書(別添２－２)'!Print_Area</vt:lpstr>
      <vt:lpstr>'人件費単価計算書(別添２－１)'!Print_Area</vt:lpstr>
      <vt:lpstr>'専門家一覧(別添３)'!Print_Area</vt:lpstr>
      <vt:lpstr>'補助事業概要説明書(別添１)１～２'!Print_Area</vt:lpstr>
      <vt:lpstr>'補助事業概要説明書(別添１)３'!Print_Area</vt:lpstr>
      <vt:lpstr>'様式第１（別紙１・２） '!Print_Area</vt:lpstr>
      <vt:lpstr>'様式第１（別紙３）'!Print_Area</vt:lpstr>
      <vt:lpstr>様式第１_交付申請書!Print_Area</vt:lpstr>
      <vt:lpstr>'支援対象者(予定)一覧(別添４)'!Print_Titles</vt:lpstr>
      <vt:lpstr>'人件費単価計算書(別添２－１)'!Print_Titles</vt:lpstr>
      <vt:lpstr>'専門家一覧(別添３)'!Print_Titles</vt:lpstr>
      <vt:lpstr>関西</vt:lpstr>
      <vt:lpstr>関東</vt:lpstr>
      <vt:lpstr>九州・沖縄</vt:lpstr>
      <vt:lpstr>経営</vt:lpstr>
      <vt:lpstr>雇用区分</vt:lpstr>
      <vt:lpstr>国家資格</vt:lpstr>
      <vt:lpstr>支援対象地域</vt:lpstr>
      <vt:lpstr>消費税を補助対象に含める</vt:lpstr>
      <vt:lpstr>職員区分</vt:lpstr>
      <vt:lpstr>専門家分類</vt:lpstr>
      <vt:lpstr>担当者名</vt:lpstr>
      <vt:lpstr>中国・四国</vt:lpstr>
      <vt:lpstr>中部</vt:lpstr>
      <vt:lpstr>電気</vt:lpstr>
      <vt:lpstr>熱</vt:lpstr>
      <vt:lpstr>熱電気</vt:lpstr>
      <vt:lpstr>北海道・東北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2022-04-04T09:41:55Z</cp:lastPrinted>
  <dcterms:created xsi:type="dcterms:W3CDTF">2017-03-27T05:16:15Z</dcterms:created>
  <dcterms:modified xsi:type="dcterms:W3CDTF">2023-04-18T01:56:10Z</dcterms:modified>
</cp:coreProperties>
</file>